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04. Adam\3. Personal\7. Fantasy\Projections\Homegrown\"/>
    </mc:Choice>
  </mc:AlternateContent>
  <xr:revisionPtr revIDLastSave="0" documentId="13_ncr:1_{38D357FD-31CB-48F6-82AC-252F0AAD617E}" xr6:coauthVersionLast="47" xr6:coauthVersionMax="47" xr10:uidLastSave="{00000000-0000-0000-0000-000000000000}"/>
  <bookViews>
    <workbookView xWindow="-110" yWindow="-110" windowWidth="19420" windowHeight="11500" xr2:uid="{8D6F6C07-9AC4-464F-BF36-BDF84E08E56D}"/>
  </bookViews>
  <sheets>
    <sheet name="TO DO" sheetId="77" r:id="rId1"/>
    <sheet name="Athletic Rankings" sheetId="45" r:id="rId2"/>
    <sheet name="Depth Charts" sheetId="5" r:id="rId3"/>
    <sheet name="ZAP" sheetId="42" state="veryHidden" r:id="rId4"/>
    <sheet name="Rookie" sheetId="41" r:id="rId5"/>
    <sheet name="Player Projections" sheetId="40" r:id="rId6"/>
    <sheet name="WAS" sheetId="76" r:id="rId7"/>
    <sheet name="TEN" sheetId="68" r:id="rId8"/>
    <sheet name="TB" sheetId="69" r:id="rId9"/>
    <sheet name="SF" sheetId="70" r:id="rId10"/>
    <sheet name="SEA" sheetId="71" r:id="rId11"/>
    <sheet name="PIT" sheetId="72" r:id="rId12"/>
    <sheet name="NYJ" sheetId="74" r:id="rId13"/>
    <sheet name="NYG" sheetId="75" r:id="rId14"/>
    <sheet name="NO" sheetId="62" r:id="rId15"/>
    <sheet name="NE" sheetId="63" r:id="rId16"/>
    <sheet name="MIN" sheetId="64" r:id="rId17"/>
    <sheet name="MIA" sheetId="65" r:id="rId18"/>
    <sheet name="LV" sheetId="66" r:id="rId19"/>
    <sheet name="LAR" sheetId="67" r:id="rId20"/>
    <sheet name="LAC" sheetId="54" r:id="rId21"/>
    <sheet name="KC" sheetId="55" r:id="rId22"/>
    <sheet name="JAX" sheetId="56" r:id="rId23"/>
    <sheet name="IND" sheetId="57" r:id="rId24"/>
    <sheet name="HOU" sheetId="58" r:id="rId25"/>
    <sheet name="GB" sheetId="59" r:id="rId26"/>
    <sheet name="DET" sheetId="60" r:id="rId27"/>
    <sheet name="DEN" sheetId="61" r:id="rId28"/>
    <sheet name="DAL" sheetId="50" r:id="rId29"/>
    <sheet name="CLE" sheetId="51" r:id="rId30"/>
    <sheet name="CIN" sheetId="52" r:id="rId31"/>
    <sheet name="CHI" sheetId="53" r:id="rId32"/>
    <sheet name="CAR" sheetId="49" r:id="rId33"/>
    <sheet name="BUF" sheetId="48" r:id="rId34"/>
    <sheet name="BAL" sheetId="47" r:id="rId35"/>
    <sheet name="ATL" sheetId="46" r:id="rId36"/>
    <sheet name="PHI" sheetId="1" r:id="rId37"/>
    <sheet name="Depth Rates" sheetId="9" r:id="rId38"/>
    <sheet name="Player Rates" sheetId="8" r:id="rId39"/>
    <sheet name="TD Rates" sheetId="78" r:id="rId40"/>
    <sheet name="League Settings" sheetId="2" r:id="rId41"/>
    <sheet name="Teams" sheetId="3" r:id="rId42"/>
    <sheet name="Team Play Splits" sheetId="6" r:id="rId43"/>
    <sheet name="DepthChartShare" sheetId="4" r:id="rId44"/>
    <sheet name="PlayersShare" sheetId="7" r:id="rId45"/>
  </sheets>
  <externalReferences>
    <externalReference r:id="rId46"/>
    <externalReference r:id="rId47"/>
  </externalReferences>
  <definedNames>
    <definedName name="_cllToTxt">_xlfn.LAMBDA(_xlpm.cll,IFERROR(MID(_xlfn.FORMULATEXT(_xlpm.cll),2,9999),IF(ISNUMBER(_xlpm.cll),_xlpm.cll,""""&amp;_xlpm.cll&amp;"""")))</definedName>
    <definedName name="_xlnm._FilterDatabase" localSheetId="1" hidden="1">'Athletic Rankings'!$AF$1:$AR$2</definedName>
    <definedName name="_xlnm._FilterDatabase" localSheetId="5" hidden="1">'Player Projections'!$I$2:$L$808</definedName>
    <definedName name="_xlnm._FilterDatabase" localSheetId="4" hidden="1">Rookie!$A$3:$I$51</definedName>
    <definedName name="_xlnm._FilterDatabase" localSheetId="41" hidden="1">Teams!$A$1:$O$33</definedName>
    <definedName name="arrow_table">{"Arrows","Arrows","Row Offset","Col Offset";"↙","⇙",1,-1;"↑","⇑",-1,0;"↗","⇗",-1,1;"↓","⇓",1,0;"↘","⇘",1,1;"→","⇒",0,1;"←","⇐",0,-1;"↖","⇖",-1,-1}</definedName>
    <definedName name="card_table">{"Card_Names","Card_Names_T","Suits","Face_Name_T","Order","Card_Value_Low","Card_Value_High","Face_1_0";"A♠","A♠","♠","A",1,1,11,1;"A♣","A♣","♣","A",1,1,11,1;"A♥","A♥","♥","A",1,1,11,1;"A♦","A♦","♦","A",1,1,11,1;"K♠","K♠","♠","K",2,10,10,1;"K♣","K♣","♣","K",2,10,10,1;"K♥","K♥","♥","K",2,10,10,1;"K♦","K♦","♦","K",2,10,10,1;"Q♠","Q♠","♠","Q",3,10,10,1;"Q♣","Q♣","♣","Q",3,10,10,1;"Q♥","Q♥","♥","Q",3,10,10,1;"Q♦","Q♦","♦","Q",3,10,10,1;"J♠","J♠","♠","J",4,10,10,1;"J♣","J♣","♣","J",4,10,10,1;"J♥","J♥","♥","J",4,10,10,1;"J♦","J♦","♦","J",4,10,10,1;"10♠","T♠","♠","T",5,10,10,1;"10♣","T♣","♣","T",5,10,10,1;"10♥","T♥","♥","T",5,10,10,1;"10♦","T♦","♦","T",5,10,10,1;"9♠","9♠","♠","9",6,9,9,0;"9♣","9♣","♣","9",6,9,9,0;"9♥","9♥","♥","9",6,9,9,0;"9♦","9♦","♦","9",6,9,9,0;"8♠","8♠","♠","8",7,8,8,0;"8♣","8♣","♣","8",7,8,8,0;"8♥","8♥","♥","8",7,8,8,0;"8♦","8♦","♦","8",7,8,8,0;"7♠","7♠","♠","7",8,7,7,0;"7♣","7♣","♣","7",8,7,7,0;"7♥","7♥","♥","7",8,7,7,0;"7♦","7♦","♦","7",8,7,7,0;"6♠","6♠","♠","6",9,6,6,0;"6♣","6♣","♣","6",9,6,6,0;"6♥","6♥","♥","6",9,6,6,0;"6♦","6♦","♦","6",9,6,6,0;"5♠","5♠","♠","5",10,5,5,0;"5♣","5♣","♣","5",10,5,5,0;"5♥","5♥","♥","5",10,5,5,0;"5♦","5♦","♦","5",10,5,5,0;"4♠","4♠","♠","4",11,4,4,0;"4♣","4♣","♣","4",11,4,4,0;"4♥","4♥","♥","4",11,4,4,0;"4♦","4♦","♦","4",11,4,4,0;"3♠","3♠","♠","3",12,3,3,0;"3♣","3♣","♣","3",12,3,3,0;"3♥","3♥","♥","3",12,3,3,0;"3♦","3♦","♦","3",12,3,3,0;"2♠","2♠","♠","2",13,2,2,0;"2♣","2♣","♣","2",13,2,2,0;"2♥","2♥","♥","2",13,2,2,0;"2♦","2♦","♦","2",13,2,2,0}</definedName>
    <definedName name="Classify">_xlfn.LAMBDA(_xlpm.FeatVals,_xlpm.FeatCols,_xlpm.TestCol,_xlfn.LET(_xlpm.u,_xlfn.UNIQUE(_xlpm.TestCol),_xlfn.XLOOKUP(9^9,_xlfn.MAP(_xlpm.u,_xlfn.LAMBDA(_xlpm.a,PRODUCT(ProbAll(_xlpm.FeatVals,_xlpm.FeatCols,_xlpm.a,_xlpm.TestCol)))),_xlpm.u,,-1)))</definedName>
    <definedName name="classifyText">_xlfn.LAMBDA(_xlpm.FeatVals,_xlpm.FeatCols,_xlpm.TestCol,_xlpm.alpha,_xlfn.LET(_xlpm.u,_xlfn.UNIQUE(_xlpm.TestCol),_xlfn.XLOOKUP(9^9,_xlfn.MAP(_xlpm.u,_xlfn.LAMBDA(_xlpm.a,PRODUCT(ProbAllText(_xlpm.FeatVals,_xlpm.FeatCols,_xlpm.a,_xlpm.TestCol,_xlpm.alpha)))),_xlpm.u,,-1)))</definedName>
    <definedName name="ClassifyTextFromInput">_xlfn.LAMBDA(_xlpm.input,_xlpm.dict,_xlpm.FeatCols,_xlpm.TestCol,_xlpm.alpha,classifyText(_xlfn.MAP(_xlpm.dict,_xlfn.LAMBDA(_xlpm.a,SUM(--(_xlfn.TEXTSPLIT(_xlfn.CONCAT(_xlfn.LET(_xlpm.lets,MID(LOWER(_xlpm.input),_xlfn.SEQUENCE(LEN(_xlpm.input)),1),IF(EXACT(_xlpm.lets,UPPER(_xlpm.lets))," ",_xlpm.lets)))," ")=_xlpm.a)))),_xlpm.FeatCols,_xlpm.TestCol,_xlpm.alpha))</definedName>
    <definedName name="CleanText">_xlfn.LAMBDA(_xlpm.input,_xlfn.LET(_xlpm.lets,MID(LOWER(_xlpm.input),_xlfn.SEQUENCE(LEN(_xlpm.input)),1),TRIM(_xlfn.CONCAT(IF(EXACT(_xlpm.lets,UPPER(_xlpm.lets))," ",_xlpm.lets)))))</definedName>
    <definedName name="COMPLETIONS">[1]Settings!$B$3</definedName>
    <definedName name="DEF_0_PTS_ALLOW">[1]Settings!$B$22</definedName>
    <definedName name="DEF_1_6_PTS_ALLOW">[1]Settings!$B$23</definedName>
    <definedName name="DEF_14_21_PTS_ALLOW">[1]Settings!$B$25</definedName>
    <definedName name="DEF_22_27_PTS_ALLOW">[1]Settings!$B$26</definedName>
    <definedName name="DEF_28_35_PTS_ALLOW">[1]Settings!$B$27</definedName>
    <definedName name="DEF_35__PTS_ALLOW">[1]Settings!$B$28</definedName>
    <definedName name="DEF_7_13_PTS_ALLOW">[1]Settings!$B$24</definedName>
    <definedName name="DEF_FORCE_FUMBLE">[1]Settings!$B$18</definedName>
    <definedName name="DEF_INT">[1]Settings!$B$17</definedName>
    <definedName name="DEF_RECOVER_FUMBLE">[1]Settings!$B$19</definedName>
    <definedName name="DEF_SACKS">[1]Settings!$B$16</definedName>
    <definedName name="DEF_SAFETIES">[1]Settings!$B$20</definedName>
    <definedName name="DEF_TOUCHDOWN">[1]Settings!$B$21</definedName>
    <definedName name="DEF_YD_ALLOW_PER">[1]Settings!#REF!</definedName>
    <definedName name="Dictionary">_xlfn.LAMBDA(_xlpm.inputs,_xlfn.UNIQUE(_xlfn.TEXTSPLIT(_xlfn.TEXTJOIN(" ",,_xlfn.MAP(_xlpm.inputs,CleanText)),," ")))</definedName>
    <definedName name="enumerateHelper">_xlfn.LAMBDA(_xlpm.array1,_xlpm.array2,_xlfn.LET(_xlpm.txt,_xlfn.TOCOL(_xlpm.array1&amp;"@"&amp;TRANSPOSE(_xlpm.array2)), _xlfn.HSTACK(_xlfn.TEXTBEFORE(_xlpm.txt,"@"),_xlfn.TEXTAFTER(_xlpm.txt,"@"))))</definedName>
    <definedName name="ExternalData_1" localSheetId="2" hidden="1">'Depth Charts'!$A$1:$Q$32</definedName>
    <definedName name="FLEXVORPCalc">'[1]OVR &amp; VORP Ranks'!$AD$6</definedName>
    <definedName name="INTERCEPTIONS">[1]Settings!$B$6</definedName>
    <definedName name="mySplit">_xlfn.LAMBDA(_xlpm.delim,_xlpm.text,  IF(NOT(ISNUMBER(FIND(_xlpm.delim,_xlpm.text))),   _xlpm.text,    _xlfn.HSTACK(    MID(_xlpm.text,1,FIND(_xlpm.delim,_xlpm.text)-1),    mySplit(     _xlpm.delim,     MID(_xlpm.text,FIND(_xlpm.delim,_xlpm.text)+1,1000000)     )    )   )  )</definedName>
    <definedName name="omAddress">_xlfn.LAMBDA(_xlpm.rng,ADDRESS(ROW(_xlpm.rng),COLUMN(_xlpm.rng),4))</definedName>
    <definedName name="omArrowDir_ColRow">_xlfn.LAMBDA(_xlpm.Direction,_xlfn.SWITCH(_xlpm.Direction,"↙",{-1,1}, "↑",{0,-1}, "↗",{1,-1}, "↓",{0,1}, "↘",{1,1}, "→",{1,0}, "←",{-1,0}, "↖",{-1,-1},"Dir",{"Col","Row"}))</definedName>
    <definedName name="omArrowDir_RowCol">_xlfn.LAMBDA(_xlpm.Direction,_xlfn.SWITCH(_xlpm.Direction,"↙",{1,-1}, "↑",{-1,0}, "↗",{-1,1}, "↓",{1,0}, "↘",{1,1}, "→",{0,1}, "←",{0,-1}, "⇙",{1,-1}, "⇑",{-1,0}, "⇗",{-1,1}, "⇓",{1,0}, "⇘",{1,1}, "⇒",{0,1}, "⇐",{0,-1}, "⇖",{-1,-1}, "↖",{-1,-1},"Dir",{"Row","Col"}))</definedName>
    <definedName name="omBestPokerHand">_xlfn.LAMBDA(_xlpm.poker_hand,_xlop.All_Hands,_xlop.Run_Size,_xlop.ACE_LOW,_xlfn.LET(_xlpm.full_cards,_xlfn.TOCOL(_xlpm.poker_hand), _xlpm.flag,_xlpm.All_Hands, _xlpm.suits,RIGHT(_xlpm.full_cards), _xlpm.cards,_xlfn.MAP(SUBSTITUTE(_xlpm.full_cards,RIGHT(_xlpm.full_cards),""),_xlfn.LAMBDA(_xlpm.x,IF(_xlpm.x="10","T",_xlpm.x))), _xlpm.flush_,ROWS(_xlfn.UNIQUE(_xlpm.suits))=1, _xlpm.all_cards,IF(_xlfn.ISOMITTED(_xlpm.ACE_LOW),"123456789TJQKAZ","1A23456789TJQKZ"), _xlpm.straight_1,_xlfn.REDUCE(_xlpm.all_cards,_xlpm.cards,_xlfn.LAMBDA(_xlpm.a,_xlpm.v,SUBSTITUTE(_xlpm.a,_xlpm.v,0))), _xlpm.straight_2,_xlfn.TEXTSPLIT(_xlpm.straight_1,0,,1), _xlpm.straight_, IF(AND((LEN(_xlpm.straight_1)-LEN(SUBSTITUTE(_xlpm.straight_1,0,""))=(IF(_xlfn.ISOMITTED(_xlpm.Run_Size),5,_xlpm.Run_Size))),COLUMNS(_xlpm.straight_2)=2),TRUE,FALSE), _xlpm.straightFlush_, AND(_xlpm.straight_, _xlpm.flush_), _xlpm.onePair_, SUM(--(_xlfn.TAKE(omMostOf(_xlpm.cards),,-1)=2))=1, _xlpm.twoPair_,SUM(--(_xlfn.TAKE(omMostOf(_xlpm.cards),,-1)=2))=2, _xlpm.threeOfAKind_,SUM(--(_xlfn.TAKE(omMostOf(_xlpm.cards),,-1)=3))=1, _xlpm.fourOfAKind_,SUM(--(_xlfn.TAKE(omMostOf(_xlpm.cards),,-1)=4))=1, _xlpm.fullHouse_,AND(_xlpm.onePair_,_xlpm.threeOfAKind_), _xlpm.royalFlush_, AND(SUM(--(_xlpm.cards="A"))=1,_xlpm.straight_,_xlpm.flush_), _xlpm.handRank, TRANSPOSE(_xlfn.VSTACK(_xlfn.HSTACK("Royal Flush","Straight Flush","Four of a Kind","FullHouse", "Flush","Straight","Three of a Kind","Two Pair","One Pair","High Card"), _xlfn.HSTACK(_xlpm.royalFlush_,_xlpm.straightFlush_,_xlpm.fourOfAKind_,_xlpm.fullHouse_,_xlpm.flush_,_xlpm.straight_,_xlpm.threeOfAKind_,_xlpm.twoPair_,_xlpm.onePair_,TRUE))), _xlpm.bestHand,INDEX(_xlfn.TAKE(_xlpm.handRank,,1),_xlfn.XMATCH(TRUE,_xlfn.TAKE(_xlpm.handRank,,-1))), IF(_xlfn.ISOMITTED(_xlpm.All_Hands),_xlpm.bestHand,_xlpm.handRank)))</definedName>
    <definedName name="omBreakString">_xlfn.LAMBDA(_xlpm.x,_xlfn.LET(_xlpm.m,MID(_xlpm.x,_xlfn.SEQUENCE(,LEN(_xlfn.SINGLE(+_xlpm.x))),1),_xlpm.m))</definedName>
    <definedName name="omCellIndex_RC">_xlfn.LAMBDA(_xlpm.cell,_xlfn.HSTACK(ROW(INDIRECT(_xlpm.cell)),COLUMN(INDIRECT(_xlpm.cell))))</definedName>
    <definedName name="omCipher">_xlfn.LAMBDA(_xlpm.Input,_xlpm.Shift,_xlop.chk,_xlfn.LET(_xlpm.Ltrs,MID(_xlpm.Input,_xlfn.SEQUENCE(LEN(_xlpm.Input)),1),     _xlpm.Cd,CODE(_xlpm.Ltrs),     _xlpm.L_H,IF(_xlpm.Cd&lt;91,65,97),     _xlpm.Off,_xlpm.Cd-_xlpm.L_H,     _xlpm.Shf,MOD(_xlpm.Off+_xlpm.Shift,26),     _xlpm.NewCd,_xlpm.Shf+_xlpm.L_H,     _xlpm.NewChar,CHAR(_xlpm.NewCd),     _xlpm.res,_xlfn.CONCAT(_xlpm.NewChar),     _xlpm.check,_xlfn.VSTACK(_xlfn.HSTACK("Ltrs","Cd","L_H","Off","Shf","NewCd","NewChar","res"),_xlfn.HSTACK(_xlpm.Ltrs,_xlpm.Cd,_xlpm.L_H,_xlpm.Off,_xlpm.Shf,_xlpm.NewCd,_xlpm.NewChar,_xlpm.res)),     IF(_xlpm.chk=1,_xlpm.check,_xlpm.res)))</definedName>
    <definedName name="omCountOccurances">_xlfn.LAMBDA(_xlpm.phrase,_xlpm.char,_xlop.non_case_sensitive,   _xlfn.LET(    _xlpm.phrase_,IF(_xlfn.ISOMITTED(_xlpm.non_case_sensitive),_xlpm.phrase,LOWER(_xlpm.phrase)),    _xlpm.letter, IF(_xlfn.ISOMITTED(_xlpm.non_case_sensitive),_xlpm.char,LOWER(_xlpm.char)),    _xlpm.len_1,LEN(_xlpm.phrase_),    _xlpm.len_2,LEN(SUBSTITUTE(_xlpm.phrase_,_xlpm.letter,"")),    _xlpm.len_1-_xlpm.len_2))</definedName>
    <definedName name="omDiceToPips">_xlfn.LAMBDA(_xlpm.dice,_xlfn.UNICODE(_xlpm.dice)-9855)</definedName>
    <definedName name="omDictionary">_xlfn.LAMBDA(_xlpm.inputs,_xlfn.UNIQUE(_xlfn.TEXTSPLIT(_xlfn.TEXTJOIN(" ",,_xlfn.MAP(_xlpm.inputs,CleanText)),," ")))</definedName>
    <definedName name="omDimePrice">_xlfn.LAMBDA(_xlpm.price, _xlfn.LET(_xlpm.p,_xlfn.FLOOR.MATH(MROUND(_xlpm.price,0.1)*100), _xlpm.o,_xlpm.p/100-0.01, MAX(0,_xlpm.o)))</definedName>
    <definedName name="omDistanceBetweenTwoCells_DRC">_xlfn.LAMBDA(_xlpm.cell_1,_xlpm.cell_2,_xlop.add_headers,_xlfn.LET( _xlpm.cell1Row,ROW(INDIRECT(_xlpm.cell_1)), _xlpm.cell1Col,COLUMN(INDIRECT(_xlpm.cell_1)), _xlpm.cell2Row,ROW(INDIRECT(_xlpm.cell_2)), _xlpm.cell2Col,COLUMN(INDIRECT(_xlpm.cell_2)), _xlpm.Row_Dist,ABS(_xlpm.cell1Row-_xlpm.cell2Row), _xlpm.Col_Dist,ABS(_xlpm.cell1Col-_xlpm.cell2Col), _xlpm.Diagonal_Dist,MIN(_xlpm.Row_Dist,_xlpm.Col_Dist), _xlpm.Row_Dist_Final,_xlpm.Row_Dist-_xlpm.Diagonal_Dist, _xlpm.Col_Dist_Final,_xlpm.Col_Dist-_xlpm.Diagonal_Dist, IF(_xlfn.ISOMITTED(_xlpm.add_headers),_xlfn.HSTACK(_xlpm.Diagonal_Dist,_xlpm.Row_Dist_Final,_xlpm.Col_Dist_Final),_xlfn.VSTACK(_xlfn.HSTACK("Diagonal","Row","Col"),_xlfn.HSTACK(_xlpm.Diagonal_Dist,_xlpm.Row_Dist_Final,_xlpm.Col_Dist_Final)))))</definedName>
    <definedName name="omEnumerate">_xlfn.LAMBDA(_xlpm.array1,_xlpm.array2,_xlop.array3,IF(_xlfn.ISOMITTED(_xlpm.array3), _xlfn.LET(_xlpm.txt,_xlfn.TOCOL(_xlpm.array1&amp;"@"&amp;TRANSPOSE(_xlpm.array2)), _xlfn.HSTACK(_xlfn.TEXTBEFORE(_xlpm.txt,"@"),_xlfn.TEXTAFTER(_xlpm.txt,"@"))),_xlfn.LET(_xlpm._col,_xlpm.array1,_xlpm._col2,_xlpm.array2,_xlpm._col3,_xlpm.array3, omSplit(_xlfn.BYROW(enumerateHelper(_xlfn.BYROW(enumerateHelper(_xlpm._col,_xlpm._col2),_xlfn.LAMBDA(_xlpm.x,_xlfn.TEXTJOIN("|",1,_xlpm.x))),"|"&amp;_xlpm._col3),_xlfn.LAMBDA(_xlpm.x,_xlfn.CONCAT(_xlpm.x))),"|"))))</definedName>
    <definedName name="omExtractNumber">_xlfn.LAMBDA(_xlpm.x,_xlfn.LET(_xlpm.cellAddress,_xlpm.x,_xlpm.number,_xlfn.TEXTSPLIT(_xlpm.cellAddress,_xlfn.TEXTSPLIT(_xlpm.cellAddress,_xlfn.SEQUENCE(,10,0),,1),,1),_xlpm.number))</definedName>
    <definedName name="omFuzzyMatch">_xlfn.LAMBDA(_xlpm.accountFind,_xlpm.accountList,_xlpm.class,_xlpm.exception_list,_xlfn.LET(_xlpm.dict_stage,Dictionary(_xlpm.accountList), _xlpm.dict_rm_exception,_xlfn._xlws.FILTER(_xlpm.dict_stage,_xlpm.dict_stage&lt;&gt;_xlpm.exception_list), _xlpm.dict,TRANSPOSE(_xlpm.dict_rm_exception), _xlpm.cleanAccountList,(_xlfn.MAP(_xlpm.accountList,_xlfn.LAMBDA(_xlpm.v,CleanText(_xlpm.v)))), _xlpm.lenCleanAccountList, ROWS(_xlpm.cleanAccountList), _xlpm.df,_xlfn.MAP(_xlpm.dict,_xlfn.LAMBDA(_xlpm.v,SUM(--(_xlpm.v=omSplit(INDEX(_xlpm.cleanAccountList,1,)," "))))), _xlpm.myFun,_xlfn.LAMBDA(_xlpm.account_name,_xlfn.MAP(_xlpm.dict,_xlfn.LAMBDA(_xlpm.v,SUM(--(_xlpm.v=omSplit(_xlpm.account_name," ")))))), _xlpm.account_array,_xlfn.DROP(_xlfn.REDUCE("",_xlfn.SEQUENCE(_xlpm.lenCleanAccountList),_xlfn.LAMBDA(_xlpm.a,_xlpm.v,_xlfn.VSTACK(_xlpm.a,_xlpm.myFun(INDEX(_xlpm.cleanAccountList,_xlpm.v,))))),1), _xlpm.output_stage, ClassifyTextFromInput(_xlpm.accountFind,_xlpm.dict,_xlpm.account_array,_xlpm.class,1), _xlpm.output,"Test",_xlpm.output_stage))</definedName>
    <definedName name="omGetCardSuit">_xlfn.LAMBDA(_xlpm.cards,_xlfn.XLOOKUP(_xlfn.TOCOL(_xlpm.cards),INDEX(card_table,,1),INDEX(card_table,,3)))</definedName>
    <definedName name="omGetCardValue">_xlfn.LAMBDA(_xlpm.cards,_xlop.low,_xlfn.DROP(_xlfn.REDUCE(0,_xlfn.TOCOL(_xlpm.cards),_xlfn.LAMBDA(_xlpm.a,_xlpm.v,_xlfn.VSTACK(_xlpm.a,_xlfn.XLOOKUP(_xlpm.v,INDEX(card_table,,1),INDEX(card_table,,IF(_xlfn.ISOMITTED(_xlpm.low),6,7)))))),1))</definedName>
    <definedName name="omIndirect">_xlfn.LAMBDA(_xlpm.sheet,_xlpm.col,_xlpm.row,INDIRECT("'"&amp;_xlpm.sheet&amp;"'!"&amp;_xlpm.col&amp;_xlpm.row))</definedName>
    <definedName name="omIndirectBox">_xlfn.LAMBDA(_xlpm.boxSize,_xlpm.cellRef,OFFSET(INDIRECT(_xlpm.cellRef),-_xlpm.boxSize,-_xlpm.boxSize,_xlpm.boxSize*2+1,_xlpm.boxSize*2+1))</definedName>
    <definedName name="omLambdify">_xlfn.LAMBDA(_xlpm.names,_xlpm.forms,_xlop.args,_xlfn.LET(_xlpm.argList, IF(_xlpm.names = "", "", _xlpm.names &amp; "," &amp; _cllToTxt(_xlpm.forms)), _xlpm.letForm, "LET(" &amp; _xlfn.TEXTJOIN("," &amp; CHAR(10) &amp; "    ", , _xlfn.DROP(_xlpm.argList, , _xlpm.args)) &amp; ",     check,VSTACK(HSTACK(" &amp; _xlfn.TEXTJOIN(",", , """" &amp; _xlfn.DROP(_xlpm.names, , _xlpm.args) &amp; """") &amp; "),HSTACK(" &amp; _xlfn.TEXTJOIN(",", , _xlfn.DROP(_xlpm.names, , _xlpm.args)) &amp; "))," &amp; CHAR(10) &amp; "    ", _xlpm.lamForm, IF(_xlpm.args = 0, "=" &amp; _xlpm.letForm &amp; _xlfn.TAKE(_xlpm.names, , -1) &amp; ")", "=LAMBDA(" &amp; _xlfn.TEXTJOIN(",", , _xlfn.HSTACK(_xlfn.TAKE(_xlpm.names, , _xlpm.args), "[chk]")) &amp; "," &amp; _xlpm.letForm &amp; "IF(chk=1,check," &amp; _xlfn.TAKE(_xlpm.names, , -1) &amp; ")))(" &amp; _xlfn.TEXTJOIN(",", , _cllToTxt(_xlfn.TAKE(_xlpm.forms, , _xlpm.args))) &amp; ")"), _xlpm.subFrom, _xlfn.HSTACK(ADDRESS(ROW(_xlpm.forms), COLUMN(_xlpm.forms), 4) &amp; "#", ADDRESS(ROW(_xlpm.forms), COLUMN(_xlpm.forms), 4)), _xlpm.subTo, _xlfn.HSTACK(_xlpm.names, _xlpm.names), _xlpm.redForm, _xlfn.REDUCE(_xlpm.lamForm, _xlfn.SEQUENCE(COLUMNS(_xlpm.subFrom)), _xlfn.LAMBDA(_xlpm.a,_xlpm.v, SUBSTITUTE(_xlpm.a, INDEX(_xlpm.subFrom, _xlpm.v), INDEX(_xlpm.subTo, _xlpm.v)))), _xlpm.redForm))</definedName>
    <definedName name="omLift">_xlfn.LAMBDA(_xlpm.unit_range,_xlpm.base_range,AVERAGE(_xlpm.unit_range)/AVERAGE(_xlpm.base_range)-1)</definedName>
    <definedName name="omMostOf">_xlfn.LAMBDA(_xlpm.cells,_xlfn.LET(_xlpm.range,_xlpm.cells,_xlpm.columnRange,_xlfn.TOCOL(_xlpm.range,3),_xlpm.uq_range,_xlfn.UNIQUE(_xlpm.columnRange),_xlfn._xlws.SORT(_xlfn.HSTACK(_xlpm.uq_range,TRANSPOSE(_xlfn.BYCOL(1*(_xlpm.columnRange=TRANSPOSE(_xlpm.uq_range)),_xlfn.LAMBDA(_xlpm.x,SUM(_xlpm.x))))),2,-1)))</definedName>
    <definedName name="omMostOf2">_xlfn.LAMBDA(_xlpm.cells,_xlfn.LET(_xlpm.range,_xlpm.cells,_xlpm.columnRange,_xlfn.TOCOL(_xlpm.range,3),_xlpm.uq_range,_xlfn.UNIQUE(_xlpm.columnRange),_xlfn._xlws.SORT(_xlfn.HSTACK(_xlpm.uq_range,TRANSPOSE(_xlfn.BYCOL(1*(_xlpm.columnRange=TRANSPOSE(_xlpm.uq_range)),_xlfn.LAMBDA(_xlpm.x,SUM(_xlpm.x))))),2,-1)))</definedName>
    <definedName name="omNextCellRef">_xlfn.LAMBDA(_xlpm.cell,_xlop.om_arrow,_xlop.row_off,_xlop.col_off,_xlop.mult,_xlop.min_row,_xlop.min_col,_xlop.max_row,_xlop.max_col, _xlfn.LET(_xlpm.cur_row, ROW(INDIRECT(_xlpm.cell)), _xlpm.cur_col, COLUMN(INDIRECT(_xlpm.cell)), _xlpm.mult_, IF(_xlfn.ISOMITTED(_xlpm.mult), 1, _xlpm.mult), _xlpm.row_off_, IF(_xlfn.ISOMITTED(_xlpm.om_arrow), _xlpm.row_off, INDEX(omArrowDir_RowCol(_xlpm.om_arrow), 1, 1)) * _xlpm.mult_, _xlpm.col_off_, IF(_xlfn.ISOMITTED(_xlpm.om_arrow), _xlpm.col_off, INDEX(omArrowDir_RowCol(_xlpm.om_arrow), 1, 2)) * _xlpm.mult_, _xlpm.min_row_, IF(_xlfn.ISOMITTED(_xlpm.min_row), 1, _xlpm.min_row), _xlpm.min_col_, IF(_xlfn.ISOMITTED(_xlpm.min_col), 1, _xlpm.min_col), _xlpm.max_row_, IF(_xlfn.ISOMITTED(_xlpm.max_row), 1000000, _xlpm.max_row), _xlpm.max_col_, IF(_xlfn.ISOMITTED(_xlpm.max_col), 1000000, _xlpm.max_col), _xlpm.new_row, MEDIAN(_xlpm.min_row_, _xlpm.max_row_, _xlpm.cur_row + _xlpm.row_off_), _xlpm.new_col, MEDIAN(_xlpm.max_col_, _xlpm.min_col_, _xlpm.cur_col + _xlpm.col_off_), ADDRESS(_xlpm.new_row, _xlpm.new_col, 4)))</definedName>
    <definedName name="OMperCom">"LAMBDA(n,c,[P0C1],[rep], LET(s,SEQUENCE(,n), --MID(REDUCE("""",SEQUENCE(c),LAMBDA(a,w,TOCOL(IFS( IF(P0C1,IF(rep,RIGHT(a)&lt;=s&amp;"""",RIGHT(a)&lt;s&amp;""""),IF(rep,1,ISERR(FIND(s,a)))),a&amp;s),3))),SEQUENCE(,c),1)))"</definedName>
    <definedName name="omPeriodCode">_xlfn.LAMBDA(_xlpm.date_range,_xlpm.period,_xlfn.LET( _xlpm.max_date,MAX(_xlpm.date_range),_xlpm.period_date,_xlpm.max_date-(_xlpm.period*7),--(_xlpm.date_range&gt;_xlpm.period_date)))</definedName>
    <definedName name="omQuarterPrice">_xlfn.LAMBDA(_xlpm.Price, _xlfn.LET(_xlpm.p,_xlfn.FLOOR.MATH(MROUND(_xlpm.Price,0.25)*100), _xlpm.output,IF(RIGHT(_xlpm.p,1)="5",(_xlpm.p/100)+0.04,_xlpm.p/100-0.01), MAX(0,_xlpm.output)))</definedName>
    <definedName name="omRemoveChars">_xlfn.LAMBDA(_xlpm.data,_xlpm.chars, IF(_xlpm.chars="", _xlpm.data, omRemoveChars(SUBSTITUTE(_xlpm.data, LEFT(_xlpm.chars, 1), ""), RIGHT(_xlpm.chars, LEN(_xlpm.chars) -1))))</definedName>
    <definedName name="omReverseInput">_xlfn.LAMBDA(_xlpm.input,_xlfn.LET(_xlpm.dim_len,ROWS(_xlfn.TOCOL(_xlpm.input)),_xlpm.seq_asc,_xlfn.SEQUENCE(_xlpm.dim_len),_xlpm.seq_dsc,_xlfn.SEQUENCE(_xlpm.dim_len,,_xlpm.dim_len,-1),INDEX(_xlpm.input,_xlpm.seq_dsc)))</definedName>
    <definedName name="omSplit">_xlfn.LAMBDA(_xlpm.range,_xlpm.delim,_xlfn.DROP(_xlfn.REDUCE(0,_xlpm.range,_xlfn.LAMBDA(_xlpm.a,_xlpm.v,_xlfn.VSTACK(_xlpm.a,mySplit(_xlpm.delim,_xlpm.v)))),1))</definedName>
    <definedName name="omSplitAddress">_xlfn.LAMBDA(_xlpm.x,_xlfn.LET(_xlpm.cellAddress,_xlpm.x,_xlpm.number,_xlfn.TEXTSPLIT(_xlpm.cellAddress,_xlfn.TEXTSPLIT(_xlpm.cellAddress,_xlfn.SEQUENCE(,10,0),,1),,1), _xlfn.HSTACK(SUBSTITUTE(_xlpm.cellAddress,_xlpm.number,""),_xlpm.number)))</definedName>
    <definedName name="omTraversalDistance">_xlfn.LAMBDA(_xlpm.cell1,_xlpm.cell2,_xlop.diag,_xlfn.LET(_xlpm.c1_r,ROW(INDIRECT(_xlpm.cell1)),_xlpm.c1_c,COLUMN(INDIRECT(_xlpm.cell1)),_xlpm.rangeProcess,_xlfn.LAMBDA(_xlpm.c2_,_xlfn.LET(_xlpm.c2_r,ROW(INDIRECT(_xlpm.c2_)),_xlpm.c2_c,COLUMN(INDIRECT(_xlpm.c2_)),_xlpm.distance,(ABS(_xlpm.c1_c-_xlpm.c2_c)+ABS(_xlpm.c1_r-_xlpm.c2_r)),_xlpm.max_,MAX(ABS(_xlpm.c1_c-_xlpm.c2_c),ABS(_xlpm.c1_r-_xlpm.c2_r)),IF(_xlfn.ISOMITTED(_xlpm.diag),_xlpm.distance,_xlpm.max_))),_xlfn.MAP(_xlpm.cell2,_xlfn.LAMBDA(_xlpm.c2_,_xlpm.rangeProcess(_xlpm.c2_)))))</definedName>
    <definedName name="omUnitDecline">_xlfn.LAMBDA(_xlpm.fromPrice,_xlpm.toPrice,_xlpm.elas,(_xlpm.toPrice/_xlpm.fromPrice)^_xlpm.elas-1)</definedName>
    <definedName name="PASS_ATTEMPTS">[1]Settings!$B$2</definedName>
    <definedName name="PASS_TDS">[1]Settings!$B$5</definedName>
    <definedName name="PASS_YARDS">[1]Settings!$B$4</definedName>
    <definedName name="Prob1">_xlfn.LAMBDA(_xlpm.featVal,_xlpm.featCol,_xlpm.testVal,_xlpm.TestCol,IFERROR(ROWS(_xlfn._xlws.FILTER(_xlpm.TestCol,(_xlpm.TestCol=_xlpm.testVal)*(_xlpm.featCol=_xlpm.featVal))),0)/ROWS(_xlfn._xlws.FILTER(_xlpm.TestCol,_xlpm.TestCol=_xlpm.testVal)))</definedName>
    <definedName name="Prob1Text">_xlfn.LAMBDA(_xlpm.featVal,_xlpm.featCol,_xlpm.testVal,_xlpm.TestCol,_xlpm.FeatCols,_xlpm.alpha,(SUM(_xlfn._xlws.FILTER(_xlpm.featCol, _xlpm.TestCol = _xlpm.testVal,0)) + _xlpm.alpha) / (SUM(_xlfn._xlws.FILTER(_xlpm.FeatCols, _xlpm.TestCol = _xlpm.testVal)) + _xlpm.alpha*COLUMNS(_xlpm.FeatCols)))</definedName>
    <definedName name="ProbAll">_xlfn.LAMBDA(_xlpm.FeatVals,_xlpm.FeatCols,_xlpm.testVal,_xlpm.TestCol,_xlfn.HSTACK(ROWS(_xlfn._xlws.FILTER(_xlpm.TestCol,_xlpm.TestCol=_xlpm.testVal))/ROWS(_xlpm.TestCol),_xlfn.MAP(_xlfn.SEQUENCE(,COLUMNS(_xlpm.FeatVals)),_xlfn.LAMBDA(_xlpm.a,Prob1(INDEX(_xlpm.FeatVals,_xlpm.a),_xlfn.CHOOSECOLS(_xlpm.FeatCols,_xlpm.a),_xlpm.testVal,_xlpm.TestCol)))))</definedName>
    <definedName name="ProbAllText">_xlfn.LAMBDA(_xlpm.FeatVals,_xlpm.FeatCols,_xlpm.testVal,_xlpm.TestCol,_xlpm.alpha,_xlfn.HSTACK(ROWS(_xlfn._xlws.FILTER(_xlpm.TestCol,_xlpm.TestCol=_xlpm.testVal))/ROWS(_xlpm.TestCol),_xlfn.MAP(_xlfn.SEQUENCE(,COLUMNS(_xlpm.FeatVals)),_xlfn.LAMBDA(_xlpm.a,IF(INDEX(_xlpm.FeatVals,_xlpm.a)=0,"n/a",Prob1Text(INDEX(_xlpm.FeatVals,_xlpm.a),_xlfn.CHOOSECOLS(_xlpm.FeatCols,_xlpm.a),_xlpm.testVal,_xlpm.TestCol,_xlpm.FeatCols,_xlpm.alpha))))))</definedName>
    <definedName name="QBVORPCalc">'[1]OVR &amp; VORP Ranks'!$AD$2</definedName>
    <definedName name="RBVORPCalc">'[1]OVR &amp; VORP Ranks'!$AD$3</definedName>
    <definedName name="RECEPTIONS_RB">[1]Settings!$B$11</definedName>
    <definedName name="RECEPTIONS_TE">[1]Settings!$B$13</definedName>
    <definedName name="RECEPTIONS_WR">[1]Settings!$B$12</definedName>
    <definedName name="RECV_TDS">[1]Settings!$B$15</definedName>
    <definedName name="RECV_YARDS">[1]Settings!$B$14</definedName>
    <definedName name="RUSH_ATTEMPTS">[1]Settings!$B$7</definedName>
    <definedName name="RUSH_TDS">[1]Settings!$B$9</definedName>
    <definedName name="RUSH_YARDS">[1]Settings!$B$8</definedName>
    <definedName name="STARTING_FLEX">[1]Settings!$E$9</definedName>
    <definedName name="STARTING_QB">[1]Settings!$E$3</definedName>
    <definedName name="STARTING_RB">[1]Settings!$E$4</definedName>
    <definedName name="STARTING_SUPERFLEX">[1]Settings!$E$8</definedName>
    <definedName name="STARTING_TE">[1]Settings!$E$6</definedName>
    <definedName name="STARTING_WR">[1]Settings!$E$5</definedName>
    <definedName name="TARGETS">[1]Settings!$B$10</definedName>
    <definedName name="TEAMS_">[1]Settings!$E$2</definedName>
    <definedName name="TEVORPCalc">'[1]OVR &amp; VORP Ranks'!$AD$5</definedName>
    <definedName name="WRTEVORPCalc">'[1]OVR &amp; VORP Ranks'!$AD$8</definedName>
    <definedName name="WRVORPCalc">'[1]OVR &amp; VORP Ranks'!$AD$4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35" i="76" l="1"/>
  <c r="AM34" i="76"/>
  <c r="AM33" i="76"/>
  <c r="AM32" i="76"/>
  <c r="AM31" i="76"/>
  <c r="AM30" i="76"/>
  <c r="AM29" i="76"/>
  <c r="AM28" i="76"/>
  <c r="AM27" i="76"/>
  <c r="AM26" i="76"/>
  <c r="AM25" i="76"/>
  <c r="AM24" i="76"/>
  <c r="AM23" i="76"/>
  <c r="AM22" i="76"/>
  <c r="AM21" i="76"/>
  <c r="AM20" i="76"/>
  <c r="AM19" i="76"/>
  <c r="AM18" i="76"/>
  <c r="AM17" i="76"/>
  <c r="AM16" i="76"/>
  <c r="AM15" i="76"/>
  <c r="AM14" i="76"/>
  <c r="AM13" i="76"/>
  <c r="AM12" i="76"/>
  <c r="AM11" i="76"/>
  <c r="AM10" i="76"/>
  <c r="AM35" i="68"/>
  <c r="AM34" i="68"/>
  <c r="AM33" i="68"/>
  <c r="AM32" i="68"/>
  <c r="AM31" i="68"/>
  <c r="AM30" i="68"/>
  <c r="AM29" i="68"/>
  <c r="AM28" i="68"/>
  <c r="AM27" i="68"/>
  <c r="AM26" i="68"/>
  <c r="AM25" i="68"/>
  <c r="AM24" i="68"/>
  <c r="AM23" i="68"/>
  <c r="AM22" i="68"/>
  <c r="AM21" i="68"/>
  <c r="AM20" i="68"/>
  <c r="AM19" i="68"/>
  <c r="AM18" i="68"/>
  <c r="AM17" i="68"/>
  <c r="AM16" i="68"/>
  <c r="AM15" i="68"/>
  <c r="AM14" i="68"/>
  <c r="AM13" i="68"/>
  <c r="AM12" i="68"/>
  <c r="AM11" i="68"/>
  <c r="AM10" i="68"/>
  <c r="AM35" i="70"/>
  <c r="AM34" i="70"/>
  <c r="AM33" i="70"/>
  <c r="AM32" i="70"/>
  <c r="AM31" i="70"/>
  <c r="AM30" i="70"/>
  <c r="AM29" i="70"/>
  <c r="AM28" i="70"/>
  <c r="AM27" i="70"/>
  <c r="AM26" i="70"/>
  <c r="AM25" i="70"/>
  <c r="AM24" i="70"/>
  <c r="AM23" i="70"/>
  <c r="AM22" i="70"/>
  <c r="AM21" i="70"/>
  <c r="AM20" i="70"/>
  <c r="AM19" i="70"/>
  <c r="AM18" i="70"/>
  <c r="AM17" i="70"/>
  <c r="AM16" i="70"/>
  <c r="AM15" i="70"/>
  <c r="AM14" i="70"/>
  <c r="AM13" i="70"/>
  <c r="AM12" i="70"/>
  <c r="AM11" i="70"/>
  <c r="AM10" i="70"/>
  <c r="AM35" i="71"/>
  <c r="AM34" i="71"/>
  <c r="AM33" i="71"/>
  <c r="AM32" i="71"/>
  <c r="AM31" i="71"/>
  <c r="AM30" i="71"/>
  <c r="AM29" i="71"/>
  <c r="AM28" i="71"/>
  <c r="AM27" i="71"/>
  <c r="AM26" i="71"/>
  <c r="AM25" i="71"/>
  <c r="AM24" i="71"/>
  <c r="AM23" i="71"/>
  <c r="AM22" i="71"/>
  <c r="AM21" i="71"/>
  <c r="AM20" i="71"/>
  <c r="AM19" i="71"/>
  <c r="AM18" i="71"/>
  <c r="AM17" i="71"/>
  <c r="AM16" i="71"/>
  <c r="AM15" i="71"/>
  <c r="AM14" i="71"/>
  <c r="AM13" i="71"/>
  <c r="AM12" i="71"/>
  <c r="AM11" i="71"/>
  <c r="AM10" i="71"/>
  <c r="AM35" i="72"/>
  <c r="AM34" i="72"/>
  <c r="AM33" i="72"/>
  <c r="AM32" i="72"/>
  <c r="AM31" i="72"/>
  <c r="AM30" i="72"/>
  <c r="AM29" i="72"/>
  <c r="AM28" i="72"/>
  <c r="AM27" i="72"/>
  <c r="AM26" i="72"/>
  <c r="AM25" i="72"/>
  <c r="AM24" i="72"/>
  <c r="AM23" i="72"/>
  <c r="AM22" i="72"/>
  <c r="AM21" i="72"/>
  <c r="AM20" i="72"/>
  <c r="AM19" i="72"/>
  <c r="AM18" i="72"/>
  <c r="AM17" i="72"/>
  <c r="AM16" i="72"/>
  <c r="AM15" i="72"/>
  <c r="AM14" i="72"/>
  <c r="AM13" i="72"/>
  <c r="AM12" i="72"/>
  <c r="AM11" i="72"/>
  <c r="AM10" i="72"/>
  <c r="AM35" i="74"/>
  <c r="AM34" i="74"/>
  <c r="AM33" i="74"/>
  <c r="AM32" i="74"/>
  <c r="AM31" i="74"/>
  <c r="AM30" i="74"/>
  <c r="AM29" i="74"/>
  <c r="AM28" i="74"/>
  <c r="AM27" i="74"/>
  <c r="AM26" i="74"/>
  <c r="AM25" i="74"/>
  <c r="AM24" i="74"/>
  <c r="AM23" i="74"/>
  <c r="AM22" i="74"/>
  <c r="AM21" i="74"/>
  <c r="AM20" i="74"/>
  <c r="AM19" i="74"/>
  <c r="AM18" i="74"/>
  <c r="AM17" i="74"/>
  <c r="AM16" i="74"/>
  <c r="AM15" i="74"/>
  <c r="AM14" i="74"/>
  <c r="AM13" i="74"/>
  <c r="AM12" i="74"/>
  <c r="AM11" i="74"/>
  <c r="AM10" i="74"/>
  <c r="AM35" i="75"/>
  <c r="AM34" i="75"/>
  <c r="AM33" i="75"/>
  <c r="AM32" i="75"/>
  <c r="AM31" i="75"/>
  <c r="AM30" i="75"/>
  <c r="AM29" i="75"/>
  <c r="AM28" i="75"/>
  <c r="AM27" i="75"/>
  <c r="AM26" i="75"/>
  <c r="AM25" i="75"/>
  <c r="AM24" i="75"/>
  <c r="AM23" i="75"/>
  <c r="AM22" i="75"/>
  <c r="AM21" i="75"/>
  <c r="AM20" i="75"/>
  <c r="AM19" i="75"/>
  <c r="AM18" i="75"/>
  <c r="AM17" i="75"/>
  <c r="AM16" i="75"/>
  <c r="AM15" i="75"/>
  <c r="AM14" i="75"/>
  <c r="AM13" i="75"/>
  <c r="AM12" i="75"/>
  <c r="AM11" i="75"/>
  <c r="AM10" i="75"/>
  <c r="AM35" i="62"/>
  <c r="AM34" i="62"/>
  <c r="AM33" i="62"/>
  <c r="AM32" i="62"/>
  <c r="AM31" i="62"/>
  <c r="AM30" i="62"/>
  <c r="AM29" i="62"/>
  <c r="AM28" i="62"/>
  <c r="AM27" i="62"/>
  <c r="AM26" i="62"/>
  <c r="AM25" i="62"/>
  <c r="AM24" i="62"/>
  <c r="AM23" i="62"/>
  <c r="AM22" i="62"/>
  <c r="AM21" i="62"/>
  <c r="AM20" i="62"/>
  <c r="AM19" i="62"/>
  <c r="AM18" i="62"/>
  <c r="AM17" i="62"/>
  <c r="AM16" i="62"/>
  <c r="AM15" i="62"/>
  <c r="AM14" i="62"/>
  <c r="AM13" i="62"/>
  <c r="AM12" i="62"/>
  <c r="AM11" i="62"/>
  <c r="AM10" i="62"/>
  <c r="AM35" i="63"/>
  <c r="AM34" i="63"/>
  <c r="AM33" i="63"/>
  <c r="AM32" i="63"/>
  <c r="AM31" i="63"/>
  <c r="AM30" i="63"/>
  <c r="AM29" i="63"/>
  <c r="AM28" i="63"/>
  <c r="AM27" i="63"/>
  <c r="AM26" i="63"/>
  <c r="AM25" i="63"/>
  <c r="AM24" i="63"/>
  <c r="AM23" i="63"/>
  <c r="AM22" i="63"/>
  <c r="AM21" i="63"/>
  <c r="AM20" i="63"/>
  <c r="AM19" i="63"/>
  <c r="AM18" i="63"/>
  <c r="AM17" i="63"/>
  <c r="AM16" i="63"/>
  <c r="AM15" i="63"/>
  <c r="AM14" i="63"/>
  <c r="AM13" i="63"/>
  <c r="AM12" i="63"/>
  <c r="AM11" i="63"/>
  <c r="AM10" i="63"/>
  <c r="AM35" i="64"/>
  <c r="AM34" i="64"/>
  <c r="AM33" i="64"/>
  <c r="AM32" i="64"/>
  <c r="AM31" i="64"/>
  <c r="AM30" i="64"/>
  <c r="AM29" i="64"/>
  <c r="AM28" i="64"/>
  <c r="AM27" i="64"/>
  <c r="AM26" i="64"/>
  <c r="AM25" i="64"/>
  <c r="AM24" i="64"/>
  <c r="AM23" i="64"/>
  <c r="AM22" i="64"/>
  <c r="AM21" i="64"/>
  <c r="AM20" i="64"/>
  <c r="AM19" i="64"/>
  <c r="AM18" i="64"/>
  <c r="AM17" i="64"/>
  <c r="AM16" i="64"/>
  <c r="AM15" i="64"/>
  <c r="AM14" i="64"/>
  <c r="AM13" i="64"/>
  <c r="AM12" i="64"/>
  <c r="AM11" i="64"/>
  <c r="AM10" i="64"/>
  <c r="AM35" i="65"/>
  <c r="AM34" i="65"/>
  <c r="AM33" i="65"/>
  <c r="AM32" i="65"/>
  <c r="AM31" i="65"/>
  <c r="AM30" i="65"/>
  <c r="AM29" i="65"/>
  <c r="AM28" i="65"/>
  <c r="AM27" i="65"/>
  <c r="AM26" i="65"/>
  <c r="AM25" i="65"/>
  <c r="AM24" i="65"/>
  <c r="AM23" i="65"/>
  <c r="AM22" i="65"/>
  <c r="AM21" i="65"/>
  <c r="AM20" i="65"/>
  <c r="AM19" i="65"/>
  <c r="AM18" i="65"/>
  <c r="AM17" i="65"/>
  <c r="AM16" i="65"/>
  <c r="AM15" i="65"/>
  <c r="AM14" i="65"/>
  <c r="AM13" i="65"/>
  <c r="AM12" i="65"/>
  <c r="AM11" i="65"/>
  <c r="AM10" i="65"/>
  <c r="AM35" i="66"/>
  <c r="AM34" i="66"/>
  <c r="AM33" i="66"/>
  <c r="AM32" i="66"/>
  <c r="AM31" i="66"/>
  <c r="AM30" i="66"/>
  <c r="AM29" i="66"/>
  <c r="AM28" i="66"/>
  <c r="AM27" i="66"/>
  <c r="AM26" i="66"/>
  <c r="AM25" i="66"/>
  <c r="AM24" i="66"/>
  <c r="AM23" i="66"/>
  <c r="AM22" i="66"/>
  <c r="AM21" i="66"/>
  <c r="AM20" i="66"/>
  <c r="AM19" i="66"/>
  <c r="AM18" i="66"/>
  <c r="AM17" i="66"/>
  <c r="AM16" i="66"/>
  <c r="AM15" i="66"/>
  <c r="AM14" i="66"/>
  <c r="AM13" i="66"/>
  <c r="AM12" i="66"/>
  <c r="AM11" i="66"/>
  <c r="AM10" i="66"/>
  <c r="AM35" i="67"/>
  <c r="AM34" i="67"/>
  <c r="AM33" i="67"/>
  <c r="AM32" i="67"/>
  <c r="AM31" i="67"/>
  <c r="AM30" i="67"/>
  <c r="AM29" i="67"/>
  <c r="AM28" i="67"/>
  <c r="AM27" i="67"/>
  <c r="AM26" i="67"/>
  <c r="AM25" i="67"/>
  <c r="AM24" i="67"/>
  <c r="AM23" i="67"/>
  <c r="AM22" i="67"/>
  <c r="AM21" i="67"/>
  <c r="AM20" i="67"/>
  <c r="AM19" i="67"/>
  <c r="AM18" i="67"/>
  <c r="AM17" i="67"/>
  <c r="AM16" i="67"/>
  <c r="AM15" i="67"/>
  <c r="AM14" i="67"/>
  <c r="AM13" i="67"/>
  <c r="AM12" i="67"/>
  <c r="AM11" i="67"/>
  <c r="AM10" i="67"/>
  <c r="AM35" i="54"/>
  <c r="AM34" i="54"/>
  <c r="AM33" i="54"/>
  <c r="AM32" i="54"/>
  <c r="AM31" i="54"/>
  <c r="AM30" i="54"/>
  <c r="AM29" i="54"/>
  <c r="AM28" i="54"/>
  <c r="AM27" i="54"/>
  <c r="AM26" i="54"/>
  <c r="AM25" i="54"/>
  <c r="AM24" i="54"/>
  <c r="AM23" i="54"/>
  <c r="AM22" i="54"/>
  <c r="AM21" i="54"/>
  <c r="AM20" i="54"/>
  <c r="AM19" i="54"/>
  <c r="AM18" i="54"/>
  <c r="AM17" i="54"/>
  <c r="AM16" i="54"/>
  <c r="AM15" i="54"/>
  <c r="AM14" i="54"/>
  <c r="AM13" i="54"/>
  <c r="AM12" i="54"/>
  <c r="AM11" i="54"/>
  <c r="AM10" i="54"/>
  <c r="AM35" i="55"/>
  <c r="AM34" i="55"/>
  <c r="AM33" i="55"/>
  <c r="AM32" i="55"/>
  <c r="AM31" i="55"/>
  <c r="AM30" i="55"/>
  <c r="AM29" i="55"/>
  <c r="AM28" i="55"/>
  <c r="AM27" i="55"/>
  <c r="AM26" i="55"/>
  <c r="AM25" i="55"/>
  <c r="AM24" i="55"/>
  <c r="AM23" i="55"/>
  <c r="AM22" i="55"/>
  <c r="AM21" i="55"/>
  <c r="AM20" i="55"/>
  <c r="AM19" i="55"/>
  <c r="AM18" i="55"/>
  <c r="AM17" i="55"/>
  <c r="AM16" i="55"/>
  <c r="AM15" i="55"/>
  <c r="AM14" i="55"/>
  <c r="AM13" i="55"/>
  <c r="AM12" i="55"/>
  <c r="AM11" i="55"/>
  <c r="AM10" i="55"/>
  <c r="AM35" i="56"/>
  <c r="AM34" i="56"/>
  <c r="AM33" i="56"/>
  <c r="AM32" i="56"/>
  <c r="AM31" i="56"/>
  <c r="AM30" i="56"/>
  <c r="AM29" i="56"/>
  <c r="AM28" i="56"/>
  <c r="AM27" i="56"/>
  <c r="AM26" i="56"/>
  <c r="AM25" i="56"/>
  <c r="AM24" i="56"/>
  <c r="AM23" i="56"/>
  <c r="AM22" i="56"/>
  <c r="AM21" i="56"/>
  <c r="AM20" i="56"/>
  <c r="AM19" i="56"/>
  <c r="AM18" i="56"/>
  <c r="AM17" i="56"/>
  <c r="AM16" i="56"/>
  <c r="AM15" i="56"/>
  <c r="AM14" i="56"/>
  <c r="AM13" i="56"/>
  <c r="AM12" i="56"/>
  <c r="AM11" i="56"/>
  <c r="AM10" i="56"/>
  <c r="AM35" i="57"/>
  <c r="AM34" i="57"/>
  <c r="AM33" i="57"/>
  <c r="AM32" i="57"/>
  <c r="AM31" i="57"/>
  <c r="AM30" i="57"/>
  <c r="AM29" i="57"/>
  <c r="AM28" i="57"/>
  <c r="AM27" i="57"/>
  <c r="AM26" i="57"/>
  <c r="AM25" i="57"/>
  <c r="AM24" i="57"/>
  <c r="AM23" i="57"/>
  <c r="AM22" i="57"/>
  <c r="AM21" i="57"/>
  <c r="AM20" i="57"/>
  <c r="AM19" i="57"/>
  <c r="AM18" i="57"/>
  <c r="AM17" i="57"/>
  <c r="AM16" i="57"/>
  <c r="AM15" i="57"/>
  <c r="AM14" i="57"/>
  <c r="AM13" i="57"/>
  <c r="AM12" i="57"/>
  <c r="AM11" i="57"/>
  <c r="AM10" i="57"/>
  <c r="AM35" i="58"/>
  <c r="AM34" i="58"/>
  <c r="AM33" i="58"/>
  <c r="AM32" i="58"/>
  <c r="AM31" i="58"/>
  <c r="AM30" i="58"/>
  <c r="AM29" i="58"/>
  <c r="AM28" i="58"/>
  <c r="AM27" i="58"/>
  <c r="AM26" i="58"/>
  <c r="AM25" i="58"/>
  <c r="AM24" i="58"/>
  <c r="AM23" i="58"/>
  <c r="AM22" i="58"/>
  <c r="AM21" i="58"/>
  <c r="AM20" i="58"/>
  <c r="AM19" i="58"/>
  <c r="AM18" i="58"/>
  <c r="AM17" i="58"/>
  <c r="AM16" i="58"/>
  <c r="AM15" i="58"/>
  <c r="AM14" i="58"/>
  <c r="AM13" i="58"/>
  <c r="AM12" i="58"/>
  <c r="AM11" i="58"/>
  <c r="AM10" i="58"/>
  <c r="AM35" i="59"/>
  <c r="AM34" i="59"/>
  <c r="AM33" i="59"/>
  <c r="AM32" i="59"/>
  <c r="AM31" i="59"/>
  <c r="AM30" i="59"/>
  <c r="AM29" i="59"/>
  <c r="AM28" i="59"/>
  <c r="AM27" i="59"/>
  <c r="AM26" i="59"/>
  <c r="AM25" i="59"/>
  <c r="AM24" i="59"/>
  <c r="AM23" i="59"/>
  <c r="AM22" i="59"/>
  <c r="AM21" i="59"/>
  <c r="AM20" i="59"/>
  <c r="AM19" i="59"/>
  <c r="AM18" i="59"/>
  <c r="AM17" i="59"/>
  <c r="AM16" i="59"/>
  <c r="AM15" i="59"/>
  <c r="AM14" i="59"/>
  <c r="AM13" i="59"/>
  <c r="AM12" i="59"/>
  <c r="AM11" i="59"/>
  <c r="AM10" i="59"/>
  <c r="AM35" i="60"/>
  <c r="AM34" i="60"/>
  <c r="AM33" i="60"/>
  <c r="AM32" i="60"/>
  <c r="AM31" i="60"/>
  <c r="AM30" i="60"/>
  <c r="AM29" i="60"/>
  <c r="AM28" i="60"/>
  <c r="AM27" i="60"/>
  <c r="AM26" i="60"/>
  <c r="AM25" i="60"/>
  <c r="AM24" i="60"/>
  <c r="AM23" i="60"/>
  <c r="AM22" i="60"/>
  <c r="AM21" i="60"/>
  <c r="AM20" i="60"/>
  <c r="AM19" i="60"/>
  <c r="AM18" i="60"/>
  <c r="AM17" i="60"/>
  <c r="AM16" i="60"/>
  <c r="AM15" i="60"/>
  <c r="AM14" i="60"/>
  <c r="AM13" i="60"/>
  <c r="AM12" i="60"/>
  <c r="AM11" i="60"/>
  <c r="AM10" i="60"/>
  <c r="AM35" i="61"/>
  <c r="AM34" i="61"/>
  <c r="AM33" i="61"/>
  <c r="AM32" i="61"/>
  <c r="AM31" i="61"/>
  <c r="AM30" i="61"/>
  <c r="AM29" i="61"/>
  <c r="AM28" i="61"/>
  <c r="AM27" i="61"/>
  <c r="AM26" i="61"/>
  <c r="AM25" i="61"/>
  <c r="AM24" i="61"/>
  <c r="AM23" i="61"/>
  <c r="AM22" i="61"/>
  <c r="AM21" i="61"/>
  <c r="AM20" i="61"/>
  <c r="AM19" i="61"/>
  <c r="AM18" i="61"/>
  <c r="AM17" i="61"/>
  <c r="AM16" i="61"/>
  <c r="AM15" i="61"/>
  <c r="AM14" i="61"/>
  <c r="AM13" i="61"/>
  <c r="AM12" i="61"/>
  <c r="AM11" i="61"/>
  <c r="AM10" i="61"/>
  <c r="AM35" i="50"/>
  <c r="AM34" i="50"/>
  <c r="AM33" i="50"/>
  <c r="AM32" i="50"/>
  <c r="AM31" i="50"/>
  <c r="AM30" i="50"/>
  <c r="AM29" i="50"/>
  <c r="AM28" i="50"/>
  <c r="AM27" i="50"/>
  <c r="AM26" i="50"/>
  <c r="AM25" i="50"/>
  <c r="AM24" i="50"/>
  <c r="AM23" i="50"/>
  <c r="AM22" i="50"/>
  <c r="AM21" i="50"/>
  <c r="AM20" i="50"/>
  <c r="AM19" i="50"/>
  <c r="AM18" i="50"/>
  <c r="AM17" i="50"/>
  <c r="AM16" i="50"/>
  <c r="AM15" i="50"/>
  <c r="AM14" i="50"/>
  <c r="AM13" i="50"/>
  <c r="AM12" i="50"/>
  <c r="AM11" i="50"/>
  <c r="AM10" i="50"/>
  <c r="AM35" i="51"/>
  <c r="AM34" i="51"/>
  <c r="AM33" i="51"/>
  <c r="AM32" i="51"/>
  <c r="AM31" i="51"/>
  <c r="AM30" i="51"/>
  <c r="AM29" i="51"/>
  <c r="AM28" i="51"/>
  <c r="AM27" i="51"/>
  <c r="AM26" i="51"/>
  <c r="AM25" i="51"/>
  <c r="AM24" i="51"/>
  <c r="AM23" i="51"/>
  <c r="AM22" i="51"/>
  <c r="AM21" i="51"/>
  <c r="AM20" i="51"/>
  <c r="AM19" i="51"/>
  <c r="AM18" i="51"/>
  <c r="AM17" i="51"/>
  <c r="AM16" i="51"/>
  <c r="AM15" i="51"/>
  <c r="AM14" i="51"/>
  <c r="AM13" i="51"/>
  <c r="AM12" i="51"/>
  <c r="AM11" i="51"/>
  <c r="AM10" i="51"/>
  <c r="AM35" i="52"/>
  <c r="AM34" i="52"/>
  <c r="AM33" i="52"/>
  <c r="AM32" i="52"/>
  <c r="AM31" i="52"/>
  <c r="AM30" i="52"/>
  <c r="AM29" i="52"/>
  <c r="AM28" i="52"/>
  <c r="AM27" i="52"/>
  <c r="AM26" i="52"/>
  <c r="AM25" i="52"/>
  <c r="AM24" i="52"/>
  <c r="AM23" i="52"/>
  <c r="AM22" i="52"/>
  <c r="AM21" i="52"/>
  <c r="AM20" i="52"/>
  <c r="AM19" i="52"/>
  <c r="AM18" i="52"/>
  <c r="AM17" i="52"/>
  <c r="AM16" i="52"/>
  <c r="AM15" i="52"/>
  <c r="AM14" i="52"/>
  <c r="AM13" i="52"/>
  <c r="AM12" i="52"/>
  <c r="AM11" i="52"/>
  <c r="AM10" i="52"/>
  <c r="AM35" i="53"/>
  <c r="AM34" i="53"/>
  <c r="AM33" i="53"/>
  <c r="AM32" i="53"/>
  <c r="AM31" i="53"/>
  <c r="AM30" i="53"/>
  <c r="AM29" i="53"/>
  <c r="AM28" i="53"/>
  <c r="AM27" i="53"/>
  <c r="AM26" i="53"/>
  <c r="AM25" i="53"/>
  <c r="AM24" i="53"/>
  <c r="AM23" i="53"/>
  <c r="AM22" i="53"/>
  <c r="AM21" i="53"/>
  <c r="AM20" i="53"/>
  <c r="AM19" i="53"/>
  <c r="AM18" i="53"/>
  <c r="AM17" i="53"/>
  <c r="AM16" i="53"/>
  <c r="AM15" i="53"/>
  <c r="AM14" i="53"/>
  <c r="AM13" i="53"/>
  <c r="AM12" i="53"/>
  <c r="AM11" i="53"/>
  <c r="AM10" i="53"/>
  <c r="AM35" i="49"/>
  <c r="AM34" i="49"/>
  <c r="AM33" i="49"/>
  <c r="AM32" i="49"/>
  <c r="AM31" i="49"/>
  <c r="AM30" i="49"/>
  <c r="AM29" i="49"/>
  <c r="AM28" i="49"/>
  <c r="AM27" i="49"/>
  <c r="AM26" i="49"/>
  <c r="AM25" i="49"/>
  <c r="AM24" i="49"/>
  <c r="AM23" i="49"/>
  <c r="AM22" i="49"/>
  <c r="AM21" i="49"/>
  <c r="AM20" i="49"/>
  <c r="AM19" i="49"/>
  <c r="AM18" i="49"/>
  <c r="AM17" i="49"/>
  <c r="AM16" i="49"/>
  <c r="AM15" i="49"/>
  <c r="AM14" i="49"/>
  <c r="AM13" i="49"/>
  <c r="AM12" i="49"/>
  <c r="AM11" i="49"/>
  <c r="AM10" i="49"/>
  <c r="AM35" i="48"/>
  <c r="AM34" i="48"/>
  <c r="AM33" i="48"/>
  <c r="AM32" i="48"/>
  <c r="AM31" i="48"/>
  <c r="AM30" i="48"/>
  <c r="AM29" i="48"/>
  <c r="AM28" i="48"/>
  <c r="AM27" i="48"/>
  <c r="AM26" i="48"/>
  <c r="AM25" i="48"/>
  <c r="AM24" i="48"/>
  <c r="AM23" i="48"/>
  <c r="AM22" i="48"/>
  <c r="AM21" i="48"/>
  <c r="AM20" i="48"/>
  <c r="AM19" i="48"/>
  <c r="AM18" i="48"/>
  <c r="AM17" i="48"/>
  <c r="AM16" i="48"/>
  <c r="AM15" i="48"/>
  <c r="AM14" i="48"/>
  <c r="AM13" i="48"/>
  <c r="AM12" i="48"/>
  <c r="AM11" i="48"/>
  <c r="AM10" i="48"/>
  <c r="AM35" i="47"/>
  <c r="AM34" i="47"/>
  <c r="AM33" i="47"/>
  <c r="AM32" i="47"/>
  <c r="AM31" i="47"/>
  <c r="AM30" i="47"/>
  <c r="AM29" i="47"/>
  <c r="AM28" i="47"/>
  <c r="AM27" i="47"/>
  <c r="AM26" i="47"/>
  <c r="AM25" i="47"/>
  <c r="AM24" i="47"/>
  <c r="AM23" i="47"/>
  <c r="AM22" i="47"/>
  <c r="AM21" i="47"/>
  <c r="AM20" i="47"/>
  <c r="AM19" i="47"/>
  <c r="AM18" i="47"/>
  <c r="AM17" i="47"/>
  <c r="AM16" i="47"/>
  <c r="AM15" i="47"/>
  <c r="AM14" i="47"/>
  <c r="AM13" i="47"/>
  <c r="AM12" i="47"/>
  <c r="AM11" i="47"/>
  <c r="AM10" i="47"/>
  <c r="AM35" i="46"/>
  <c r="AM34" i="46"/>
  <c r="AM33" i="46"/>
  <c r="AM32" i="46"/>
  <c r="AM31" i="46"/>
  <c r="AM30" i="46"/>
  <c r="AM29" i="46"/>
  <c r="AM28" i="46"/>
  <c r="AM27" i="46"/>
  <c r="AM26" i="46"/>
  <c r="AM25" i="46"/>
  <c r="AM24" i="46"/>
  <c r="AM23" i="46"/>
  <c r="AM22" i="46"/>
  <c r="AM21" i="46"/>
  <c r="AM20" i="46"/>
  <c r="AM19" i="46"/>
  <c r="AM18" i="46"/>
  <c r="AM17" i="46"/>
  <c r="AM16" i="46"/>
  <c r="AM15" i="46"/>
  <c r="AM14" i="46"/>
  <c r="AM13" i="46"/>
  <c r="AM12" i="46"/>
  <c r="AM11" i="46"/>
  <c r="AM10" i="46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35" i="69"/>
  <c r="AM34" i="69"/>
  <c r="AM33" i="69"/>
  <c r="AM32" i="69"/>
  <c r="AM31" i="69"/>
  <c r="AM30" i="69"/>
  <c r="AM29" i="69"/>
  <c r="AM28" i="69"/>
  <c r="AM27" i="69"/>
  <c r="AM26" i="69"/>
  <c r="AM25" i="69"/>
  <c r="AM24" i="69"/>
  <c r="AM23" i="69"/>
  <c r="AM22" i="69"/>
  <c r="AM21" i="69"/>
  <c r="AM20" i="69"/>
  <c r="AM19" i="69"/>
  <c r="AM18" i="69"/>
  <c r="AM17" i="69"/>
  <c r="AM16" i="69"/>
  <c r="AM15" i="69"/>
  <c r="AM14" i="69"/>
  <c r="AM13" i="69"/>
  <c r="AM12" i="69"/>
  <c r="AM11" i="69"/>
  <c r="AM10" i="69"/>
  <c r="AD11" i="76" a="1"/>
  <c r="AD11" i="76" s="1"/>
  <c r="AD12" i="76" a="1"/>
  <c r="AD12" i="76" s="1"/>
  <c r="AD13" i="76" a="1"/>
  <c r="AD13" i="76" s="1"/>
  <c r="AD14" i="76" a="1"/>
  <c r="AD14" i="76" s="1"/>
  <c r="AD17" i="76" a="1"/>
  <c r="AD17" i="76" s="1"/>
  <c r="AD18" i="76" a="1"/>
  <c r="AD18" i="76" s="1"/>
  <c r="AD19" i="76" a="1"/>
  <c r="AD19" i="76" s="1"/>
  <c r="AD20" i="76" a="1"/>
  <c r="AD20" i="76" s="1"/>
  <c r="AD21" i="76" a="1"/>
  <c r="AD21" i="76" s="1"/>
  <c r="AD24" i="76" a="1"/>
  <c r="AD24" i="76" s="1"/>
  <c r="AD25" i="76" a="1"/>
  <c r="AD25" i="76" s="1"/>
  <c r="AD26" i="76" a="1"/>
  <c r="AD26" i="76" s="1"/>
  <c r="AD27" i="76" a="1"/>
  <c r="AD27" i="76" s="1"/>
  <c r="AD28" i="76" a="1"/>
  <c r="AD28" i="76" s="1"/>
  <c r="AD31" i="76" a="1"/>
  <c r="AD31" i="76" s="1"/>
  <c r="AD32" i="76" a="1"/>
  <c r="AD32" i="76" s="1"/>
  <c r="AD33" i="76" a="1"/>
  <c r="AD33" i="76" s="1"/>
  <c r="AD34" i="76" a="1"/>
  <c r="AD34" i="76" s="1"/>
  <c r="AD35" i="76" a="1"/>
  <c r="AD35" i="76" s="1"/>
  <c r="AD11" i="68" a="1"/>
  <c r="AD11" i="68" s="1"/>
  <c r="AD12" i="68" a="1"/>
  <c r="AD12" i="68" s="1"/>
  <c r="AD13" i="68" a="1"/>
  <c r="AD13" i="68" s="1"/>
  <c r="AD14" i="68" a="1"/>
  <c r="AD14" i="68" s="1"/>
  <c r="AD17" i="68" a="1"/>
  <c r="AD17" i="68" s="1"/>
  <c r="AD18" i="68" a="1"/>
  <c r="AD18" i="68" s="1"/>
  <c r="AD19" i="68" a="1"/>
  <c r="AD19" i="68" s="1"/>
  <c r="AD20" i="68" a="1"/>
  <c r="AD20" i="68" s="1"/>
  <c r="AD21" i="68" a="1"/>
  <c r="AD21" i="68" s="1"/>
  <c r="AD24" i="68" a="1"/>
  <c r="AD24" i="68" s="1"/>
  <c r="AD25" i="68" a="1"/>
  <c r="AD25" i="68" s="1"/>
  <c r="AD26" i="68" a="1"/>
  <c r="AD26" i="68" s="1"/>
  <c r="AD27" i="68" a="1"/>
  <c r="AD27" i="68" s="1"/>
  <c r="AD28" i="68" a="1"/>
  <c r="AD28" i="68" s="1"/>
  <c r="AD31" i="68" a="1"/>
  <c r="AD31" i="68" s="1"/>
  <c r="AD32" i="68" a="1"/>
  <c r="AD32" i="68" s="1"/>
  <c r="AD33" i="68" a="1"/>
  <c r="AD33" i="68" s="1"/>
  <c r="AD34" i="68" a="1"/>
  <c r="AD34" i="68" s="1"/>
  <c r="AD35" i="68" a="1"/>
  <c r="AD35" i="68" s="1"/>
  <c r="AD11" i="70" a="1"/>
  <c r="AD11" i="70" s="1"/>
  <c r="AD12" i="70" a="1"/>
  <c r="AD12" i="70" s="1"/>
  <c r="AD13" i="70" a="1"/>
  <c r="AD13" i="70" s="1"/>
  <c r="AD14" i="70" a="1"/>
  <c r="AD14" i="70" s="1"/>
  <c r="AD17" i="70" a="1"/>
  <c r="AD17" i="70" s="1"/>
  <c r="AD18" i="70" a="1"/>
  <c r="AD18" i="70" s="1"/>
  <c r="AD19" i="70" a="1"/>
  <c r="AD19" i="70" s="1"/>
  <c r="AD20" i="70" a="1"/>
  <c r="AD20" i="70" s="1"/>
  <c r="AD21" i="70" a="1"/>
  <c r="AD21" i="70" s="1"/>
  <c r="AD24" i="70" a="1"/>
  <c r="AD24" i="70" s="1"/>
  <c r="AD25" i="70" a="1"/>
  <c r="AD25" i="70" s="1"/>
  <c r="AD26" i="70" a="1"/>
  <c r="AD26" i="70" s="1"/>
  <c r="AD27" i="70" a="1"/>
  <c r="AD27" i="70" s="1"/>
  <c r="AD28" i="70" a="1"/>
  <c r="AD28" i="70" s="1"/>
  <c r="AD31" i="70" a="1"/>
  <c r="AD31" i="70" s="1"/>
  <c r="AD32" i="70" a="1"/>
  <c r="AD32" i="70" s="1"/>
  <c r="AD33" i="70" a="1"/>
  <c r="AD33" i="70" s="1"/>
  <c r="AD34" i="70" a="1"/>
  <c r="AD34" i="70" s="1"/>
  <c r="AD35" i="70" a="1"/>
  <c r="AD35" i="70" s="1"/>
  <c r="AD11" i="71" a="1"/>
  <c r="AD11" i="71" s="1"/>
  <c r="AD12" i="71" a="1"/>
  <c r="AD12" i="71" s="1"/>
  <c r="AD13" i="71" a="1"/>
  <c r="AD13" i="71" s="1"/>
  <c r="AD14" i="71" a="1"/>
  <c r="AD14" i="71" s="1"/>
  <c r="AD17" i="71" a="1"/>
  <c r="AD17" i="71" s="1"/>
  <c r="AD18" i="71" a="1"/>
  <c r="AD18" i="71" s="1"/>
  <c r="AD19" i="71" a="1"/>
  <c r="AD19" i="71" s="1"/>
  <c r="AD20" i="71" a="1"/>
  <c r="AD20" i="71" s="1"/>
  <c r="AD21" i="71" a="1"/>
  <c r="AD21" i="71" s="1"/>
  <c r="AD24" i="71" a="1"/>
  <c r="AD24" i="71" s="1"/>
  <c r="AD25" i="71" a="1"/>
  <c r="AD25" i="71" s="1"/>
  <c r="AD26" i="71" a="1"/>
  <c r="AD26" i="71" s="1"/>
  <c r="AD27" i="71" a="1"/>
  <c r="AD27" i="71" s="1"/>
  <c r="AD28" i="71" a="1"/>
  <c r="AD28" i="71" s="1"/>
  <c r="AD31" i="71" a="1"/>
  <c r="AD31" i="71" s="1"/>
  <c r="AD32" i="71" a="1"/>
  <c r="AD32" i="71" s="1"/>
  <c r="AD33" i="71" a="1"/>
  <c r="AD33" i="71" s="1"/>
  <c r="AD34" i="71" a="1"/>
  <c r="AD34" i="71" s="1"/>
  <c r="AD35" i="71" a="1"/>
  <c r="AD35" i="71" s="1"/>
  <c r="AD11" i="72" a="1"/>
  <c r="AD11" i="72" s="1"/>
  <c r="AD12" i="72" a="1"/>
  <c r="AD12" i="72" s="1"/>
  <c r="AD13" i="72" a="1"/>
  <c r="AD13" i="72" s="1"/>
  <c r="AD14" i="72" a="1"/>
  <c r="AD14" i="72" s="1"/>
  <c r="AD17" i="72" a="1"/>
  <c r="AD17" i="72" s="1"/>
  <c r="AD18" i="72" a="1"/>
  <c r="AD18" i="72" s="1"/>
  <c r="AD19" i="72" a="1"/>
  <c r="AD19" i="72" s="1"/>
  <c r="AD20" i="72" a="1"/>
  <c r="AD20" i="72" s="1"/>
  <c r="AD21" i="72" a="1"/>
  <c r="AD21" i="72" s="1"/>
  <c r="AD24" i="72" a="1"/>
  <c r="AD24" i="72" s="1"/>
  <c r="AD25" i="72" a="1"/>
  <c r="AD25" i="72" s="1"/>
  <c r="AD26" i="72" a="1"/>
  <c r="AD26" i="72" s="1"/>
  <c r="AD27" i="72" a="1"/>
  <c r="AD27" i="72" s="1"/>
  <c r="AD28" i="72" a="1"/>
  <c r="AD28" i="72" s="1"/>
  <c r="AD31" i="72" a="1"/>
  <c r="AD31" i="72" s="1"/>
  <c r="AD32" i="72" a="1"/>
  <c r="AD32" i="72" s="1"/>
  <c r="AD33" i="72" a="1"/>
  <c r="AD33" i="72" s="1"/>
  <c r="AD34" i="72" a="1"/>
  <c r="AD34" i="72" s="1"/>
  <c r="AD35" i="72" a="1"/>
  <c r="AD35" i="72" s="1"/>
  <c r="AD11" i="74" a="1"/>
  <c r="AD11" i="74" s="1"/>
  <c r="AD12" i="74" a="1"/>
  <c r="AD12" i="74" s="1"/>
  <c r="AD13" i="74" a="1"/>
  <c r="AD13" i="74" s="1"/>
  <c r="AD14" i="74" a="1"/>
  <c r="AD14" i="74" s="1"/>
  <c r="AD17" i="74" a="1"/>
  <c r="AD17" i="74" s="1"/>
  <c r="AD18" i="74" a="1"/>
  <c r="AD18" i="74" s="1"/>
  <c r="AD19" i="74" a="1"/>
  <c r="AD19" i="74" s="1"/>
  <c r="AD20" i="74" a="1"/>
  <c r="AD20" i="74" s="1"/>
  <c r="AD21" i="74" a="1"/>
  <c r="AD21" i="74" s="1"/>
  <c r="AD24" i="74" a="1"/>
  <c r="AD24" i="74" s="1"/>
  <c r="AD25" i="74" a="1"/>
  <c r="AD25" i="74" s="1"/>
  <c r="AD26" i="74" a="1"/>
  <c r="AD26" i="74" s="1"/>
  <c r="AD27" i="74" a="1"/>
  <c r="AD27" i="74" s="1"/>
  <c r="AD28" i="74" a="1"/>
  <c r="AD28" i="74" s="1"/>
  <c r="AD31" i="74" a="1"/>
  <c r="AD31" i="74" s="1"/>
  <c r="AD32" i="74" a="1"/>
  <c r="AD32" i="74" s="1"/>
  <c r="AD33" i="74" a="1"/>
  <c r="AD33" i="74" s="1"/>
  <c r="AD34" i="74" a="1"/>
  <c r="AD34" i="74" s="1"/>
  <c r="AD35" i="74" a="1"/>
  <c r="AD35" i="74" s="1"/>
  <c r="AD11" i="75" a="1"/>
  <c r="AD11" i="75" s="1"/>
  <c r="AD12" i="75" a="1"/>
  <c r="AD12" i="75" s="1"/>
  <c r="AD13" i="75" a="1"/>
  <c r="AD13" i="75" s="1"/>
  <c r="AD14" i="75" a="1"/>
  <c r="AD14" i="75" s="1"/>
  <c r="AD17" i="75" a="1"/>
  <c r="AD17" i="75" s="1"/>
  <c r="AD18" i="75" a="1"/>
  <c r="AD18" i="75" s="1"/>
  <c r="AD19" i="75" a="1"/>
  <c r="AD19" i="75" s="1"/>
  <c r="AD20" i="75" a="1"/>
  <c r="AD20" i="75" s="1"/>
  <c r="AD21" i="75" a="1"/>
  <c r="AD21" i="75" s="1"/>
  <c r="AD24" i="75" a="1"/>
  <c r="AD24" i="75" s="1"/>
  <c r="AD25" i="75" a="1"/>
  <c r="AD25" i="75" s="1"/>
  <c r="AD26" i="75" a="1"/>
  <c r="AD26" i="75" s="1"/>
  <c r="AD27" i="75" a="1"/>
  <c r="AD27" i="75" s="1"/>
  <c r="AD28" i="75" a="1"/>
  <c r="AD28" i="75" s="1"/>
  <c r="AD31" i="75" a="1"/>
  <c r="AD31" i="75" s="1"/>
  <c r="AD32" i="75" a="1"/>
  <c r="AD32" i="75" s="1"/>
  <c r="AD33" i="75" a="1"/>
  <c r="AD33" i="75" s="1"/>
  <c r="AD34" i="75" a="1"/>
  <c r="AD34" i="75" s="1"/>
  <c r="AD35" i="75" a="1"/>
  <c r="AD35" i="75" s="1"/>
  <c r="AD11" i="62" a="1"/>
  <c r="AD11" i="62" s="1"/>
  <c r="AD12" i="62" a="1"/>
  <c r="AD12" i="62" s="1"/>
  <c r="AD13" i="62" a="1"/>
  <c r="AD13" i="62" s="1"/>
  <c r="AD14" i="62" a="1"/>
  <c r="AD14" i="62" s="1"/>
  <c r="AD17" i="62" a="1"/>
  <c r="AD17" i="62" s="1"/>
  <c r="AD18" i="62" a="1"/>
  <c r="AD18" i="62" s="1"/>
  <c r="AD19" i="62" a="1"/>
  <c r="AD19" i="62" s="1"/>
  <c r="AD20" i="62" a="1"/>
  <c r="AD20" i="62" s="1"/>
  <c r="AD21" i="62" a="1"/>
  <c r="AD21" i="62" s="1"/>
  <c r="AD24" i="62" a="1"/>
  <c r="AD24" i="62" s="1"/>
  <c r="AD25" i="62" a="1"/>
  <c r="AD25" i="62" s="1"/>
  <c r="AD26" i="62" a="1"/>
  <c r="AD26" i="62" s="1"/>
  <c r="AD27" i="62" a="1"/>
  <c r="AD27" i="62" s="1"/>
  <c r="AD28" i="62" a="1"/>
  <c r="AD28" i="62" s="1"/>
  <c r="AD31" i="62" a="1"/>
  <c r="AD31" i="62" s="1"/>
  <c r="AD32" i="62" a="1"/>
  <c r="AD32" i="62" s="1"/>
  <c r="AD33" i="62" a="1"/>
  <c r="AD33" i="62" s="1"/>
  <c r="AD34" i="62" a="1"/>
  <c r="AD34" i="62" s="1"/>
  <c r="AD35" i="62" a="1"/>
  <c r="AD35" i="62" s="1"/>
  <c r="AD11" i="63" a="1"/>
  <c r="AD11" i="63" s="1"/>
  <c r="AD12" i="63" a="1"/>
  <c r="AD12" i="63" s="1"/>
  <c r="AD13" i="63" a="1"/>
  <c r="AD13" i="63" s="1"/>
  <c r="AD14" i="63" a="1"/>
  <c r="AD14" i="63" s="1"/>
  <c r="AD17" i="63" a="1"/>
  <c r="AD17" i="63" s="1"/>
  <c r="AD18" i="63" a="1"/>
  <c r="AD18" i="63" s="1"/>
  <c r="AD19" i="63" a="1"/>
  <c r="AD19" i="63" s="1"/>
  <c r="AD20" i="63" a="1"/>
  <c r="AD20" i="63" s="1"/>
  <c r="AD21" i="63" a="1"/>
  <c r="AD21" i="63" s="1"/>
  <c r="AD24" i="63" a="1"/>
  <c r="AD24" i="63" s="1"/>
  <c r="AD25" i="63" a="1"/>
  <c r="AD25" i="63" s="1"/>
  <c r="AD26" i="63" a="1"/>
  <c r="AD26" i="63" s="1"/>
  <c r="AD27" i="63" a="1"/>
  <c r="AD27" i="63" s="1"/>
  <c r="AD28" i="63" a="1"/>
  <c r="AD28" i="63" s="1"/>
  <c r="AD31" i="63" a="1"/>
  <c r="AD31" i="63" s="1"/>
  <c r="AD32" i="63" a="1"/>
  <c r="AD32" i="63" s="1"/>
  <c r="AD33" i="63" a="1"/>
  <c r="AD33" i="63" s="1"/>
  <c r="AD34" i="63" a="1"/>
  <c r="AD34" i="63" s="1"/>
  <c r="AD35" i="63" a="1"/>
  <c r="AD35" i="63" s="1"/>
  <c r="AD11" i="64" a="1"/>
  <c r="AD11" i="64" s="1"/>
  <c r="AD12" i="64" a="1"/>
  <c r="AD12" i="64" s="1"/>
  <c r="AD13" i="64" a="1"/>
  <c r="AD13" i="64" s="1"/>
  <c r="AD14" i="64" a="1"/>
  <c r="AD14" i="64" s="1"/>
  <c r="AD17" i="64" a="1"/>
  <c r="AD17" i="64" s="1"/>
  <c r="AD18" i="64" a="1"/>
  <c r="AD18" i="64" s="1"/>
  <c r="AD19" i="64" a="1"/>
  <c r="AD19" i="64" s="1"/>
  <c r="AD20" i="64" a="1"/>
  <c r="AD20" i="64" s="1"/>
  <c r="AD21" i="64" a="1"/>
  <c r="AD21" i="64" s="1"/>
  <c r="AD24" i="64" a="1"/>
  <c r="AD24" i="64" s="1"/>
  <c r="AD25" i="64" a="1"/>
  <c r="AD25" i="64" s="1"/>
  <c r="AD26" i="64" a="1"/>
  <c r="AD26" i="64" s="1"/>
  <c r="AD27" i="64" a="1"/>
  <c r="AD27" i="64" s="1"/>
  <c r="AD28" i="64" a="1"/>
  <c r="AD28" i="64" s="1"/>
  <c r="AD31" i="64" a="1"/>
  <c r="AD31" i="64" s="1"/>
  <c r="AD32" i="64" a="1"/>
  <c r="AD32" i="64" s="1"/>
  <c r="AD33" i="64" a="1"/>
  <c r="AD33" i="64" s="1"/>
  <c r="AD34" i="64" a="1"/>
  <c r="AD34" i="64" s="1"/>
  <c r="AD35" i="64" a="1"/>
  <c r="AD35" i="64" s="1"/>
  <c r="AD11" i="65" a="1"/>
  <c r="AD11" i="65" s="1"/>
  <c r="AD12" i="65" a="1"/>
  <c r="AD12" i="65" s="1"/>
  <c r="AD13" i="65" a="1"/>
  <c r="AD13" i="65" s="1"/>
  <c r="AD14" i="65" a="1"/>
  <c r="AD14" i="65" s="1"/>
  <c r="AD17" i="65" a="1"/>
  <c r="AD17" i="65" s="1"/>
  <c r="AD18" i="65" a="1"/>
  <c r="AD18" i="65" s="1"/>
  <c r="AD19" i="65" a="1"/>
  <c r="AD19" i="65" s="1"/>
  <c r="AD20" i="65" a="1"/>
  <c r="AD20" i="65" s="1"/>
  <c r="AD21" i="65" a="1"/>
  <c r="AD21" i="65" s="1"/>
  <c r="AD24" i="65" a="1"/>
  <c r="AD24" i="65" s="1"/>
  <c r="AD25" i="65" a="1"/>
  <c r="AD25" i="65" s="1"/>
  <c r="AD26" i="65" a="1"/>
  <c r="AD26" i="65" s="1"/>
  <c r="AD27" i="65" a="1"/>
  <c r="AD27" i="65" s="1"/>
  <c r="AD28" i="65" a="1"/>
  <c r="AD28" i="65" s="1"/>
  <c r="AD31" i="65" a="1"/>
  <c r="AD31" i="65" s="1"/>
  <c r="AD32" i="65" a="1"/>
  <c r="AD32" i="65" s="1"/>
  <c r="AD33" i="65" a="1"/>
  <c r="AD33" i="65" s="1"/>
  <c r="AD34" i="65" a="1"/>
  <c r="AD34" i="65" s="1"/>
  <c r="AD35" i="65" a="1"/>
  <c r="AD35" i="65" s="1"/>
  <c r="AD11" i="66" a="1"/>
  <c r="AD11" i="66" s="1"/>
  <c r="AD12" i="66" a="1"/>
  <c r="AD12" i="66" s="1"/>
  <c r="AD13" i="66" a="1"/>
  <c r="AD13" i="66" s="1"/>
  <c r="AD14" i="66" a="1"/>
  <c r="AD14" i="66" s="1"/>
  <c r="AD17" i="66" a="1"/>
  <c r="AD17" i="66" s="1"/>
  <c r="AD18" i="66" a="1"/>
  <c r="AD18" i="66" s="1"/>
  <c r="AD19" i="66" a="1"/>
  <c r="AD19" i="66" s="1"/>
  <c r="AD20" i="66" a="1"/>
  <c r="AD20" i="66" s="1"/>
  <c r="AD21" i="66" a="1"/>
  <c r="AD21" i="66" s="1"/>
  <c r="AD24" i="66" a="1"/>
  <c r="AD24" i="66" s="1"/>
  <c r="AD25" i="66" a="1"/>
  <c r="AD25" i="66" s="1"/>
  <c r="AD26" i="66" a="1"/>
  <c r="AD26" i="66" s="1"/>
  <c r="AD27" i="66" a="1"/>
  <c r="AD27" i="66" s="1"/>
  <c r="AD28" i="66" a="1"/>
  <c r="AD28" i="66" s="1"/>
  <c r="AD31" i="66" a="1"/>
  <c r="AD31" i="66" s="1"/>
  <c r="AD32" i="66" a="1"/>
  <c r="AD32" i="66" s="1"/>
  <c r="AD33" i="66" a="1"/>
  <c r="AD33" i="66" s="1"/>
  <c r="AD34" i="66" a="1"/>
  <c r="AD34" i="66" s="1"/>
  <c r="AD35" i="66" a="1"/>
  <c r="AD35" i="66" s="1"/>
  <c r="AD11" i="67" a="1"/>
  <c r="AD11" i="67" s="1"/>
  <c r="AD12" i="67" a="1"/>
  <c r="AD12" i="67" s="1"/>
  <c r="AD13" i="67" a="1"/>
  <c r="AD13" i="67" s="1"/>
  <c r="AD14" i="67" a="1"/>
  <c r="AD14" i="67" s="1"/>
  <c r="AD17" i="67" a="1"/>
  <c r="AD17" i="67" s="1"/>
  <c r="AD18" i="67" a="1"/>
  <c r="AD18" i="67" s="1"/>
  <c r="AD19" i="67" a="1"/>
  <c r="AD19" i="67" s="1"/>
  <c r="AD20" i="67" a="1"/>
  <c r="AD20" i="67" s="1"/>
  <c r="AD21" i="67" a="1"/>
  <c r="AD21" i="67" s="1"/>
  <c r="AD24" i="67" a="1"/>
  <c r="AD24" i="67" s="1"/>
  <c r="AD25" i="67" a="1"/>
  <c r="AD25" i="67" s="1"/>
  <c r="AD26" i="67" a="1"/>
  <c r="AD26" i="67" s="1"/>
  <c r="AD27" i="67" a="1"/>
  <c r="AD27" i="67" s="1"/>
  <c r="AD28" i="67" a="1"/>
  <c r="AD28" i="67" s="1"/>
  <c r="AD31" i="67" a="1"/>
  <c r="AD31" i="67" s="1"/>
  <c r="AD32" i="67" a="1"/>
  <c r="AD32" i="67" s="1"/>
  <c r="AD33" i="67" a="1"/>
  <c r="AD33" i="67" s="1"/>
  <c r="AD34" i="67" a="1"/>
  <c r="AD34" i="67" s="1"/>
  <c r="AD35" i="67" a="1"/>
  <c r="AD35" i="67" s="1"/>
  <c r="AD11" i="54" a="1"/>
  <c r="AD11" i="54" s="1"/>
  <c r="AD12" i="54" a="1"/>
  <c r="AD12" i="54" s="1"/>
  <c r="AD13" i="54" a="1"/>
  <c r="AD13" i="54" s="1"/>
  <c r="AD14" i="54" a="1"/>
  <c r="AD14" i="54" s="1"/>
  <c r="AD17" i="54" a="1"/>
  <c r="AD17" i="54" s="1"/>
  <c r="AD18" i="54" a="1"/>
  <c r="AD18" i="54" s="1"/>
  <c r="AD19" i="54" a="1"/>
  <c r="AD19" i="54" s="1"/>
  <c r="AD20" i="54" a="1"/>
  <c r="AD20" i="54" s="1"/>
  <c r="AD21" i="54" a="1"/>
  <c r="AD21" i="54" s="1"/>
  <c r="AD24" i="54" a="1"/>
  <c r="AD24" i="54" s="1"/>
  <c r="AD25" i="54" a="1"/>
  <c r="AD25" i="54" s="1"/>
  <c r="AD26" i="54" a="1"/>
  <c r="AD26" i="54" s="1"/>
  <c r="AD27" i="54" a="1"/>
  <c r="AD27" i="54" s="1"/>
  <c r="AD28" i="54" a="1"/>
  <c r="AD28" i="54" s="1"/>
  <c r="AD31" i="54" a="1"/>
  <c r="AD31" i="54" s="1"/>
  <c r="AD32" i="54" a="1"/>
  <c r="AD32" i="54" s="1"/>
  <c r="AD33" i="54" a="1"/>
  <c r="AD33" i="54" s="1"/>
  <c r="AD34" i="54" a="1"/>
  <c r="AD34" i="54" s="1"/>
  <c r="AD35" i="54" a="1"/>
  <c r="AD35" i="54" s="1"/>
  <c r="AD11" i="55" a="1"/>
  <c r="AD11" i="55" s="1"/>
  <c r="AD12" i="55" a="1"/>
  <c r="AD12" i="55" s="1"/>
  <c r="AD13" i="55" a="1"/>
  <c r="AD13" i="55" s="1"/>
  <c r="AD14" i="55" a="1"/>
  <c r="AD14" i="55" s="1"/>
  <c r="AD17" i="55" a="1"/>
  <c r="AD17" i="55" s="1"/>
  <c r="AD18" i="55" a="1"/>
  <c r="AD18" i="55" s="1"/>
  <c r="AD19" i="55" a="1"/>
  <c r="AD19" i="55" s="1"/>
  <c r="AD20" i="55" a="1"/>
  <c r="AD20" i="55" s="1"/>
  <c r="AD21" i="55" a="1"/>
  <c r="AD21" i="55" s="1"/>
  <c r="AD24" i="55" a="1"/>
  <c r="AD24" i="55" s="1"/>
  <c r="AD25" i="55" a="1"/>
  <c r="AD25" i="55" s="1"/>
  <c r="AD26" i="55" a="1"/>
  <c r="AD26" i="55" s="1"/>
  <c r="AD27" i="55" a="1"/>
  <c r="AD27" i="55" s="1"/>
  <c r="AD28" i="55" a="1"/>
  <c r="AD28" i="55" s="1"/>
  <c r="AD31" i="55" a="1"/>
  <c r="AD31" i="55" s="1"/>
  <c r="AD32" i="55" a="1"/>
  <c r="AD32" i="55" s="1"/>
  <c r="AD33" i="55" a="1"/>
  <c r="AD33" i="55" s="1"/>
  <c r="AD34" i="55" a="1"/>
  <c r="AD34" i="55" s="1"/>
  <c r="AD35" i="55" a="1"/>
  <c r="AD35" i="55" s="1"/>
  <c r="AD11" i="56" a="1"/>
  <c r="AD11" i="56" s="1"/>
  <c r="AD12" i="56" a="1"/>
  <c r="AD12" i="56" s="1"/>
  <c r="AD13" i="56" a="1"/>
  <c r="AD13" i="56" s="1"/>
  <c r="AD14" i="56" a="1"/>
  <c r="AD14" i="56" s="1"/>
  <c r="AD17" i="56" a="1"/>
  <c r="AD17" i="56" s="1"/>
  <c r="AD18" i="56" a="1"/>
  <c r="AD18" i="56" s="1"/>
  <c r="AD19" i="56" a="1"/>
  <c r="AD19" i="56" s="1"/>
  <c r="AD20" i="56" a="1"/>
  <c r="AD20" i="56" s="1"/>
  <c r="AD21" i="56" a="1"/>
  <c r="AD21" i="56" s="1"/>
  <c r="AD24" i="56" a="1"/>
  <c r="AD24" i="56" s="1"/>
  <c r="AD25" i="56" a="1"/>
  <c r="AD25" i="56" s="1"/>
  <c r="AD26" i="56" a="1"/>
  <c r="AD26" i="56" s="1"/>
  <c r="AD27" i="56" a="1"/>
  <c r="AD27" i="56" s="1"/>
  <c r="AD28" i="56" a="1"/>
  <c r="AD28" i="56" s="1"/>
  <c r="AD31" i="56" a="1"/>
  <c r="AD31" i="56" s="1"/>
  <c r="AD32" i="56" a="1"/>
  <c r="AD32" i="56" s="1"/>
  <c r="AD33" i="56" a="1"/>
  <c r="AD33" i="56" s="1"/>
  <c r="AD34" i="56" a="1"/>
  <c r="AD34" i="56" s="1"/>
  <c r="AD35" i="56" a="1"/>
  <c r="AD35" i="56" s="1"/>
  <c r="AD11" i="57" a="1"/>
  <c r="AD11" i="57" s="1"/>
  <c r="AD12" i="57" a="1"/>
  <c r="AD12" i="57" s="1"/>
  <c r="AD13" i="57" a="1"/>
  <c r="AD13" i="57" s="1"/>
  <c r="AD14" i="57" a="1"/>
  <c r="AD14" i="57" s="1"/>
  <c r="AD17" i="57" a="1"/>
  <c r="AD17" i="57" s="1"/>
  <c r="AD18" i="57" a="1"/>
  <c r="AD18" i="57" s="1"/>
  <c r="AD19" i="57" a="1"/>
  <c r="AD19" i="57" s="1"/>
  <c r="AD20" i="57" a="1"/>
  <c r="AD20" i="57" s="1"/>
  <c r="AD21" i="57" a="1"/>
  <c r="AD21" i="57" s="1"/>
  <c r="AD24" i="57" a="1"/>
  <c r="AD24" i="57" s="1"/>
  <c r="AD25" i="57" a="1"/>
  <c r="AD25" i="57" s="1"/>
  <c r="AD26" i="57" a="1"/>
  <c r="AD26" i="57" s="1"/>
  <c r="AD27" i="57" a="1"/>
  <c r="AD27" i="57" s="1"/>
  <c r="AD28" i="57" a="1"/>
  <c r="AD28" i="57" s="1"/>
  <c r="AD31" i="57" a="1"/>
  <c r="AD31" i="57" s="1"/>
  <c r="AD32" i="57" a="1"/>
  <c r="AD32" i="57" s="1"/>
  <c r="AD33" i="57" a="1"/>
  <c r="AD33" i="57" s="1"/>
  <c r="AD34" i="57" a="1"/>
  <c r="AD34" i="57" s="1"/>
  <c r="AD35" i="57" a="1"/>
  <c r="AD35" i="57" s="1"/>
  <c r="AD11" i="58" a="1"/>
  <c r="AD11" i="58" s="1"/>
  <c r="AD12" i="58" a="1"/>
  <c r="AD12" i="58" s="1"/>
  <c r="AD13" i="58" a="1"/>
  <c r="AD13" i="58" s="1"/>
  <c r="AD14" i="58" a="1"/>
  <c r="AD14" i="58" s="1"/>
  <c r="AD17" i="58" a="1"/>
  <c r="AD17" i="58" s="1"/>
  <c r="AD18" i="58" a="1"/>
  <c r="AD18" i="58" s="1"/>
  <c r="AD19" i="58" a="1"/>
  <c r="AD19" i="58" s="1"/>
  <c r="AD20" i="58" a="1"/>
  <c r="AD20" i="58" s="1"/>
  <c r="AD21" i="58" a="1"/>
  <c r="AD21" i="58" s="1"/>
  <c r="AD24" i="58" a="1"/>
  <c r="AD24" i="58" s="1"/>
  <c r="AD25" i="58" a="1"/>
  <c r="AD25" i="58" s="1"/>
  <c r="AD26" i="58" a="1"/>
  <c r="AD26" i="58" s="1"/>
  <c r="AD27" i="58" a="1"/>
  <c r="AD27" i="58" s="1"/>
  <c r="AD28" i="58" a="1"/>
  <c r="AD28" i="58" s="1"/>
  <c r="AD31" i="58" a="1"/>
  <c r="AD31" i="58" s="1"/>
  <c r="AD32" i="58" a="1"/>
  <c r="AD32" i="58" s="1"/>
  <c r="AD33" i="58" a="1"/>
  <c r="AD33" i="58" s="1"/>
  <c r="AD34" i="58" a="1"/>
  <c r="AD34" i="58" s="1"/>
  <c r="AD35" i="58" a="1"/>
  <c r="AD35" i="58" s="1"/>
  <c r="AD11" i="59" a="1"/>
  <c r="AD11" i="59" s="1"/>
  <c r="AD12" i="59" a="1"/>
  <c r="AD12" i="59" s="1"/>
  <c r="AD13" i="59" a="1"/>
  <c r="AD13" i="59" s="1"/>
  <c r="AD14" i="59" a="1"/>
  <c r="AD14" i="59" s="1"/>
  <c r="AD17" i="59" a="1"/>
  <c r="AD17" i="59" s="1"/>
  <c r="AD18" i="59" a="1"/>
  <c r="AD18" i="59" s="1"/>
  <c r="AD19" i="59" a="1"/>
  <c r="AD19" i="59" s="1"/>
  <c r="AD20" i="59" a="1"/>
  <c r="AD20" i="59" s="1"/>
  <c r="AD21" i="59" a="1"/>
  <c r="AD21" i="59" s="1"/>
  <c r="AD24" i="59" a="1"/>
  <c r="AD24" i="59" s="1"/>
  <c r="AD25" i="59" a="1"/>
  <c r="AD25" i="59" s="1"/>
  <c r="AD26" i="59" a="1"/>
  <c r="AD26" i="59" s="1"/>
  <c r="AD27" i="59" a="1"/>
  <c r="AD27" i="59" s="1"/>
  <c r="AD28" i="59" a="1"/>
  <c r="AD28" i="59" s="1"/>
  <c r="AD31" i="59" a="1"/>
  <c r="AD31" i="59" s="1"/>
  <c r="AD32" i="59" a="1"/>
  <c r="AD32" i="59" s="1"/>
  <c r="AD33" i="59" a="1"/>
  <c r="AD33" i="59" s="1"/>
  <c r="AD34" i="59" a="1"/>
  <c r="AD34" i="59" s="1"/>
  <c r="AD35" i="59" a="1"/>
  <c r="AD35" i="59" s="1"/>
  <c r="AD11" i="60" a="1"/>
  <c r="AD11" i="60" s="1"/>
  <c r="AD12" i="60" a="1"/>
  <c r="AD12" i="60" s="1"/>
  <c r="AD13" i="60" a="1"/>
  <c r="AD13" i="60" s="1"/>
  <c r="AD14" i="60" a="1"/>
  <c r="AD14" i="60" s="1"/>
  <c r="AD17" i="60" a="1"/>
  <c r="AD17" i="60" s="1"/>
  <c r="AD18" i="60" a="1"/>
  <c r="AD18" i="60" s="1"/>
  <c r="AD19" i="60" a="1"/>
  <c r="AD19" i="60" s="1"/>
  <c r="AD20" i="60" a="1"/>
  <c r="AD20" i="60" s="1"/>
  <c r="AD21" i="60" a="1"/>
  <c r="AD21" i="60" s="1"/>
  <c r="AD24" i="60" a="1"/>
  <c r="AD24" i="60" s="1"/>
  <c r="AD25" i="60" a="1"/>
  <c r="AD25" i="60" s="1"/>
  <c r="AD26" i="60" a="1"/>
  <c r="AD26" i="60" s="1"/>
  <c r="AD27" i="60" a="1"/>
  <c r="AD27" i="60" s="1"/>
  <c r="AD28" i="60" a="1"/>
  <c r="AD28" i="60" s="1"/>
  <c r="AD31" i="60" a="1"/>
  <c r="AD31" i="60" s="1"/>
  <c r="AD32" i="60" a="1"/>
  <c r="AD32" i="60" s="1"/>
  <c r="AD33" i="60" a="1"/>
  <c r="AD33" i="60" s="1"/>
  <c r="AD34" i="60" a="1"/>
  <c r="AD34" i="60" s="1"/>
  <c r="AD35" i="60" a="1"/>
  <c r="AD35" i="60" s="1"/>
  <c r="AD11" i="61" a="1"/>
  <c r="AD11" i="61" s="1"/>
  <c r="AD12" i="61" a="1"/>
  <c r="AD12" i="61" s="1"/>
  <c r="AD13" i="61" a="1"/>
  <c r="AD13" i="61" s="1"/>
  <c r="AD14" i="61" a="1"/>
  <c r="AD14" i="61" s="1"/>
  <c r="AD17" i="61" a="1"/>
  <c r="AD17" i="61" s="1"/>
  <c r="AD18" i="61" a="1"/>
  <c r="AD18" i="61" s="1"/>
  <c r="AD19" i="61" a="1"/>
  <c r="AD19" i="61" s="1"/>
  <c r="AD20" i="61" a="1"/>
  <c r="AD20" i="61" s="1"/>
  <c r="AD21" i="61" a="1"/>
  <c r="AD21" i="61" s="1"/>
  <c r="AD24" i="61" a="1"/>
  <c r="AD24" i="61" s="1"/>
  <c r="AD25" i="61" a="1"/>
  <c r="AD25" i="61" s="1"/>
  <c r="AD26" i="61" a="1"/>
  <c r="AD26" i="61" s="1"/>
  <c r="AD27" i="61" a="1"/>
  <c r="AD27" i="61" s="1"/>
  <c r="AD28" i="61" a="1"/>
  <c r="AD28" i="61" s="1"/>
  <c r="AD31" i="61" a="1"/>
  <c r="AD31" i="61" s="1"/>
  <c r="AD32" i="61" a="1"/>
  <c r="AD32" i="61" s="1"/>
  <c r="AD33" i="61" a="1"/>
  <c r="AD33" i="61" s="1"/>
  <c r="AD34" i="61" a="1"/>
  <c r="AD34" i="61" s="1"/>
  <c r="AD35" i="61" a="1"/>
  <c r="AD35" i="61" s="1"/>
  <c r="AD11" i="50" a="1"/>
  <c r="AD11" i="50" s="1"/>
  <c r="AD12" i="50" a="1"/>
  <c r="AD12" i="50" s="1"/>
  <c r="AD13" i="50" a="1"/>
  <c r="AD13" i="50" s="1"/>
  <c r="AD14" i="50" a="1"/>
  <c r="AD14" i="50" s="1"/>
  <c r="AD17" i="50" a="1"/>
  <c r="AD17" i="50" s="1"/>
  <c r="AD18" i="50" a="1"/>
  <c r="AD18" i="50" s="1"/>
  <c r="AD19" i="50" a="1"/>
  <c r="AD19" i="50" s="1"/>
  <c r="AD20" i="50" a="1"/>
  <c r="AD20" i="50" s="1"/>
  <c r="AD21" i="50" a="1"/>
  <c r="AD21" i="50" s="1"/>
  <c r="AD24" i="50" a="1"/>
  <c r="AD24" i="50" s="1"/>
  <c r="AD25" i="50" a="1"/>
  <c r="AD25" i="50" s="1"/>
  <c r="AD26" i="50" a="1"/>
  <c r="AD26" i="50" s="1"/>
  <c r="AD27" i="50" a="1"/>
  <c r="AD27" i="50" s="1"/>
  <c r="AD28" i="50" a="1"/>
  <c r="AD28" i="50" s="1"/>
  <c r="AD31" i="50" a="1"/>
  <c r="AD31" i="50" s="1"/>
  <c r="AD32" i="50" a="1"/>
  <c r="AD32" i="50" s="1"/>
  <c r="AD33" i="50" a="1"/>
  <c r="AD33" i="50" s="1"/>
  <c r="AD34" i="50" a="1"/>
  <c r="AD34" i="50" s="1"/>
  <c r="AD35" i="50" a="1"/>
  <c r="AD35" i="50" s="1"/>
  <c r="AD11" i="51" a="1"/>
  <c r="AD11" i="51" s="1"/>
  <c r="AD12" i="51" a="1"/>
  <c r="AD12" i="51" s="1"/>
  <c r="AD13" i="51" a="1"/>
  <c r="AD13" i="51" s="1"/>
  <c r="AD14" i="51" a="1"/>
  <c r="AD14" i="51" s="1"/>
  <c r="AD17" i="51" a="1"/>
  <c r="AD17" i="51" s="1"/>
  <c r="AD18" i="51" a="1"/>
  <c r="AD18" i="51" s="1"/>
  <c r="AD19" i="51" a="1"/>
  <c r="AD19" i="51" s="1"/>
  <c r="AD20" i="51" a="1"/>
  <c r="AD20" i="51" s="1"/>
  <c r="AD21" i="51" a="1"/>
  <c r="AD21" i="51" s="1"/>
  <c r="AD24" i="51" a="1"/>
  <c r="AD24" i="51" s="1"/>
  <c r="AD25" i="51" a="1"/>
  <c r="AD25" i="51" s="1"/>
  <c r="AD26" i="51" a="1"/>
  <c r="AD26" i="51" s="1"/>
  <c r="AD27" i="51" a="1"/>
  <c r="AD27" i="51" s="1"/>
  <c r="AD28" i="51" a="1"/>
  <c r="AD28" i="51" s="1"/>
  <c r="AD31" i="51" a="1"/>
  <c r="AD31" i="51" s="1"/>
  <c r="AD32" i="51" a="1"/>
  <c r="AD32" i="51" s="1"/>
  <c r="AD33" i="51" a="1"/>
  <c r="AD33" i="51" s="1"/>
  <c r="AD34" i="51" a="1"/>
  <c r="AD34" i="51" s="1"/>
  <c r="AD35" i="51" a="1"/>
  <c r="AD35" i="51" s="1"/>
  <c r="AD11" i="52" a="1"/>
  <c r="AD11" i="52" s="1"/>
  <c r="AD12" i="52" a="1"/>
  <c r="AD12" i="52" s="1"/>
  <c r="AD13" i="52" a="1"/>
  <c r="AD13" i="52" s="1"/>
  <c r="AD14" i="52" a="1"/>
  <c r="AD14" i="52" s="1"/>
  <c r="AD17" i="52" a="1"/>
  <c r="AD17" i="52" s="1"/>
  <c r="AD18" i="52" a="1"/>
  <c r="AD18" i="52" s="1"/>
  <c r="AD19" i="52" a="1"/>
  <c r="AD19" i="52" s="1"/>
  <c r="AD20" i="52" a="1"/>
  <c r="AD20" i="52" s="1"/>
  <c r="AD21" i="52" a="1"/>
  <c r="AD21" i="52" s="1"/>
  <c r="AD24" i="52" a="1"/>
  <c r="AD24" i="52" s="1"/>
  <c r="AD25" i="52" a="1"/>
  <c r="AD25" i="52" s="1"/>
  <c r="AD26" i="52" a="1"/>
  <c r="AD26" i="52" s="1"/>
  <c r="AD27" i="52" a="1"/>
  <c r="AD27" i="52" s="1"/>
  <c r="AD28" i="52" a="1"/>
  <c r="AD28" i="52" s="1"/>
  <c r="AD31" i="52" a="1"/>
  <c r="AD31" i="52" s="1"/>
  <c r="AD32" i="52" a="1"/>
  <c r="AD32" i="52" s="1"/>
  <c r="AD33" i="52" a="1"/>
  <c r="AD33" i="52" s="1"/>
  <c r="AD34" i="52" a="1"/>
  <c r="AD34" i="52" s="1"/>
  <c r="AD35" i="52" a="1"/>
  <c r="AD35" i="52" s="1"/>
  <c r="AD11" i="53" a="1"/>
  <c r="AD11" i="53" s="1"/>
  <c r="AD12" i="53" a="1"/>
  <c r="AD12" i="53" s="1"/>
  <c r="AD13" i="53" a="1"/>
  <c r="AD13" i="53" s="1"/>
  <c r="AD14" i="53" a="1"/>
  <c r="AD14" i="53" s="1"/>
  <c r="AD17" i="53" a="1"/>
  <c r="AD17" i="53" s="1"/>
  <c r="AD18" i="53" a="1"/>
  <c r="AD18" i="53" s="1"/>
  <c r="AD19" i="53" a="1"/>
  <c r="AD19" i="53" s="1"/>
  <c r="AD20" i="53" a="1"/>
  <c r="AD20" i="53" s="1"/>
  <c r="AD21" i="53" a="1"/>
  <c r="AD21" i="53" s="1"/>
  <c r="AD24" i="53" a="1"/>
  <c r="AD24" i="53" s="1"/>
  <c r="AD25" i="53" a="1"/>
  <c r="AD25" i="53" s="1"/>
  <c r="AD26" i="53" a="1"/>
  <c r="AD26" i="53" s="1"/>
  <c r="AD27" i="53" a="1"/>
  <c r="AD27" i="53" s="1"/>
  <c r="AD28" i="53" a="1"/>
  <c r="AD28" i="53" s="1"/>
  <c r="AD31" i="53" a="1"/>
  <c r="AD31" i="53" s="1"/>
  <c r="AD32" i="53" a="1"/>
  <c r="AD32" i="53" s="1"/>
  <c r="AD33" i="53" a="1"/>
  <c r="AD33" i="53" s="1"/>
  <c r="AD34" i="53" a="1"/>
  <c r="AD34" i="53" s="1"/>
  <c r="AD35" i="53" a="1"/>
  <c r="AD35" i="53" s="1"/>
  <c r="AD11" i="49" a="1"/>
  <c r="AD11" i="49" s="1"/>
  <c r="AD12" i="49" a="1"/>
  <c r="AD12" i="49" s="1"/>
  <c r="AD13" i="49" a="1"/>
  <c r="AD13" i="49" s="1"/>
  <c r="AD14" i="49" a="1"/>
  <c r="AD14" i="49" s="1"/>
  <c r="AD17" i="49" a="1"/>
  <c r="AD17" i="49" s="1"/>
  <c r="AD18" i="49" a="1"/>
  <c r="AD18" i="49" s="1"/>
  <c r="AD19" i="49" a="1"/>
  <c r="AD19" i="49" s="1"/>
  <c r="AD20" i="49" a="1"/>
  <c r="AD20" i="49" s="1"/>
  <c r="AD21" i="49" a="1"/>
  <c r="AD21" i="49" s="1"/>
  <c r="AD24" i="49" a="1"/>
  <c r="AD24" i="49" s="1"/>
  <c r="AD25" i="49" a="1"/>
  <c r="AD25" i="49" s="1"/>
  <c r="AD26" i="49" a="1"/>
  <c r="AD26" i="49" s="1"/>
  <c r="AD27" i="49" a="1"/>
  <c r="AD27" i="49" s="1"/>
  <c r="AD28" i="49" a="1"/>
  <c r="AD28" i="49" s="1"/>
  <c r="AD31" i="49" a="1"/>
  <c r="AD31" i="49" s="1"/>
  <c r="AD32" i="49" a="1"/>
  <c r="AD32" i="49" s="1"/>
  <c r="AD33" i="49" a="1"/>
  <c r="AD33" i="49" s="1"/>
  <c r="AD34" i="49" a="1"/>
  <c r="AD34" i="49" s="1"/>
  <c r="AD35" i="49" a="1"/>
  <c r="AD35" i="49" s="1"/>
  <c r="AD11" i="48" a="1"/>
  <c r="AD11" i="48" s="1"/>
  <c r="AD12" i="48" a="1"/>
  <c r="AD12" i="48" s="1"/>
  <c r="AD13" i="48" a="1"/>
  <c r="AD13" i="48" s="1"/>
  <c r="AD14" i="48" a="1"/>
  <c r="AD14" i="48" s="1"/>
  <c r="AD17" i="48" a="1"/>
  <c r="AD17" i="48" s="1"/>
  <c r="AD18" i="48" a="1"/>
  <c r="AD18" i="48" s="1"/>
  <c r="AD19" i="48" a="1"/>
  <c r="AD19" i="48" s="1"/>
  <c r="AD20" i="48" a="1"/>
  <c r="AD20" i="48" s="1"/>
  <c r="AD21" i="48" a="1"/>
  <c r="AD21" i="48" s="1"/>
  <c r="AD24" i="48" a="1"/>
  <c r="AD24" i="48" s="1"/>
  <c r="AD25" i="48" a="1"/>
  <c r="AD25" i="48" s="1"/>
  <c r="AD26" i="48" a="1"/>
  <c r="AD26" i="48" s="1"/>
  <c r="AD27" i="48" a="1"/>
  <c r="AD27" i="48" s="1"/>
  <c r="AD28" i="48" a="1"/>
  <c r="AD28" i="48" s="1"/>
  <c r="AD31" i="48" a="1"/>
  <c r="AD31" i="48" s="1"/>
  <c r="AD32" i="48" a="1"/>
  <c r="AD32" i="48" s="1"/>
  <c r="AD33" i="48" a="1"/>
  <c r="AD33" i="48" s="1"/>
  <c r="AD34" i="48" a="1"/>
  <c r="AD34" i="48" s="1"/>
  <c r="AD35" i="48" a="1"/>
  <c r="AD35" i="48" s="1"/>
  <c r="AD11" i="47" a="1"/>
  <c r="AD11" i="47" s="1"/>
  <c r="AD12" i="47" a="1"/>
  <c r="AD12" i="47" s="1"/>
  <c r="AD13" i="47" a="1"/>
  <c r="AD13" i="47" s="1"/>
  <c r="AD14" i="47" a="1"/>
  <c r="AD14" i="47" s="1"/>
  <c r="AD17" i="47" a="1"/>
  <c r="AD17" i="47" s="1"/>
  <c r="AD18" i="47" a="1"/>
  <c r="AD18" i="47" s="1"/>
  <c r="AD19" i="47" a="1"/>
  <c r="AD19" i="47" s="1"/>
  <c r="AD20" i="47" a="1"/>
  <c r="AD20" i="47" s="1"/>
  <c r="AD21" i="47" a="1"/>
  <c r="AD21" i="47" s="1"/>
  <c r="AD24" i="47" a="1"/>
  <c r="AD24" i="47" s="1"/>
  <c r="AD25" i="47" a="1"/>
  <c r="AD25" i="47" s="1"/>
  <c r="AD26" i="47" a="1"/>
  <c r="AD26" i="47" s="1"/>
  <c r="AD27" i="47" a="1"/>
  <c r="AD27" i="47" s="1"/>
  <c r="AD28" i="47" a="1"/>
  <c r="AD28" i="47" s="1"/>
  <c r="AD31" i="47" a="1"/>
  <c r="AD31" i="47" s="1"/>
  <c r="AD32" i="47" a="1"/>
  <c r="AD32" i="47" s="1"/>
  <c r="AD33" i="47" a="1"/>
  <c r="AD33" i="47" s="1"/>
  <c r="AD34" i="47" a="1"/>
  <c r="AD34" i="47" s="1"/>
  <c r="AD35" i="47" a="1"/>
  <c r="AD35" i="47" s="1"/>
  <c r="AD11" i="46" a="1"/>
  <c r="AD11" i="46" s="1"/>
  <c r="AD12" i="46" a="1"/>
  <c r="AD12" i="46" s="1"/>
  <c r="AD13" i="46" a="1"/>
  <c r="AD13" i="46" s="1"/>
  <c r="AD14" i="46" a="1"/>
  <c r="AD14" i="46" s="1"/>
  <c r="AD17" i="46" a="1"/>
  <c r="AD17" i="46" s="1"/>
  <c r="AD18" i="46" a="1"/>
  <c r="AD18" i="46" s="1"/>
  <c r="AD19" i="46" a="1"/>
  <c r="AD19" i="46" s="1"/>
  <c r="AD20" i="46" a="1"/>
  <c r="AD20" i="46" s="1"/>
  <c r="AD21" i="46" a="1"/>
  <c r="AD21" i="46" s="1"/>
  <c r="AD24" i="46" a="1"/>
  <c r="AD24" i="46" s="1"/>
  <c r="AD25" i="46" a="1"/>
  <c r="AD25" i="46" s="1"/>
  <c r="AD26" i="46" a="1"/>
  <c r="AD26" i="46" s="1"/>
  <c r="AD27" i="46" a="1"/>
  <c r="AD27" i="46" s="1"/>
  <c r="AD28" i="46" a="1"/>
  <c r="AD28" i="46" s="1"/>
  <c r="AD31" i="46" a="1"/>
  <c r="AD31" i="46" s="1"/>
  <c r="AD32" i="46" a="1"/>
  <c r="AD32" i="46" s="1"/>
  <c r="AD33" i="46" a="1"/>
  <c r="AD33" i="46" s="1"/>
  <c r="AD34" i="46" a="1"/>
  <c r="AD34" i="46" s="1"/>
  <c r="AD35" i="46" a="1"/>
  <c r="AD35" i="46" s="1"/>
  <c r="AD11" i="1" a="1"/>
  <c r="AD11" i="1" s="1"/>
  <c r="AD12" i="1" a="1"/>
  <c r="AD12" i="1" s="1"/>
  <c r="AD13" i="1" a="1"/>
  <c r="AD13" i="1" s="1"/>
  <c r="AD14" i="1" a="1"/>
  <c r="AD14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11" i="69" a="1"/>
  <c r="AD11" i="69" s="1"/>
  <c r="AD12" i="69" a="1"/>
  <c r="AD12" i="69" s="1"/>
  <c r="AD13" i="69" a="1"/>
  <c r="AD13" i="69" s="1"/>
  <c r="AD14" i="69" a="1"/>
  <c r="AD14" i="69" s="1"/>
  <c r="AD17" i="69" a="1"/>
  <c r="AD17" i="69" s="1"/>
  <c r="AD18" i="69" a="1"/>
  <c r="AD18" i="69" s="1"/>
  <c r="AD19" i="69" a="1"/>
  <c r="AD19" i="69" s="1"/>
  <c r="AD20" i="69" a="1"/>
  <c r="AD20" i="69" s="1"/>
  <c r="AD21" i="69" a="1"/>
  <c r="AD21" i="69" s="1"/>
  <c r="AD24" i="69" a="1"/>
  <c r="AD24" i="69" s="1"/>
  <c r="AD25" i="69" a="1"/>
  <c r="AD25" i="69" s="1"/>
  <c r="AD26" i="69" a="1"/>
  <c r="AD26" i="69" s="1"/>
  <c r="AD27" i="69" a="1"/>
  <c r="AD27" i="69" s="1"/>
  <c r="AD28" i="69" a="1"/>
  <c r="AD28" i="69" s="1"/>
  <c r="AD31" i="69" a="1"/>
  <c r="AD31" i="69" s="1"/>
  <c r="AD32" i="69" a="1"/>
  <c r="AD32" i="69" s="1"/>
  <c r="AD33" i="69" a="1"/>
  <c r="AD33" i="69" s="1"/>
  <c r="AD34" i="69" a="1"/>
  <c r="AD34" i="69" s="1"/>
  <c r="AD35" i="69" a="1"/>
  <c r="AD35" i="69" s="1"/>
  <c r="AD10" i="76" a="1"/>
  <c r="AD10" i="76" s="1"/>
  <c r="AD10" i="68" a="1"/>
  <c r="AD10" i="68" s="1"/>
  <c r="AD10" i="70" a="1"/>
  <c r="AD10" i="70" s="1"/>
  <c r="AD10" i="71" a="1"/>
  <c r="AD10" i="71"/>
  <c r="AD10" i="72" a="1"/>
  <c r="AD10" i="72" s="1"/>
  <c r="AD10" i="74" a="1"/>
  <c r="AD10" i="74" s="1"/>
  <c r="AD10" i="75" a="1"/>
  <c r="AD10" i="75" s="1"/>
  <c r="AD10" i="62" a="1"/>
  <c r="AD10" i="62" s="1"/>
  <c r="AD10" i="63" a="1"/>
  <c r="AD10" i="63"/>
  <c r="AD10" i="64" a="1"/>
  <c r="AD10" i="64" s="1"/>
  <c r="AD10" i="65" a="1"/>
  <c r="AD10" i="65" s="1"/>
  <c r="AD10" i="66" a="1"/>
  <c r="AD10" i="66" s="1"/>
  <c r="AD10" i="67" a="1"/>
  <c r="AD10" i="67" s="1"/>
  <c r="AD10" i="54" a="1"/>
  <c r="AD10" i="54" s="1"/>
  <c r="AD10" i="55" a="1"/>
  <c r="AD10" i="55" s="1"/>
  <c r="AD10" i="56" a="1"/>
  <c r="AD10" i="56"/>
  <c r="AD10" i="57" a="1"/>
  <c r="AD10" i="57" s="1"/>
  <c r="AD10" i="58" a="1"/>
  <c r="AD10" i="58" s="1"/>
  <c r="AD10" i="59" a="1"/>
  <c r="AD10" i="59" s="1"/>
  <c r="AD10" i="60" a="1"/>
  <c r="AD10" i="60" s="1"/>
  <c r="AD10" i="61" a="1"/>
  <c r="AD10" i="61" s="1"/>
  <c r="AD10" i="50" a="1"/>
  <c r="AD10" i="50" s="1"/>
  <c r="AD10" i="51" a="1"/>
  <c r="AD10" i="51" s="1"/>
  <c r="AD10" i="52" a="1"/>
  <c r="AD10" i="52" s="1"/>
  <c r="AD10" i="53" a="1"/>
  <c r="AD10" i="53"/>
  <c r="AD10" i="49" a="1"/>
  <c r="AD10" i="49" s="1"/>
  <c r="AD10" i="48" a="1"/>
  <c r="AD10" i="48" s="1"/>
  <c r="AD10" i="47" a="1"/>
  <c r="AD10" i="47" s="1"/>
  <c r="AD10" i="46" a="1"/>
  <c r="AD10" i="46" s="1"/>
  <c r="AD10" i="1" a="1"/>
  <c r="AD10" i="1" s="1"/>
  <c r="AD10" i="69" a="1"/>
  <c r="AD10" i="69" s="1"/>
  <c r="X15" i="76" a="1"/>
  <c r="X15" i="76" s="1"/>
  <c r="X16" i="76" a="1"/>
  <c r="X16" i="76" s="1"/>
  <c r="X22" i="76" a="1"/>
  <c r="X22" i="76" s="1"/>
  <c r="X23" i="76" a="1"/>
  <c r="X23" i="76" s="1"/>
  <c r="X29" i="76" a="1"/>
  <c r="X29" i="76" s="1"/>
  <c r="X30" i="76" a="1"/>
  <c r="X30" i="76" s="1"/>
  <c r="X14" i="68" a="1"/>
  <c r="X14" i="68" s="1"/>
  <c r="X15" i="68" a="1"/>
  <c r="X15" i="68" s="1"/>
  <c r="X16" i="68" a="1"/>
  <c r="X16" i="68" s="1"/>
  <c r="X22" i="68" a="1"/>
  <c r="X22" i="68" s="1"/>
  <c r="X23" i="68" a="1"/>
  <c r="X23" i="68" s="1"/>
  <c r="X29" i="68" a="1"/>
  <c r="X29" i="68" s="1"/>
  <c r="X30" i="68" a="1"/>
  <c r="X30" i="68" s="1"/>
  <c r="X14" i="70" a="1"/>
  <c r="X14" i="70" s="1"/>
  <c r="X15" i="70" a="1"/>
  <c r="X15" i="70" s="1"/>
  <c r="X16" i="70" a="1"/>
  <c r="X16" i="70" s="1"/>
  <c r="X22" i="70" a="1"/>
  <c r="X22" i="70" s="1"/>
  <c r="X23" i="70" a="1"/>
  <c r="X23" i="70" s="1"/>
  <c r="X29" i="70" a="1"/>
  <c r="X29" i="70" s="1"/>
  <c r="X30" i="70" a="1"/>
  <c r="X30" i="70" s="1"/>
  <c r="X15" i="71" a="1"/>
  <c r="X15" i="71" s="1"/>
  <c r="X16" i="71" a="1"/>
  <c r="X16" i="71" s="1"/>
  <c r="X22" i="71" a="1"/>
  <c r="X22" i="71" s="1"/>
  <c r="X23" i="71" a="1"/>
  <c r="X23" i="71" s="1"/>
  <c r="X29" i="71" a="1"/>
  <c r="X29" i="71" s="1"/>
  <c r="X30" i="71" a="1"/>
  <c r="X30" i="71" s="1"/>
  <c r="X13" i="72" a="1"/>
  <c r="X13" i="72" s="1"/>
  <c r="X14" i="72" a="1"/>
  <c r="X14" i="72" s="1"/>
  <c r="X15" i="72" a="1"/>
  <c r="X15" i="72" s="1"/>
  <c r="X16" i="72" a="1"/>
  <c r="X16" i="72" s="1"/>
  <c r="X22" i="72" a="1"/>
  <c r="X22" i="72" s="1"/>
  <c r="X23" i="72" a="1"/>
  <c r="X23" i="72" s="1"/>
  <c r="X29" i="72" a="1"/>
  <c r="X29" i="72" s="1"/>
  <c r="X30" i="72" a="1"/>
  <c r="X30" i="72" s="1"/>
  <c r="X15" i="74" a="1"/>
  <c r="X15" i="74" s="1"/>
  <c r="X16" i="74" a="1"/>
  <c r="X16" i="74" s="1"/>
  <c r="X22" i="74" a="1"/>
  <c r="X22" i="74" s="1"/>
  <c r="X23" i="74" a="1"/>
  <c r="X23" i="74" s="1"/>
  <c r="X29" i="74" a="1"/>
  <c r="X29" i="74" s="1"/>
  <c r="X30" i="74" a="1"/>
  <c r="X30" i="74" s="1"/>
  <c r="X14" i="75" a="1"/>
  <c r="X14" i="75" s="1"/>
  <c r="X15" i="75" a="1"/>
  <c r="X15" i="75" s="1"/>
  <c r="X16" i="75" a="1"/>
  <c r="X16" i="75" s="1"/>
  <c r="X22" i="75" a="1"/>
  <c r="X22" i="75" s="1"/>
  <c r="X23" i="75" a="1"/>
  <c r="X23" i="75" s="1"/>
  <c r="X29" i="75" a="1"/>
  <c r="X29" i="75" s="1"/>
  <c r="X30" i="75" a="1"/>
  <c r="X30" i="75" s="1"/>
  <c r="X15" i="62" a="1"/>
  <c r="X15" i="62" s="1"/>
  <c r="X16" i="62" a="1"/>
  <c r="X16" i="62" s="1"/>
  <c r="X22" i="62" a="1"/>
  <c r="X22" i="62" s="1"/>
  <c r="X23" i="62" a="1"/>
  <c r="X23" i="62" s="1"/>
  <c r="X29" i="62" a="1"/>
  <c r="X29" i="62" s="1"/>
  <c r="X30" i="62" a="1"/>
  <c r="X30" i="62" s="1"/>
  <c r="X13" i="63" a="1"/>
  <c r="X13" i="63" s="1"/>
  <c r="X14" i="63" a="1"/>
  <c r="X14" i="63" s="1"/>
  <c r="X15" i="63" a="1"/>
  <c r="X15" i="63" s="1"/>
  <c r="X16" i="63" a="1"/>
  <c r="X16" i="63" s="1"/>
  <c r="X21" i="63" a="1"/>
  <c r="X21" i="63" s="1"/>
  <c r="X22" i="63" a="1"/>
  <c r="X22" i="63" s="1"/>
  <c r="X23" i="63" a="1"/>
  <c r="X23" i="63" s="1"/>
  <c r="X29" i="63" a="1"/>
  <c r="X29" i="63" s="1"/>
  <c r="X30" i="63" a="1"/>
  <c r="X30" i="63" s="1"/>
  <c r="X12" i="64" a="1"/>
  <c r="X12" i="64" s="1"/>
  <c r="X13" i="64" a="1"/>
  <c r="X13" i="64" s="1"/>
  <c r="X14" i="64" a="1"/>
  <c r="X14" i="64" s="1"/>
  <c r="X15" i="64" a="1"/>
  <c r="X15" i="64" s="1"/>
  <c r="X16" i="64" a="1"/>
  <c r="X16" i="64" s="1"/>
  <c r="X22" i="64" a="1"/>
  <c r="X22" i="64" s="1"/>
  <c r="X23" i="64" a="1"/>
  <c r="X23" i="64" s="1"/>
  <c r="X29" i="64" a="1"/>
  <c r="X29" i="64" s="1"/>
  <c r="X30" i="64" a="1"/>
  <c r="X30" i="64" s="1"/>
  <c r="X34" i="64" a="1"/>
  <c r="X34" i="64" s="1"/>
  <c r="X35" i="64" a="1"/>
  <c r="X35" i="64" s="1"/>
  <c r="X13" i="65" a="1"/>
  <c r="X13" i="65" s="1"/>
  <c r="X14" i="65" a="1"/>
  <c r="X14" i="65" s="1"/>
  <c r="X15" i="65" a="1"/>
  <c r="X15" i="65" s="1"/>
  <c r="X16" i="65" a="1"/>
  <c r="X16" i="65" s="1"/>
  <c r="X21" i="65" a="1"/>
  <c r="X21" i="65" s="1"/>
  <c r="X22" i="65" a="1"/>
  <c r="X22" i="65" s="1"/>
  <c r="X23" i="65" a="1"/>
  <c r="X23" i="65" s="1"/>
  <c r="X29" i="65" a="1"/>
  <c r="X29" i="65" s="1"/>
  <c r="X30" i="65" a="1"/>
  <c r="X30" i="65" s="1"/>
  <c r="X14" i="66" a="1"/>
  <c r="X14" i="66" s="1"/>
  <c r="X15" i="66" a="1"/>
  <c r="X15" i="66" s="1"/>
  <c r="X16" i="66" a="1"/>
  <c r="X16" i="66" s="1"/>
  <c r="X22" i="66" a="1"/>
  <c r="X22" i="66" s="1"/>
  <c r="X23" i="66" a="1"/>
  <c r="X23" i="66" s="1"/>
  <c r="X29" i="66" a="1"/>
  <c r="X29" i="66" s="1"/>
  <c r="X30" i="66" a="1"/>
  <c r="X30" i="66" s="1"/>
  <c r="X14" i="67" a="1"/>
  <c r="X14" i="67" s="1"/>
  <c r="X15" i="67" a="1"/>
  <c r="X15" i="67" s="1"/>
  <c r="X16" i="67" a="1"/>
  <c r="X16" i="67" s="1"/>
  <c r="X22" i="67" a="1"/>
  <c r="X22" i="67" s="1"/>
  <c r="X23" i="67" a="1"/>
  <c r="X23" i="67" s="1"/>
  <c r="X29" i="67" a="1"/>
  <c r="X29" i="67" s="1"/>
  <c r="X30" i="67" a="1"/>
  <c r="X30" i="67" s="1"/>
  <c r="X34" i="67" a="1"/>
  <c r="X34" i="67" s="1"/>
  <c r="X35" i="67" a="1"/>
  <c r="X35" i="67" s="1"/>
  <c r="X14" i="54" a="1"/>
  <c r="X14" i="54" s="1"/>
  <c r="X15" i="54" a="1"/>
  <c r="X15" i="54" s="1"/>
  <c r="X16" i="54" a="1"/>
  <c r="X16" i="54" s="1"/>
  <c r="X22" i="54" a="1"/>
  <c r="X22" i="54" s="1"/>
  <c r="X23" i="54" a="1"/>
  <c r="X23" i="54" s="1"/>
  <c r="X29" i="54" a="1"/>
  <c r="X29" i="54" s="1"/>
  <c r="X30" i="54" a="1"/>
  <c r="X30" i="54" s="1"/>
  <c r="X15" i="55" a="1"/>
  <c r="X15" i="55" s="1"/>
  <c r="X16" i="55" a="1"/>
  <c r="X16" i="55" s="1"/>
  <c r="X22" i="55" a="1"/>
  <c r="X22" i="55" s="1"/>
  <c r="X23" i="55" a="1"/>
  <c r="X23" i="55" s="1"/>
  <c r="X29" i="55" a="1"/>
  <c r="X29" i="55" s="1"/>
  <c r="X30" i="55" a="1"/>
  <c r="X30" i="55" s="1"/>
  <c r="X14" i="56" a="1"/>
  <c r="X14" i="56" s="1"/>
  <c r="X15" i="56" a="1"/>
  <c r="X15" i="56" s="1"/>
  <c r="X16" i="56" a="1"/>
  <c r="X16" i="56" s="1"/>
  <c r="X21" i="56" a="1"/>
  <c r="X21" i="56" s="1"/>
  <c r="X22" i="56" a="1"/>
  <c r="X22" i="56" s="1"/>
  <c r="X23" i="56" a="1"/>
  <c r="X23" i="56" s="1"/>
  <c r="X29" i="56" a="1"/>
  <c r="X29" i="56" s="1"/>
  <c r="X30" i="56" a="1"/>
  <c r="X30" i="56" s="1"/>
  <c r="X14" i="57" a="1"/>
  <c r="X14" i="57" s="1"/>
  <c r="X15" i="57" a="1"/>
  <c r="X15" i="57" s="1"/>
  <c r="X16" i="57" a="1"/>
  <c r="X16" i="57" s="1"/>
  <c r="X22" i="57" a="1"/>
  <c r="X22" i="57" s="1"/>
  <c r="X23" i="57" a="1"/>
  <c r="X23" i="57" s="1"/>
  <c r="X29" i="57" a="1"/>
  <c r="X29" i="57" s="1"/>
  <c r="X30" i="57" a="1"/>
  <c r="X30" i="57" s="1"/>
  <c r="X14" i="58" a="1"/>
  <c r="X14" i="58" s="1"/>
  <c r="X15" i="58" a="1"/>
  <c r="X15" i="58" s="1"/>
  <c r="X16" i="58" a="1"/>
  <c r="X16" i="58" s="1"/>
  <c r="X22" i="58" a="1"/>
  <c r="X22" i="58" s="1"/>
  <c r="X23" i="58" a="1"/>
  <c r="X23" i="58" s="1"/>
  <c r="X29" i="58" a="1"/>
  <c r="X29" i="58" s="1"/>
  <c r="X30" i="58" a="1"/>
  <c r="X30" i="58" s="1"/>
  <c r="X14" i="59" a="1"/>
  <c r="X14" i="59" s="1"/>
  <c r="X15" i="59" a="1"/>
  <c r="X15" i="59" s="1"/>
  <c r="X16" i="59" a="1"/>
  <c r="X16" i="59" s="1"/>
  <c r="X22" i="59" a="1"/>
  <c r="X22" i="59" s="1"/>
  <c r="X23" i="59" a="1"/>
  <c r="X23" i="59" s="1"/>
  <c r="X29" i="59" a="1"/>
  <c r="X29" i="59" s="1"/>
  <c r="X30" i="59" a="1"/>
  <c r="X30" i="59" s="1"/>
  <c r="X15" i="60" a="1"/>
  <c r="X15" i="60" s="1"/>
  <c r="X16" i="60" a="1"/>
  <c r="X16" i="60" s="1"/>
  <c r="X22" i="60" a="1"/>
  <c r="X22" i="60" s="1"/>
  <c r="X23" i="60" a="1"/>
  <c r="X23" i="60" s="1"/>
  <c r="X29" i="60" a="1"/>
  <c r="X29" i="60" s="1"/>
  <c r="X30" i="60" a="1"/>
  <c r="X30" i="60" s="1"/>
  <c r="X14" i="61" a="1"/>
  <c r="X14" i="61" s="1"/>
  <c r="X15" i="61" a="1"/>
  <c r="X15" i="61" s="1"/>
  <c r="X16" i="61" a="1"/>
  <c r="X16" i="61" s="1"/>
  <c r="X22" i="61" a="1"/>
  <c r="X22" i="61" s="1"/>
  <c r="X23" i="61" a="1"/>
  <c r="X23" i="61" s="1"/>
  <c r="X29" i="61" a="1"/>
  <c r="X29" i="61" s="1"/>
  <c r="X30" i="61" a="1"/>
  <c r="X30" i="61" s="1"/>
  <c r="X14" i="50" a="1"/>
  <c r="X14" i="50" s="1"/>
  <c r="X15" i="50" a="1"/>
  <c r="X15" i="50" s="1"/>
  <c r="X16" i="50" a="1"/>
  <c r="X16" i="50" s="1"/>
  <c r="X22" i="50" a="1"/>
  <c r="X22" i="50" s="1"/>
  <c r="X23" i="50" a="1"/>
  <c r="X23" i="50" s="1"/>
  <c r="X29" i="50" a="1"/>
  <c r="X29" i="50" s="1"/>
  <c r="X30" i="50" a="1"/>
  <c r="X30" i="50" s="1"/>
  <c r="X14" i="51" a="1"/>
  <c r="X14" i="51" s="1"/>
  <c r="X15" i="51" a="1"/>
  <c r="X15" i="51" s="1"/>
  <c r="X16" i="51" a="1"/>
  <c r="X16" i="51" s="1"/>
  <c r="X21" i="51" a="1"/>
  <c r="X21" i="51" s="1"/>
  <c r="X22" i="51" a="1"/>
  <c r="X22" i="51" s="1"/>
  <c r="X23" i="51" a="1"/>
  <c r="X23" i="51" s="1"/>
  <c r="X29" i="51" a="1"/>
  <c r="X29" i="51" s="1"/>
  <c r="X30" i="51" a="1"/>
  <c r="X30" i="51" s="1"/>
  <c r="X13" i="52" a="1"/>
  <c r="X13" i="52" s="1"/>
  <c r="X14" i="52" a="1"/>
  <c r="X14" i="52" s="1"/>
  <c r="X15" i="52" a="1"/>
  <c r="X15" i="52" s="1"/>
  <c r="X16" i="52" a="1"/>
  <c r="X16" i="52" s="1"/>
  <c r="X22" i="52" a="1"/>
  <c r="X22" i="52" s="1"/>
  <c r="X23" i="52" a="1"/>
  <c r="X23" i="52" s="1"/>
  <c r="X29" i="52" a="1"/>
  <c r="X29" i="52" s="1"/>
  <c r="X30" i="52" a="1"/>
  <c r="X30" i="52" s="1"/>
  <c r="X15" i="53" a="1"/>
  <c r="X15" i="53" s="1"/>
  <c r="X16" i="53" a="1"/>
  <c r="X16" i="53" s="1"/>
  <c r="X22" i="53" a="1"/>
  <c r="X22" i="53" s="1"/>
  <c r="X23" i="53" a="1"/>
  <c r="X23" i="53" s="1"/>
  <c r="X29" i="53" a="1"/>
  <c r="X29" i="53" s="1"/>
  <c r="X30" i="53" a="1"/>
  <c r="X30" i="53" s="1"/>
  <c r="X14" i="49" a="1"/>
  <c r="X14" i="49" s="1"/>
  <c r="X15" i="49" a="1"/>
  <c r="X15" i="49" s="1"/>
  <c r="X16" i="49" a="1"/>
  <c r="X16" i="49" s="1"/>
  <c r="X22" i="49" a="1"/>
  <c r="X22" i="49" s="1"/>
  <c r="X23" i="49" a="1"/>
  <c r="X23" i="49" s="1"/>
  <c r="X29" i="49" a="1"/>
  <c r="X29" i="49" s="1"/>
  <c r="X30" i="49" a="1"/>
  <c r="X30" i="49" s="1"/>
  <c r="X15" i="48" a="1"/>
  <c r="X15" i="48" s="1"/>
  <c r="X16" i="48" a="1"/>
  <c r="X16" i="48" s="1"/>
  <c r="X22" i="48" a="1"/>
  <c r="X22" i="48" s="1"/>
  <c r="X23" i="48" a="1"/>
  <c r="X23" i="48" s="1"/>
  <c r="X29" i="48" a="1"/>
  <c r="X29" i="48" s="1"/>
  <c r="X30" i="48" a="1"/>
  <c r="X30" i="48" s="1"/>
  <c r="X14" i="47" a="1"/>
  <c r="X14" i="47" s="1"/>
  <c r="X15" i="47" a="1"/>
  <c r="X15" i="47" s="1"/>
  <c r="X16" i="47" a="1"/>
  <c r="X16" i="47" s="1"/>
  <c r="X22" i="47" a="1"/>
  <c r="X22" i="47" s="1"/>
  <c r="X23" i="47" a="1"/>
  <c r="X23" i="47" s="1"/>
  <c r="X29" i="47" a="1"/>
  <c r="X29" i="47" s="1"/>
  <c r="X30" i="47" a="1"/>
  <c r="X30" i="47" s="1"/>
  <c r="X14" i="46" a="1"/>
  <c r="X14" i="46" s="1"/>
  <c r="X15" i="46" a="1"/>
  <c r="X15" i="46" s="1"/>
  <c r="X16" i="46" a="1"/>
  <c r="X16" i="46" s="1"/>
  <c r="X22" i="46" a="1"/>
  <c r="X22" i="46" s="1"/>
  <c r="X23" i="46" a="1"/>
  <c r="X23" i="46" s="1"/>
  <c r="X29" i="46" a="1"/>
  <c r="X29" i="46" s="1"/>
  <c r="X30" i="46" a="1"/>
  <c r="X30" i="46" s="1"/>
  <c r="X14" i="1" a="1"/>
  <c r="X14" i="1" s="1"/>
  <c r="X15" i="1" a="1"/>
  <c r="X15" i="1" s="1"/>
  <c r="X16" i="1" a="1"/>
  <c r="X16" i="1" s="1"/>
  <c r="X22" i="1" a="1"/>
  <c r="X22" i="1" s="1"/>
  <c r="X23" i="1" a="1"/>
  <c r="X23" i="1" s="1"/>
  <c r="X29" i="1" a="1"/>
  <c r="X29" i="1" s="1"/>
  <c r="X30" i="1" a="1"/>
  <c r="X30" i="1" s="1"/>
  <c r="X14" i="69" a="1"/>
  <c r="X14" i="69" s="1"/>
  <c r="X15" i="69" a="1"/>
  <c r="X15" i="69" s="1"/>
  <c r="X16" i="69" a="1"/>
  <c r="X16" i="69" s="1"/>
  <c r="X22" i="69" a="1"/>
  <c r="X22" i="69" s="1"/>
  <c r="X23" i="69" a="1"/>
  <c r="X23" i="69" s="1"/>
  <c r="X29" i="69" a="1"/>
  <c r="X29" i="69" s="1"/>
  <c r="X30" i="69" a="1"/>
  <c r="X30" i="69" s="1"/>
  <c r="BR35" i="76" l="1"/>
  <c r="BR34" i="76"/>
  <c r="BR33" i="76"/>
  <c r="BR32" i="76"/>
  <c r="BR31" i="76"/>
  <c r="BR28" i="76"/>
  <c r="BR27" i="76"/>
  <c r="BR26" i="76"/>
  <c r="BR25" i="76"/>
  <c r="BR24" i="76"/>
  <c r="BR21" i="76"/>
  <c r="BR20" i="76"/>
  <c r="BR19" i="76"/>
  <c r="BR18" i="76"/>
  <c r="BR17" i="76"/>
  <c r="BR14" i="76"/>
  <c r="BR13" i="76"/>
  <c r="BR12" i="76"/>
  <c r="BR11" i="76"/>
  <c r="BR35" i="68"/>
  <c r="BR34" i="68"/>
  <c r="BR33" i="68"/>
  <c r="BR32" i="68"/>
  <c r="BR31" i="68"/>
  <c r="BR28" i="68"/>
  <c r="BR27" i="68"/>
  <c r="BR26" i="68"/>
  <c r="BR25" i="68"/>
  <c r="BR24" i="68"/>
  <c r="BR21" i="68"/>
  <c r="BR20" i="68"/>
  <c r="BR19" i="68"/>
  <c r="BR18" i="68"/>
  <c r="BR17" i="68"/>
  <c r="BR14" i="68"/>
  <c r="BR13" i="68"/>
  <c r="BR12" i="68"/>
  <c r="BR11" i="68"/>
  <c r="BR35" i="69"/>
  <c r="BR34" i="69"/>
  <c r="BR33" i="69"/>
  <c r="BR32" i="69"/>
  <c r="BR31" i="69"/>
  <c r="BR28" i="69"/>
  <c r="BR27" i="69"/>
  <c r="BR26" i="69"/>
  <c r="BR25" i="69"/>
  <c r="BR24" i="69"/>
  <c r="BR21" i="69"/>
  <c r="BR20" i="69"/>
  <c r="BR19" i="69"/>
  <c r="BR18" i="69"/>
  <c r="BR17" i="69"/>
  <c r="BR14" i="69"/>
  <c r="BR13" i="69"/>
  <c r="BR12" i="69"/>
  <c r="BR11" i="69"/>
  <c r="BR35" i="70"/>
  <c r="BR34" i="70"/>
  <c r="BR33" i="70"/>
  <c r="BR32" i="70"/>
  <c r="BR31" i="70"/>
  <c r="BR28" i="70"/>
  <c r="BR27" i="70"/>
  <c r="BR26" i="70"/>
  <c r="BR25" i="70"/>
  <c r="BR24" i="70"/>
  <c r="BR21" i="70"/>
  <c r="BR20" i="70"/>
  <c r="BR19" i="70"/>
  <c r="BR18" i="70"/>
  <c r="BR17" i="70"/>
  <c r="BR14" i="70"/>
  <c r="BR13" i="70"/>
  <c r="BR12" i="70"/>
  <c r="BR11" i="70"/>
  <c r="BR35" i="71"/>
  <c r="BR34" i="71"/>
  <c r="BR33" i="71"/>
  <c r="BR32" i="71"/>
  <c r="BR31" i="71"/>
  <c r="BR28" i="71"/>
  <c r="BR27" i="71"/>
  <c r="BR26" i="71"/>
  <c r="BR25" i="71"/>
  <c r="BR24" i="71"/>
  <c r="BR21" i="71"/>
  <c r="BR20" i="71"/>
  <c r="BR19" i="71"/>
  <c r="BR18" i="71"/>
  <c r="BR17" i="71"/>
  <c r="BR14" i="71"/>
  <c r="BR13" i="71"/>
  <c r="BR12" i="71"/>
  <c r="BR11" i="71"/>
  <c r="BR35" i="72"/>
  <c r="BR34" i="72"/>
  <c r="BR33" i="72"/>
  <c r="BR32" i="72"/>
  <c r="BR31" i="72"/>
  <c r="BR28" i="72"/>
  <c r="BR27" i="72"/>
  <c r="BR26" i="72"/>
  <c r="BR25" i="72"/>
  <c r="BR24" i="72"/>
  <c r="BR21" i="72"/>
  <c r="BR20" i="72"/>
  <c r="BR19" i="72"/>
  <c r="BR18" i="72"/>
  <c r="BR17" i="72"/>
  <c r="BR14" i="72"/>
  <c r="BR13" i="72"/>
  <c r="BR12" i="72"/>
  <c r="BR11" i="72"/>
  <c r="BR35" i="74"/>
  <c r="BR34" i="74"/>
  <c r="BR33" i="74"/>
  <c r="BR32" i="74"/>
  <c r="BR31" i="74"/>
  <c r="BR28" i="74"/>
  <c r="BR27" i="74"/>
  <c r="BR26" i="74"/>
  <c r="BR25" i="74"/>
  <c r="BR24" i="74"/>
  <c r="BR21" i="74"/>
  <c r="BR20" i="74"/>
  <c r="BR19" i="74"/>
  <c r="BR18" i="74"/>
  <c r="BR17" i="74"/>
  <c r="BR14" i="74"/>
  <c r="BR13" i="74"/>
  <c r="BR12" i="74"/>
  <c r="BR11" i="74"/>
  <c r="BR35" i="75"/>
  <c r="BR34" i="75"/>
  <c r="BR33" i="75"/>
  <c r="BR32" i="75"/>
  <c r="BR31" i="75"/>
  <c r="BR28" i="75"/>
  <c r="BR27" i="75"/>
  <c r="BR26" i="75"/>
  <c r="BR25" i="75"/>
  <c r="BR24" i="75"/>
  <c r="BR21" i="75"/>
  <c r="BR20" i="75"/>
  <c r="BR19" i="75"/>
  <c r="BR18" i="75"/>
  <c r="BR17" i="75"/>
  <c r="BR14" i="75"/>
  <c r="BR13" i="75"/>
  <c r="BR12" i="75"/>
  <c r="BR11" i="75"/>
  <c r="BR35" i="62"/>
  <c r="BR34" i="62"/>
  <c r="BR33" i="62"/>
  <c r="BR32" i="62"/>
  <c r="BR31" i="62"/>
  <c r="BR28" i="62"/>
  <c r="BR27" i="62"/>
  <c r="BR26" i="62"/>
  <c r="BR25" i="62"/>
  <c r="BR24" i="62"/>
  <c r="BR21" i="62"/>
  <c r="BR20" i="62"/>
  <c r="BR19" i="62"/>
  <c r="BR18" i="62"/>
  <c r="BR17" i="62"/>
  <c r="BR14" i="62"/>
  <c r="BR13" i="62"/>
  <c r="BR12" i="62"/>
  <c r="BR11" i="62"/>
  <c r="BR35" i="63"/>
  <c r="BR34" i="63"/>
  <c r="BR33" i="63"/>
  <c r="BR32" i="63"/>
  <c r="BR31" i="63"/>
  <c r="BR28" i="63"/>
  <c r="BR27" i="63"/>
  <c r="BR26" i="63"/>
  <c r="BR25" i="63"/>
  <c r="BR24" i="63"/>
  <c r="BR21" i="63"/>
  <c r="BR20" i="63"/>
  <c r="BR19" i="63"/>
  <c r="BR18" i="63"/>
  <c r="BR17" i="63"/>
  <c r="BR14" i="63"/>
  <c r="BR13" i="63"/>
  <c r="BR12" i="63"/>
  <c r="BR11" i="63"/>
  <c r="BR35" i="64"/>
  <c r="BR34" i="64"/>
  <c r="BR33" i="64"/>
  <c r="BR32" i="64"/>
  <c r="BR31" i="64"/>
  <c r="BR28" i="64"/>
  <c r="BR27" i="64"/>
  <c r="BR26" i="64"/>
  <c r="BR25" i="64"/>
  <c r="BR24" i="64"/>
  <c r="BR21" i="64"/>
  <c r="BR20" i="64"/>
  <c r="BR19" i="64"/>
  <c r="BR18" i="64"/>
  <c r="BR17" i="64"/>
  <c r="BR14" i="64"/>
  <c r="BR13" i="64"/>
  <c r="BR12" i="64"/>
  <c r="BR11" i="64"/>
  <c r="BR35" i="65"/>
  <c r="BR34" i="65"/>
  <c r="BR33" i="65"/>
  <c r="BR32" i="65"/>
  <c r="BR31" i="65"/>
  <c r="BR28" i="65"/>
  <c r="BR27" i="65"/>
  <c r="BR26" i="65"/>
  <c r="BR25" i="65"/>
  <c r="BR24" i="65"/>
  <c r="BR21" i="65"/>
  <c r="BR20" i="65"/>
  <c r="BR19" i="65"/>
  <c r="BR18" i="65"/>
  <c r="BR17" i="65"/>
  <c r="BR14" i="65"/>
  <c r="BR13" i="65"/>
  <c r="BR12" i="65"/>
  <c r="BR11" i="65"/>
  <c r="BR35" i="66"/>
  <c r="BR34" i="66"/>
  <c r="BR33" i="66"/>
  <c r="BR32" i="66"/>
  <c r="BR31" i="66"/>
  <c r="BR28" i="66"/>
  <c r="BR27" i="66"/>
  <c r="BR26" i="66"/>
  <c r="BR25" i="66"/>
  <c r="BR24" i="66"/>
  <c r="BR21" i="66"/>
  <c r="BR20" i="66"/>
  <c r="BR19" i="66"/>
  <c r="BR18" i="66"/>
  <c r="BR17" i="66"/>
  <c r="BR14" i="66"/>
  <c r="BR13" i="66"/>
  <c r="BR12" i="66"/>
  <c r="BR11" i="66"/>
  <c r="BR35" i="67"/>
  <c r="BR34" i="67"/>
  <c r="BR33" i="67"/>
  <c r="BR32" i="67"/>
  <c r="BR31" i="67"/>
  <c r="BR28" i="67"/>
  <c r="BR27" i="67"/>
  <c r="BR26" i="67"/>
  <c r="BR25" i="67"/>
  <c r="BR24" i="67"/>
  <c r="BR21" i="67"/>
  <c r="BR20" i="67"/>
  <c r="BR19" i="67"/>
  <c r="BR18" i="67"/>
  <c r="BR17" i="67"/>
  <c r="BR14" i="67"/>
  <c r="BR13" i="67"/>
  <c r="BR12" i="67"/>
  <c r="BR11" i="67"/>
  <c r="BR35" i="54"/>
  <c r="BR34" i="54"/>
  <c r="BR33" i="54"/>
  <c r="BR32" i="54"/>
  <c r="BR31" i="54"/>
  <c r="BR28" i="54"/>
  <c r="BR27" i="54"/>
  <c r="BR26" i="54"/>
  <c r="BR25" i="54"/>
  <c r="BR24" i="54"/>
  <c r="BR21" i="54"/>
  <c r="BR20" i="54"/>
  <c r="BR19" i="54"/>
  <c r="BR18" i="54"/>
  <c r="BR17" i="54"/>
  <c r="BR14" i="54"/>
  <c r="BR13" i="54"/>
  <c r="BR12" i="54"/>
  <c r="BR11" i="54"/>
  <c r="BR35" i="55"/>
  <c r="BR34" i="55"/>
  <c r="BR33" i="55"/>
  <c r="BR32" i="55"/>
  <c r="BR31" i="55"/>
  <c r="BR28" i="55"/>
  <c r="BR27" i="55"/>
  <c r="BR26" i="55"/>
  <c r="BR25" i="55"/>
  <c r="BR24" i="55"/>
  <c r="BR21" i="55"/>
  <c r="BR20" i="55"/>
  <c r="BR19" i="55"/>
  <c r="BR18" i="55"/>
  <c r="BR17" i="55"/>
  <c r="BR14" i="55"/>
  <c r="BR13" i="55"/>
  <c r="BR12" i="55"/>
  <c r="BR11" i="55"/>
  <c r="BR35" i="56"/>
  <c r="BR34" i="56"/>
  <c r="BR33" i="56"/>
  <c r="BR32" i="56"/>
  <c r="BR31" i="56"/>
  <c r="BR28" i="56"/>
  <c r="BR27" i="56"/>
  <c r="BR26" i="56"/>
  <c r="BR25" i="56"/>
  <c r="BR24" i="56"/>
  <c r="BR21" i="56"/>
  <c r="BR20" i="56"/>
  <c r="BR19" i="56"/>
  <c r="BR18" i="56"/>
  <c r="BR17" i="56"/>
  <c r="BR14" i="56"/>
  <c r="BR13" i="56"/>
  <c r="BR12" i="56"/>
  <c r="BR11" i="56"/>
  <c r="BR35" i="57"/>
  <c r="BR34" i="57"/>
  <c r="BR33" i="57"/>
  <c r="BR32" i="57"/>
  <c r="BR31" i="57"/>
  <c r="BR28" i="57"/>
  <c r="BR27" i="57"/>
  <c r="BR26" i="57"/>
  <c r="BR25" i="57"/>
  <c r="BR24" i="57"/>
  <c r="BR21" i="57"/>
  <c r="BR20" i="57"/>
  <c r="BR19" i="57"/>
  <c r="BR18" i="57"/>
  <c r="BR17" i="57"/>
  <c r="BR14" i="57"/>
  <c r="BR13" i="57"/>
  <c r="BR12" i="57"/>
  <c r="BR11" i="57"/>
  <c r="BR35" i="58"/>
  <c r="BR34" i="58"/>
  <c r="BR33" i="58"/>
  <c r="BR32" i="58"/>
  <c r="BR31" i="58"/>
  <c r="BR28" i="58"/>
  <c r="BR27" i="58"/>
  <c r="BR26" i="58"/>
  <c r="BR25" i="58"/>
  <c r="BR24" i="58"/>
  <c r="BR21" i="58"/>
  <c r="BR20" i="58"/>
  <c r="BR19" i="58"/>
  <c r="BR18" i="58"/>
  <c r="BR17" i="58"/>
  <c r="BR14" i="58"/>
  <c r="BR13" i="58"/>
  <c r="BR12" i="58"/>
  <c r="BR11" i="58"/>
  <c r="BR35" i="59"/>
  <c r="BR34" i="59"/>
  <c r="BR33" i="59"/>
  <c r="BR32" i="59"/>
  <c r="BR31" i="59"/>
  <c r="BR28" i="59"/>
  <c r="BR27" i="59"/>
  <c r="BR26" i="59"/>
  <c r="BR25" i="59"/>
  <c r="BR24" i="59"/>
  <c r="BR21" i="59"/>
  <c r="BR20" i="59"/>
  <c r="BR19" i="59"/>
  <c r="BR18" i="59"/>
  <c r="BR17" i="59"/>
  <c r="BR14" i="59"/>
  <c r="BR13" i="59"/>
  <c r="BR12" i="59"/>
  <c r="BR11" i="59"/>
  <c r="BR35" i="60"/>
  <c r="BR34" i="60"/>
  <c r="BR33" i="60"/>
  <c r="BR32" i="60"/>
  <c r="BR31" i="60"/>
  <c r="BR28" i="60"/>
  <c r="BR27" i="60"/>
  <c r="BR26" i="60"/>
  <c r="BR25" i="60"/>
  <c r="BR24" i="60"/>
  <c r="BR21" i="60"/>
  <c r="BR20" i="60"/>
  <c r="BR19" i="60"/>
  <c r="BR18" i="60"/>
  <c r="BR17" i="60"/>
  <c r="BR14" i="60"/>
  <c r="BR13" i="60"/>
  <c r="BR12" i="60"/>
  <c r="BR11" i="60"/>
  <c r="BR35" i="61"/>
  <c r="BR34" i="61"/>
  <c r="BR33" i="61"/>
  <c r="BR32" i="61"/>
  <c r="BR31" i="61"/>
  <c r="BR28" i="61"/>
  <c r="BR27" i="61"/>
  <c r="BR26" i="61"/>
  <c r="BR25" i="61"/>
  <c r="BR24" i="61"/>
  <c r="BR21" i="61"/>
  <c r="BR20" i="61"/>
  <c r="BR19" i="61"/>
  <c r="BR18" i="61"/>
  <c r="BR17" i="61"/>
  <c r="BR14" i="61"/>
  <c r="BR13" i="61"/>
  <c r="BR12" i="61"/>
  <c r="BR11" i="61"/>
  <c r="BR35" i="50"/>
  <c r="BR34" i="50"/>
  <c r="BR33" i="50"/>
  <c r="BR32" i="50"/>
  <c r="BR31" i="50"/>
  <c r="BR28" i="50"/>
  <c r="BR27" i="50"/>
  <c r="BR26" i="50"/>
  <c r="BR25" i="50"/>
  <c r="BR24" i="50"/>
  <c r="BR21" i="50"/>
  <c r="BR20" i="50"/>
  <c r="BR19" i="50"/>
  <c r="BR18" i="50"/>
  <c r="BR17" i="50"/>
  <c r="BR14" i="50"/>
  <c r="BR13" i="50"/>
  <c r="BR12" i="50"/>
  <c r="BR11" i="50"/>
  <c r="BR35" i="51"/>
  <c r="BR34" i="51"/>
  <c r="BR33" i="51"/>
  <c r="BR32" i="51"/>
  <c r="BR31" i="51"/>
  <c r="BR28" i="51"/>
  <c r="BR27" i="51"/>
  <c r="BR26" i="51"/>
  <c r="BR25" i="51"/>
  <c r="BR24" i="51"/>
  <c r="BR21" i="51"/>
  <c r="BR20" i="51"/>
  <c r="BR19" i="51"/>
  <c r="BR18" i="51"/>
  <c r="BR17" i="51"/>
  <c r="BR14" i="51"/>
  <c r="BR13" i="51"/>
  <c r="BR12" i="51"/>
  <c r="BR11" i="51"/>
  <c r="BR35" i="52"/>
  <c r="BR34" i="52"/>
  <c r="BR33" i="52"/>
  <c r="BR32" i="52"/>
  <c r="BR31" i="52"/>
  <c r="BR28" i="52"/>
  <c r="BR27" i="52"/>
  <c r="BR26" i="52"/>
  <c r="BR25" i="52"/>
  <c r="BR24" i="52"/>
  <c r="BR21" i="52"/>
  <c r="BR20" i="52"/>
  <c r="BR19" i="52"/>
  <c r="BR18" i="52"/>
  <c r="BR17" i="52"/>
  <c r="BR14" i="52"/>
  <c r="BR13" i="52"/>
  <c r="BR12" i="52"/>
  <c r="BR11" i="52"/>
  <c r="BR35" i="53"/>
  <c r="BR34" i="53"/>
  <c r="BR33" i="53"/>
  <c r="BR32" i="53"/>
  <c r="BR31" i="53"/>
  <c r="BR28" i="53"/>
  <c r="BR27" i="53"/>
  <c r="BR26" i="53"/>
  <c r="BR25" i="53"/>
  <c r="BR24" i="53"/>
  <c r="BR21" i="53"/>
  <c r="BR20" i="53"/>
  <c r="BR19" i="53"/>
  <c r="BR18" i="53"/>
  <c r="BR17" i="53"/>
  <c r="BR14" i="53"/>
  <c r="BR13" i="53"/>
  <c r="BR12" i="53"/>
  <c r="BR11" i="53"/>
  <c r="BR35" i="49"/>
  <c r="BR34" i="49"/>
  <c r="BR33" i="49"/>
  <c r="BR32" i="49"/>
  <c r="BR31" i="49"/>
  <c r="BR28" i="49"/>
  <c r="BR27" i="49"/>
  <c r="BR26" i="49"/>
  <c r="BR25" i="49"/>
  <c r="BR24" i="49"/>
  <c r="BR21" i="49"/>
  <c r="BR20" i="49"/>
  <c r="BR19" i="49"/>
  <c r="BR18" i="49"/>
  <c r="BR17" i="49"/>
  <c r="BR14" i="49"/>
  <c r="BR13" i="49"/>
  <c r="BR12" i="49"/>
  <c r="BR11" i="49"/>
  <c r="BR35" i="48"/>
  <c r="BR34" i="48"/>
  <c r="BR33" i="48"/>
  <c r="BR32" i="48"/>
  <c r="BR31" i="48"/>
  <c r="BR28" i="48"/>
  <c r="BR27" i="48"/>
  <c r="BR26" i="48"/>
  <c r="BR25" i="48"/>
  <c r="BR24" i="48"/>
  <c r="BR21" i="48"/>
  <c r="BR20" i="48"/>
  <c r="BR19" i="48"/>
  <c r="BR18" i="48"/>
  <c r="BR17" i="48"/>
  <c r="BR14" i="48"/>
  <c r="BR13" i="48"/>
  <c r="BR12" i="48"/>
  <c r="BR11" i="48"/>
  <c r="BR35" i="47"/>
  <c r="BR34" i="47"/>
  <c r="BR33" i="47"/>
  <c r="BR32" i="47"/>
  <c r="BR31" i="47"/>
  <c r="BR28" i="47"/>
  <c r="BR27" i="47"/>
  <c r="BR26" i="47"/>
  <c r="BR25" i="47"/>
  <c r="BR24" i="47"/>
  <c r="BR21" i="47"/>
  <c r="BR20" i="47"/>
  <c r="BR19" i="47"/>
  <c r="BR18" i="47"/>
  <c r="BR17" i="47"/>
  <c r="BR14" i="47"/>
  <c r="BR13" i="47"/>
  <c r="BR12" i="47"/>
  <c r="BR11" i="47"/>
  <c r="BR35" i="46"/>
  <c r="BR34" i="46"/>
  <c r="BR33" i="46"/>
  <c r="BR32" i="46"/>
  <c r="BR31" i="46"/>
  <c r="BR28" i="46"/>
  <c r="BR27" i="46"/>
  <c r="BR26" i="46"/>
  <c r="BR25" i="46"/>
  <c r="BR24" i="46"/>
  <c r="BR21" i="46"/>
  <c r="BR20" i="46"/>
  <c r="BR19" i="46"/>
  <c r="BR18" i="46"/>
  <c r="BR17" i="46"/>
  <c r="BR14" i="46"/>
  <c r="BR13" i="46"/>
  <c r="BR12" i="46"/>
  <c r="BR11" i="46"/>
  <c r="BR35" i="1"/>
  <c r="BR34" i="1"/>
  <c r="BR33" i="1"/>
  <c r="BR32" i="1"/>
  <c r="BR31" i="1"/>
  <c r="BR28" i="1"/>
  <c r="BR27" i="1"/>
  <c r="BR26" i="1"/>
  <c r="BR25" i="1"/>
  <c r="BR24" i="1"/>
  <c r="BR21" i="1"/>
  <c r="BR20" i="1"/>
  <c r="BR19" i="1"/>
  <c r="BR18" i="1"/>
  <c r="BR17" i="1"/>
  <c r="BR14" i="1"/>
  <c r="BR13" i="1"/>
  <c r="BR12" i="1"/>
  <c r="BR11" i="1"/>
  <c r="BR10" i="76"/>
  <c r="BR10" i="68"/>
  <c r="BR10" i="69"/>
  <c r="BR10" i="70"/>
  <c r="BR10" i="71"/>
  <c r="BR10" i="72"/>
  <c r="BR10" i="74"/>
  <c r="BR10" i="75"/>
  <c r="BR10" i="62"/>
  <c r="BR10" i="63"/>
  <c r="BR10" i="64"/>
  <c r="BR10" i="65"/>
  <c r="BR10" i="66"/>
  <c r="BR10" i="67"/>
  <c r="BR10" i="54"/>
  <c r="BR10" i="55"/>
  <c r="BR10" i="56"/>
  <c r="BR10" i="57"/>
  <c r="BR10" i="58"/>
  <c r="BR10" i="59"/>
  <c r="BR10" i="60"/>
  <c r="BR10" i="61"/>
  <c r="BR10" i="50"/>
  <c r="BR10" i="51"/>
  <c r="BR10" i="52"/>
  <c r="BR10" i="53"/>
  <c r="BR10" i="49"/>
  <c r="BR10" i="48"/>
  <c r="BR10" i="47"/>
  <c r="BR10" i="46"/>
  <c r="BR10" i="1"/>
  <c r="AX10" i="76"/>
  <c r="AX10" i="68"/>
  <c r="AX10" i="69"/>
  <c r="AX10" i="70"/>
  <c r="AX10" i="71"/>
  <c r="AX10" i="72"/>
  <c r="AX10" i="74"/>
  <c r="AX10" i="75"/>
  <c r="AX10" i="62"/>
  <c r="AX10" i="63"/>
  <c r="AX10" i="64"/>
  <c r="AX10" i="65"/>
  <c r="AX10" i="66"/>
  <c r="AX10" i="67"/>
  <c r="AX10" i="54"/>
  <c r="AX10" i="55"/>
  <c r="AX10" i="56"/>
  <c r="AX10" i="57"/>
  <c r="AX10" i="58"/>
  <c r="AX10" i="59"/>
  <c r="AX10" i="60"/>
  <c r="AX10" i="61"/>
  <c r="AX10" i="50"/>
  <c r="AX10" i="51"/>
  <c r="AX10" i="52"/>
  <c r="AX10" i="53"/>
  <c r="AX10" i="49"/>
  <c r="AX10" i="48"/>
  <c r="AX10" i="47"/>
  <c r="AX10" i="46"/>
  <c r="AX10" i="1"/>
  <c r="AX35" i="76"/>
  <c r="AX34" i="76"/>
  <c r="AX33" i="76"/>
  <c r="AX32" i="76"/>
  <c r="AX31" i="76"/>
  <c r="AX28" i="76"/>
  <c r="AX27" i="76"/>
  <c r="AX26" i="76"/>
  <c r="AX25" i="76"/>
  <c r="AX24" i="76"/>
  <c r="AX21" i="76"/>
  <c r="AX20" i="76"/>
  <c r="AX19" i="76"/>
  <c r="AX18" i="76"/>
  <c r="AX17" i="76"/>
  <c r="AX14" i="76"/>
  <c r="AX13" i="76"/>
  <c r="AX12" i="76"/>
  <c r="AX11" i="76"/>
  <c r="AX35" i="68"/>
  <c r="AX34" i="68"/>
  <c r="AX33" i="68"/>
  <c r="AX32" i="68"/>
  <c r="AX31" i="68"/>
  <c r="AX28" i="68"/>
  <c r="AX27" i="68"/>
  <c r="AX26" i="68"/>
  <c r="AX25" i="68"/>
  <c r="AX24" i="68"/>
  <c r="AX21" i="68"/>
  <c r="AX20" i="68"/>
  <c r="AX19" i="68"/>
  <c r="AX18" i="68"/>
  <c r="AX17" i="68"/>
  <c r="AX14" i="68"/>
  <c r="AX13" i="68"/>
  <c r="AX12" i="68"/>
  <c r="AX11" i="68"/>
  <c r="AX35" i="69"/>
  <c r="AX34" i="69"/>
  <c r="AX33" i="69"/>
  <c r="AX32" i="69"/>
  <c r="AX31" i="69"/>
  <c r="AX28" i="69"/>
  <c r="AX27" i="69"/>
  <c r="AX26" i="69"/>
  <c r="AX25" i="69"/>
  <c r="AX24" i="69"/>
  <c r="AX21" i="69"/>
  <c r="AX20" i="69"/>
  <c r="AX19" i="69"/>
  <c r="AX18" i="69"/>
  <c r="AX17" i="69"/>
  <c r="AX14" i="69"/>
  <c r="AX13" i="69"/>
  <c r="AX12" i="69"/>
  <c r="AX11" i="69"/>
  <c r="AX35" i="70"/>
  <c r="AX34" i="70"/>
  <c r="AX33" i="70"/>
  <c r="AX32" i="70"/>
  <c r="AX31" i="70"/>
  <c r="AX28" i="70"/>
  <c r="AX27" i="70"/>
  <c r="AX26" i="70"/>
  <c r="AX25" i="70"/>
  <c r="AX24" i="70"/>
  <c r="AX21" i="70"/>
  <c r="AX20" i="70"/>
  <c r="AX19" i="70"/>
  <c r="AX18" i="70"/>
  <c r="AX17" i="70"/>
  <c r="AX14" i="70"/>
  <c r="AX13" i="70"/>
  <c r="AX12" i="70"/>
  <c r="AX11" i="70"/>
  <c r="AX35" i="71"/>
  <c r="AX34" i="71"/>
  <c r="AX33" i="71"/>
  <c r="AX32" i="71"/>
  <c r="AX31" i="71"/>
  <c r="AX28" i="71"/>
  <c r="AX27" i="71"/>
  <c r="AX26" i="71"/>
  <c r="AX25" i="71"/>
  <c r="AX24" i="71"/>
  <c r="AX21" i="71"/>
  <c r="AX20" i="71"/>
  <c r="AX19" i="71"/>
  <c r="AX18" i="71"/>
  <c r="AX17" i="71"/>
  <c r="AX14" i="71"/>
  <c r="AX13" i="71"/>
  <c r="AX12" i="71"/>
  <c r="AX11" i="71"/>
  <c r="AX35" i="72"/>
  <c r="AX34" i="72"/>
  <c r="AX33" i="72"/>
  <c r="AX32" i="72"/>
  <c r="AX31" i="72"/>
  <c r="AX28" i="72"/>
  <c r="AX27" i="72"/>
  <c r="AX26" i="72"/>
  <c r="AX25" i="72"/>
  <c r="AX24" i="72"/>
  <c r="AX21" i="72"/>
  <c r="AX20" i="72"/>
  <c r="AX19" i="72"/>
  <c r="AX18" i="72"/>
  <c r="AX17" i="72"/>
  <c r="AX14" i="72"/>
  <c r="AX13" i="72"/>
  <c r="AX12" i="72"/>
  <c r="AX11" i="72"/>
  <c r="AX35" i="74"/>
  <c r="AX34" i="74"/>
  <c r="AX33" i="74"/>
  <c r="AX32" i="74"/>
  <c r="AX31" i="74"/>
  <c r="AX28" i="74"/>
  <c r="AX27" i="74"/>
  <c r="AX26" i="74"/>
  <c r="AX25" i="74"/>
  <c r="AX24" i="74"/>
  <c r="AX21" i="74"/>
  <c r="AX20" i="74"/>
  <c r="AX19" i="74"/>
  <c r="AX18" i="74"/>
  <c r="AX17" i="74"/>
  <c r="AX14" i="74"/>
  <c r="AX13" i="74"/>
  <c r="AX12" i="74"/>
  <c r="AX11" i="74"/>
  <c r="AX35" i="75"/>
  <c r="AX34" i="75"/>
  <c r="AX33" i="75"/>
  <c r="AX32" i="75"/>
  <c r="AX31" i="75"/>
  <c r="AX28" i="75"/>
  <c r="AX27" i="75"/>
  <c r="AX26" i="75"/>
  <c r="AX25" i="75"/>
  <c r="AX24" i="75"/>
  <c r="AX21" i="75"/>
  <c r="AX20" i="75"/>
  <c r="AX19" i="75"/>
  <c r="AX18" i="75"/>
  <c r="AX17" i="75"/>
  <c r="AX14" i="75"/>
  <c r="AX13" i="75"/>
  <c r="AX12" i="75"/>
  <c r="AX11" i="75"/>
  <c r="AX35" i="62"/>
  <c r="AX34" i="62"/>
  <c r="AX33" i="62"/>
  <c r="AX32" i="62"/>
  <c r="AX31" i="62"/>
  <c r="AX28" i="62"/>
  <c r="AX27" i="62"/>
  <c r="AX26" i="62"/>
  <c r="AX25" i="62"/>
  <c r="AX24" i="62"/>
  <c r="AX21" i="62"/>
  <c r="AX20" i="62"/>
  <c r="AX19" i="62"/>
  <c r="AX18" i="62"/>
  <c r="AX17" i="62"/>
  <c r="AX14" i="62"/>
  <c r="AX13" i="62"/>
  <c r="AX12" i="62"/>
  <c r="AX11" i="62"/>
  <c r="AX35" i="63"/>
  <c r="AX34" i="63"/>
  <c r="AX33" i="63"/>
  <c r="AX32" i="63"/>
  <c r="AX31" i="63"/>
  <c r="AX28" i="63"/>
  <c r="AX27" i="63"/>
  <c r="AX26" i="63"/>
  <c r="AX25" i="63"/>
  <c r="AX24" i="63"/>
  <c r="AX21" i="63"/>
  <c r="AX20" i="63"/>
  <c r="AX19" i="63"/>
  <c r="AX18" i="63"/>
  <c r="AX17" i="63"/>
  <c r="AX14" i="63"/>
  <c r="AX13" i="63"/>
  <c r="AX12" i="63"/>
  <c r="AX11" i="63"/>
  <c r="AX35" i="64"/>
  <c r="AX34" i="64"/>
  <c r="AX33" i="64"/>
  <c r="AX32" i="64"/>
  <c r="AX31" i="64"/>
  <c r="AX28" i="64"/>
  <c r="AX27" i="64"/>
  <c r="AX26" i="64"/>
  <c r="AX25" i="64"/>
  <c r="AX24" i="64"/>
  <c r="AX21" i="64"/>
  <c r="AX20" i="64"/>
  <c r="AX19" i="64"/>
  <c r="AX18" i="64"/>
  <c r="AX17" i="64"/>
  <c r="AX14" i="64"/>
  <c r="AX13" i="64"/>
  <c r="AX12" i="64"/>
  <c r="AX11" i="64"/>
  <c r="AX35" i="65"/>
  <c r="AX34" i="65"/>
  <c r="AX33" i="65"/>
  <c r="AX32" i="65"/>
  <c r="AX31" i="65"/>
  <c r="AX28" i="65"/>
  <c r="AX27" i="65"/>
  <c r="AX26" i="65"/>
  <c r="AX25" i="65"/>
  <c r="AX24" i="65"/>
  <c r="AX21" i="65"/>
  <c r="AX20" i="65"/>
  <c r="AX19" i="65"/>
  <c r="AX18" i="65"/>
  <c r="AX17" i="65"/>
  <c r="AX14" i="65"/>
  <c r="AX13" i="65"/>
  <c r="AX12" i="65"/>
  <c r="AX11" i="65"/>
  <c r="AX35" i="66"/>
  <c r="AX34" i="66"/>
  <c r="AX33" i="66"/>
  <c r="AX32" i="66"/>
  <c r="AX31" i="66"/>
  <c r="AX28" i="66"/>
  <c r="AX27" i="66"/>
  <c r="AX26" i="66"/>
  <c r="AX25" i="66"/>
  <c r="AX24" i="66"/>
  <c r="AX21" i="66"/>
  <c r="AX20" i="66"/>
  <c r="AX19" i="66"/>
  <c r="AX18" i="66"/>
  <c r="AX17" i="66"/>
  <c r="AX14" i="66"/>
  <c r="AX13" i="66"/>
  <c r="AX12" i="66"/>
  <c r="AX11" i="66"/>
  <c r="AX35" i="67"/>
  <c r="AX34" i="67"/>
  <c r="AX33" i="67"/>
  <c r="AX32" i="67"/>
  <c r="AX31" i="67"/>
  <c r="AX28" i="67"/>
  <c r="AX27" i="67"/>
  <c r="AX26" i="67"/>
  <c r="AX25" i="67"/>
  <c r="AX24" i="67"/>
  <c r="AX21" i="67"/>
  <c r="AX20" i="67"/>
  <c r="AX19" i="67"/>
  <c r="AX18" i="67"/>
  <c r="AX17" i="67"/>
  <c r="AX14" i="67"/>
  <c r="AX13" i="67"/>
  <c r="AX12" i="67"/>
  <c r="AX11" i="67"/>
  <c r="AX35" i="54"/>
  <c r="AX34" i="54"/>
  <c r="AX33" i="54"/>
  <c r="AX32" i="54"/>
  <c r="AX31" i="54"/>
  <c r="AX28" i="54"/>
  <c r="AX27" i="54"/>
  <c r="AX26" i="54"/>
  <c r="AX25" i="54"/>
  <c r="AX24" i="54"/>
  <c r="AX21" i="54"/>
  <c r="AX20" i="54"/>
  <c r="AX19" i="54"/>
  <c r="AX18" i="54"/>
  <c r="AX17" i="54"/>
  <c r="AX14" i="54"/>
  <c r="AX13" i="54"/>
  <c r="AX12" i="54"/>
  <c r="AX11" i="54"/>
  <c r="AX35" i="55"/>
  <c r="AX34" i="55"/>
  <c r="AX33" i="55"/>
  <c r="AX32" i="55"/>
  <c r="AX31" i="55"/>
  <c r="AX28" i="55"/>
  <c r="AX27" i="55"/>
  <c r="AX26" i="55"/>
  <c r="AX25" i="55"/>
  <c r="AX24" i="55"/>
  <c r="AX21" i="55"/>
  <c r="AX20" i="55"/>
  <c r="AX19" i="55"/>
  <c r="AX18" i="55"/>
  <c r="AX17" i="55"/>
  <c r="AX14" i="55"/>
  <c r="AX13" i="55"/>
  <c r="AX12" i="55"/>
  <c r="AX11" i="55"/>
  <c r="AX35" i="56"/>
  <c r="AX34" i="56"/>
  <c r="AX33" i="56"/>
  <c r="AX32" i="56"/>
  <c r="AX31" i="56"/>
  <c r="AX28" i="56"/>
  <c r="AX27" i="56"/>
  <c r="AX26" i="56"/>
  <c r="AX25" i="56"/>
  <c r="AX24" i="56"/>
  <c r="AX21" i="56"/>
  <c r="AX20" i="56"/>
  <c r="AX19" i="56"/>
  <c r="AX18" i="56"/>
  <c r="AX17" i="56"/>
  <c r="AX14" i="56"/>
  <c r="AX13" i="56"/>
  <c r="AX12" i="56"/>
  <c r="AX11" i="56"/>
  <c r="AX35" i="57"/>
  <c r="AX34" i="57"/>
  <c r="AX33" i="57"/>
  <c r="AX32" i="57"/>
  <c r="AX31" i="57"/>
  <c r="AX28" i="57"/>
  <c r="AX27" i="57"/>
  <c r="AX26" i="57"/>
  <c r="AX25" i="57"/>
  <c r="AX24" i="57"/>
  <c r="AX21" i="57"/>
  <c r="AX20" i="57"/>
  <c r="AX19" i="57"/>
  <c r="AX18" i="57"/>
  <c r="AX17" i="57"/>
  <c r="AX14" i="57"/>
  <c r="AX13" i="57"/>
  <c r="AX12" i="57"/>
  <c r="AX11" i="57"/>
  <c r="AX35" i="58"/>
  <c r="AX34" i="58"/>
  <c r="AX33" i="58"/>
  <c r="AX32" i="58"/>
  <c r="AX31" i="58"/>
  <c r="AX28" i="58"/>
  <c r="AX27" i="58"/>
  <c r="AX26" i="58"/>
  <c r="AX25" i="58"/>
  <c r="AX24" i="58"/>
  <c r="AX21" i="58"/>
  <c r="AX20" i="58"/>
  <c r="AX19" i="58"/>
  <c r="AX18" i="58"/>
  <c r="AX17" i="58"/>
  <c r="AX14" i="58"/>
  <c r="AX13" i="58"/>
  <c r="AX12" i="58"/>
  <c r="AX11" i="58"/>
  <c r="AX35" i="59"/>
  <c r="AX34" i="59"/>
  <c r="AX33" i="59"/>
  <c r="AX32" i="59"/>
  <c r="AX31" i="59"/>
  <c r="AX28" i="59"/>
  <c r="AX27" i="59"/>
  <c r="AX26" i="59"/>
  <c r="AX25" i="59"/>
  <c r="AX24" i="59"/>
  <c r="AX21" i="59"/>
  <c r="AX20" i="59"/>
  <c r="AX19" i="59"/>
  <c r="AX18" i="59"/>
  <c r="AX17" i="59"/>
  <c r="AX14" i="59"/>
  <c r="AX13" i="59"/>
  <c r="AX12" i="59"/>
  <c r="AX11" i="59"/>
  <c r="AX35" i="60"/>
  <c r="AX34" i="60"/>
  <c r="AX33" i="60"/>
  <c r="AX32" i="60"/>
  <c r="AX31" i="60"/>
  <c r="AX28" i="60"/>
  <c r="AX27" i="60"/>
  <c r="AX26" i="60"/>
  <c r="AX25" i="60"/>
  <c r="AX24" i="60"/>
  <c r="AX21" i="60"/>
  <c r="AX20" i="60"/>
  <c r="AX19" i="60"/>
  <c r="AX18" i="60"/>
  <c r="AX17" i="60"/>
  <c r="AX14" i="60"/>
  <c r="AX13" i="60"/>
  <c r="AX12" i="60"/>
  <c r="AX11" i="60"/>
  <c r="AX35" i="61"/>
  <c r="AX34" i="61"/>
  <c r="AX33" i="61"/>
  <c r="AX32" i="61"/>
  <c r="AX31" i="61"/>
  <c r="AX28" i="61"/>
  <c r="AX27" i="61"/>
  <c r="AX26" i="61"/>
  <c r="AX25" i="61"/>
  <c r="AX24" i="61"/>
  <c r="AX21" i="61"/>
  <c r="AX20" i="61"/>
  <c r="AX19" i="61"/>
  <c r="AX18" i="61"/>
  <c r="AX17" i="61"/>
  <c r="AX14" i="61"/>
  <c r="AX13" i="61"/>
  <c r="AX12" i="61"/>
  <c r="AX11" i="61"/>
  <c r="AX35" i="50"/>
  <c r="AX34" i="50"/>
  <c r="AX33" i="50"/>
  <c r="AX32" i="50"/>
  <c r="AX31" i="50"/>
  <c r="AX28" i="50"/>
  <c r="AX27" i="50"/>
  <c r="AX26" i="50"/>
  <c r="AX25" i="50"/>
  <c r="AX24" i="50"/>
  <c r="AX21" i="50"/>
  <c r="AX20" i="50"/>
  <c r="AX19" i="50"/>
  <c r="AX18" i="50"/>
  <c r="AX17" i="50"/>
  <c r="AX14" i="50"/>
  <c r="AX13" i="50"/>
  <c r="AX12" i="50"/>
  <c r="AX11" i="50"/>
  <c r="AX35" i="51"/>
  <c r="AX34" i="51"/>
  <c r="AX33" i="51"/>
  <c r="AX32" i="51"/>
  <c r="AX31" i="51"/>
  <c r="AX28" i="51"/>
  <c r="AX27" i="51"/>
  <c r="AX26" i="51"/>
  <c r="AX25" i="51"/>
  <c r="AX24" i="51"/>
  <c r="AX21" i="51"/>
  <c r="AX20" i="51"/>
  <c r="AX19" i="51"/>
  <c r="AX18" i="51"/>
  <c r="AX17" i="51"/>
  <c r="AX14" i="51"/>
  <c r="AX13" i="51"/>
  <c r="AX12" i="51"/>
  <c r="AX11" i="51"/>
  <c r="AX35" i="52"/>
  <c r="AX34" i="52"/>
  <c r="AX33" i="52"/>
  <c r="AX32" i="52"/>
  <c r="AX31" i="52"/>
  <c r="AX28" i="52"/>
  <c r="AX27" i="52"/>
  <c r="AX26" i="52"/>
  <c r="AX25" i="52"/>
  <c r="AX24" i="52"/>
  <c r="AX21" i="52"/>
  <c r="AX20" i="52"/>
  <c r="AX19" i="52"/>
  <c r="AX18" i="52"/>
  <c r="AX17" i="52"/>
  <c r="AX14" i="52"/>
  <c r="AX13" i="52"/>
  <c r="AX12" i="52"/>
  <c r="AX11" i="52"/>
  <c r="AX35" i="53"/>
  <c r="AX34" i="53"/>
  <c r="AX33" i="53"/>
  <c r="AX32" i="53"/>
  <c r="AX31" i="53"/>
  <c r="AX28" i="53"/>
  <c r="AX27" i="53"/>
  <c r="AX26" i="53"/>
  <c r="AX25" i="53"/>
  <c r="AX24" i="53"/>
  <c r="AX21" i="53"/>
  <c r="AX20" i="53"/>
  <c r="AX19" i="53"/>
  <c r="AX18" i="53"/>
  <c r="AX17" i="53"/>
  <c r="AX14" i="53"/>
  <c r="AX13" i="53"/>
  <c r="AX12" i="53"/>
  <c r="AX11" i="53"/>
  <c r="AX35" i="49"/>
  <c r="AX34" i="49"/>
  <c r="AX33" i="49"/>
  <c r="AX32" i="49"/>
  <c r="AX31" i="49"/>
  <c r="AX28" i="49"/>
  <c r="AX27" i="49"/>
  <c r="AX26" i="49"/>
  <c r="AX25" i="49"/>
  <c r="AX24" i="49"/>
  <c r="AX21" i="49"/>
  <c r="AX20" i="49"/>
  <c r="AX19" i="49"/>
  <c r="AX18" i="49"/>
  <c r="AX17" i="49"/>
  <c r="AX14" i="49"/>
  <c r="AX13" i="49"/>
  <c r="AX12" i="49"/>
  <c r="AX11" i="49"/>
  <c r="AX35" i="48"/>
  <c r="AX34" i="48"/>
  <c r="AX33" i="48"/>
  <c r="AX32" i="48"/>
  <c r="AX31" i="48"/>
  <c r="AX28" i="48"/>
  <c r="AX27" i="48"/>
  <c r="AX26" i="48"/>
  <c r="AX25" i="48"/>
  <c r="AX24" i="48"/>
  <c r="AX21" i="48"/>
  <c r="AX20" i="48"/>
  <c r="AX19" i="48"/>
  <c r="AX18" i="48"/>
  <c r="AX17" i="48"/>
  <c r="AX14" i="48"/>
  <c r="AX13" i="48"/>
  <c r="AX12" i="48"/>
  <c r="AX11" i="48"/>
  <c r="AX35" i="47"/>
  <c r="AX34" i="47"/>
  <c r="AX33" i="47"/>
  <c r="AX32" i="47"/>
  <c r="AX31" i="47"/>
  <c r="AX28" i="47"/>
  <c r="AX27" i="47"/>
  <c r="AX26" i="47"/>
  <c r="AX25" i="47"/>
  <c r="AX24" i="47"/>
  <c r="AX21" i="47"/>
  <c r="AX20" i="47"/>
  <c r="AX19" i="47"/>
  <c r="AX18" i="47"/>
  <c r="AX17" i="47"/>
  <c r="AX14" i="47"/>
  <c r="AX13" i="47"/>
  <c r="AX12" i="47"/>
  <c r="AX11" i="47"/>
  <c r="AX35" i="46"/>
  <c r="AX34" i="46"/>
  <c r="AX33" i="46"/>
  <c r="AX32" i="46"/>
  <c r="AX31" i="46"/>
  <c r="AX28" i="46"/>
  <c r="AX27" i="46"/>
  <c r="AX26" i="46"/>
  <c r="AX25" i="46"/>
  <c r="AX24" i="46"/>
  <c r="AX21" i="46"/>
  <c r="AX20" i="46"/>
  <c r="AX19" i="46"/>
  <c r="AX18" i="46"/>
  <c r="AX17" i="46"/>
  <c r="AX14" i="46"/>
  <c r="AX13" i="46"/>
  <c r="AX12" i="46"/>
  <c r="AX11" i="46"/>
  <c r="AX35" i="1"/>
  <c r="AX34" i="1"/>
  <c r="AX33" i="1"/>
  <c r="AX32" i="1"/>
  <c r="AX31" i="1"/>
  <c r="AX28" i="1"/>
  <c r="AX27" i="1"/>
  <c r="AX26" i="1"/>
  <c r="AX25" i="1"/>
  <c r="AX24" i="1"/>
  <c r="AX21" i="1"/>
  <c r="AX20" i="1"/>
  <c r="AX19" i="1"/>
  <c r="AX18" i="1"/>
  <c r="AX17" i="1"/>
  <c r="AX14" i="1"/>
  <c r="AX13" i="1"/>
  <c r="AX12" i="1"/>
  <c r="AX11" i="1"/>
  <c r="AC10" i="76"/>
  <c r="AC10" i="68"/>
  <c r="AC10" i="69"/>
  <c r="AC10" i="70"/>
  <c r="AC10" i="71"/>
  <c r="AC10" i="72"/>
  <c r="AC10" i="74"/>
  <c r="AC10" i="75"/>
  <c r="AC10" i="62"/>
  <c r="AC10" i="63"/>
  <c r="AC10" i="64"/>
  <c r="AC10" i="65"/>
  <c r="AC10" i="66"/>
  <c r="AC10" i="67"/>
  <c r="AC10" i="54"/>
  <c r="AC10" i="55"/>
  <c r="AC10" i="56"/>
  <c r="AC10" i="57"/>
  <c r="AC10" i="58"/>
  <c r="AC10" i="59"/>
  <c r="AC10" i="60"/>
  <c r="AC10" i="61"/>
  <c r="AC10" i="50"/>
  <c r="AC10" i="51"/>
  <c r="AC10" i="52"/>
  <c r="AC10" i="53"/>
  <c r="AC10" i="49"/>
  <c r="AC10" i="48"/>
  <c r="AC10" i="47"/>
  <c r="AC10" i="46"/>
  <c r="AC10" i="1"/>
  <c r="AC11" i="76"/>
  <c r="AC12" i="76"/>
  <c r="AC13" i="76"/>
  <c r="AC14" i="76"/>
  <c r="AC17" i="76"/>
  <c r="AC18" i="76"/>
  <c r="AC19" i="76"/>
  <c r="AC20" i="76"/>
  <c r="AC21" i="76"/>
  <c r="AC24" i="76"/>
  <c r="AC25" i="76"/>
  <c r="AC26" i="76"/>
  <c r="AC27" i="76"/>
  <c r="AC28" i="76"/>
  <c r="AC31" i="76"/>
  <c r="AC32" i="76"/>
  <c r="AC33" i="76"/>
  <c r="AC34" i="76"/>
  <c r="AC35" i="76"/>
  <c r="AC11" i="68"/>
  <c r="AC12" i="68"/>
  <c r="AC13" i="68"/>
  <c r="AC14" i="68"/>
  <c r="AC17" i="68"/>
  <c r="AC18" i="68"/>
  <c r="AC19" i="68"/>
  <c r="AC20" i="68"/>
  <c r="AC21" i="68"/>
  <c r="AC24" i="68"/>
  <c r="AC25" i="68"/>
  <c r="AC26" i="68"/>
  <c r="AC27" i="68"/>
  <c r="AC28" i="68"/>
  <c r="AC31" i="68"/>
  <c r="AC32" i="68"/>
  <c r="AC33" i="68"/>
  <c r="AC34" i="68"/>
  <c r="AC35" i="68"/>
  <c r="AC11" i="69"/>
  <c r="AC12" i="69"/>
  <c r="AC13" i="69"/>
  <c r="AC14" i="69"/>
  <c r="AC17" i="69"/>
  <c r="AC18" i="69"/>
  <c r="AC19" i="69"/>
  <c r="AC20" i="69"/>
  <c r="AC21" i="69"/>
  <c r="AC24" i="69"/>
  <c r="AC25" i="69"/>
  <c r="AC26" i="69"/>
  <c r="AC27" i="69"/>
  <c r="AC28" i="69"/>
  <c r="AC31" i="69"/>
  <c r="AC32" i="69"/>
  <c r="AC33" i="69"/>
  <c r="AC34" i="69"/>
  <c r="AC35" i="69"/>
  <c r="AC11" i="70"/>
  <c r="AC12" i="70"/>
  <c r="AC13" i="70"/>
  <c r="AC14" i="70"/>
  <c r="AC17" i="70"/>
  <c r="AC18" i="70"/>
  <c r="AC19" i="70"/>
  <c r="AC20" i="70"/>
  <c r="AC21" i="70"/>
  <c r="AC24" i="70"/>
  <c r="AC25" i="70"/>
  <c r="AC26" i="70"/>
  <c r="AC27" i="70"/>
  <c r="AC28" i="70"/>
  <c r="AC31" i="70"/>
  <c r="AC32" i="70"/>
  <c r="AC33" i="70"/>
  <c r="AC34" i="70"/>
  <c r="AC35" i="70"/>
  <c r="AC11" i="71"/>
  <c r="AC12" i="71"/>
  <c r="AC13" i="71"/>
  <c r="AC14" i="71"/>
  <c r="AC17" i="71"/>
  <c r="AC18" i="71"/>
  <c r="AC19" i="71"/>
  <c r="AC20" i="71"/>
  <c r="AC21" i="71"/>
  <c r="AC24" i="71"/>
  <c r="AC25" i="71"/>
  <c r="AC26" i="71"/>
  <c r="AC27" i="71"/>
  <c r="AC28" i="71"/>
  <c r="AC31" i="71"/>
  <c r="AC32" i="71"/>
  <c r="AC33" i="71"/>
  <c r="AC34" i="71"/>
  <c r="AC35" i="71"/>
  <c r="AC11" i="72"/>
  <c r="AC12" i="72"/>
  <c r="AC13" i="72"/>
  <c r="AC14" i="72"/>
  <c r="AC17" i="72"/>
  <c r="AC18" i="72"/>
  <c r="AC19" i="72"/>
  <c r="AC20" i="72"/>
  <c r="AC21" i="72"/>
  <c r="AC24" i="72"/>
  <c r="AC25" i="72"/>
  <c r="AC26" i="72"/>
  <c r="AC27" i="72"/>
  <c r="AC28" i="72"/>
  <c r="AC31" i="72"/>
  <c r="AC32" i="72"/>
  <c r="AC33" i="72"/>
  <c r="AC34" i="72"/>
  <c r="AC35" i="72"/>
  <c r="AC11" i="74"/>
  <c r="AC12" i="74"/>
  <c r="AC13" i="74"/>
  <c r="AC14" i="74"/>
  <c r="AC17" i="74"/>
  <c r="AC18" i="74"/>
  <c r="AC19" i="74"/>
  <c r="AC20" i="74"/>
  <c r="AC21" i="74"/>
  <c r="AC24" i="74"/>
  <c r="AC25" i="74"/>
  <c r="AC26" i="74"/>
  <c r="AC27" i="74"/>
  <c r="AC28" i="74"/>
  <c r="AC31" i="74"/>
  <c r="AC32" i="74"/>
  <c r="AC33" i="74"/>
  <c r="AC34" i="74"/>
  <c r="AC35" i="74"/>
  <c r="AC11" i="75"/>
  <c r="AC12" i="75"/>
  <c r="AC13" i="75"/>
  <c r="AC14" i="75"/>
  <c r="AC17" i="75"/>
  <c r="AC18" i="75"/>
  <c r="AC19" i="75"/>
  <c r="AC20" i="75"/>
  <c r="AC21" i="75"/>
  <c r="AC24" i="75"/>
  <c r="AC25" i="75"/>
  <c r="AC26" i="75"/>
  <c r="AC27" i="75"/>
  <c r="AC28" i="75"/>
  <c r="AC31" i="75"/>
  <c r="AC32" i="75"/>
  <c r="AC33" i="75"/>
  <c r="AC34" i="75"/>
  <c r="AC35" i="75"/>
  <c r="AC11" i="62"/>
  <c r="AC12" i="62"/>
  <c r="AC13" i="62"/>
  <c r="AC14" i="62"/>
  <c r="AC17" i="62"/>
  <c r="AC18" i="62"/>
  <c r="AC19" i="62"/>
  <c r="AC20" i="62"/>
  <c r="AC21" i="62"/>
  <c r="AC24" i="62"/>
  <c r="AC25" i="62"/>
  <c r="AC26" i="62"/>
  <c r="AC27" i="62"/>
  <c r="AC28" i="62"/>
  <c r="AC31" i="62"/>
  <c r="AC32" i="62"/>
  <c r="AC33" i="62"/>
  <c r="AC34" i="62"/>
  <c r="AC35" i="62"/>
  <c r="AC11" i="63"/>
  <c r="AC12" i="63"/>
  <c r="AC13" i="63"/>
  <c r="AC14" i="63"/>
  <c r="AC17" i="63"/>
  <c r="AC18" i="63"/>
  <c r="AC19" i="63"/>
  <c r="AC20" i="63"/>
  <c r="AC21" i="63"/>
  <c r="AC24" i="63"/>
  <c r="AC25" i="63"/>
  <c r="AC26" i="63"/>
  <c r="AC27" i="63"/>
  <c r="AC28" i="63"/>
  <c r="AC31" i="63"/>
  <c r="AC32" i="63"/>
  <c r="AC33" i="63"/>
  <c r="AC34" i="63"/>
  <c r="AC35" i="63"/>
  <c r="AC11" i="64"/>
  <c r="AC12" i="64"/>
  <c r="AC13" i="64"/>
  <c r="AC14" i="64"/>
  <c r="AC17" i="64"/>
  <c r="AC18" i="64"/>
  <c r="AC19" i="64"/>
  <c r="AC20" i="64"/>
  <c r="AC21" i="64"/>
  <c r="AC24" i="64"/>
  <c r="AC25" i="64"/>
  <c r="AC26" i="64"/>
  <c r="AC27" i="64"/>
  <c r="AC28" i="64"/>
  <c r="AC31" i="64"/>
  <c r="AC32" i="64"/>
  <c r="AC33" i="64"/>
  <c r="AC34" i="64"/>
  <c r="AC35" i="64"/>
  <c r="AC11" i="65"/>
  <c r="AC12" i="65"/>
  <c r="AC13" i="65"/>
  <c r="AC14" i="65"/>
  <c r="AC17" i="65"/>
  <c r="AC18" i="65"/>
  <c r="AC19" i="65"/>
  <c r="AC20" i="65"/>
  <c r="AC21" i="65"/>
  <c r="AC24" i="65"/>
  <c r="AC25" i="65"/>
  <c r="AC26" i="65"/>
  <c r="AC27" i="65"/>
  <c r="AC28" i="65"/>
  <c r="AC31" i="65"/>
  <c r="AC32" i="65"/>
  <c r="AC33" i="65"/>
  <c r="AC34" i="65"/>
  <c r="AC35" i="65"/>
  <c r="AC11" i="66"/>
  <c r="AC12" i="66"/>
  <c r="AC13" i="66"/>
  <c r="AC14" i="66"/>
  <c r="AC17" i="66"/>
  <c r="AC18" i="66"/>
  <c r="AC19" i="66"/>
  <c r="AC20" i="66"/>
  <c r="AC21" i="66"/>
  <c r="AC24" i="66"/>
  <c r="AC25" i="66"/>
  <c r="AC26" i="66"/>
  <c r="AC27" i="66"/>
  <c r="AC28" i="66"/>
  <c r="AC31" i="66"/>
  <c r="AC32" i="66"/>
  <c r="AC33" i="66"/>
  <c r="AC34" i="66"/>
  <c r="AC35" i="66"/>
  <c r="AC11" i="67"/>
  <c r="AC12" i="67"/>
  <c r="AC13" i="67"/>
  <c r="AC14" i="67"/>
  <c r="AC17" i="67"/>
  <c r="AC18" i="67"/>
  <c r="AC19" i="67"/>
  <c r="AC20" i="67"/>
  <c r="AC21" i="67"/>
  <c r="AC24" i="67"/>
  <c r="AC25" i="67"/>
  <c r="AC26" i="67"/>
  <c r="AC27" i="67"/>
  <c r="AC28" i="67"/>
  <c r="AC31" i="67"/>
  <c r="AC32" i="67"/>
  <c r="AC33" i="67"/>
  <c r="AC34" i="67"/>
  <c r="AC35" i="67"/>
  <c r="AC11" i="54"/>
  <c r="AC12" i="54"/>
  <c r="AC13" i="54"/>
  <c r="AC14" i="54"/>
  <c r="AC17" i="54"/>
  <c r="AC18" i="54"/>
  <c r="AC19" i="54"/>
  <c r="AC20" i="54"/>
  <c r="AC21" i="54"/>
  <c r="AC24" i="54"/>
  <c r="AC25" i="54"/>
  <c r="AC26" i="54"/>
  <c r="AC27" i="54"/>
  <c r="AC28" i="54"/>
  <c r="AC31" i="54"/>
  <c r="AC32" i="54"/>
  <c r="AC33" i="54"/>
  <c r="AC34" i="54"/>
  <c r="AC35" i="54"/>
  <c r="AC11" i="55"/>
  <c r="AC12" i="55"/>
  <c r="AC13" i="55"/>
  <c r="AC14" i="55"/>
  <c r="AC17" i="55"/>
  <c r="AC18" i="55"/>
  <c r="AC19" i="55"/>
  <c r="AC20" i="55"/>
  <c r="AC21" i="55"/>
  <c r="AC24" i="55"/>
  <c r="AC25" i="55"/>
  <c r="AC26" i="55"/>
  <c r="AC27" i="55"/>
  <c r="AC28" i="55"/>
  <c r="AC31" i="55"/>
  <c r="AC32" i="55"/>
  <c r="AC33" i="55"/>
  <c r="AC34" i="55"/>
  <c r="AC35" i="55"/>
  <c r="AC11" i="56"/>
  <c r="AC12" i="56"/>
  <c r="AC13" i="56"/>
  <c r="AC14" i="56"/>
  <c r="AC17" i="56"/>
  <c r="AC18" i="56"/>
  <c r="AC19" i="56"/>
  <c r="AC20" i="56"/>
  <c r="AC21" i="56"/>
  <c r="AC24" i="56"/>
  <c r="AC25" i="56"/>
  <c r="AC26" i="56"/>
  <c r="AC27" i="56"/>
  <c r="AC28" i="56"/>
  <c r="AC31" i="56"/>
  <c r="AC32" i="56"/>
  <c r="AC33" i="56"/>
  <c r="AC34" i="56"/>
  <c r="AC35" i="56"/>
  <c r="AC11" i="57"/>
  <c r="AC12" i="57"/>
  <c r="AC13" i="57"/>
  <c r="AC14" i="57"/>
  <c r="AC17" i="57"/>
  <c r="AC18" i="57"/>
  <c r="AC19" i="57"/>
  <c r="AC20" i="57"/>
  <c r="AC21" i="57"/>
  <c r="AC24" i="57"/>
  <c r="AC25" i="57"/>
  <c r="AC26" i="57"/>
  <c r="AC27" i="57"/>
  <c r="AC28" i="57"/>
  <c r="AC31" i="57"/>
  <c r="AC32" i="57"/>
  <c r="AC33" i="57"/>
  <c r="AC34" i="57"/>
  <c r="AC35" i="57"/>
  <c r="AC11" i="58"/>
  <c r="AC12" i="58"/>
  <c r="AC13" i="58"/>
  <c r="AC14" i="58"/>
  <c r="AC17" i="58"/>
  <c r="AC18" i="58"/>
  <c r="AC19" i="58"/>
  <c r="AC20" i="58"/>
  <c r="AC21" i="58"/>
  <c r="AC24" i="58"/>
  <c r="AC25" i="58"/>
  <c r="AC26" i="58"/>
  <c r="AC27" i="58"/>
  <c r="AC28" i="58"/>
  <c r="AC31" i="58"/>
  <c r="AC32" i="58"/>
  <c r="AC33" i="58"/>
  <c r="AC34" i="58"/>
  <c r="AC35" i="58"/>
  <c r="AC11" i="59"/>
  <c r="AC12" i="59"/>
  <c r="AC13" i="59"/>
  <c r="AC14" i="59"/>
  <c r="AC17" i="59"/>
  <c r="AC18" i="59"/>
  <c r="AC19" i="59"/>
  <c r="AC20" i="59"/>
  <c r="AC21" i="59"/>
  <c r="AC24" i="59"/>
  <c r="AC25" i="59"/>
  <c r="AC26" i="59"/>
  <c r="AC27" i="59"/>
  <c r="AC28" i="59"/>
  <c r="AC31" i="59"/>
  <c r="AC32" i="59"/>
  <c r="AC33" i="59"/>
  <c r="AC34" i="59"/>
  <c r="AC35" i="59"/>
  <c r="AC11" i="60"/>
  <c r="AC12" i="60"/>
  <c r="AC13" i="60"/>
  <c r="AC14" i="60"/>
  <c r="AC17" i="60"/>
  <c r="AC18" i="60"/>
  <c r="AC19" i="60"/>
  <c r="AC20" i="60"/>
  <c r="AC21" i="60"/>
  <c r="AC24" i="60"/>
  <c r="AC25" i="60"/>
  <c r="AC26" i="60"/>
  <c r="AC27" i="60"/>
  <c r="AC28" i="60"/>
  <c r="AC31" i="60"/>
  <c r="AC32" i="60"/>
  <c r="AC33" i="60"/>
  <c r="AC34" i="60"/>
  <c r="AC35" i="60"/>
  <c r="AC11" i="61"/>
  <c r="AC12" i="61"/>
  <c r="AC13" i="61"/>
  <c r="AC14" i="61"/>
  <c r="AC17" i="61"/>
  <c r="AC18" i="61"/>
  <c r="AC19" i="61"/>
  <c r="AC20" i="61"/>
  <c r="AC21" i="61"/>
  <c r="AC24" i="61"/>
  <c r="AC25" i="61"/>
  <c r="AC26" i="61"/>
  <c r="AC27" i="61"/>
  <c r="AC28" i="61"/>
  <c r="AC31" i="61"/>
  <c r="AC32" i="61"/>
  <c r="AC33" i="61"/>
  <c r="AC34" i="61"/>
  <c r="AC35" i="61"/>
  <c r="AC11" i="50"/>
  <c r="AC12" i="50"/>
  <c r="AC13" i="50"/>
  <c r="AC14" i="50"/>
  <c r="AC17" i="50"/>
  <c r="AC18" i="50"/>
  <c r="AC19" i="50"/>
  <c r="AC20" i="50"/>
  <c r="AC21" i="50"/>
  <c r="AC24" i="50"/>
  <c r="AC25" i="50"/>
  <c r="AC26" i="50"/>
  <c r="AC27" i="50"/>
  <c r="AC28" i="50"/>
  <c r="AC31" i="50"/>
  <c r="AC32" i="50"/>
  <c r="AC33" i="50"/>
  <c r="AC34" i="50"/>
  <c r="AC35" i="50"/>
  <c r="AC11" i="51"/>
  <c r="AC12" i="51"/>
  <c r="AC13" i="51"/>
  <c r="AC14" i="51"/>
  <c r="AC17" i="51"/>
  <c r="AC18" i="51"/>
  <c r="AC19" i="51"/>
  <c r="AC20" i="51"/>
  <c r="AC21" i="51"/>
  <c r="AC24" i="51"/>
  <c r="AC25" i="51"/>
  <c r="AC26" i="51"/>
  <c r="AC27" i="51"/>
  <c r="AC28" i="51"/>
  <c r="AC31" i="51"/>
  <c r="AC32" i="51"/>
  <c r="AC33" i="51"/>
  <c r="AC34" i="51"/>
  <c r="AC35" i="51"/>
  <c r="AC11" i="52"/>
  <c r="AC12" i="52"/>
  <c r="AC13" i="52"/>
  <c r="AC14" i="52"/>
  <c r="AC17" i="52"/>
  <c r="AC18" i="52"/>
  <c r="AC19" i="52"/>
  <c r="AC20" i="52"/>
  <c r="AC21" i="52"/>
  <c r="AC24" i="52"/>
  <c r="AC25" i="52"/>
  <c r="AC26" i="52"/>
  <c r="AC27" i="52"/>
  <c r="AC28" i="52"/>
  <c r="AC31" i="52"/>
  <c r="AC32" i="52"/>
  <c r="AC33" i="52"/>
  <c r="AC34" i="52"/>
  <c r="AC35" i="52"/>
  <c r="AC11" i="53"/>
  <c r="AC12" i="53"/>
  <c r="AC13" i="53"/>
  <c r="AC14" i="53"/>
  <c r="AC17" i="53"/>
  <c r="AC18" i="53"/>
  <c r="AC19" i="53"/>
  <c r="AC20" i="53"/>
  <c r="AC21" i="53"/>
  <c r="AC24" i="53"/>
  <c r="AC25" i="53"/>
  <c r="AC26" i="53"/>
  <c r="AC27" i="53"/>
  <c r="AC28" i="53"/>
  <c r="AC31" i="53"/>
  <c r="AC32" i="53"/>
  <c r="AC33" i="53"/>
  <c r="AC34" i="53"/>
  <c r="AC35" i="53"/>
  <c r="AC11" i="49"/>
  <c r="AC12" i="49"/>
  <c r="AC13" i="49"/>
  <c r="AC14" i="49"/>
  <c r="AC17" i="49"/>
  <c r="AC18" i="49"/>
  <c r="AC19" i="49"/>
  <c r="AC20" i="49"/>
  <c r="AC21" i="49"/>
  <c r="AC24" i="49"/>
  <c r="AC25" i="49"/>
  <c r="AC26" i="49"/>
  <c r="AC27" i="49"/>
  <c r="AC28" i="49"/>
  <c r="AC31" i="49"/>
  <c r="AC32" i="49"/>
  <c r="AC33" i="49"/>
  <c r="AC34" i="49"/>
  <c r="AC35" i="49"/>
  <c r="AC11" i="48"/>
  <c r="AC12" i="48"/>
  <c r="AC13" i="48"/>
  <c r="AC14" i="48"/>
  <c r="AC17" i="48"/>
  <c r="AC18" i="48"/>
  <c r="AC19" i="48"/>
  <c r="AC20" i="48"/>
  <c r="AC21" i="48"/>
  <c r="AC24" i="48"/>
  <c r="AC25" i="48"/>
  <c r="AC26" i="48"/>
  <c r="AC27" i="48"/>
  <c r="AC28" i="48"/>
  <c r="AC31" i="48"/>
  <c r="AC32" i="48"/>
  <c r="AC33" i="48"/>
  <c r="AC34" i="48"/>
  <c r="AC35" i="48"/>
  <c r="AC11" i="47"/>
  <c r="AC12" i="47"/>
  <c r="AC13" i="47"/>
  <c r="AC14" i="47"/>
  <c r="AC17" i="47"/>
  <c r="AC18" i="47"/>
  <c r="AC19" i="47"/>
  <c r="AC20" i="47"/>
  <c r="AC21" i="47"/>
  <c r="AC24" i="47"/>
  <c r="AC25" i="47"/>
  <c r="AC26" i="47"/>
  <c r="AC27" i="47"/>
  <c r="AC28" i="47"/>
  <c r="AC31" i="47"/>
  <c r="AC32" i="47"/>
  <c r="AC33" i="47"/>
  <c r="AC34" i="47"/>
  <c r="AC35" i="47"/>
  <c r="AC11" i="46"/>
  <c r="AC12" i="46"/>
  <c r="AC13" i="46"/>
  <c r="AC14" i="46"/>
  <c r="AC17" i="46"/>
  <c r="AC18" i="46"/>
  <c r="AC19" i="46"/>
  <c r="AC20" i="46"/>
  <c r="AC21" i="46"/>
  <c r="AC24" i="46"/>
  <c r="AC25" i="46"/>
  <c r="AC26" i="46"/>
  <c r="AC27" i="46"/>
  <c r="AC28" i="46"/>
  <c r="AC31" i="46"/>
  <c r="AC32" i="46"/>
  <c r="AC33" i="46"/>
  <c r="AC34" i="46"/>
  <c r="AC35" i="46"/>
  <c r="AC11" i="1"/>
  <c r="AC12" i="1"/>
  <c r="AC13" i="1"/>
  <c r="AC14" i="1"/>
  <c r="AC17" i="1"/>
  <c r="AC18" i="1"/>
  <c r="AC19" i="1"/>
  <c r="AC20" i="1"/>
  <c r="AC21" i="1"/>
  <c r="AC24" i="1"/>
  <c r="AC25" i="1"/>
  <c r="AC26" i="1"/>
  <c r="AC27" i="1"/>
  <c r="AC28" i="1"/>
  <c r="AC31" i="1"/>
  <c r="AC32" i="1"/>
  <c r="AC33" i="1"/>
  <c r="AC34" i="1"/>
  <c r="AC35" i="1"/>
  <c r="BS11" i="76" a="1"/>
  <c r="BS11" i="76" s="1"/>
  <c r="BS12" i="76" a="1"/>
  <c r="BS12" i="76" s="1"/>
  <c r="BS13" i="76" a="1"/>
  <c r="BS13" i="76" s="1"/>
  <c r="BS14" i="76" a="1"/>
  <c r="BS14" i="76" s="1"/>
  <c r="BS17" i="76" a="1"/>
  <c r="BS17" i="76" s="1"/>
  <c r="BS18" i="76" a="1"/>
  <c r="BS18" i="76" s="1"/>
  <c r="BS19" i="76" a="1"/>
  <c r="BS19" i="76" s="1"/>
  <c r="BS20" i="76" a="1"/>
  <c r="BS20" i="76" s="1"/>
  <c r="BS21" i="76" a="1"/>
  <c r="BS21" i="76" s="1"/>
  <c r="BS24" i="76" a="1"/>
  <c r="BS24" i="76" s="1"/>
  <c r="BS25" i="76" a="1"/>
  <c r="BS25" i="76" s="1"/>
  <c r="BS26" i="76" a="1"/>
  <c r="BS26" i="76" s="1"/>
  <c r="BS27" i="76" a="1"/>
  <c r="BS27" i="76" s="1"/>
  <c r="BS28" i="76" a="1"/>
  <c r="BS28" i="76" s="1"/>
  <c r="BS31" i="76" a="1"/>
  <c r="BS31" i="76" s="1"/>
  <c r="BS32" i="76" a="1"/>
  <c r="BS32" i="76" s="1"/>
  <c r="BS33" i="76" a="1"/>
  <c r="BS33" i="76" s="1"/>
  <c r="BS34" i="76" a="1"/>
  <c r="BS34" i="76" s="1"/>
  <c r="BS35" i="76" a="1"/>
  <c r="BS35" i="76" s="1"/>
  <c r="BS11" i="68" a="1"/>
  <c r="BS11" i="68" s="1"/>
  <c r="BS12" i="68" a="1"/>
  <c r="BS12" i="68" s="1"/>
  <c r="BS13" i="68" a="1"/>
  <c r="BS13" i="68" s="1"/>
  <c r="BS14" i="68" a="1"/>
  <c r="BS14" i="68" s="1"/>
  <c r="BS17" i="68" a="1"/>
  <c r="BS17" i="68" s="1"/>
  <c r="BS18" i="68" a="1"/>
  <c r="BS18" i="68" s="1"/>
  <c r="BS19" i="68" a="1"/>
  <c r="BS19" i="68" s="1"/>
  <c r="BS20" i="68" a="1"/>
  <c r="BS20" i="68" s="1"/>
  <c r="BS21" i="68" a="1"/>
  <c r="BS21" i="68" s="1"/>
  <c r="BS24" i="68" a="1"/>
  <c r="BS24" i="68" s="1"/>
  <c r="BS25" i="68" a="1"/>
  <c r="BS25" i="68" s="1"/>
  <c r="BS26" i="68" a="1"/>
  <c r="BS26" i="68" s="1"/>
  <c r="BS27" i="68" a="1"/>
  <c r="BS27" i="68" s="1"/>
  <c r="BS28" i="68" a="1"/>
  <c r="BS28" i="68" s="1"/>
  <c r="BS31" i="68" a="1"/>
  <c r="BS31" i="68" s="1"/>
  <c r="BS32" i="68" a="1"/>
  <c r="BS32" i="68" s="1"/>
  <c r="BS33" i="68" a="1"/>
  <c r="BS33" i="68" s="1"/>
  <c r="BS34" i="68" a="1"/>
  <c r="BS34" i="68" s="1"/>
  <c r="BS35" i="68" a="1"/>
  <c r="BS35" i="68" s="1"/>
  <c r="BS11" i="69" a="1"/>
  <c r="BS11" i="69" s="1"/>
  <c r="BS12" i="69" a="1"/>
  <c r="BS12" i="69" s="1"/>
  <c r="BS13" i="69" a="1"/>
  <c r="BS13" i="69" s="1"/>
  <c r="BS14" i="69" a="1"/>
  <c r="BS14" i="69" s="1"/>
  <c r="BS17" i="69" a="1"/>
  <c r="BS17" i="69" s="1"/>
  <c r="BS18" i="69" a="1"/>
  <c r="BS18" i="69" s="1"/>
  <c r="BS19" i="69" a="1"/>
  <c r="BS19" i="69" s="1"/>
  <c r="BS20" i="69" a="1"/>
  <c r="BS20" i="69" s="1"/>
  <c r="BS21" i="69" a="1"/>
  <c r="BS21" i="69" s="1"/>
  <c r="BS24" i="69" a="1"/>
  <c r="BS24" i="69" s="1"/>
  <c r="BS25" i="69" a="1"/>
  <c r="BS25" i="69" s="1"/>
  <c r="BS26" i="69" a="1"/>
  <c r="BS26" i="69" s="1"/>
  <c r="BS27" i="69" a="1"/>
  <c r="BS27" i="69" s="1"/>
  <c r="BS28" i="69" a="1"/>
  <c r="BS28" i="69" s="1"/>
  <c r="BS31" i="69" a="1"/>
  <c r="BS31" i="69" s="1"/>
  <c r="BS32" i="69" a="1"/>
  <c r="BS32" i="69" s="1"/>
  <c r="BS33" i="69" a="1"/>
  <c r="BS33" i="69" s="1"/>
  <c r="BS34" i="69" a="1"/>
  <c r="BS34" i="69" s="1"/>
  <c r="BS35" i="69" a="1"/>
  <c r="BS35" i="69" s="1"/>
  <c r="BS11" i="70" a="1"/>
  <c r="BS11" i="70" s="1"/>
  <c r="BS12" i="70" a="1"/>
  <c r="BS12" i="70" s="1"/>
  <c r="BS13" i="70" a="1"/>
  <c r="BS13" i="70" s="1"/>
  <c r="BS14" i="70" a="1"/>
  <c r="BS14" i="70" s="1"/>
  <c r="BS17" i="70" a="1"/>
  <c r="BS17" i="70" s="1"/>
  <c r="BS18" i="70" a="1"/>
  <c r="BS18" i="70" s="1"/>
  <c r="BS19" i="70" a="1"/>
  <c r="BS19" i="70" s="1"/>
  <c r="BS20" i="70" a="1"/>
  <c r="BS20" i="70" s="1"/>
  <c r="BS21" i="70" a="1"/>
  <c r="BS21" i="70" s="1"/>
  <c r="BS24" i="70" a="1"/>
  <c r="BS24" i="70" s="1"/>
  <c r="BS25" i="70" a="1"/>
  <c r="BS25" i="70" s="1"/>
  <c r="BS26" i="70" a="1"/>
  <c r="BS26" i="70" s="1"/>
  <c r="BS27" i="70" a="1"/>
  <c r="BS27" i="70" s="1"/>
  <c r="BS28" i="70" a="1"/>
  <c r="BS28" i="70" s="1"/>
  <c r="BS31" i="70" a="1"/>
  <c r="BS31" i="70" s="1"/>
  <c r="BS32" i="70" a="1"/>
  <c r="BS32" i="70" s="1"/>
  <c r="BS33" i="70" a="1"/>
  <c r="BS33" i="70" s="1"/>
  <c r="BS34" i="70" a="1"/>
  <c r="BS34" i="70" s="1"/>
  <c r="BS35" i="70" a="1"/>
  <c r="BS35" i="70" s="1"/>
  <c r="BS11" i="71" a="1"/>
  <c r="BS11" i="71" s="1"/>
  <c r="BS12" i="71" a="1"/>
  <c r="BS12" i="71" s="1"/>
  <c r="BS13" i="71" a="1"/>
  <c r="BS13" i="71" s="1"/>
  <c r="BS14" i="71" a="1"/>
  <c r="BS14" i="71" s="1"/>
  <c r="BS17" i="71" a="1"/>
  <c r="BS17" i="71" s="1"/>
  <c r="BS18" i="71" a="1"/>
  <c r="BS18" i="71" s="1"/>
  <c r="BS19" i="71" a="1"/>
  <c r="BS19" i="71" s="1"/>
  <c r="BS20" i="71" a="1"/>
  <c r="BS20" i="71" s="1"/>
  <c r="BS21" i="71" a="1"/>
  <c r="BS21" i="71" s="1"/>
  <c r="BS24" i="71" a="1"/>
  <c r="BS24" i="71" s="1"/>
  <c r="BS25" i="71" a="1"/>
  <c r="BS25" i="71" s="1"/>
  <c r="BS26" i="71" a="1"/>
  <c r="BS26" i="71" s="1"/>
  <c r="BS27" i="71" a="1"/>
  <c r="BS27" i="71" s="1"/>
  <c r="BS28" i="71" a="1"/>
  <c r="BS28" i="71" s="1"/>
  <c r="BS31" i="71" a="1"/>
  <c r="BS31" i="71" s="1"/>
  <c r="BS32" i="71" a="1"/>
  <c r="BS32" i="71" s="1"/>
  <c r="BS33" i="71" a="1"/>
  <c r="BS33" i="71" s="1"/>
  <c r="BS34" i="71" a="1"/>
  <c r="BS34" i="71" s="1"/>
  <c r="BS35" i="71" a="1"/>
  <c r="BS35" i="71" s="1"/>
  <c r="BS11" i="72" a="1"/>
  <c r="BS11" i="72" s="1"/>
  <c r="BS12" i="72" a="1"/>
  <c r="BS12" i="72" s="1"/>
  <c r="BS13" i="72" a="1"/>
  <c r="BS13" i="72" s="1"/>
  <c r="BS14" i="72" a="1"/>
  <c r="BS14" i="72" s="1"/>
  <c r="BS17" i="72" a="1"/>
  <c r="BS17" i="72" s="1"/>
  <c r="BS18" i="72" a="1"/>
  <c r="BS18" i="72" s="1"/>
  <c r="BS19" i="72" a="1"/>
  <c r="BS19" i="72" s="1"/>
  <c r="BS20" i="72" a="1"/>
  <c r="BS20" i="72" s="1"/>
  <c r="BS21" i="72" a="1"/>
  <c r="BS21" i="72" s="1"/>
  <c r="BS24" i="72" a="1"/>
  <c r="BS24" i="72" s="1"/>
  <c r="BS25" i="72" a="1"/>
  <c r="BS25" i="72" s="1"/>
  <c r="BS26" i="72" a="1"/>
  <c r="BS26" i="72" s="1"/>
  <c r="BS27" i="72" a="1"/>
  <c r="BS27" i="72" s="1"/>
  <c r="BS28" i="72" a="1"/>
  <c r="BS28" i="72" s="1"/>
  <c r="BS31" i="72" a="1"/>
  <c r="BS31" i="72" s="1"/>
  <c r="BS32" i="72" a="1"/>
  <c r="BS32" i="72" s="1"/>
  <c r="BS33" i="72" a="1"/>
  <c r="BS33" i="72" s="1"/>
  <c r="BS34" i="72" a="1"/>
  <c r="BS34" i="72" s="1"/>
  <c r="BS35" i="72" a="1"/>
  <c r="BS35" i="72" s="1"/>
  <c r="BS11" i="74" a="1"/>
  <c r="BS11" i="74" s="1"/>
  <c r="BS12" i="74" a="1"/>
  <c r="BS12" i="74" s="1"/>
  <c r="BS13" i="74" a="1"/>
  <c r="BS13" i="74" s="1"/>
  <c r="BS14" i="74" a="1"/>
  <c r="BS14" i="74" s="1"/>
  <c r="BS17" i="74" a="1"/>
  <c r="BS17" i="74" s="1"/>
  <c r="BS18" i="74" a="1"/>
  <c r="BS18" i="74" s="1"/>
  <c r="BS19" i="74" a="1"/>
  <c r="BS19" i="74" s="1"/>
  <c r="BS20" i="74" a="1"/>
  <c r="BS20" i="74" s="1"/>
  <c r="BS21" i="74" a="1"/>
  <c r="BS21" i="74" s="1"/>
  <c r="BS24" i="74" a="1"/>
  <c r="BS24" i="74" s="1"/>
  <c r="BS25" i="74" a="1"/>
  <c r="BS25" i="74" s="1"/>
  <c r="BS26" i="74" a="1"/>
  <c r="BS26" i="74" s="1"/>
  <c r="BS27" i="74" a="1"/>
  <c r="BS27" i="74" s="1"/>
  <c r="BS28" i="74" a="1"/>
  <c r="BS28" i="74" s="1"/>
  <c r="BS31" i="74" a="1"/>
  <c r="BS31" i="74" s="1"/>
  <c r="BS32" i="74" a="1"/>
  <c r="BS32" i="74" s="1"/>
  <c r="BS33" i="74" a="1"/>
  <c r="BS33" i="74" s="1"/>
  <c r="BS34" i="74" a="1"/>
  <c r="BS34" i="74" s="1"/>
  <c r="BS35" i="74" a="1"/>
  <c r="BS35" i="74" s="1"/>
  <c r="BS11" i="75" a="1"/>
  <c r="BS11" i="75" s="1"/>
  <c r="BS12" i="75" a="1"/>
  <c r="BS12" i="75" s="1"/>
  <c r="BS13" i="75" a="1"/>
  <c r="BS13" i="75" s="1"/>
  <c r="BS14" i="75" a="1"/>
  <c r="BS14" i="75" s="1"/>
  <c r="BS17" i="75" a="1"/>
  <c r="BS17" i="75" s="1"/>
  <c r="BS18" i="75" a="1"/>
  <c r="BS18" i="75" s="1"/>
  <c r="BS19" i="75" a="1"/>
  <c r="BS19" i="75" s="1"/>
  <c r="BS20" i="75" a="1"/>
  <c r="BS20" i="75" s="1"/>
  <c r="BS21" i="75" a="1"/>
  <c r="BS21" i="75" s="1"/>
  <c r="BS24" i="75" a="1"/>
  <c r="BS24" i="75" s="1"/>
  <c r="BS25" i="75" a="1"/>
  <c r="BS25" i="75" s="1"/>
  <c r="BS26" i="75" a="1"/>
  <c r="BS26" i="75" s="1"/>
  <c r="BS27" i="75" a="1"/>
  <c r="BS27" i="75" s="1"/>
  <c r="BS28" i="75" a="1"/>
  <c r="BS28" i="75" s="1"/>
  <c r="BS31" i="75" a="1"/>
  <c r="BS31" i="75" s="1"/>
  <c r="BS32" i="75" a="1"/>
  <c r="BS32" i="75" s="1"/>
  <c r="BS33" i="75" a="1"/>
  <c r="BS33" i="75" s="1"/>
  <c r="BS34" i="75" a="1"/>
  <c r="BS34" i="75" s="1"/>
  <c r="BS35" i="75" a="1"/>
  <c r="BS35" i="75" s="1"/>
  <c r="BS11" i="62" a="1"/>
  <c r="BS11" i="62" s="1"/>
  <c r="BS12" i="62" a="1"/>
  <c r="BS12" i="62" s="1"/>
  <c r="BS13" i="62" a="1"/>
  <c r="BS13" i="62" s="1"/>
  <c r="BS14" i="62" a="1"/>
  <c r="BS14" i="62" s="1"/>
  <c r="BS17" i="62" a="1"/>
  <c r="BS17" i="62" s="1"/>
  <c r="BS18" i="62" a="1"/>
  <c r="BS18" i="62" s="1"/>
  <c r="BS19" i="62" a="1"/>
  <c r="BS19" i="62" s="1"/>
  <c r="BS20" i="62" a="1"/>
  <c r="BS20" i="62" s="1"/>
  <c r="BS21" i="62" a="1"/>
  <c r="BS21" i="62" s="1"/>
  <c r="BS24" i="62" a="1"/>
  <c r="BS24" i="62" s="1"/>
  <c r="BS25" i="62" a="1"/>
  <c r="BS25" i="62" s="1"/>
  <c r="BS26" i="62" a="1"/>
  <c r="BS26" i="62" s="1"/>
  <c r="BS27" i="62" a="1"/>
  <c r="BS27" i="62" s="1"/>
  <c r="BS28" i="62" a="1"/>
  <c r="BS28" i="62" s="1"/>
  <c r="BS31" i="62" a="1"/>
  <c r="BS31" i="62" s="1"/>
  <c r="BS32" i="62" a="1"/>
  <c r="BS32" i="62" s="1"/>
  <c r="BS33" i="62" a="1"/>
  <c r="BS33" i="62" s="1"/>
  <c r="BS34" i="62" a="1"/>
  <c r="BS34" i="62" s="1"/>
  <c r="BS35" i="62" a="1"/>
  <c r="BS35" i="62" s="1"/>
  <c r="BS11" i="63" a="1"/>
  <c r="BS11" i="63" s="1"/>
  <c r="BS12" i="63" a="1"/>
  <c r="BS12" i="63" s="1"/>
  <c r="BS13" i="63" a="1"/>
  <c r="BS13" i="63" s="1"/>
  <c r="BS14" i="63" a="1"/>
  <c r="BS14" i="63" s="1"/>
  <c r="BS17" i="63" a="1"/>
  <c r="BS17" i="63" s="1"/>
  <c r="BS18" i="63" a="1"/>
  <c r="BS18" i="63" s="1"/>
  <c r="BS19" i="63" a="1"/>
  <c r="BS19" i="63" s="1"/>
  <c r="BS20" i="63" a="1"/>
  <c r="BS20" i="63" s="1"/>
  <c r="BS21" i="63" a="1"/>
  <c r="BS21" i="63" s="1"/>
  <c r="BS24" i="63" a="1"/>
  <c r="BS24" i="63" s="1"/>
  <c r="BS25" i="63" a="1"/>
  <c r="BS25" i="63" s="1"/>
  <c r="BS26" i="63" a="1"/>
  <c r="BS26" i="63" s="1"/>
  <c r="BS27" i="63" a="1"/>
  <c r="BS27" i="63" s="1"/>
  <c r="BS28" i="63" a="1"/>
  <c r="BS28" i="63" s="1"/>
  <c r="BS31" i="63" a="1"/>
  <c r="BS31" i="63" s="1"/>
  <c r="BS32" i="63" a="1"/>
  <c r="BS32" i="63" s="1"/>
  <c r="BS33" i="63" a="1"/>
  <c r="BS33" i="63" s="1"/>
  <c r="BS34" i="63" a="1"/>
  <c r="BS34" i="63" s="1"/>
  <c r="BS35" i="63" a="1"/>
  <c r="BS35" i="63" s="1"/>
  <c r="BS11" i="64" a="1"/>
  <c r="BS11" i="64" s="1"/>
  <c r="BS12" i="64" a="1"/>
  <c r="BS12" i="64" s="1"/>
  <c r="BS13" i="64" a="1"/>
  <c r="BS13" i="64" s="1"/>
  <c r="BS14" i="64" a="1"/>
  <c r="BS14" i="64" s="1"/>
  <c r="BS17" i="64" a="1"/>
  <c r="BS17" i="64" s="1"/>
  <c r="BS18" i="64" a="1"/>
  <c r="BS18" i="64" s="1"/>
  <c r="BS19" i="64" a="1"/>
  <c r="BS19" i="64" s="1"/>
  <c r="BS20" i="64" a="1"/>
  <c r="BS20" i="64" s="1"/>
  <c r="BS21" i="64" a="1"/>
  <c r="BS21" i="64" s="1"/>
  <c r="BS24" i="64" a="1"/>
  <c r="BS24" i="64" s="1"/>
  <c r="BS25" i="64" a="1"/>
  <c r="BS25" i="64" s="1"/>
  <c r="BS26" i="64" a="1"/>
  <c r="BS26" i="64" s="1"/>
  <c r="BS27" i="64" a="1"/>
  <c r="BS27" i="64" s="1"/>
  <c r="BS28" i="64" a="1"/>
  <c r="BS28" i="64" s="1"/>
  <c r="BS31" i="64" a="1"/>
  <c r="BS31" i="64" s="1"/>
  <c r="BS32" i="64" a="1"/>
  <c r="BS32" i="64" s="1"/>
  <c r="BS33" i="64" a="1"/>
  <c r="BS33" i="64" s="1"/>
  <c r="BS34" i="64" a="1"/>
  <c r="BS34" i="64" s="1"/>
  <c r="BS35" i="64" a="1"/>
  <c r="BS35" i="64" s="1"/>
  <c r="BS11" i="65" a="1"/>
  <c r="BS11" i="65" s="1"/>
  <c r="BS12" i="65" a="1"/>
  <c r="BS12" i="65" s="1"/>
  <c r="BS13" i="65" a="1"/>
  <c r="BS13" i="65" s="1"/>
  <c r="BS14" i="65" a="1"/>
  <c r="BS14" i="65" s="1"/>
  <c r="BS17" i="65" a="1"/>
  <c r="BS17" i="65" s="1"/>
  <c r="BS18" i="65" a="1"/>
  <c r="BS18" i="65" s="1"/>
  <c r="BS19" i="65" a="1"/>
  <c r="BS19" i="65" s="1"/>
  <c r="BS20" i="65" a="1"/>
  <c r="BS20" i="65" s="1"/>
  <c r="BS21" i="65" a="1"/>
  <c r="BS21" i="65" s="1"/>
  <c r="BS24" i="65" a="1"/>
  <c r="BS24" i="65" s="1"/>
  <c r="BS25" i="65" a="1"/>
  <c r="BS25" i="65" s="1"/>
  <c r="BS26" i="65" a="1"/>
  <c r="BS26" i="65" s="1"/>
  <c r="BS27" i="65" a="1"/>
  <c r="BS27" i="65" s="1"/>
  <c r="BS28" i="65" a="1"/>
  <c r="BS28" i="65" s="1"/>
  <c r="BS31" i="65" a="1"/>
  <c r="BS31" i="65" s="1"/>
  <c r="BS32" i="65" a="1"/>
  <c r="BS32" i="65" s="1"/>
  <c r="BS33" i="65" a="1"/>
  <c r="BS33" i="65" s="1"/>
  <c r="BS34" i="65" a="1"/>
  <c r="BS34" i="65" s="1"/>
  <c r="BS35" i="65" a="1"/>
  <c r="BS35" i="65" s="1"/>
  <c r="BS11" i="66" a="1"/>
  <c r="BS11" i="66" s="1"/>
  <c r="BS12" i="66" a="1"/>
  <c r="BS12" i="66" s="1"/>
  <c r="BS13" i="66" a="1"/>
  <c r="BS13" i="66" s="1"/>
  <c r="BS14" i="66" a="1"/>
  <c r="BS14" i="66" s="1"/>
  <c r="BS17" i="66" a="1"/>
  <c r="BS17" i="66" s="1"/>
  <c r="BS18" i="66" a="1"/>
  <c r="BS18" i="66" s="1"/>
  <c r="BS19" i="66" a="1"/>
  <c r="BS19" i="66" s="1"/>
  <c r="BS20" i="66" a="1"/>
  <c r="BS20" i="66" s="1"/>
  <c r="BS21" i="66" a="1"/>
  <c r="BS21" i="66" s="1"/>
  <c r="BS24" i="66" a="1"/>
  <c r="BS24" i="66" s="1"/>
  <c r="BS25" i="66" a="1"/>
  <c r="BS25" i="66" s="1"/>
  <c r="BS26" i="66" a="1"/>
  <c r="BS26" i="66" s="1"/>
  <c r="BS27" i="66" a="1"/>
  <c r="BS27" i="66" s="1"/>
  <c r="BS28" i="66" a="1"/>
  <c r="BS28" i="66" s="1"/>
  <c r="BS31" i="66" a="1"/>
  <c r="BS31" i="66" s="1"/>
  <c r="BS32" i="66" a="1"/>
  <c r="BS32" i="66" s="1"/>
  <c r="BS33" i="66" a="1"/>
  <c r="BS33" i="66" s="1"/>
  <c r="BS34" i="66" a="1"/>
  <c r="BS34" i="66" s="1"/>
  <c r="BS35" i="66" a="1"/>
  <c r="BS35" i="66" s="1"/>
  <c r="BS11" i="67" a="1"/>
  <c r="BS11" i="67" s="1"/>
  <c r="BS12" i="67" a="1"/>
  <c r="BS12" i="67" s="1"/>
  <c r="BS13" i="67" a="1"/>
  <c r="BS13" i="67" s="1"/>
  <c r="BS14" i="67" a="1"/>
  <c r="BS14" i="67" s="1"/>
  <c r="BS17" i="67" a="1"/>
  <c r="BS17" i="67" s="1"/>
  <c r="BS18" i="67" a="1"/>
  <c r="BS18" i="67" s="1"/>
  <c r="BS19" i="67" a="1"/>
  <c r="BS19" i="67" s="1"/>
  <c r="BS20" i="67" a="1"/>
  <c r="BS20" i="67" s="1"/>
  <c r="BS21" i="67" a="1"/>
  <c r="BS21" i="67" s="1"/>
  <c r="BS24" i="67" a="1"/>
  <c r="BS24" i="67" s="1"/>
  <c r="BS25" i="67" a="1"/>
  <c r="BS25" i="67" s="1"/>
  <c r="BS26" i="67" a="1"/>
  <c r="BS26" i="67" s="1"/>
  <c r="BS27" i="67" a="1"/>
  <c r="BS27" i="67" s="1"/>
  <c r="BS28" i="67" a="1"/>
  <c r="BS28" i="67" s="1"/>
  <c r="BS31" i="67" a="1"/>
  <c r="BS31" i="67" s="1"/>
  <c r="BS32" i="67" a="1"/>
  <c r="BS32" i="67" s="1"/>
  <c r="BS33" i="67" a="1"/>
  <c r="BS33" i="67" s="1"/>
  <c r="BS34" i="67" a="1"/>
  <c r="BS34" i="67" s="1"/>
  <c r="BS35" i="67" a="1"/>
  <c r="BS35" i="67" s="1"/>
  <c r="BS11" i="54" a="1"/>
  <c r="BS11" i="54" s="1"/>
  <c r="BS12" i="54" a="1"/>
  <c r="BS12" i="54" s="1"/>
  <c r="BS13" i="54" a="1"/>
  <c r="BS13" i="54" s="1"/>
  <c r="BS14" i="54" a="1"/>
  <c r="BS14" i="54" s="1"/>
  <c r="BS17" i="54" a="1"/>
  <c r="BS17" i="54" s="1"/>
  <c r="BS18" i="54" a="1"/>
  <c r="BS18" i="54" s="1"/>
  <c r="BS19" i="54" a="1"/>
  <c r="BS19" i="54" s="1"/>
  <c r="BS20" i="54" a="1"/>
  <c r="BS20" i="54" s="1"/>
  <c r="BS21" i="54" a="1"/>
  <c r="BS21" i="54" s="1"/>
  <c r="BS24" i="54" a="1"/>
  <c r="BS24" i="54" s="1"/>
  <c r="BS25" i="54" a="1"/>
  <c r="BS25" i="54" s="1"/>
  <c r="BS26" i="54" a="1"/>
  <c r="BS26" i="54" s="1"/>
  <c r="BS27" i="54" a="1"/>
  <c r="BS27" i="54" s="1"/>
  <c r="BS28" i="54" a="1"/>
  <c r="BS28" i="54" s="1"/>
  <c r="BS31" i="54" a="1"/>
  <c r="BS31" i="54" s="1"/>
  <c r="BS32" i="54" a="1"/>
  <c r="BS32" i="54" s="1"/>
  <c r="BS33" i="54" a="1"/>
  <c r="BS33" i="54" s="1"/>
  <c r="BS34" i="54" a="1"/>
  <c r="BS34" i="54" s="1"/>
  <c r="BS35" i="54" a="1"/>
  <c r="BS35" i="54" s="1"/>
  <c r="BS11" i="55" a="1"/>
  <c r="BS11" i="55" s="1"/>
  <c r="BS12" i="55" a="1"/>
  <c r="BS12" i="55" s="1"/>
  <c r="BS13" i="55" a="1"/>
  <c r="BS13" i="55" s="1"/>
  <c r="BS14" i="55" a="1"/>
  <c r="BS14" i="55" s="1"/>
  <c r="BS17" i="55" a="1"/>
  <c r="BS17" i="55" s="1"/>
  <c r="BS18" i="55" a="1"/>
  <c r="BS18" i="55" s="1"/>
  <c r="BS19" i="55" a="1"/>
  <c r="BS19" i="55" s="1"/>
  <c r="BS20" i="55" a="1"/>
  <c r="BS20" i="55" s="1"/>
  <c r="BS21" i="55" a="1"/>
  <c r="BS21" i="55" s="1"/>
  <c r="BS24" i="55" a="1"/>
  <c r="BS24" i="55" s="1"/>
  <c r="BS25" i="55" a="1"/>
  <c r="BS25" i="55" s="1"/>
  <c r="BS26" i="55" a="1"/>
  <c r="BS26" i="55" s="1"/>
  <c r="BS27" i="55" a="1"/>
  <c r="BS27" i="55" s="1"/>
  <c r="BS28" i="55" a="1"/>
  <c r="BS28" i="55" s="1"/>
  <c r="BS31" i="55" a="1"/>
  <c r="BS31" i="55" s="1"/>
  <c r="BS32" i="55" a="1"/>
  <c r="BS32" i="55" s="1"/>
  <c r="BS33" i="55" a="1"/>
  <c r="BS33" i="55" s="1"/>
  <c r="BS34" i="55" a="1"/>
  <c r="BS34" i="55" s="1"/>
  <c r="BS35" i="55" a="1"/>
  <c r="BS35" i="55" s="1"/>
  <c r="BS11" i="56" a="1"/>
  <c r="BS11" i="56" s="1"/>
  <c r="BS12" i="56" a="1"/>
  <c r="BS12" i="56" s="1"/>
  <c r="BS13" i="56" a="1"/>
  <c r="BS13" i="56" s="1"/>
  <c r="BS14" i="56" a="1"/>
  <c r="BS14" i="56" s="1"/>
  <c r="BS17" i="56" a="1"/>
  <c r="BS17" i="56" s="1"/>
  <c r="BS18" i="56" a="1"/>
  <c r="BS18" i="56" s="1"/>
  <c r="BS19" i="56" a="1"/>
  <c r="BS19" i="56" s="1"/>
  <c r="BS20" i="56" a="1"/>
  <c r="BS20" i="56" s="1"/>
  <c r="BS21" i="56" a="1"/>
  <c r="BS21" i="56" s="1"/>
  <c r="BS24" i="56" a="1"/>
  <c r="BS24" i="56" s="1"/>
  <c r="BS25" i="56" a="1"/>
  <c r="BS25" i="56" s="1"/>
  <c r="BS26" i="56" a="1"/>
  <c r="BS26" i="56" s="1"/>
  <c r="BS27" i="56" a="1"/>
  <c r="BS27" i="56" s="1"/>
  <c r="BS28" i="56" a="1"/>
  <c r="BS28" i="56" s="1"/>
  <c r="BS31" i="56" a="1"/>
  <c r="BS31" i="56" s="1"/>
  <c r="BS32" i="56" a="1"/>
  <c r="BS32" i="56" s="1"/>
  <c r="BS33" i="56" a="1"/>
  <c r="BS33" i="56" s="1"/>
  <c r="BS34" i="56" a="1"/>
  <c r="BS34" i="56" s="1"/>
  <c r="BS35" i="56" a="1"/>
  <c r="BS35" i="56" s="1"/>
  <c r="BS11" i="57" a="1"/>
  <c r="BS11" i="57" s="1"/>
  <c r="BS12" i="57" a="1"/>
  <c r="BS12" i="57" s="1"/>
  <c r="BS13" i="57" a="1"/>
  <c r="BS13" i="57" s="1"/>
  <c r="BS14" i="57" a="1"/>
  <c r="BS14" i="57" s="1"/>
  <c r="BS17" i="57" a="1"/>
  <c r="BS17" i="57" s="1"/>
  <c r="BS18" i="57" a="1"/>
  <c r="BS18" i="57" s="1"/>
  <c r="BS19" i="57" a="1"/>
  <c r="BS19" i="57" s="1"/>
  <c r="BS20" i="57" a="1"/>
  <c r="BS20" i="57" s="1"/>
  <c r="BS21" i="57" a="1"/>
  <c r="BS21" i="57" s="1"/>
  <c r="BS24" i="57" a="1"/>
  <c r="BS24" i="57" s="1"/>
  <c r="BS25" i="57" a="1"/>
  <c r="BS25" i="57" s="1"/>
  <c r="BS26" i="57" a="1"/>
  <c r="BS26" i="57" s="1"/>
  <c r="BS27" i="57" a="1"/>
  <c r="BS27" i="57" s="1"/>
  <c r="BS28" i="57" a="1"/>
  <c r="BS28" i="57" s="1"/>
  <c r="BS31" i="57" a="1"/>
  <c r="BS31" i="57" s="1"/>
  <c r="BS32" i="57" a="1"/>
  <c r="BS32" i="57" s="1"/>
  <c r="BS33" i="57" a="1"/>
  <c r="BS33" i="57" s="1"/>
  <c r="BS34" i="57" a="1"/>
  <c r="BS34" i="57" s="1"/>
  <c r="BS35" i="57" a="1"/>
  <c r="BS35" i="57" s="1"/>
  <c r="BS11" i="58" a="1"/>
  <c r="BS11" i="58" s="1"/>
  <c r="BS12" i="58" a="1"/>
  <c r="BS12" i="58" s="1"/>
  <c r="BS13" i="58" a="1"/>
  <c r="BS13" i="58" s="1"/>
  <c r="BS14" i="58" a="1"/>
  <c r="BS14" i="58" s="1"/>
  <c r="BS17" i="58" a="1"/>
  <c r="BS17" i="58" s="1"/>
  <c r="BS18" i="58" a="1"/>
  <c r="BS18" i="58" s="1"/>
  <c r="BS19" i="58" a="1"/>
  <c r="BS19" i="58" s="1"/>
  <c r="BS20" i="58" a="1"/>
  <c r="BS20" i="58" s="1"/>
  <c r="BS21" i="58" a="1"/>
  <c r="BS21" i="58" s="1"/>
  <c r="BS24" i="58" a="1"/>
  <c r="BS24" i="58" s="1"/>
  <c r="BS25" i="58" a="1"/>
  <c r="BS25" i="58" s="1"/>
  <c r="BS26" i="58" a="1"/>
  <c r="BS26" i="58" s="1"/>
  <c r="BS27" i="58" a="1"/>
  <c r="BS27" i="58" s="1"/>
  <c r="BS28" i="58" a="1"/>
  <c r="BS28" i="58" s="1"/>
  <c r="BS31" i="58" a="1"/>
  <c r="BS31" i="58" s="1"/>
  <c r="BS32" i="58" a="1"/>
  <c r="BS32" i="58" s="1"/>
  <c r="BS33" i="58" a="1"/>
  <c r="BS33" i="58" s="1"/>
  <c r="BS34" i="58" a="1"/>
  <c r="BS34" i="58" s="1"/>
  <c r="BS35" i="58" a="1"/>
  <c r="BS35" i="58" s="1"/>
  <c r="BS11" i="59" a="1"/>
  <c r="BS11" i="59" s="1"/>
  <c r="BS12" i="59" a="1"/>
  <c r="BS12" i="59" s="1"/>
  <c r="BS13" i="59" a="1"/>
  <c r="BS13" i="59" s="1"/>
  <c r="BS14" i="59" a="1"/>
  <c r="BS14" i="59" s="1"/>
  <c r="BS17" i="59" a="1"/>
  <c r="BS17" i="59" s="1"/>
  <c r="BS18" i="59" a="1"/>
  <c r="BS18" i="59" s="1"/>
  <c r="BS19" i="59" a="1"/>
  <c r="BS19" i="59" s="1"/>
  <c r="BS20" i="59" a="1"/>
  <c r="BS20" i="59" s="1"/>
  <c r="BS21" i="59" a="1"/>
  <c r="BS21" i="59" s="1"/>
  <c r="BS24" i="59" a="1"/>
  <c r="BS24" i="59" s="1"/>
  <c r="BS25" i="59" a="1"/>
  <c r="BS25" i="59" s="1"/>
  <c r="BS26" i="59" a="1"/>
  <c r="BS26" i="59" s="1"/>
  <c r="BS27" i="59" a="1"/>
  <c r="BS27" i="59" s="1"/>
  <c r="BS28" i="59" a="1"/>
  <c r="BS28" i="59" s="1"/>
  <c r="BS31" i="59" a="1"/>
  <c r="BS31" i="59" s="1"/>
  <c r="BS32" i="59" a="1"/>
  <c r="BS32" i="59" s="1"/>
  <c r="BS33" i="59" a="1"/>
  <c r="BS33" i="59" s="1"/>
  <c r="BS34" i="59" a="1"/>
  <c r="BS34" i="59" s="1"/>
  <c r="BS35" i="59" a="1"/>
  <c r="BS35" i="59" s="1"/>
  <c r="BS11" i="60" a="1"/>
  <c r="BS11" i="60" s="1"/>
  <c r="BS12" i="60" a="1"/>
  <c r="BS12" i="60" s="1"/>
  <c r="BS13" i="60" a="1"/>
  <c r="BS13" i="60" s="1"/>
  <c r="BS14" i="60" a="1"/>
  <c r="BS14" i="60" s="1"/>
  <c r="BS17" i="60" a="1"/>
  <c r="BS17" i="60" s="1"/>
  <c r="BS18" i="60" a="1"/>
  <c r="BS18" i="60" s="1"/>
  <c r="BS19" i="60" a="1"/>
  <c r="BS19" i="60" s="1"/>
  <c r="BS20" i="60" a="1"/>
  <c r="BS20" i="60" s="1"/>
  <c r="BS21" i="60" a="1"/>
  <c r="BS21" i="60" s="1"/>
  <c r="BS24" i="60" a="1"/>
  <c r="BS24" i="60" s="1"/>
  <c r="BS25" i="60" a="1"/>
  <c r="BS25" i="60" s="1"/>
  <c r="BS26" i="60" a="1"/>
  <c r="BS26" i="60" s="1"/>
  <c r="BS27" i="60" a="1"/>
  <c r="BS27" i="60" s="1"/>
  <c r="BS28" i="60" a="1"/>
  <c r="BS28" i="60" s="1"/>
  <c r="BS31" i="60" a="1"/>
  <c r="BS31" i="60" s="1"/>
  <c r="BS32" i="60" a="1"/>
  <c r="BS32" i="60" s="1"/>
  <c r="BS33" i="60" a="1"/>
  <c r="BS33" i="60" s="1"/>
  <c r="BS34" i="60" a="1"/>
  <c r="BS34" i="60" s="1"/>
  <c r="BS35" i="60" a="1"/>
  <c r="BS35" i="60" s="1"/>
  <c r="BS11" i="61" a="1"/>
  <c r="BS11" i="61" s="1"/>
  <c r="BS12" i="61" a="1"/>
  <c r="BS12" i="61" s="1"/>
  <c r="BS13" i="61" a="1"/>
  <c r="BS13" i="61" s="1"/>
  <c r="BS14" i="61" a="1"/>
  <c r="BS14" i="61" s="1"/>
  <c r="BS17" i="61" a="1"/>
  <c r="BS17" i="61" s="1"/>
  <c r="BS18" i="61" a="1"/>
  <c r="BS18" i="61" s="1"/>
  <c r="BS19" i="61" a="1"/>
  <c r="BS19" i="61" s="1"/>
  <c r="BS20" i="61" a="1"/>
  <c r="BS20" i="61" s="1"/>
  <c r="BS21" i="61" a="1"/>
  <c r="BS21" i="61" s="1"/>
  <c r="BS24" i="61" a="1"/>
  <c r="BS24" i="61" s="1"/>
  <c r="BS25" i="61" a="1"/>
  <c r="BS25" i="61" s="1"/>
  <c r="BS26" i="61" a="1"/>
  <c r="BS26" i="61" s="1"/>
  <c r="BS27" i="61" a="1"/>
  <c r="BS27" i="61" s="1"/>
  <c r="BS28" i="61" a="1"/>
  <c r="BS28" i="61" s="1"/>
  <c r="BS31" i="61" a="1"/>
  <c r="BS31" i="61" s="1"/>
  <c r="BS32" i="61" a="1"/>
  <c r="BS32" i="61" s="1"/>
  <c r="BS33" i="61" a="1"/>
  <c r="BS33" i="61" s="1"/>
  <c r="BS34" i="61" a="1"/>
  <c r="BS34" i="61" s="1"/>
  <c r="BS35" i="61" a="1"/>
  <c r="BS35" i="61" s="1"/>
  <c r="BS11" i="50" a="1"/>
  <c r="BS11" i="50" s="1"/>
  <c r="BS12" i="50" a="1"/>
  <c r="BS12" i="50" s="1"/>
  <c r="BS13" i="50" a="1"/>
  <c r="BS13" i="50" s="1"/>
  <c r="BS14" i="50" a="1"/>
  <c r="BS14" i="50" s="1"/>
  <c r="BS17" i="50" a="1"/>
  <c r="BS17" i="50" s="1"/>
  <c r="BS18" i="50" a="1"/>
  <c r="BS18" i="50" s="1"/>
  <c r="BS19" i="50" a="1"/>
  <c r="BS19" i="50" s="1"/>
  <c r="BS20" i="50" a="1"/>
  <c r="BS20" i="50" s="1"/>
  <c r="BS21" i="50" a="1"/>
  <c r="BS21" i="50" s="1"/>
  <c r="BS24" i="50" a="1"/>
  <c r="BS24" i="50" s="1"/>
  <c r="BS25" i="50" a="1"/>
  <c r="BS25" i="50" s="1"/>
  <c r="BS26" i="50" a="1"/>
  <c r="BS26" i="50" s="1"/>
  <c r="BS27" i="50" a="1"/>
  <c r="BS27" i="50" s="1"/>
  <c r="BS28" i="50" a="1"/>
  <c r="BS28" i="50" s="1"/>
  <c r="BS31" i="50" a="1"/>
  <c r="BS31" i="50" s="1"/>
  <c r="BS32" i="50" a="1"/>
  <c r="BS32" i="50" s="1"/>
  <c r="BS33" i="50" a="1"/>
  <c r="BS33" i="50" s="1"/>
  <c r="BS34" i="50" a="1"/>
  <c r="BS34" i="50" s="1"/>
  <c r="BS35" i="50" a="1"/>
  <c r="BS35" i="50" s="1"/>
  <c r="BS11" i="51" a="1"/>
  <c r="BS11" i="51" s="1"/>
  <c r="BS12" i="51" a="1"/>
  <c r="BS12" i="51" s="1"/>
  <c r="BS13" i="51" a="1"/>
  <c r="BS13" i="51" s="1"/>
  <c r="BS14" i="51" a="1"/>
  <c r="BS14" i="51" s="1"/>
  <c r="BS17" i="51" a="1"/>
  <c r="BS17" i="51" s="1"/>
  <c r="BS18" i="51" a="1"/>
  <c r="BS18" i="51" s="1"/>
  <c r="BS19" i="51" a="1"/>
  <c r="BS19" i="51" s="1"/>
  <c r="BS20" i="51" a="1"/>
  <c r="BS20" i="51" s="1"/>
  <c r="BS21" i="51" a="1"/>
  <c r="BS21" i="51" s="1"/>
  <c r="BS24" i="51" a="1"/>
  <c r="BS24" i="51" s="1"/>
  <c r="BS25" i="51" a="1"/>
  <c r="BS25" i="51" s="1"/>
  <c r="BS26" i="51" a="1"/>
  <c r="BS26" i="51" s="1"/>
  <c r="BS27" i="51" a="1"/>
  <c r="BS27" i="51" s="1"/>
  <c r="BS28" i="51" a="1"/>
  <c r="BS28" i="51" s="1"/>
  <c r="BS31" i="51" a="1"/>
  <c r="BS31" i="51" s="1"/>
  <c r="BS32" i="51" a="1"/>
  <c r="BS32" i="51" s="1"/>
  <c r="BS33" i="51" a="1"/>
  <c r="BS33" i="51" s="1"/>
  <c r="BS34" i="51" a="1"/>
  <c r="BS34" i="51" s="1"/>
  <c r="BS35" i="51" a="1"/>
  <c r="BS35" i="51" s="1"/>
  <c r="BS11" i="52" a="1"/>
  <c r="BS11" i="52" s="1"/>
  <c r="BS12" i="52" a="1"/>
  <c r="BS12" i="52" s="1"/>
  <c r="BS13" i="52" a="1"/>
  <c r="BS13" i="52" s="1"/>
  <c r="BS14" i="52" a="1"/>
  <c r="BS14" i="52" s="1"/>
  <c r="BS17" i="52" a="1"/>
  <c r="BS17" i="52" s="1"/>
  <c r="BS18" i="52" a="1"/>
  <c r="BS18" i="52" s="1"/>
  <c r="BS19" i="52" a="1"/>
  <c r="BS19" i="52" s="1"/>
  <c r="BS20" i="52" a="1"/>
  <c r="BS20" i="52" s="1"/>
  <c r="BS21" i="52" a="1"/>
  <c r="BS21" i="52" s="1"/>
  <c r="BS24" i="52" a="1"/>
  <c r="BS24" i="52" s="1"/>
  <c r="BS25" i="52" a="1"/>
  <c r="BS25" i="52" s="1"/>
  <c r="BS26" i="52" a="1"/>
  <c r="BS26" i="52" s="1"/>
  <c r="BS27" i="52" a="1"/>
  <c r="BS27" i="52" s="1"/>
  <c r="BS28" i="52" a="1"/>
  <c r="BS28" i="52" s="1"/>
  <c r="BS31" i="52" a="1"/>
  <c r="BS31" i="52" s="1"/>
  <c r="BS32" i="52" a="1"/>
  <c r="BS32" i="52" s="1"/>
  <c r="BS33" i="52" a="1"/>
  <c r="BS33" i="52" s="1"/>
  <c r="BS34" i="52" a="1"/>
  <c r="BS34" i="52" s="1"/>
  <c r="BS35" i="52" a="1"/>
  <c r="BS35" i="52" s="1"/>
  <c r="BS11" i="53" a="1"/>
  <c r="BS11" i="53" s="1"/>
  <c r="BS12" i="53" a="1"/>
  <c r="BS12" i="53" s="1"/>
  <c r="BS13" i="53" a="1"/>
  <c r="BS13" i="53" s="1"/>
  <c r="BS14" i="53" a="1"/>
  <c r="BS14" i="53" s="1"/>
  <c r="BS17" i="53" a="1"/>
  <c r="BS17" i="53" s="1"/>
  <c r="BS18" i="53" a="1"/>
  <c r="BS18" i="53" s="1"/>
  <c r="BS19" i="53" a="1"/>
  <c r="BS19" i="53" s="1"/>
  <c r="BS20" i="53" a="1"/>
  <c r="BS20" i="53" s="1"/>
  <c r="BS21" i="53" a="1"/>
  <c r="BS21" i="53" s="1"/>
  <c r="BS24" i="53" a="1"/>
  <c r="BS24" i="53" s="1"/>
  <c r="BS25" i="53" a="1"/>
  <c r="BS25" i="53" s="1"/>
  <c r="BS26" i="53" a="1"/>
  <c r="BS26" i="53" s="1"/>
  <c r="BS27" i="53" a="1"/>
  <c r="BS27" i="53" s="1"/>
  <c r="BS28" i="53" a="1"/>
  <c r="BS28" i="53" s="1"/>
  <c r="BS31" i="53" a="1"/>
  <c r="BS31" i="53" s="1"/>
  <c r="BS32" i="53" a="1"/>
  <c r="BS32" i="53" s="1"/>
  <c r="BS33" i="53" a="1"/>
  <c r="BS33" i="53" s="1"/>
  <c r="BS34" i="53" a="1"/>
  <c r="BS34" i="53" s="1"/>
  <c r="BS35" i="53" a="1"/>
  <c r="BS35" i="53" s="1"/>
  <c r="BS11" i="49" a="1"/>
  <c r="BS11" i="49" s="1"/>
  <c r="BS12" i="49" a="1"/>
  <c r="BS12" i="49" s="1"/>
  <c r="BS13" i="49" a="1"/>
  <c r="BS13" i="49" s="1"/>
  <c r="BS14" i="49" a="1"/>
  <c r="BS14" i="49" s="1"/>
  <c r="BS17" i="49" a="1"/>
  <c r="BS17" i="49" s="1"/>
  <c r="BS18" i="49" a="1"/>
  <c r="BS18" i="49" s="1"/>
  <c r="BS19" i="49" a="1"/>
  <c r="BS19" i="49" s="1"/>
  <c r="BS20" i="49" a="1"/>
  <c r="BS20" i="49" s="1"/>
  <c r="BS21" i="49" a="1"/>
  <c r="BS21" i="49" s="1"/>
  <c r="BS24" i="49" a="1"/>
  <c r="BS24" i="49" s="1"/>
  <c r="BS25" i="49" a="1"/>
  <c r="BS25" i="49" s="1"/>
  <c r="BS26" i="49" a="1"/>
  <c r="BS26" i="49" s="1"/>
  <c r="BS27" i="49" a="1"/>
  <c r="BS27" i="49" s="1"/>
  <c r="BS28" i="49" a="1"/>
  <c r="BS28" i="49" s="1"/>
  <c r="BS31" i="49" a="1"/>
  <c r="BS31" i="49" s="1"/>
  <c r="BS32" i="49" a="1"/>
  <c r="BS32" i="49" s="1"/>
  <c r="BS33" i="49" a="1"/>
  <c r="BS33" i="49" s="1"/>
  <c r="BS34" i="49" a="1"/>
  <c r="BS34" i="49" s="1"/>
  <c r="BS35" i="49" a="1"/>
  <c r="BS35" i="49" s="1"/>
  <c r="BS11" i="48" a="1"/>
  <c r="BS11" i="48" s="1"/>
  <c r="BS12" i="48" a="1"/>
  <c r="BS12" i="48" s="1"/>
  <c r="BS13" i="48" a="1"/>
  <c r="BS13" i="48" s="1"/>
  <c r="BS14" i="48" a="1"/>
  <c r="BS14" i="48" s="1"/>
  <c r="BS17" i="48" a="1"/>
  <c r="BS17" i="48" s="1"/>
  <c r="BS18" i="48" a="1"/>
  <c r="BS18" i="48" s="1"/>
  <c r="BS19" i="48" a="1"/>
  <c r="BS19" i="48" s="1"/>
  <c r="BS20" i="48" a="1"/>
  <c r="BS20" i="48" s="1"/>
  <c r="BS21" i="48" a="1"/>
  <c r="BS21" i="48" s="1"/>
  <c r="BS24" i="48" a="1"/>
  <c r="BS24" i="48" s="1"/>
  <c r="BS25" i="48" a="1"/>
  <c r="BS25" i="48" s="1"/>
  <c r="BS26" i="48" a="1"/>
  <c r="BS26" i="48" s="1"/>
  <c r="BS27" i="48" a="1"/>
  <c r="BS27" i="48" s="1"/>
  <c r="BS28" i="48" a="1"/>
  <c r="BS28" i="48" s="1"/>
  <c r="BS31" i="48" a="1"/>
  <c r="BS31" i="48" s="1"/>
  <c r="BS32" i="48" a="1"/>
  <c r="BS32" i="48" s="1"/>
  <c r="BS33" i="48" a="1"/>
  <c r="BS33" i="48" s="1"/>
  <c r="BS34" i="48" a="1"/>
  <c r="BS34" i="48" s="1"/>
  <c r="BS35" i="48" a="1"/>
  <c r="BS35" i="48" s="1"/>
  <c r="BS11" i="47" a="1"/>
  <c r="BS11" i="47" s="1"/>
  <c r="BS12" i="47" a="1"/>
  <c r="BS12" i="47" s="1"/>
  <c r="BS13" i="47" a="1"/>
  <c r="BS13" i="47" s="1"/>
  <c r="BS14" i="47" a="1"/>
  <c r="BS14" i="47" s="1"/>
  <c r="BS17" i="47" a="1"/>
  <c r="BS17" i="47" s="1"/>
  <c r="BS18" i="47" a="1"/>
  <c r="BS18" i="47" s="1"/>
  <c r="BS19" i="47" a="1"/>
  <c r="BS19" i="47" s="1"/>
  <c r="BS20" i="47" a="1"/>
  <c r="BS20" i="47" s="1"/>
  <c r="BS21" i="47" a="1"/>
  <c r="BS21" i="47" s="1"/>
  <c r="BS24" i="47" a="1"/>
  <c r="BS24" i="47" s="1"/>
  <c r="BS25" i="47" a="1"/>
  <c r="BS25" i="47" s="1"/>
  <c r="BS26" i="47" a="1"/>
  <c r="BS26" i="47" s="1"/>
  <c r="BS27" i="47" a="1"/>
  <c r="BS27" i="47" s="1"/>
  <c r="BS28" i="47" a="1"/>
  <c r="BS28" i="47" s="1"/>
  <c r="BS31" i="47" a="1"/>
  <c r="BS31" i="47" s="1"/>
  <c r="BS32" i="47" a="1"/>
  <c r="BS32" i="47" s="1"/>
  <c r="BS33" i="47" a="1"/>
  <c r="BS33" i="47" s="1"/>
  <c r="BS34" i="47" a="1"/>
  <c r="BS34" i="47" s="1"/>
  <c r="BS35" i="47" a="1"/>
  <c r="BS35" i="47" s="1"/>
  <c r="BS11" i="46" a="1"/>
  <c r="BS11" i="46" s="1"/>
  <c r="BS12" i="46" a="1"/>
  <c r="BS12" i="46" s="1"/>
  <c r="BS13" i="46" a="1"/>
  <c r="BS13" i="46" s="1"/>
  <c r="BS14" i="46" a="1"/>
  <c r="BS14" i="46" s="1"/>
  <c r="BS17" i="46" a="1"/>
  <c r="BS17" i="46" s="1"/>
  <c r="BS18" i="46" a="1"/>
  <c r="BS18" i="46" s="1"/>
  <c r="BS19" i="46" a="1"/>
  <c r="BS19" i="46" s="1"/>
  <c r="BS20" i="46" a="1"/>
  <c r="BS20" i="46" s="1"/>
  <c r="BS21" i="46" a="1"/>
  <c r="BS21" i="46" s="1"/>
  <c r="BS24" i="46" a="1"/>
  <c r="BS24" i="46" s="1"/>
  <c r="BS25" i="46" a="1"/>
  <c r="BS25" i="46" s="1"/>
  <c r="BS26" i="46" a="1"/>
  <c r="BS26" i="46" s="1"/>
  <c r="BS27" i="46" a="1"/>
  <c r="BS27" i="46" s="1"/>
  <c r="BS28" i="46" a="1"/>
  <c r="BS28" i="46" s="1"/>
  <c r="BS31" i="46" a="1"/>
  <c r="BS31" i="46" s="1"/>
  <c r="BS32" i="46" a="1"/>
  <c r="BS32" i="46" s="1"/>
  <c r="BS33" i="46" a="1"/>
  <c r="BS33" i="46" s="1"/>
  <c r="BS34" i="46" a="1"/>
  <c r="BS34" i="46" s="1"/>
  <c r="BS35" i="46" a="1"/>
  <c r="BS35" i="46" s="1"/>
  <c r="BS11" i="1" a="1"/>
  <c r="BS11" i="1" s="1"/>
  <c r="BS12" i="1" a="1"/>
  <c r="BS12" i="1" s="1"/>
  <c r="BS13" i="1" a="1"/>
  <c r="BS13" i="1" s="1"/>
  <c r="BS14" i="1" a="1"/>
  <c r="BS14" i="1" s="1"/>
  <c r="BS17" i="1" a="1"/>
  <c r="BS17" i="1" s="1"/>
  <c r="BS18" i="1" a="1"/>
  <c r="BS18" i="1" s="1"/>
  <c r="BS19" i="1" a="1"/>
  <c r="BS19" i="1" s="1"/>
  <c r="BS20" i="1" a="1"/>
  <c r="BS20" i="1" s="1"/>
  <c r="BS21" i="1" a="1"/>
  <c r="BS21" i="1" s="1"/>
  <c r="BS24" i="1" a="1"/>
  <c r="BS24" i="1" s="1"/>
  <c r="BS25" i="1" a="1"/>
  <c r="BS25" i="1" s="1"/>
  <c r="BS26" i="1" a="1"/>
  <c r="BS26" i="1" s="1"/>
  <c r="BS27" i="1" a="1"/>
  <c r="BS27" i="1" s="1"/>
  <c r="BS28" i="1" a="1"/>
  <c r="BS28" i="1" s="1"/>
  <c r="BS31" i="1" a="1"/>
  <c r="BS31" i="1" s="1"/>
  <c r="BS32" i="1" a="1"/>
  <c r="BS32" i="1" s="1"/>
  <c r="BS33" i="1" a="1"/>
  <c r="BS33" i="1" s="1"/>
  <c r="BS34" i="1" a="1"/>
  <c r="BS34" i="1" s="1"/>
  <c r="BS35" i="1" a="1"/>
  <c r="BS35" i="1" s="1"/>
  <c r="BS10" i="76" a="1"/>
  <c r="BS10" i="76" s="1"/>
  <c r="BS10" i="68" a="1"/>
  <c r="BS10" i="68" s="1"/>
  <c r="BS10" i="69" a="1"/>
  <c r="BS10" i="69" s="1"/>
  <c r="BS10" i="70" a="1"/>
  <c r="BS10" i="70" s="1"/>
  <c r="BS10" i="71" a="1"/>
  <c r="BS10" i="71" s="1"/>
  <c r="BS10" i="72" a="1"/>
  <c r="BS10" i="72" s="1"/>
  <c r="BS10" i="74" a="1"/>
  <c r="BS10" i="74" s="1"/>
  <c r="BS10" i="75" a="1"/>
  <c r="BS10" i="75" s="1"/>
  <c r="BS10" i="62" a="1"/>
  <c r="BS10" i="62" s="1"/>
  <c r="BS10" i="63" a="1"/>
  <c r="BS10" i="63" s="1"/>
  <c r="BS10" i="64" a="1"/>
  <c r="BS10" i="64" s="1"/>
  <c r="BS10" i="65" a="1"/>
  <c r="BS10" i="65" s="1"/>
  <c r="BS10" i="66" a="1"/>
  <c r="BS10" i="66" s="1"/>
  <c r="BS10" i="67" a="1"/>
  <c r="BS10" i="67" s="1"/>
  <c r="BS10" i="54" a="1"/>
  <c r="BS10" i="54" s="1"/>
  <c r="BS10" i="55" a="1"/>
  <c r="BS10" i="55" s="1"/>
  <c r="BS10" i="56" a="1"/>
  <c r="BS10" i="56" s="1"/>
  <c r="BS10" i="57" a="1"/>
  <c r="BS10" i="57" s="1"/>
  <c r="BS10" i="58" a="1"/>
  <c r="BS10" i="58" s="1"/>
  <c r="BS10" i="59" a="1"/>
  <c r="BS10" i="59" s="1"/>
  <c r="BS10" i="60" a="1"/>
  <c r="BS10" i="60" s="1"/>
  <c r="BS10" i="61" a="1"/>
  <c r="BS10" i="61" s="1"/>
  <c r="BS10" i="50" a="1"/>
  <c r="BS10" i="50" s="1"/>
  <c r="BS10" i="51" a="1"/>
  <c r="BS10" i="51" s="1"/>
  <c r="BS10" i="52" a="1"/>
  <c r="BS10" i="52" s="1"/>
  <c r="BS10" i="53" a="1"/>
  <c r="BS10" i="53" s="1"/>
  <c r="BS10" i="49" a="1"/>
  <c r="BS10" i="49" s="1"/>
  <c r="BS10" i="48" a="1"/>
  <c r="BS10" i="48" s="1"/>
  <c r="BS10" i="47" a="1"/>
  <c r="BS10" i="47" s="1"/>
  <c r="BS10" i="46" a="1"/>
  <c r="BS10" i="46" s="1"/>
  <c r="BS10" i="1" a="1"/>
  <c r="BS10" i="1" s="1"/>
  <c r="BL15" i="76" a="1"/>
  <c r="BL15" i="76" s="1"/>
  <c r="BL16" i="76" a="1"/>
  <c r="BL16" i="76" s="1"/>
  <c r="BL22" i="76" a="1"/>
  <c r="BL22" i="76" s="1"/>
  <c r="BL23" i="76" a="1"/>
  <c r="BL23" i="76" s="1"/>
  <c r="BL29" i="76" a="1"/>
  <c r="BL29" i="76" s="1"/>
  <c r="BL30" i="76" a="1"/>
  <c r="BL30" i="76" s="1"/>
  <c r="BL14" i="68" a="1"/>
  <c r="BL14" i="68" s="1"/>
  <c r="BL15" i="68" a="1"/>
  <c r="BL15" i="68" s="1"/>
  <c r="CE15" i="68" s="1"/>
  <c r="BL16" i="68" a="1"/>
  <c r="BL16" i="68" s="1"/>
  <c r="BL22" i="68" a="1"/>
  <c r="BL22" i="68" s="1"/>
  <c r="BL23" i="68" a="1"/>
  <c r="BL23" i="68" s="1"/>
  <c r="BL29" i="68" a="1"/>
  <c r="BL29" i="68" s="1"/>
  <c r="BL30" i="68" a="1"/>
  <c r="BL30" i="68" s="1"/>
  <c r="BL14" i="69" a="1"/>
  <c r="BL14" i="69" s="1"/>
  <c r="BL15" i="69" a="1"/>
  <c r="BL15" i="69" s="1"/>
  <c r="BL16" i="69" a="1"/>
  <c r="BL16" i="69" s="1"/>
  <c r="BL22" i="69" a="1"/>
  <c r="BL22" i="69" s="1"/>
  <c r="BL23" i="69" a="1"/>
  <c r="BL23" i="69" s="1"/>
  <c r="BL29" i="69" a="1"/>
  <c r="BL29" i="69" s="1"/>
  <c r="BL30" i="69" a="1"/>
  <c r="BL30" i="69" s="1"/>
  <c r="BL14" i="70" a="1"/>
  <c r="BL14" i="70" s="1"/>
  <c r="BL15" i="70" a="1"/>
  <c r="BL15" i="70" s="1"/>
  <c r="BL16" i="70" a="1"/>
  <c r="BL16" i="70" s="1"/>
  <c r="CE16" i="70" s="1"/>
  <c r="BL22" i="70" a="1"/>
  <c r="BL22" i="70" s="1"/>
  <c r="BL23" i="70" a="1"/>
  <c r="BL23" i="70" s="1"/>
  <c r="BL29" i="70" a="1"/>
  <c r="BL29" i="70" s="1"/>
  <c r="BL30" i="70" a="1"/>
  <c r="BL30" i="70" s="1"/>
  <c r="BL15" i="71" a="1"/>
  <c r="BL15" i="71" s="1"/>
  <c r="BL16" i="71" a="1"/>
  <c r="BL16" i="71" s="1"/>
  <c r="CE16" i="71" s="1"/>
  <c r="BL22" i="71" a="1"/>
  <c r="BL22" i="71" s="1"/>
  <c r="BL23" i="71" a="1"/>
  <c r="BL23" i="71" s="1"/>
  <c r="BL29" i="71" a="1"/>
  <c r="BL29" i="71" s="1"/>
  <c r="BL30" i="71" a="1"/>
  <c r="BL30" i="71" s="1"/>
  <c r="BL13" i="72" a="1"/>
  <c r="BL13" i="72" s="1"/>
  <c r="BL14" i="72" a="1"/>
  <c r="BL14" i="72" s="1"/>
  <c r="CE14" i="72" s="1"/>
  <c r="BL15" i="72" a="1"/>
  <c r="BL15" i="72" s="1"/>
  <c r="BL16" i="72" a="1"/>
  <c r="BL16" i="72" s="1"/>
  <c r="BL22" i="72" a="1"/>
  <c r="BL22" i="72" s="1"/>
  <c r="BL23" i="72" a="1"/>
  <c r="BL23" i="72" s="1"/>
  <c r="CE23" i="72" s="1"/>
  <c r="BL29" i="72" a="1"/>
  <c r="BL29" i="72" s="1"/>
  <c r="CE29" i="72" s="1"/>
  <c r="BL30" i="72" a="1"/>
  <c r="BL30" i="72" s="1"/>
  <c r="CE30" i="72" s="1"/>
  <c r="BL15" i="74" a="1"/>
  <c r="BL15" i="74" s="1"/>
  <c r="BL16" i="74" a="1"/>
  <c r="BL16" i="74" s="1"/>
  <c r="CE16" i="74" s="1"/>
  <c r="BL22" i="74" a="1"/>
  <c r="BL22" i="74" s="1"/>
  <c r="BL23" i="74" a="1"/>
  <c r="BL23" i="74" s="1"/>
  <c r="BL29" i="74" a="1"/>
  <c r="BL29" i="74" s="1"/>
  <c r="BL30" i="74" a="1"/>
  <c r="BL30" i="74" s="1"/>
  <c r="BL14" i="75" a="1"/>
  <c r="BL14" i="75" s="1"/>
  <c r="BL15" i="75" a="1"/>
  <c r="BL15" i="75" s="1"/>
  <c r="BL16" i="75" a="1"/>
  <c r="BL16" i="75" s="1"/>
  <c r="BL22" i="75" a="1"/>
  <c r="BL22" i="75" s="1"/>
  <c r="BL23" i="75" a="1"/>
  <c r="BL23" i="75" s="1"/>
  <c r="CE23" i="75" s="1"/>
  <c r="BL29" i="75" a="1"/>
  <c r="BL29" i="75" s="1"/>
  <c r="CE29" i="75" s="1"/>
  <c r="BL30" i="75" a="1"/>
  <c r="BL30" i="75" s="1"/>
  <c r="BL15" i="62" a="1"/>
  <c r="BL15" i="62" s="1"/>
  <c r="BL16" i="62" a="1"/>
  <c r="BL16" i="62" s="1"/>
  <c r="BL22" i="62" a="1"/>
  <c r="BL22" i="62" s="1"/>
  <c r="BL23" i="62" a="1"/>
  <c r="BL23" i="62" s="1"/>
  <c r="BL29" i="62" a="1"/>
  <c r="BL29" i="62" s="1"/>
  <c r="BL30" i="62" a="1"/>
  <c r="BL30" i="62" s="1"/>
  <c r="BL13" i="63" a="1"/>
  <c r="BL13" i="63" s="1"/>
  <c r="BL14" i="63" a="1"/>
  <c r="BL14" i="63" s="1"/>
  <c r="BL15" i="63" a="1"/>
  <c r="BL15" i="63" s="1"/>
  <c r="CE15" i="63" s="1"/>
  <c r="BL16" i="63" a="1"/>
  <c r="BL16" i="63" s="1"/>
  <c r="BL21" i="63" a="1"/>
  <c r="BL21" i="63" s="1"/>
  <c r="BL22" i="63" a="1"/>
  <c r="BL22" i="63" s="1"/>
  <c r="BL23" i="63" a="1"/>
  <c r="BL23" i="63" s="1"/>
  <c r="CE23" i="63" s="1"/>
  <c r="BL29" i="63" a="1"/>
  <c r="BL29" i="63" s="1"/>
  <c r="BL30" i="63" a="1"/>
  <c r="BL30" i="63" s="1"/>
  <c r="BL12" i="64" a="1"/>
  <c r="BL12" i="64" s="1"/>
  <c r="BL13" i="64" a="1"/>
  <c r="BL13" i="64" s="1"/>
  <c r="BL14" i="64" a="1"/>
  <c r="BL14" i="64" s="1"/>
  <c r="BL15" i="64" a="1"/>
  <c r="BL15" i="64" s="1"/>
  <c r="BL16" i="64" a="1"/>
  <c r="BL16" i="64" s="1"/>
  <c r="BL22" i="64" a="1"/>
  <c r="BL22" i="64" s="1"/>
  <c r="BL23" i="64" a="1"/>
  <c r="BL23" i="64" s="1"/>
  <c r="BL29" i="64" a="1"/>
  <c r="BL29" i="64" s="1"/>
  <c r="CE29" i="64" s="1"/>
  <c r="BL30" i="64" a="1"/>
  <c r="BL30" i="64" s="1"/>
  <c r="BL34" i="64" a="1"/>
  <c r="BL34" i="64" s="1"/>
  <c r="BL35" i="64" a="1"/>
  <c r="BL35" i="64" s="1"/>
  <c r="BL13" i="65" a="1"/>
  <c r="BL13" i="65" s="1"/>
  <c r="BL14" i="65" a="1"/>
  <c r="BL14" i="65" s="1"/>
  <c r="BL15" i="65" a="1"/>
  <c r="BL15" i="65" s="1"/>
  <c r="CE15" i="65" s="1"/>
  <c r="BL16" i="65" a="1"/>
  <c r="BL16" i="65" s="1"/>
  <c r="BL21" i="65" a="1"/>
  <c r="BL21" i="65" s="1"/>
  <c r="BL22" i="65" a="1"/>
  <c r="BL22" i="65" s="1"/>
  <c r="BL23" i="65" a="1"/>
  <c r="BL23" i="65" s="1"/>
  <c r="BL29" i="65" a="1"/>
  <c r="BL29" i="65" s="1"/>
  <c r="BL30" i="65" a="1"/>
  <c r="BL30" i="65" s="1"/>
  <c r="CE30" i="65" s="1"/>
  <c r="BL14" i="66" a="1"/>
  <c r="BL14" i="66" s="1"/>
  <c r="BL15" i="66" a="1"/>
  <c r="BL15" i="66" s="1"/>
  <c r="BL16" i="66" a="1"/>
  <c r="BL16" i="66" s="1"/>
  <c r="BL22" i="66" a="1"/>
  <c r="BL22" i="66" s="1"/>
  <c r="BL23" i="66" a="1"/>
  <c r="BL23" i="66" s="1"/>
  <c r="BL29" i="66" a="1"/>
  <c r="BL29" i="66" s="1"/>
  <c r="BL30" i="66" a="1"/>
  <c r="BL30" i="66" s="1"/>
  <c r="BL14" i="67" a="1"/>
  <c r="BL14" i="67" s="1"/>
  <c r="BL15" i="67" a="1"/>
  <c r="BL15" i="67" s="1"/>
  <c r="BL16" i="67" a="1"/>
  <c r="BL16" i="67" s="1"/>
  <c r="BL22" i="67" a="1"/>
  <c r="BL22" i="67" s="1"/>
  <c r="BL23" i="67" a="1"/>
  <c r="BL23" i="67" s="1"/>
  <c r="BL29" i="67" a="1"/>
  <c r="BL29" i="67" s="1"/>
  <c r="BL30" i="67" a="1"/>
  <c r="BL30" i="67" s="1"/>
  <c r="CE30" i="67" s="1"/>
  <c r="BL34" i="67" a="1"/>
  <c r="BL34" i="67" s="1"/>
  <c r="BL35" i="67" a="1"/>
  <c r="BL35" i="67" s="1"/>
  <c r="BL14" i="54" a="1"/>
  <c r="BL14" i="54" s="1"/>
  <c r="BL15" i="54" a="1"/>
  <c r="BL16" i="54" a="1"/>
  <c r="BL16" i="54" s="1"/>
  <c r="BL22" i="54" a="1"/>
  <c r="BL22" i="54" s="1"/>
  <c r="BL23" i="54" a="1"/>
  <c r="BL23" i="54" s="1"/>
  <c r="BL29" i="54" a="1"/>
  <c r="BL29" i="54" s="1"/>
  <c r="CE29" i="54" s="1"/>
  <c r="BL30" i="54" a="1"/>
  <c r="BL30" i="54" s="1"/>
  <c r="BL15" i="55" a="1"/>
  <c r="BL15" i="55" s="1"/>
  <c r="BL16" i="55" a="1"/>
  <c r="BL16" i="55" s="1"/>
  <c r="BL22" i="55" a="1"/>
  <c r="BL22" i="55" s="1"/>
  <c r="BL23" i="55" a="1"/>
  <c r="BL23" i="55" s="1"/>
  <c r="BL29" i="55" a="1"/>
  <c r="BL29" i="55" s="1"/>
  <c r="BL30" i="55" a="1"/>
  <c r="BL30" i="55" s="1"/>
  <c r="BL14" i="56" a="1"/>
  <c r="BL14" i="56" s="1"/>
  <c r="BL15" i="56" a="1"/>
  <c r="BL15" i="56" s="1"/>
  <c r="BL16" i="56" a="1"/>
  <c r="BL16" i="56" s="1"/>
  <c r="BL21" i="56" a="1"/>
  <c r="BL21" i="56" s="1"/>
  <c r="BL22" i="56" a="1"/>
  <c r="BL22" i="56" s="1"/>
  <c r="BL23" i="56" a="1"/>
  <c r="BL23" i="56" s="1"/>
  <c r="CE23" i="56" s="1"/>
  <c r="BL29" i="56" a="1"/>
  <c r="BL29" i="56" s="1"/>
  <c r="CE29" i="56" s="1"/>
  <c r="BL30" i="56" a="1"/>
  <c r="BL30" i="56" s="1"/>
  <c r="BL14" i="57" a="1"/>
  <c r="BL14" i="57" s="1"/>
  <c r="BL15" i="57" a="1"/>
  <c r="BL15" i="57" s="1"/>
  <c r="BL16" i="57" a="1"/>
  <c r="BL16" i="57" s="1"/>
  <c r="CE16" i="57" s="1"/>
  <c r="BL22" i="57" a="1"/>
  <c r="BL22" i="57" s="1"/>
  <c r="BL23" i="57" a="1"/>
  <c r="BL23" i="57" s="1"/>
  <c r="BL29" i="57" a="1"/>
  <c r="BL29" i="57" s="1"/>
  <c r="BL30" i="57" a="1"/>
  <c r="BL30" i="57" s="1"/>
  <c r="CE30" i="57" s="1"/>
  <c r="BL14" i="58" a="1"/>
  <c r="BL14" i="58" s="1"/>
  <c r="BL15" i="58" a="1"/>
  <c r="BL15" i="58" s="1"/>
  <c r="BL16" i="58" a="1"/>
  <c r="BL16" i="58" s="1"/>
  <c r="CE16" i="58" s="1"/>
  <c r="BL22" i="58" a="1"/>
  <c r="BL22" i="58" s="1"/>
  <c r="BL23" i="58" a="1"/>
  <c r="BL23" i="58" s="1"/>
  <c r="CE23" i="58" s="1"/>
  <c r="BL29" i="58" a="1"/>
  <c r="BL29" i="58" s="1"/>
  <c r="CE29" i="58" s="1"/>
  <c r="BL30" i="58" a="1"/>
  <c r="BL14" i="59" a="1"/>
  <c r="BL14" i="59" s="1"/>
  <c r="BL15" i="59" a="1"/>
  <c r="BL15" i="59" s="1"/>
  <c r="BL16" i="59" a="1"/>
  <c r="BL16" i="59" s="1"/>
  <c r="BL22" i="59" a="1"/>
  <c r="BL22" i="59" s="1"/>
  <c r="BL23" i="59" a="1"/>
  <c r="BL23" i="59" s="1"/>
  <c r="BL29" i="59" a="1"/>
  <c r="BL29" i="59" s="1"/>
  <c r="BL30" i="59" a="1"/>
  <c r="BL30" i="59" s="1"/>
  <c r="CE30" i="59" s="1"/>
  <c r="BL15" i="60" a="1"/>
  <c r="BL15" i="60" s="1"/>
  <c r="BL16" i="60" a="1"/>
  <c r="BL16" i="60" s="1"/>
  <c r="BL22" i="60" a="1"/>
  <c r="BL22" i="60" s="1"/>
  <c r="BL23" i="60" a="1"/>
  <c r="BL23" i="60" s="1"/>
  <c r="BL29" i="60" a="1"/>
  <c r="BL29" i="60" s="1"/>
  <c r="BL30" i="60" a="1"/>
  <c r="BL30" i="60" s="1"/>
  <c r="BL14" i="61" a="1"/>
  <c r="BL14" i="61" s="1"/>
  <c r="CE14" i="61" s="1"/>
  <c r="BL15" i="61" a="1"/>
  <c r="BL15" i="61" s="1"/>
  <c r="CE15" i="61" s="1"/>
  <c r="BL16" i="61" a="1"/>
  <c r="BL16" i="61" s="1"/>
  <c r="BL22" i="61" a="1"/>
  <c r="BL22" i="61" s="1"/>
  <c r="BL23" i="61" a="1"/>
  <c r="BL23" i="61" s="1"/>
  <c r="CE23" i="61" s="1"/>
  <c r="BL29" i="61" a="1"/>
  <c r="BL29" i="61" s="1"/>
  <c r="BL30" i="61" a="1"/>
  <c r="BL30" i="61" s="1"/>
  <c r="BL14" i="50" a="1"/>
  <c r="BL14" i="50" s="1"/>
  <c r="CE14" i="50" s="1"/>
  <c r="BL15" i="50" a="1"/>
  <c r="BL15" i="50" s="1"/>
  <c r="BL16" i="50" a="1"/>
  <c r="BL16" i="50" s="1"/>
  <c r="BL22" i="50" a="1"/>
  <c r="BL22" i="50" s="1"/>
  <c r="BL23" i="50" a="1"/>
  <c r="BL23" i="50" s="1"/>
  <c r="CE23" i="50" s="1"/>
  <c r="BL29" i="50" a="1"/>
  <c r="BL29" i="50" s="1"/>
  <c r="CE29" i="50" s="1"/>
  <c r="BL30" i="50" a="1"/>
  <c r="BL30" i="50" s="1"/>
  <c r="CE30" i="50" s="1"/>
  <c r="BL14" i="51" a="1"/>
  <c r="BL14" i="51" s="1"/>
  <c r="BL15" i="51" a="1"/>
  <c r="BL15" i="51" s="1"/>
  <c r="BL16" i="51" a="1"/>
  <c r="BL16" i="51" s="1"/>
  <c r="BL21" i="51" a="1"/>
  <c r="BL21" i="51" s="1"/>
  <c r="BL22" i="51" a="1"/>
  <c r="BL22" i="51" s="1"/>
  <c r="BL23" i="51" a="1"/>
  <c r="BL23" i="51" s="1"/>
  <c r="BL29" i="51" a="1"/>
  <c r="BL29" i="51" s="1"/>
  <c r="CE29" i="51" s="1"/>
  <c r="BL30" i="51" a="1"/>
  <c r="BL30" i="51" s="1"/>
  <c r="BL13" i="52" a="1"/>
  <c r="BL13" i="52" s="1"/>
  <c r="BL14" i="52" a="1"/>
  <c r="BL14" i="52" s="1"/>
  <c r="BL15" i="52" a="1"/>
  <c r="BL15" i="52" s="1"/>
  <c r="BL16" i="52" a="1"/>
  <c r="BL16" i="52" s="1"/>
  <c r="CE16" i="52" s="1"/>
  <c r="BL22" i="52" a="1"/>
  <c r="BL22" i="52" s="1"/>
  <c r="BL23" i="52" a="1"/>
  <c r="BL23" i="52" s="1"/>
  <c r="BL29" i="52" a="1"/>
  <c r="BL29" i="52" s="1"/>
  <c r="BL30" i="52" a="1"/>
  <c r="BL30" i="52" s="1"/>
  <c r="BL15" i="53" a="1"/>
  <c r="BL15" i="53" s="1"/>
  <c r="BL16" i="53" a="1"/>
  <c r="BL16" i="53" s="1"/>
  <c r="CE16" i="53" s="1"/>
  <c r="BL22" i="53" a="1"/>
  <c r="BL22" i="53" s="1"/>
  <c r="BL23" i="53" a="1"/>
  <c r="BL23" i="53" s="1"/>
  <c r="CE23" i="53" s="1"/>
  <c r="BL29" i="53" a="1"/>
  <c r="BL29" i="53" s="1"/>
  <c r="BL30" i="53" a="1"/>
  <c r="BL30" i="53" s="1"/>
  <c r="BL14" i="49" a="1"/>
  <c r="BL14" i="49" s="1"/>
  <c r="CE14" i="49" s="1"/>
  <c r="BL15" i="49" a="1"/>
  <c r="BL15" i="49" s="1"/>
  <c r="BL16" i="49" a="1"/>
  <c r="BL16" i="49" s="1"/>
  <c r="BL22" i="49" a="1"/>
  <c r="BL22" i="49" s="1"/>
  <c r="BL23" i="49" a="1"/>
  <c r="BL23" i="49" s="1"/>
  <c r="BL29" i="49" a="1"/>
  <c r="BL29" i="49" s="1"/>
  <c r="BL30" i="49" a="1"/>
  <c r="BL30" i="49" s="1"/>
  <c r="BL15" i="48" a="1"/>
  <c r="BL15" i="48" s="1"/>
  <c r="CE15" i="48" s="1"/>
  <c r="BL16" i="48" a="1"/>
  <c r="BL16" i="48" s="1"/>
  <c r="BL22" i="48" a="1"/>
  <c r="BL22" i="48" s="1"/>
  <c r="BL23" i="48" a="1"/>
  <c r="BL23" i="48" s="1"/>
  <c r="CE23" i="48" s="1"/>
  <c r="BL29" i="48" a="1"/>
  <c r="BL29" i="48" s="1"/>
  <c r="BL30" i="48" a="1"/>
  <c r="BL30" i="48" s="1"/>
  <c r="CE30" i="48" s="1"/>
  <c r="BL14" i="47" a="1"/>
  <c r="BL14" i="47" s="1"/>
  <c r="CE14" i="47" s="1"/>
  <c r="BL15" i="47" a="1"/>
  <c r="BL15" i="47" s="1"/>
  <c r="CE15" i="47" s="1"/>
  <c r="BL16" i="47" a="1"/>
  <c r="BL16" i="47" s="1"/>
  <c r="CE16" i="47" s="1"/>
  <c r="BL22" i="47" a="1"/>
  <c r="BL22" i="47" s="1"/>
  <c r="BL23" i="47" a="1"/>
  <c r="BL23" i="47" s="1"/>
  <c r="BL29" i="47" a="1"/>
  <c r="BL29" i="47" s="1"/>
  <c r="BL30" i="47" a="1"/>
  <c r="BL30" i="47" s="1"/>
  <c r="CE30" i="47" s="1"/>
  <c r="BL14" i="46" a="1"/>
  <c r="BL14" i="46" s="1"/>
  <c r="BL15" i="46" a="1"/>
  <c r="BL15" i="46" s="1"/>
  <c r="BL16" i="46" a="1"/>
  <c r="BL16" i="46" s="1"/>
  <c r="CE16" i="46" s="1"/>
  <c r="BL22" i="46" a="1"/>
  <c r="BL22" i="46" s="1"/>
  <c r="BL23" i="46" a="1"/>
  <c r="BL23" i="46" s="1"/>
  <c r="CE23" i="46" s="1"/>
  <c r="BL29" i="46" a="1"/>
  <c r="BL29" i="46" s="1"/>
  <c r="BL30" i="46" a="1"/>
  <c r="BL30" i="46" s="1"/>
  <c r="BL14" i="1" a="1"/>
  <c r="BL14" i="1" s="1"/>
  <c r="BL15" i="1" a="1"/>
  <c r="BL15" i="1" s="1"/>
  <c r="BL16" i="1" a="1"/>
  <c r="BL16" i="1" s="1"/>
  <c r="BL22" i="1" a="1"/>
  <c r="BL22" i="1" s="1"/>
  <c r="BL23" i="1" a="1"/>
  <c r="BL23" i="1" s="1"/>
  <c r="BL29" i="1" a="1"/>
  <c r="BL29" i="1" s="1"/>
  <c r="BL30" i="1" a="1"/>
  <c r="BL30" i="1" s="1"/>
  <c r="CE30" i="76"/>
  <c r="CE23" i="70"/>
  <c r="CE22" i="72"/>
  <c r="CE15" i="55"/>
  <c r="AY11" i="76" a="1"/>
  <c r="AY11" i="76" s="1"/>
  <c r="AY12" i="76" a="1"/>
  <c r="AY12" i="76" s="1"/>
  <c r="AY13" i="76" a="1"/>
  <c r="AY13" i="76" s="1"/>
  <c r="AY14" i="76" a="1"/>
  <c r="AY14" i="76" s="1"/>
  <c r="AY17" i="76" a="1"/>
  <c r="AY17" i="76" s="1"/>
  <c r="AY18" i="76" a="1"/>
  <c r="AY18" i="76" s="1"/>
  <c r="AY19" i="76" a="1"/>
  <c r="AY19" i="76" s="1"/>
  <c r="AY20" i="76" a="1"/>
  <c r="AY20" i="76" s="1"/>
  <c r="AY21" i="76" a="1"/>
  <c r="AY21" i="76" s="1"/>
  <c r="AY24" i="76" a="1"/>
  <c r="AY24" i="76" s="1"/>
  <c r="AY25" i="76" a="1"/>
  <c r="AY25" i="76" s="1"/>
  <c r="AY26" i="76" a="1"/>
  <c r="AY26" i="76" s="1"/>
  <c r="AY27" i="76" a="1"/>
  <c r="AY27" i="76" s="1"/>
  <c r="AY28" i="76" a="1"/>
  <c r="AY28" i="76" s="1"/>
  <c r="AY31" i="76" a="1"/>
  <c r="AY31" i="76" s="1"/>
  <c r="AY32" i="76" a="1"/>
  <c r="AY32" i="76" s="1"/>
  <c r="AY33" i="76" a="1"/>
  <c r="AY33" i="76" s="1"/>
  <c r="AY34" i="76" a="1"/>
  <c r="AY34" i="76" s="1"/>
  <c r="AY35" i="76" a="1"/>
  <c r="AY35" i="76" s="1"/>
  <c r="AY11" i="68" a="1"/>
  <c r="AY11" i="68" s="1"/>
  <c r="AY12" i="68" a="1"/>
  <c r="AY12" i="68" s="1"/>
  <c r="AY13" i="68" a="1"/>
  <c r="AY13" i="68" s="1"/>
  <c r="AY14" i="68" a="1"/>
  <c r="AY14" i="68" s="1"/>
  <c r="AY17" i="68" a="1"/>
  <c r="AY17" i="68" s="1"/>
  <c r="AY18" i="68" a="1"/>
  <c r="AY18" i="68" s="1"/>
  <c r="AY19" i="68" a="1"/>
  <c r="AY19" i="68" s="1"/>
  <c r="AY20" i="68" a="1"/>
  <c r="AY20" i="68" s="1"/>
  <c r="AY21" i="68" a="1"/>
  <c r="AY21" i="68" s="1"/>
  <c r="AY24" i="68" a="1"/>
  <c r="AY24" i="68" s="1"/>
  <c r="AY25" i="68" a="1"/>
  <c r="AY25" i="68" s="1"/>
  <c r="AY26" i="68" a="1"/>
  <c r="AY26" i="68" s="1"/>
  <c r="AY27" i="68" a="1"/>
  <c r="AY27" i="68" s="1"/>
  <c r="AY28" i="68" a="1"/>
  <c r="AY28" i="68" s="1"/>
  <c r="AY31" i="68" a="1"/>
  <c r="AY31" i="68" s="1"/>
  <c r="AY32" i="68" a="1"/>
  <c r="AY32" i="68" s="1"/>
  <c r="AY33" i="68" a="1"/>
  <c r="AY33" i="68" s="1"/>
  <c r="AY34" i="68" a="1"/>
  <c r="AY34" i="68" s="1"/>
  <c r="AY35" i="68" a="1"/>
  <c r="AY35" i="68" s="1"/>
  <c r="AY11" i="69" a="1"/>
  <c r="AY11" i="69" s="1"/>
  <c r="AY12" i="69" a="1"/>
  <c r="AY12" i="69" s="1"/>
  <c r="AY13" i="69" a="1"/>
  <c r="AY13" i="69" s="1"/>
  <c r="AY14" i="69" a="1"/>
  <c r="AY14" i="69" s="1"/>
  <c r="AY17" i="69" a="1"/>
  <c r="AY17" i="69" s="1"/>
  <c r="AY18" i="69" a="1"/>
  <c r="AY18" i="69" s="1"/>
  <c r="AY19" i="69" a="1"/>
  <c r="AY19" i="69" s="1"/>
  <c r="AY20" i="69" a="1"/>
  <c r="AY20" i="69" s="1"/>
  <c r="AY21" i="69" a="1"/>
  <c r="AY21" i="69" s="1"/>
  <c r="AY24" i="69" a="1"/>
  <c r="AY24" i="69" s="1"/>
  <c r="AY25" i="69" a="1"/>
  <c r="AY25" i="69" s="1"/>
  <c r="AY26" i="69" a="1"/>
  <c r="AY26" i="69" s="1"/>
  <c r="AY27" i="69" a="1"/>
  <c r="AY27" i="69" s="1"/>
  <c r="AY28" i="69" a="1"/>
  <c r="AY28" i="69" s="1"/>
  <c r="AY31" i="69" a="1"/>
  <c r="AY31" i="69" s="1"/>
  <c r="AY32" i="69" a="1"/>
  <c r="AY32" i="69" s="1"/>
  <c r="AY33" i="69" a="1"/>
  <c r="AY33" i="69" s="1"/>
  <c r="AY34" i="69" a="1"/>
  <c r="AY34" i="69" s="1"/>
  <c r="AY35" i="69" a="1"/>
  <c r="AY35" i="69" s="1"/>
  <c r="AY11" i="70" a="1"/>
  <c r="AY11" i="70" s="1"/>
  <c r="AY12" i="70" a="1"/>
  <c r="AY12" i="70" s="1"/>
  <c r="AY13" i="70" a="1"/>
  <c r="AY13" i="70" s="1"/>
  <c r="AY14" i="70" a="1"/>
  <c r="AY17" i="70" a="1"/>
  <c r="AY17" i="70" s="1"/>
  <c r="AY18" i="70" a="1"/>
  <c r="AY18" i="70" s="1"/>
  <c r="AY19" i="70" a="1"/>
  <c r="AY19" i="70" s="1"/>
  <c r="AY20" i="70" a="1"/>
  <c r="AY20" i="70" s="1"/>
  <c r="AY21" i="70" a="1"/>
  <c r="AY21" i="70" s="1"/>
  <c r="AY24" i="70" a="1"/>
  <c r="AY24" i="70" s="1"/>
  <c r="AY25" i="70" a="1"/>
  <c r="AY25" i="70" s="1"/>
  <c r="AY26" i="70" a="1"/>
  <c r="AY26" i="70" s="1"/>
  <c r="AY27" i="70" a="1"/>
  <c r="AY27" i="70" s="1"/>
  <c r="AY28" i="70" a="1"/>
  <c r="AY28" i="70" s="1"/>
  <c r="AY31" i="70" a="1"/>
  <c r="AY31" i="70" s="1"/>
  <c r="AY32" i="70" a="1"/>
  <c r="AY32" i="70" s="1"/>
  <c r="AY33" i="70" a="1"/>
  <c r="AY33" i="70" s="1"/>
  <c r="AY34" i="70" a="1"/>
  <c r="AY34" i="70" s="1"/>
  <c r="AY35" i="70" a="1"/>
  <c r="AY35" i="70" s="1"/>
  <c r="AY11" i="71" a="1"/>
  <c r="AY11" i="71" s="1"/>
  <c r="AY12" i="71" a="1"/>
  <c r="AY12" i="71" s="1"/>
  <c r="AY13" i="71" a="1"/>
  <c r="AY13" i="71" s="1"/>
  <c r="AY14" i="71" a="1"/>
  <c r="AY14" i="71" s="1"/>
  <c r="AY17" i="71" a="1"/>
  <c r="AY17" i="71" s="1"/>
  <c r="AY18" i="71" a="1"/>
  <c r="AY18" i="71" s="1"/>
  <c r="AY19" i="71" a="1"/>
  <c r="AY19" i="71" s="1"/>
  <c r="AY20" i="71" a="1"/>
  <c r="AY20" i="71" s="1"/>
  <c r="AY21" i="71" a="1"/>
  <c r="AY21" i="71" s="1"/>
  <c r="AY24" i="71" a="1"/>
  <c r="AY24" i="71" s="1"/>
  <c r="AY25" i="71" a="1"/>
  <c r="AY25" i="71" s="1"/>
  <c r="AY26" i="71" a="1"/>
  <c r="AY26" i="71" s="1"/>
  <c r="AY27" i="71" a="1"/>
  <c r="AY27" i="71" s="1"/>
  <c r="AY28" i="71" a="1"/>
  <c r="AY28" i="71" s="1"/>
  <c r="AY31" i="71" a="1"/>
  <c r="AY31" i="71" s="1"/>
  <c r="AY32" i="71" a="1"/>
  <c r="AY32" i="71" s="1"/>
  <c r="AY33" i="71" a="1"/>
  <c r="AY33" i="71" s="1"/>
  <c r="AY34" i="71" a="1"/>
  <c r="AY34" i="71" s="1"/>
  <c r="AY35" i="71" a="1"/>
  <c r="AY35" i="71" s="1"/>
  <c r="AY11" i="72" a="1"/>
  <c r="AY11" i="72" s="1"/>
  <c r="AY12" i="72" a="1"/>
  <c r="AY12" i="72" s="1"/>
  <c r="AY13" i="72" a="1"/>
  <c r="AY13" i="72" s="1"/>
  <c r="AY14" i="72" a="1"/>
  <c r="AY14" i="72" s="1"/>
  <c r="AY17" i="72" a="1"/>
  <c r="AY17" i="72" s="1"/>
  <c r="AY18" i="72" a="1"/>
  <c r="AY18" i="72" s="1"/>
  <c r="AY19" i="72" a="1"/>
  <c r="AY19" i="72" s="1"/>
  <c r="AY20" i="72" a="1"/>
  <c r="AY20" i="72" s="1"/>
  <c r="AY21" i="72" a="1"/>
  <c r="AY21" i="72" s="1"/>
  <c r="AY24" i="72" a="1"/>
  <c r="AY24" i="72" s="1"/>
  <c r="AY25" i="72" a="1"/>
  <c r="AY25" i="72" s="1"/>
  <c r="AY26" i="72" a="1"/>
  <c r="AY26" i="72" s="1"/>
  <c r="AY27" i="72" a="1"/>
  <c r="AY27" i="72" s="1"/>
  <c r="AY28" i="72" a="1"/>
  <c r="AY28" i="72" s="1"/>
  <c r="AY31" i="72" a="1"/>
  <c r="AY31" i="72" s="1"/>
  <c r="AY32" i="72" a="1"/>
  <c r="AY32" i="72" s="1"/>
  <c r="AY33" i="72" a="1"/>
  <c r="AY33" i="72" s="1"/>
  <c r="AY34" i="72" a="1"/>
  <c r="AY34" i="72" s="1"/>
  <c r="AY35" i="72" a="1"/>
  <c r="AY35" i="72" s="1"/>
  <c r="AY11" i="74" a="1"/>
  <c r="AY11" i="74" s="1"/>
  <c r="AY12" i="74" a="1"/>
  <c r="AY12" i="74" s="1"/>
  <c r="AY13" i="74" a="1"/>
  <c r="AY13" i="74" s="1"/>
  <c r="AY14" i="74" a="1"/>
  <c r="AY14" i="74" s="1"/>
  <c r="AY17" i="74" a="1"/>
  <c r="AY17" i="74" s="1"/>
  <c r="AY18" i="74" a="1"/>
  <c r="AY18" i="74" s="1"/>
  <c r="AY19" i="74" a="1"/>
  <c r="AY19" i="74" s="1"/>
  <c r="AY20" i="74" a="1"/>
  <c r="AY20" i="74" s="1"/>
  <c r="AY21" i="74" a="1"/>
  <c r="AY21" i="74" s="1"/>
  <c r="AY24" i="74" a="1"/>
  <c r="AY24" i="74" s="1"/>
  <c r="AY25" i="74" a="1"/>
  <c r="AY25" i="74" s="1"/>
  <c r="AY26" i="74" a="1"/>
  <c r="AY26" i="74" s="1"/>
  <c r="AY27" i="74" a="1"/>
  <c r="AY27" i="74" s="1"/>
  <c r="AY28" i="74" a="1"/>
  <c r="AY28" i="74" s="1"/>
  <c r="AY31" i="74" a="1"/>
  <c r="AY31" i="74" s="1"/>
  <c r="AY32" i="74" a="1"/>
  <c r="AY32" i="74" s="1"/>
  <c r="AY33" i="74" a="1"/>
  <c r="AY33" i="74" s="1"/>
  <c r="AY34" i="74" a="1"/>
  <c r="AY34" i="74" s="1"/>
  <c r="AY35" i="74" a="1"/>
  <c r="AY35" i="74" s="1"/>
  <c r="AY11" i="75" a="1"/>
  <c r="AY11" i="75" s="1"/>
  <c r="AY12" i="75" a="1"/>
  <c r="AY12" i="75" s="1"/>
  <c r="AY13" i="75" a="1"/>
  <c r="AY13" i="75" s="1"/>
  <c r="AY14" i="75" a="1"/>
  <c r="AY14" i="75" s="1"/>
  <c r="AY17" i="75" a="1"/>
  <c r="AY17" i="75" s="1"/>
  <c r="AY18" i="75" a="1"/>
  <c r="AY18" i="75" s="1"/>
  <c r="AY19" i="75" a="1"/>
  <c r="AY19" i="75" s="1"/>
  <c r="AY20" i="75" a="1"/>
  <c r="AY20" i="75" s="1"/>
  <c r="AY21" i="75" a="1"/>
  <c r="AY21" i="75" s="1"/>
  <c r="AY24" i="75" a="1"/>
  <c r="AY24" i="75" s="1"/>
  <c r="AY25" i="75" a="1"/>
  <c r="AY25" i="75" s="1"/>
  <c r="AY26" i="75" a="1"/>
  <c r="AY26" i="75" s="1"/>
  <c r="AY27" i="75" a="1"/>
  <c r="AY27" i="75" s="1"/>
  <c r="AY28" i="75" a="1"/>
  <c r="AY28" i="75" s="1"/>
  <c r="AY31" i="75" a="1"/>
  <c r="AY31" i="75" s="1"/>
  <c r="AY32" i="75" a="1"/>
  <c r="AY32" i="75" s="1"/>
  <c r="AY33" i="75" a="1"/>
  <c r="AY33" i="75" s="1"/>
  <c r="AY34" i="75" a="1"/>
  <c r="AY34" i="75" s="1"/>
  <c r="AY35" i="75" a="1"/>
  <c r="AY35" i="75" s="1"/>
  <c r="AY11" i="62" a="1"/>
  <c r="AY11" i="62" s="1"/>
  <c r="AY12" i="62" a="1"/>
  <c r="AY12" i="62" s="1"/>
  <c r="AY13" i="62" a="1"/>
  <c r="AY13" i="62" s="1"/>
  <c r="AY14" i="62" a="1"/>
  <c r="AY14" i="62" s="1"/>
  <c r="AY17" i="62" a="1"/>
  <c r="AY17" i="62" s="1"/>
  <c r="AY18" i="62" a="1"/>
  <c r="AY18" i="62" s="1"/>
  <c r="AY19" i="62" a="1"/>
  <c r="AY19" i="62" s="1"/>
  <c r="AY20" i="62" a="1"/>
  <c r="AY20" i="62" s="1"/>
  <c r="AY21" i="62" a="1"/>
  <c r="AY21" i="62" s="1"/>
  <c r="AY24" i="62" a="1"/>
  <c r="AY24" i="62" s="1"/>
  <c r="AY25" i="62" a="1"/>
  <c r="AY25" i="62" s="1"/>
  <c r="AY26" i="62" a="1"/>
  <c r="AY26" i="62" s="1"/>
  <c r="AY27" i="62" a="1"/>
  <c r="AY27" i="62" s="1"/>
  <c r="AY28" i="62" a="1"/>
  <c r="AY28" i="62" s="1"/>
  <c r="AY31" i="62" a="1"/>
  <c r="AY31" i="62" s="1"/>
  <c r="AY32" i="62" a="1"/>
  <c r="AY32" i="62" s="1"/>
  <c r="AY33" i="62" a="1"/>
  <c r="AY33" i="62" s="1"/>
  <c r="AY34" i="62" a="1"/>
  <c r="AY34" i="62" s="1"/>
  <c r="AY35" i="62" a="1"/>
  <c r="AY35" i="62" s="1"/>
  <c r="AY11" i="63" a="1"/>
  <c r="AY11" i="63" s="1"/>
  <c r="AY12" i="63" a="1"/>
  <c r="AY12" i="63" s="1"/>
  <c r="AY13" i="63" a="1"/>
  <c r="AY13" i="63" s="1"/>
  <c r="AY14" i="63" a="1"/>
  <c r="AY14" i="63" s="1"/>
  <c r="AY17" i="63" a="1"/>
  <c r="AY17" i="63" s="1"/>
  <c r="AY18" i="63" a="1"/>
  <c r="AY18" i="63" s="1"/>
  <c r="AY19" i="63" a="1"/>
  <c r="AY19" i="63" s="1"/>
  <c r="AY20" i="63" a="1"/>
  <c r="AY20" i="63" s="1"/>
  <c r="AY21" i="63" a="1"/>
  <c r="AY21" i="63" s="1"/>
  <c r="AY24" i="63" a="1"/>
  <c r="AY24" i="63" s="1"/>
  <c r="AY25" i="63" a="1"/>
  <c r="AY25" i="63" s="1"/>
  <c r="AY26" i="63" a="1"/>
  <c r="AY26" i="63" s="1"/>
  <c r="AY27" i="63" a="1"/>
  <c r="AY27" i="63" s="1"/>
  <c r="AY28" i="63" a="1"/>
  <c r="AY28" i="63" s="1"/>
  <c r="AY31" i="63" a="1"/>
  <c r="AY31" i="63" s="1"/>
  <c r="AY32" i="63" a="1"/>
  <c r="AY32" i="63" s="1"/>
  <c r="AY33" i="63" a="1"/>
  <c r="AY33" i="63" s="1"/>
  <c r="AY34" i="63" a="1"/>
  <c r="AY34" i="63" s="1"/>
  <c r="AY35" i="63" a="1"/>
  <c r="AY35" i="63" s="1"/>
  <c r="AY11" i="64" a="1"/>
  <c r="AY11" i="64" s="1"/>
  <c r="AY12" i="64" a="1"/>
  <c r="AY12" i="64" s="1"/>
  <c r="AY13" i="64" a="1"/>
  <c r="AY13" i="64" s="1"/>
  <c r="AY14" i="64" a="1"/>
  <c r="AY14" i="64" s="1"/>
  <c r="AY17" i="64" a="1"/>
  <c r="AY17" i="64" s="1"/>
  <c r="AY18" i="64" a="1"/>
  <c r="AY18" i="64" s="1"/>
  <c r="AY19" i="64" a="1"/>
  <c r="AY19" i="64" s="1"/>
  <c r="AY20" i="64" a="1"/>
  <c r="AY20" i="64" s="1"/>
  <c r="AY21" i="64" a="1"/>
  <c r="AY21" i="64" s="1"/>
  <c r="AY24" i="64" a="1"/>
  <c r="AY24" i="64" s="1"/>
  <c r="AY25" i="64" a="1"/>
  <c r="AY25" i="64" s="1"/>
  <c r="AY26" i="64" a="1"/>
  <c r="AY26" i="64" s="1"/>
  <c r="AY27" i="64" a="1"/>
  <c r="AY27" i="64" s="1"/>
  <c r="AY28" i="64" a="1"/>
  <c r="AY28" i="64" s="1"/>
  <c r="AY31" i="64" a="1"/>
  <c r="AY31" i="64" s="1"/>
  <c r="AY32" i="64" a="1"/>
  <c r="AY32" i="64" s="1"/>
  <c r="AY33" i="64" a="1"/>
  <c r="AY33" i="64" s="1"/>
  <c r="AY34" i="64" a="1"/>
  <c r="AY34" i="64" s="1"/>
  <c r="AY35" i="64" a="1"/>
  <c r="AY35" i="64" s="1"/>
  <c r="AY11" i="65" a="1"/>
  <c r="AY11" i="65" s="1"/>
  <c r="AY12" i="65" a="1"/>
  <c r="AY12" i="65" s="1"/>
  <c r="AY13" i="65" a="1"/>
  <c r="AY13" i="65" s="1"/>
  <c r="AY14" i="65" a="1"/>
  <c r="AY14" i="65" s="1"/>
  <c r="AY17" i="65" a="1"/>
  <c r="AY17" i="65" s="1"/>
  <c r="AY18" i="65" a="1"/>
  <c r="AY18" i="65" s="1"/>
  <c r="AY19" i="65" a="1"/>
  <c r="AY19" i="65" s="1"/>
  <c r="AY20" i="65" a="1"/>
  <c r="AY20" i="65" s="1"/>
  <c r="AY21" i="65" a="1"/>
  <c r="AY21" i="65" s="1"/>
  <c r="AY24" i="65" a="1"/>
  <c r="AY24" i="65" s="1"/>
  <c r="AY25" i="65" a="1"/>
  <c r="AY25" i="65" s="1"/>
  <c r="AY26" i="65" a="1"/>
  <c r="AY26" i="65" s="1"/>
  <c r="AY27" i="65" a="1"/>
  <c r="AY27" i="65" s="1"/>
  <c r="AY28" i="65" a="1"/>
  <c r="AY28" i="65" s="1"/>
  <c r="AY31" i="65" a="1"/>
  <c r="AY31" i="65" s="1"/>
  <c r="AY32" i="65" a="1"/>
  <c r="AY32" i="65" s="1"/>
  <c r="AY33" i="65" a="1"/>
  <c r="AY33" i="65" s="1"/>
  <c r="AY34" i="65" a="1"/>
  <c r="AY34" i="65" s="1"/>
  <c r="AY35" i="65" a="1"/>
  <c r="AY35" i="65" s="1"/>
  <c r="AY11" i="66" a="1"/>
  <c r="AY11" i="66" s="1"/>
  <c r="AY12" i="66" a="1"/>
  <c r="AY12" i="66" s="1"/>
  <c r="AY13" i="66" a="1"/>
  <c r="AY13" i="66" s="1"/>
  <c r="AY14" i="66" a="1"/>
  <c r="AY14" i="66" s="1"/>
  <c r="AY17" i="66" a="1"/>
  <c r="AY17" i="66" s="1"/>
  <c r="AY18" i="66" a="1"/>
  <c r="AY18" i="66" s="1"/>
  <c r="AY19" i="66" a="1"/>
  <c r="AY19" i="66" s="1"/>
  <c r="AY20" i="66" a="1"/>
  <c r="AY20" i="66" s="1"/>
  <c r="AY21" i="66" a="1"/>
  <c r="AY21" i="66" s="1"/>
  <c r="AY24" i="66" a="1"/>
  <c r="AY24" i="66" s="1"/>
  <c r="AY25" i="66" a="1"/>
  <c r="AY25" i="66" s="1"/>
  <c r="AY26" i="66" a="1"/>
  <c r="AY26" i="66" s="1"/>
  <c r="AY27" i="66" a="1"/>
  <c r="AY27" i="66" s="1"/>
  <c r="AY28" i="66" a="1"/>
  <c r="AY28" i="66" s="1"/>
  <c r="AY31" i="66" a="1"/>
  <c r="AY31" i="66" s="1"/>
  <c r="AY32" i="66" a="1"/>
  <c r="AY32" i="66" s="1"/>
  <c r="AY33" i="66" a="1"/>
  <c r="AY33" i="66" s="1"/>
  <c r="AY34" i="66" a="1"/>
  <c r="AY34" i="66" s="1"/>
  <c r="AY35" i="66" a="1"/>
  <c r="AY35" i="66" s="1"/>
  <c r="AY11" i="67" a="1"/>
  <c r="AY11" i="67" s="1"/>
  <c r="AY12" i="67" a="1"/>
  <c r="AY12" i="67" s="1"/>
  <c r="AY13" i="67" a="1"/>
  <c r="AY13" i="67" s="1"/>
  <c r="AY14" i="67" a="1"/>
  <c r="AY14" i="67" s="1"/>
  <c r="AY17" i="67" a="1"/>
  <c r="AY17" i="67" s="1"/>
  <c r="AY18" i="67" a="1"/>
  <c r="AY18" i="67" s="1"/>
  <c r="AY19" i="67" a="1"/>
  <c r="AY19" i="67" s="1"/>
  <c r="AY20" i="67" a="1"/>
  <c r="AY20" i="67" s="1"/>
  <c r="AY21" i="67" a="1"/>
  <c r="AY21" i="67" s="1"/>
  <c r="AY24" i="67" a="1"/>
  <c r="AY24" i="67" s="1"/>
  <c r="AY25" i="67" a="1"/>
  <c r="AY25" i="67" s="1"/>
  <c r="AY26" i="67" a="1"/>
  <c r="AY26" i="67" s="1"/>
  <c r="AY27" i="67" a="1"/>
  <c r="AY27" i="67" s="1"/>
  <c r="AY28" i="67" a="1"/>
  <c r="AY28" i="67" s="1"/>
  <c r="AY31" i="67" a="1"/>
  <c r="AY31" i="67" s="1"/>
  <c r="AY32" i="67" a="1"/>
  <c r="AY32" i="67" s="1"/>
  <c r="AY33" i="67" a="1"/>
  <c r="AY33" i="67" s="1"/>
  <c r="AY34" i="67" a="1"/>
  <c r="AY34" i="67" s="1"/>
  <c r="AY35" i="67" a="1"/>
  <c r="AY35" i="67" s="1"/>
  <c r="AY11" i="54" a="1"/>
  <c r="AY11" i="54" s="1"/>
  <c r="AY12" i="54" a="1"/>
  <c r="AY12" i="54" s="1"/>
  <c r="AY13" i="54" a="1"/>
  <c r="AY13" i="54" s="1"/>
  <c r="AY14" i="54" a="1"/>
  <c r="AY14" i="54" s="1"/>
  <c r="AY17" i="54" a="1"/>
  <c r="AY17" i="54" s="1"/>
  <c r="AY18" i="54" a="1"/>
  <c r="AY18" i="54" s="1"/>
  <c r="AY19" i="54" a="1"/>
  <c r="AY19" i="54" s="1"/>
  <c r="AY20" i="54" a="1"/>
  <c r="AY20" i="54" s="1"/>
  <c r="AY21" i="54" a="1"/>
  <c r="AY21" i="54" s="1"/>
  <c r="AY24" i="54" a="1"/>
  <c r="AY24" i="54" s="1"/>
  <c r="AY25" i="54" a="1"/>
  <c r="AY25" i="54" s="1"/>
  <c r="AY26" i="54" a="1"/>
  <c r="AY26" i="54" s="1"/>
  <c r="AY27" i="54" a="1"/>
  <c r="AY27" i="54" s="1"/>
  <c r="AY28" i="54" a="1"/>
  <c r="AY28" i="54" s="1"/>
  <c r="AY31" i="54" a="1"/>
  <c r="AY31" i="54" s="1"/>
  <c r="AY32" i="54" a="1"/>
  <c r="AY32" i="54" s="1"/>
  <c r="AY33" i="54" a="1"/>
  <c r="AY33" i="54" s="1"/>
  <c r="AY34" i="54" a="1"/>
  <c r="AY34" i="54" s="1"/>
  <c r="AY35" i="54" a="1"/>
  <c r="AY35" i="54" s="1"/>
  <c r="AY11" i="55" a="1"/>
  <c r="AY11" i="55" s="1"/>
  <c r="AY12" i="55" a="1"/>
  <c r="AY12" i="55" s="1"/>
  <c r="AY13" i="55" a="1"/>
  <c r="AY13" i="55" s="1"/>
  <c r="AY14" i="55" a="1"/>
  <c r="AY14" i="55" s="1"/>
  <c r="AY17" i="55" a="1"/>
  <c r="AY17" i="55" s="1"/>
  <c r="AY18" i="55" a="1"/>
  <c r="AY18" i="55" s="1"/>
  <c r="AY19" i="55" a="1"/>
  <c r="AY19" i="55" s="1"/>
  <c r="AY20" i="55" a="1"/>
  <c r="AY20" i="55" s="1"/>
  <c r="AY21" i="55" a="1"/>
  <c r="AY21" i="55" s="1"/>
  <c r="AY24" i="55" a="1"/>
  <c r="AY24" i="55" s="1"/>
  <c r="AY25" i="55" a="1"/>
  <c r="AY25" i="55" s="1"/>
  <c r="AY26" i="55" a="1"/>
  <c r="AY26" i="55" s="1"/>
  <c r="AY27" i="55" a="1"/>
  <c r="AY27" i="55" s="1"/>
  <c r="AY28" i="55" a="1"/>
  <c r="AY28" i="55" s="1"/>
  <c r="AY31" i="55" a="1"/>
  <c r="AY31" i="55" s="1"/>
  <c r="AY32" i="55" a="1"/>
  <c r="AY32" i="55" s="1"/>
  <c r="AY33" i="55" a="1"/>
  <c r="AY33" i="55" s="1"/>
  <c r="AY34" i="55" a="1"/>
  <c r="AY34" i="55" s="1"/>
  <c r="AY35" i="55" a="1"/>
  <c r="AY35" i="55" s="1"/>
  <c r="AY11" i="56" a="1"/>
  <c r="AY11" i="56" s="1"/>
  <c r="AY12" i="56" a="1"/>
  <c r="AY12" i="56" s="1"/>
  <c r="AY13" i="56" a="1"/>
  <c r="AY13" i="56" s="1"/>
  <c r="AY14" i="56" a="1"/>
  <c r="AY14" i="56" s="1"/>
  <c r="AY17" i="56" a="1"/>
  <c r="AY17" i="56" s="1"/>
  <c r="AY18" i="56" a="1"/>
  <c r="AY18" i="56" s="1"/>
  <c r="AY19" i="56" a="1"/>
  <c r="AY19" i="56" s="1"/>
  <c r="AY20" i="56" a="1"/>
  <c r="AY20" i="56" s="1"/>
  <c r="AY21" i="56" a="1"/>
  <c r="AY21" i="56" s="1"/>
  <c r="AY24" i="56" a="1"/>
  <c r="AY24" i="56" s="1"/>
  <c r="AY25" i="56" a="1"/>
  <c r="AY25" i="56" s="1"/>
  <c r="AY26" i="56" a="1"/>
  <c r="AY26" i="56" s="1"/>
  <c r="AY27" i="56" a="1"/>
  <c r="AY27" i="56" s="1"/>
  <c r="AY28" i="56" a="1"/>
  <c r="AY28" i="56" s="1"/>
  <c r="AY31" i="56" a="1"/>
  <c r="AY31" i="56" s="1"/>
  <c r="AY32" i="56" a="1"/>
  <c r="AY32" i="56" s="1"/>
  <c r="AY33" i="56" a="1"/>
  <c r="AY33" i="56" s="1"/>
  <c r="AY34" i="56" a="1"/>
  <c r="AY34" i="56" s="1"/>
  <c r="AY35" i="56" a="1"/>
  <c r="AY35" i="56" s="1"/>
  <c r="AY11" i="57" a="1"/>
  <c r="AY11" i="57" s="1"/>
  <c r="AY12" i="57" a="1"/>
  <c r="AY12" i="57" s="1"/>
  <c r="AY13" i="57" a="1"/>
  <c r="AY13" i="57" s="1"/>
  <c r="AY14" i="57" a="1"/>
  <c r="AY14" i="57" s="1"/>
  <c r="AY17" i="57" a="1"/>
  <c r="AY17" i="57" s="1"/>
  <c r="AY18" i="57" a="1"/>
  <c r="AY18" i="57" s="1"/>
  <c r="AY19" i="57" a="1"/>
  <c r="AY19" i="57" s="1"/>
  <c r="AY20" i="57" a="1"/>
  <c r="AY20" i="57" s="1"/>
  <c r="AY21" i="57" a="1"/>
  <c r="AY21" i="57" s="1"/>
  <c r="AY24" i="57" a="1"/>
  <c r="AY24" i="57" s="1"/>
  <c r="AY25" i="57" a="1"/>
  <c r="AY25" i="57" s="1"/>
  <c r="AY26" i="57" a="1"/>
  <c r="AY26" i="57" s="1"/>
  <c r="AY27" i="57" a="1"/>
  <c r="AY27" i="57" s="1"/>
  <c r="AY28" i="57" a="1"/>
  <c r="AY28" i="57" s="1"/>
  <c r="AY31" i="57" a="1"/>
  <c r="AY31" i="57" s="1"/>
  <c r="AY32" i="57" a="1"/>
  <c r="AY32" i="57" s="1"/>
  <c r="AY33" i="57" a="1"/>
  <c r="AY33" i="57" s="1"/>
  <c r="AY34" i="57" a="1"/>
  <c r="AY34" i="57" s="1"/>
  <c r="AY35" i="57" a="1"/>
  <c r="AY35" i="57" s="1"/>
  <c r="AY11" i="58" a="1"/>
  <c r="AY11" i="58" s="1"/>
  <c r="AY12" i="58" a="1"/>
  <c r="AY12" i="58" s="1"/>
  <c r="AY13" i="58" a="1"/>
  <c r="AY13" i="58" s="1"/>
  <c r="AY14" i="58" a="1"/>
  <c r="AY14" i="58" s="1"/>
  <c r="AY17" i="58" a="1"/>
  <c r="AY17" i="58" s="1"/>
  <c r="AY18" i="58" a="1"/>
  <c r="AY18" i="58" s="1"/>
  <c r="AY19" i="58" a="1"/>
  <c r="AY19" i="58" s="1"/>
  <c r="AY20" i="58" a="1"/>
  <c r="AY20" i="58" s="1"/>
  <c r="AY21" i="58" a="1"/>
  <c r="AY21" i="58" s="1"/>
  <c r="AY24" i="58" a="1"/>
  <c r="AY24" i="58" s="1"/>
  <c r="AY25" i="58" a="1"/>
  <c r="AY25" i="58" s="1"/>
  <c r="AY26" i="58" a="1"/>
  <c r="AY26" i="58" s="1"/>
  <c r="AY27" i="58" a="1"/>
  <c r="AY27" i="58" s="1"/>
  <c r="AY28" i="58" a="1"/>
  <c r="AY28" i="58" s="1"/>
  <c r="AY31" i="58" a="1"/>
  <c r="AY31" i="58" s="1"/>
  <c r="AY32" i="58" a="1"/>
  <c r="AY32" i="58" s="1"/>
  <c r="AY33" i="58" a="1"/>
  <c r="AY33" i="58" s="1"/>
  <c r="AY34" i="58" a="1"/>
  <c r="AY34" i="58" s="1"/>
  <c r="AY35" i="58" a="1"/>
  <c r="AY35" i="58" s="1"/>
  <c r="AY11" i="59" a="1"/>
  <c r="AY11" i="59" s="1"/>
  <c r="AY12" i="59" a="1"/>
  <c r="AY12" i="59" s="1"/>
  <c r="AY13" i="59" a="1"/>
  <c r="AY13" i="59" s="1"/>
  <c r="AY14" i="59" a="1"/>
  <c r="AY14" i="59" s="1"/>
  <c r="AY17" i="59" a="1"/>
  <c r="AY17" i="59" s="1"/>
  <c r="AY18" i="59" a="1"/>
  <c r="AY18" i="59" s="1"/>
  <c r="AY19" i="59" a="1"/>
  <c r="AY19" i="59" s="1"/>
  <c r="AY20" i="59" a="1"/>
  <c r="AY20" i="59" s="1"/>
  <c r="AY21" i="59" a="1"/>
  <c r="AY21" i="59" s="1"/>
  <c r="AY24" i="59" a="1"/>
  <c r="AY24" i="59" s="1"/>
  <c r="AY25" i="59" a="1"/>
  <c r="AY25" i="59" s="1"/>
  <c r="AY26" i="59" a="1"/>
  <c r="AY26" i="59" s="1"/>
  <c r="AY27" i="59" a="1"/>
  <c r="AY27" i="59" s="1"/>
  <c r="AY28" i="59" a="1"/>
  <c r="AY28" i="59" s="1"/>
  <c r="AY31" i="59" a="1"/>
  <c r="AY31" i="59" s="1"/>
  <c r="AY32" i="59" a="1"/>
  <c r="AY32" i="59" s="1"/>
  <c r="AY33" i="59" a="1"/>
  <c r="AY33" i="59" s="1"/>
  <c r="AY34" i="59" a="1"/>
  <c r="AY34" i="59" s="1"/>
  <c r="AY35" i="59" a="1"/>
  <c r="AY35" i="59" s="1"/>
  <c r="AY11" i="60" a="1"/>
  <c r="AY11" i="60" s="1"/>
  <c r="AY12" i="60" a="1"/>
  <c r="AY12" i="60" s="1"/>
  <c r="AY13" i="60" a="1"/>
  <c r="AY13" i="60" s="1"/>
  <c r="AY14" i="60" a="1"/>
  <c r="AY14" i="60" s="1"/>
  <c r="AY17" i="60" a="1"/>
  <c r="AY17" i="60" s="1"/>
  <c r="AY18" i="60" a="1"/>
  <c r="AY18" i="60" s="1"/>
  <c r="AY19" i="60" a="1"/>
  <c r="AY19" i="60" s="1"/>
  <c r="AY20" i="60" a="1"/>
  <c r="AY20" i="60" s="1"/>
  <c r="AY21" i="60" a="1"/>
  <c r="AY21" i="60" s="1"/>
  <c r="AY24" i="60" a="1"/>
  <c r="AY24" i="60" s="1"/>
  <c r="AY25" i="60" a="1"/>
  <c r="AY25" i="60" s="1"/>
  <c r="AY26" i="60" a="1"/>
  <c r="AY26" i="60" s="1"/>
  <c r="AY27" i="60" a="1"/>
  <c r="AY27" i="60" s="1"/>
  <c r="AY28" i="60" a="1"/>
  <c r="AY28" i="60" s="1"/>
  <c r="AY31" i="60" a="1"/>
  <c r="AY31" i="60" s="1"/>
  <c r="AY32" i="60" a="1"/>
  <c r="AY32" i="60" s="1"/>
  <c r="AY33" i="60" a="1"/>
  <c r="AY33" i="60" s="1"/>
  <c r="AY34" i="60" a="1"/>
  <c r="AY34" i="60" s="1"/>
  <c r="AY35" i="60" a="1"/>
  <c r="AY35" i="60" s="1"/>
  <c r="AY11" i="61" a="1"/>
  <c r="AY11" i="61" s="1"/>
  <c r="AY12" i="61" a="1"/>
  <c r="AY12" i="61" s="1"/>
  <c r="AY13" i="61" a="1"/>
  <c r="AY13" i="61" s="1"/>
  <c r="AY14" i="61" a="1"/>
  <c r="AY14" i="61" s="1"/>
  <c r="AY17" i="61" a="1"/>
  <c r="AY17" i="61" s="1"/>
  <c r="AY18" i="61" a="1"/>
  <c r="AY18" i="61" s="1"/>
  <c r="AY19" i="61" a="1"/>
  <c r="AY19" i="61" s="1"/>
  <c r="AY20" i="61" a="1"/>
  <c r="AY20" i="61" s="1"/>
  <c r="AY21" i="61" a="1"/>
  <c r="AY21" i="61" s="1"/>
  <c r="AY24" i="61" a="1"/>
  <c r="AY24" i="61" s="1"/>
  <c r="AY25" i="61" a="1"/>
  <c r="AY25" i="61" s="1"/>
  <c r="AY26" i="61" a="1"/>
  <c r="AY26" i="61" s="1"/>
  <c r="AY27" i="61" a="1"/>
  <c r="AY27" i="61" s="1"/>
  <c r="AY28" i="61" a="1"/>
  <c r="AY28" i="61" s="1"/>
  <c r="AY31" i="61" a="1"/>
  <c r="AY31" i="61" s="1"/>
  <c r="AY32" i="61" a="1"/>
  <c r="AY32" i="61" s="1"/>
  <c r="AY33" i="61" a="1"/>
  <c r="AY33" i="61" s="1"/>
  <c r="AY34" i="61" a="1"/>
  <c r="AY34" i="61" s="1"/>
  <c r="AY35" i="61" a="1"/>
  <c r="AY35" i="61" s="1"/>
  <c r="AY11" i="50" a="1"/>
  <c r="AY11" i="50" s="1"/>
  <c r="AY12" i="50" a="1"/>
  <c r="AY12" i="50" s="1"/>
  <c r="AY13" i="50" a="1"/>
  <c r="AY13" i="50" s="1"/>
  <c r="AY14" i="50" a="1"/>
  <c r="AY14" i="50" s="1"/>
  <c r="AY17" i="50" a="1"/>
  <c r="AY17" i="50" s="1"/>
  <c r="AY18" i="50" a="1"/>
  <c r="AY18" i="50" s="1"/>
  <c r="AY19" i="50" a="1"/>
  <c r="AY19" i="50" s="1"/>
  <c r="AY20" i="50" a="1"/>
  <c r="AY20" i="50" s="1"/>
  <c r="AY21" i="50" a="1"/>
  <c r="AY21" i="50" s="1"/>
  <c r="AY24" i="50" a="1"/>
  <c r="AY24" i="50" s="1"/>
  <c r="AY25" i="50" a="1"/>
  <c r="AY25" i="50" s="1"/>
  <c r="AY26" i="50" a="1"/>
  <c r="AY26" i="50" s="1"/>
  <c r="AY27" i="50" a="1"/>
  <c r="AY27" i="50" s="1"/>
  <c r="AY28" i="50" a="1"/>
  <c r="AY28" i="50" s="1"/>
  <c r="AY31" i="50" a="1"/>
  <c r="AY31" i="50" s="1"/>
  <c r="AY32" i="50" a="1"/>
  <c r="AY32" i="50" s="1"/>
  <c r="AY33" i="50" a="1"/>
  <c r="AY33" i="50" s="1"/>
  <c r="AY34" i="50" a="1"/>
  <c r="AY34" i="50" s="1"/>
  <c r="AY35" i="50" a="1"/>
  <c r="AY35" i="50" s="1"/>
  <c r="AY11" i="51" a="1"/>
  <c r="AY11" i="51" s="1"/>
  <c r="AY12" i="51" a="1"/>
  <c r="AY12" i="51" s="1"/>
  <c r="AY13" i="51" a="1"/>
  <c r="AY13" i="51" s="1"/>
  <c r="AY14" i="51" a="1"/>
  <c r="AY14" i="51" s="1"/>
  <c r="AY17" i="51" a="1"/>
  <c r="AY17" i="51" s="1"/>
  <c r="AY18" i="51" a="1"/>
  <c r="AY18" i="51" s="1"/>
  <c r="AY19" i="51" a="1"/>
  <c r="AY19" i="51" s="1"/>
  <c r="AY20" i="51" a="1"/>
  <c r="AY20" i="51" s="1"/>
  <c r="AY21" i="51" a="1"/>
  <c r="AY21" i="51" s="1"/>
  <c r="AY24" i="51" a="1"/>
  <c r="AY24" i="51" s="1"/>
  <c r="AY25" i="51" a="1"/>
  <c r="AY25" i="51" s="1"/>
  <c r="AY26" i="51" a="1"/>
  <c r="AY26" i="51" s="1"/>
  <c r="AY27" i="51" a="1"/>
  <c r="AY27" i="51" s="1"/>
  <c r="AY28" i="51" a="1"/>
  <c r="AY28" i="51" s="1"/>
  <c r="AY31" i="51" a="1"/>
  <c r="AY31" i="51" s="1"/>
  <c r="AY32" i="51" a="1"/>
  <c r="AY32" i="51" s="1"/>
  <c r="AY33" i="51" a="1"/>
  <c r="AY33" i="51" s="1"/>
  <c r="AY34" i="51" a="1"/>
  <c r="AY34" i="51" s="1"/>
  <c r="AY35" i="51" a="1"/>
  <c r="AY35" i="51" s="1"/>
  <c r="AY11" i="52" a="1"/>
  <c r="AY11" i="52" s="1"/>
  <c r="AY12" i="52" a="1"/>
  <c r="AY12" i="52" s="1"/>
  <c r="AY13" i="52" a="1"/>
  <c r="AY13" i="52" s="1"/>
  <c r="AY14" i="52" a="1"/>
  <c r="AY14" i="52" s="1"/>
  <c r="AY17" i="52" a="1"/>
  <c r="AY17" i="52" s="1"/>
  <c r="AY18" i="52" a="1"/>
  <c r="AY18" i="52" s="1"/>
  <c r="AY19" i="52" a="1"/>
  <c r="AY19" i="52" s="1"/>
  <c r="AY20" i="52" a="1"/>
  <c r="AY20" i="52" s="1"/>
  <c r="AY21" i="52" a="1"/>
  <c r="AY21" i="52" s="1"/>
  <c r="AY24" i="52" a="1"/>
  <c r="AY24" i="52" s="1"/>
  <c r="AY25" i="52" a="1"/>
  <c r="AY25" i="52" s="1"/>
  <c r="AY26" i="52" a="1"/>
  <c r="AY26" i="52" s="1"/>
  <c r="AY27" i="52" a="1"/>
  <c r="AY27" i="52" s="1"/>
  <c r="AY28" i="52" a="1"/>
  <c r="AY28" i="52" s="1"/>
  <c r="AY31" i="52" a="1"/>
  <c r="AY31" i="52" s="1"/>
  <c r="AY32" i="52" a="1"/>
  <c r="AY32" i="52" s="1"/>
  <c r="AY33" i="52" a="1"/>
  <c r="AY33" i="52" s="1"/>
  <c r="AY34" i="52" a="1"/>
  <c r="AY34" i="52" s="1"/>
  <c r="AY35" i="52" a="1"/>
  <c r="AY35" i="52" s="1"/>
  <c r="AY11" i="53" a="1"/>
  <c r="AY11" i="53" s="1"/>
  <c r="AY12" i="53" a="1"/>
  <c r="AY12" i="53" s="1"/>
  <c r="AY13" i="53" a="1"/>
  <c r="AY13" i="53" s="1"/>
  <c r="AY14" i="53" a="1"/>
  <c r="AY14" i="53" s="1"/>
  <c r="AY17" i="53" a="1"/>
  <c r="AY17" i="53" s="1"/>
  <c r="AY18" i="53" a="1"/>
  <c r="AY18" i="53" s="1"/>
  <c r="AY19" i="53" a="1"/>
  <c r="AY19" i="53" s="1"/>
  <c r="AY20" i="53" a="1"/>
  <c r="AY20" i="53" s="1"/>
  <c r="AY21" i="53" a="1"/>
  <c r="AY21" i="53" s="1"/>
  <c r="AY24" i="53" a="1"/>
  <c r="AY24" i="53" s="1"/>
  <c r="AY25" i="53" a="1"/>
  <c r="AY25" i="53" s="1"/>
  <c r="AY26" i="53" a="1"/>
  <c r="AY26" i="53" s="1"/>
  <c r="AY27" i="53" a="1"/>
  <c r="AY27" i="53" s="1"/>
  <c r="AY28" i="53" a="1"/>
  <c r="AY28" i="53" s="1"/>
  <c r="AY31" i="53" a="1"/>
  <c r="AY31" i="53" s="1"/>
  <c r="AY32" i="53" a="1"/>
  <c r="AY32" i="53" s="1"/>
  <c r="AY33" i="53" a="1"/>
  <c r="AY33" i="53" s="1"/>
  <c r="AY34" i="53" a="1"/>
  <c r="AY34" i="53" s="1"/>
  <c r="AY35" i="53" a="1"/>
  <c r="AY35" i="53" s="1"/>
  <c r="AY11" i="49" a="1"/>
  <c r="AY11" i="49" s="1"/>
  <c r="AY12" i="49" a="1"/>
  <c r="AY12" i="49" s="1"/>
  <c r="AY13" i="49" a="1"/>
  <c r="AY13" i="49" s="1"/>
  <c r="AY14" i="49" a="1"/>
  <c r="AY14" i="49" s="1"/>
  <c r="AY17" i="49" a="1"/>
  <c r="AY17" i="49" s="1"/>
  <c r="AY18" i="49" a="1"/>
  <c r="AY18" i="49" s="1"/>
  <c r="AY19" i="49" a="1"/>
  <c r="AY19" i="49" s="1"/>
  <c r="AY20" i="49" a="1"/>
  <c r="AY20" i="49" s="1"/>
  <c r="AY21" i="49" a="1"/>
  <c r="AY21" i="49" s="1"/>
  <c r="AY24" i="49" a="1"/>
  <c r="AY24" i="49" s="1"/>
  <c r="AY25" i="49" a="1"/>
  <c r="AY25" i="49" s="1"/>
  <c r="AY26" i="49" a="1"/>
  <c r="AY26" i="49" s="1"/>
  <c r="AY27" i="49" a="1"/>
  <c r="AY27" i="49" s="1"/>
  <c r="AY28" i="49" a="1"/>
  <c r="AY28" i="49" s="1"/>
  <c r="AY31" i="49" a="1"/>
  <c r="AY31" i="49" s="1"/>
  <c r="AY32" i="49" a="1"/>
  <c r="AY32" i="49" s="1"/>
  <c r="AY33" i="49" a="1"/>
  <c r="AY33" i="49" s="1"/>
  <c r="AY34" i="49" a="1"/>
  <c r="AY34" i="49" s="1"/>
  <c r="AY35" i="49" a="1"/>
  <c r="AY35" i="49" s="1"/>
  <c r="AY11" i="48" a="1"/>
  <c r="AY11" i="48" s="1"/>
  <c r="AY12" i="48" a="1"/>
  <c r="AY12" i="48" s="1"/>
  <c r="AY13" i="48" a="1"/>
  <c r="AY13" i="48" s="1"/>
  <c r="AY14" i="48" a="1"/>
  <c r="AY14" i="48" s="1"/>
  <c r="AY17" i="48" a="1"/>
  <c r="AY17" i="48" s="1"/>
  <c r="AY18" i="48" a="1"/>
  <c r="AY18" i="48" s="1"/>
  <c r="AY19" i="48" a="1"/>
  <c r="AY19" i="48" s="1"/>
  <c r="AY20" i="48" a="1"/>
  <c r="AY20" i="48" s="1"/>
  <c r="AY21" i="48" a="1"/>
  <c r="AY21" i="48" s="1"/>
  <c r="AY24" i="48" a="1"/>
  <c r="AY24" i="48" s="1"/>
  <c r="AY25" i="48" a="1"/>
  <c r="AY25" i="48" s="1"/>
  <c r="AY26" i="48" a="1"/>
  <c r="AY26" i="48" s="1"/>
  <c r="AY27" i="48" a="1"/>
  <c r="AY27" i="48" s="1"/>
  <c r="AY28" i="48" a="1"/>
  <c r="AY28" i="48" s="1"/>
  <c r="AY31" i="48" a="1"/>
  <c r="AY31" i="48" s="1"/>
  <c r="AY32" i="48" a="1"/>
  <c r="AY32" i="48" s="1"/>
  <c r="AY33" i="48" a="1"/>
  <c r="AY33" i="48" s="1"/>
  <c r="AY34" i="48" a="1"/>
  <c r="AY34" i="48" s="1"/>
  <c r="AY35" i="48" a="1"/>
  <c r="AY35" i="48" s="1"/>
  <c r="AY11" i="47" a="1"/>
  <c r="AY11" i="47" s="1"/>
  <c r="AY12" i="47" a="1"/>
  <c r="AY12" i="47" s="1"/>
  <c r="AY13" i="47" a="1"/>
  <c r="AY13" i="47" s="1"/>
  <c r="AY14" i="47" a="1"/>
  <c r="AY14" i="47" s="1"/>
  <c r="AY17" i="47" a="1"/>
  <c r="AY17" i="47" s="1"/>
  <c r="AY18" i="47" a="1"/>
  <c r="AY18" i="47" s="1"/>
  <c r="AY19" i="47" a="1"/>
  <c r="AY19" i="47" s="1"/>
  <c r="AY20" i="47" a="1"/>
  <c r="AY20" i="47" s="1"/>
  <c r="AY21" i="47" a="1"/>
  <c r="AY21" i="47" s="1"/>
  <c r="AY24" i="47" a="1"/>
  <c r="AY24" i="47" s="1"/>
  <c r="AY25" i="47" a="1"/>
  <c r="AY25" i="47" s="1"/>
  <c r="AY26" i="47" a="1"/>
  <c r="AY26" i="47" s="1"/>
  <c r="AY27" i="47" a="1"/>
  <c r="AY27" i="47" s="1"/>
  <c r="AY28" i="47" a="1"/>
  <c r="AY28" i="47" s="1"/>
  <c r="AY31" i="47" a="1"/>
  <c r="AY31" i="47" s="1"/>
  <c r="AY32" i="47" a="1"/>
  <c r="AY32" i="47" s="1"/>
  <c r="AY33" i="47" a="1"/>
  <c r="AY33" i="47" s="1"/>
  <c r="AY34" i="47" a="1"/>
  <c r="AY34" i="47" s="1"/>
  <c r="AY35" i="47" a="1"/>
  <c r="AY35" i="47" s="1"/>
  <c r="AY11" i="46" a="1"/>
  <c r="AY11" i="46" s="1"/>
  <c r="AY12" i="46" a="1"/>
  <c r="AY12" i="46" s="1"/>
  <c r="AY13" i="46" a="1"/>
  <c r="AY13" i="46" s="1"/>
  <c r="AY14" i="46" a="1"/>
  <c r="AY14" i="46" s="1"/>
  <c r="AY17" i="46" a="1"/>
  <c r="AY17" i="46" s="1"/>
  <c r="AY18" i="46" a="1"/>
  <c r="AY18" i="46" s="1"/>
  <c r="AY19" i="46" a="1"/>
  <c r="AY19" i="46" s="1"/>
  <c r="AY20" i="46" a="1"/>
  <c r="AY20" i="46" s="1"/>
  <c r="AY21" i="46" a="1"/>
  <c r="AY21" i="46" s="1"/>
  <c r="AY24" i="46" a="1"/>
  <c r="AY24" i="46" s="1"/>
  <c r="AY25" i="46" a="1"/>
  <c r="AY25" i="46" s="1"/>
  <c r="AY26" i="46" a="1"/>
  <c r="AY26" i="46" s="1"/>
  <c r="AY27" i="46" a="1"/>
  <c r="AY27" i="46" s="1"/>
  <c r="AY28" i="46" a="1"/>
  <c r="AY28" i="46" s="1"/>
  <c r="AY31" i="46" a="1"/>
  <c r="AY31" i="46" s="1"/>
  <c r="AY32" i="46" a="1"/>
  <c r="AY32" i="46" s="1"/>
  <c r="AY33" i="46" a="1"/>
  <c r="AY33" i="46" s="1"/>
  <c r="AY34" i="46" a="1"/>
  <c r="AY34" i="46" s="1"/>
  <c r="AY35" i="46" a="1"/>
  <c r="AY35" i="46" s="1"/>
  <c r="AY11" i="1" a="1"/>
  <c r="AY11" i="1" s="1"/>
  <c r="AY12" i="1" a="1"/>
  <c r="AY12" i="1" s="1"/>
  <c r="AY13" i="1" a="1"/>
  <c r="AY13" i="1" s="1"/>
  <c r="AY14" i="1" a="1"/>
  <c r="AY14" i="1" s="1"/>
  <c r="AY17" i="1" a="1"/>
  <c r="AY17" i="1" s="1"/>
  <c r="AY18" i="1" a="1"/>
  <c r="AY18" i="1" s="1"/>
  <c r="AY19" i="1" a="1"/>
  <c r="AY19" i="1" s="1"/>
  <c r="AY20" i="1" a="1"/>
  <c r="AY20" i="1" s="1"/>
  <c r="AY21" i="1" a="1"/>
  <c r="AY21" i="1" s="1"/>
  <c r="AY24" i="1" a="1"/>
  <c r="AY24" i="1" s="1"/>
  <c r="AY25" i="1" a="1"/>
  <c r="AY25" i="1" s="1"/>
  <c r="AY26" i="1" a="1"/>
  <c r="AY26" i="1" s="1"/>
  <c r="AY27" i="1" a="1"/>
  <c r="AY27" i="1" s="1"/>
  <c r="AY28" i="1" a="1"/>
  <c r="AY28" i="1" s="1"/>
  <c r="AY31" i="1" a="1"/>
  <c r="AY31" i="1" s="1"/>
  <c r="AY32" i="1" a="1"/>
  <c r="AY32" i="1" s="1"/>
  <c r="AY33" i="1" a="1"/>
  <c r="AY33" i="1" s="1"/>
  <c r="AY34" i="1" a="1"/>
  <c r="AY34" i="1" s="1"/>
  <c r="AY35" i="1" a="1"/>
  <c r="AY35" i="1" s="1"/>
  <c r="AY10" i="76" a="1"/>
  <c r="AY10" i="76" s="1"/>
  <c r="AY10" i="68" a="1"/>
  <c r="AY10" i="68" s="1"/>
  <c r="AY10" i="69" a="1"/>
  <c r="AY10" i="69" s="1"/>
  <c r="AY10" i="70" a="1"/>
  <c r="AY10" i="70" s="1"/>
  <c r="AY10" i="71" a="1"/>
  <c r="AY10" i="71" s="1"/>
  <c r="AY10" i="72" a="1"/>
  <c r="AY10" i="72" s="1"/>
  <c r="AY10" i="74" a="1"/>
  <c r="AY10" i="74" s="1"/>
  <c r="AY10" i="75" a="1"/>
  <c r="AY10" i="75" s="1"/>
  <c r="AY10" i="62" a="1"/>
  <c r="AY10" i="62" s="1"/>
  <c r="AY10" i="63" a="1"/>
  <c r="AY10" i="63" s="1"/>
  <c r="AY10" i="64" a="1"/>
  <c r="AY10" i="64" s="1"/>
  <c r="AY10" i="65" a="1"/>
  <c r="AY10" i="65" s="1"/>
  <c r="AY10" i="66" a="1"/>
  <c r="AY10" i="66" s="1"/>
  <c r="AY10" i="67" a="1"/>
  <c r="AY10" i="67" s="1"/>
  <c r="AY10" i="54" a="1"/>
  <c r="AY10" i="54" s="1"/>
  <c r="AY10" i="55" a="1"/>
  <c r="AY10" i="55" s="1"/>
  <c r="AY10" i="56" a="1"/>
  <c r="AY10" i="56" s="1"/>
  <c r="AY10" i="57" a="1"/>
  <c r="AY10" i="57" s="1"/>
  <c r="AY10" i="58" a="1"/>
  <c r="AY10" i="58" s="1"/>
  <c r="AY10" i="59" a="1"/>
  <c r="AY10" i="59" s="1"/>
  <c r="AY10" i="60" a="1"/>
  <c r="AY10" i="60" s="1"/>
  <c r="AY10" i="61" a="1"/>
  <c r="AY10" i="61" s="1"/>
  <c r="AY10" i="50" a="1"/>
  <c r="AY10" i="50" s="1"/>
  <c r="AY10" i="51" a="1"/>
  <c r="AY10" i="51" s="1"/>
  <c r="AY10" i="52" a="1"/>
  <c r="AY10" i="52" s="1"/>
  <c r="AY10" i="53" a="1"/>
  <c r="AY10" i="53" s="1"/>
  <c r="AY10" i="49" a="1"/>
  <c r="AY10" i="49" s="1"/>
  <c r="AY10" i="48" a="1"/>
  <c r="AY10" i="48" s="1"/>
  <c r="AY10" i="47" a="1"/>
  <c r="AY10" i="47" s="1"/>
  <c r="AY10" i="46" a="1"/>
  <c r="AY10" i="46" s="1"/>
  <c r="AY10" i="1" a="1"/>
  <c r="AY10" i="1" s="1"/>
  <c r="AT30" i="76" a="1"/>
  <c r="AT30" i="76" s="1"/>
  <c r="BG30" i="76" s="1"/>
  <c r="AT29" i="76" a="1"/>
  <c r="AT29" i="76" s="1"/>
  <c r="BG29" i="76" s="1"/>
  <c r="AT23" i="76" a="1"/>
  <c r="AT23" i="76" s="1"/>
  <c r="BG23" i="76" s="1"/>
  <c r="AT22" i="76" a="1"/>
  <c r="AT22" i="76" s="1"/>
  <c r="BG22" i="76" s="1"/>
  <c r="AT16" i="76" a="1"/>
  <c r="AT16" i="76" s="1"/>
  <c r="BG16" i="76" s="1"/>
  <c r="AT15" i="76" a="1"/>
  <c r="AT15" i="76" s="1"/>
  <c r="BG15" i="76" s="1"/>
  <c r="AT30" i="68" a="1"/>
  <c r="AT30" i="68" s="1"/>
  <c r="BG30" i="68" s="1"/>
  <c r="AT29" i="68" a="1"/>
  <c r="AT29" i="68" s="1"/>
  <c r="BG29" i="68" s="1"/>
  <c r="AT23" i="68" a="1"/>
  <c r="AT23" i="68" s="1"/>
  <c r="BG23" i="68" s="1"/>
  <c r="AT22" i="68" a="1"/>
  <c r="AT22" i="68" s="1"/>
  <c r="BG22" i="68" s="1"/>
  <c r="AT16" i="68" a="1"/>
  <c r="AT16" i="68" s="1"/>
  <c r="BG16" i="68" s="1"/>
  <c r="AT15" i="68" a="1"/>
  <c r="AT15" i="68" s="1"/>
  <c r="BG15" i="68" s="1"/>
  <c r="AT14" i="68" a="1"/>
  <c r="AT14" i="68" s="1"/>
  <c r="AT30" i="69" a="1"/>
  <c r="AT30" i="69" s="1"/>
  <c r="BG30" i="69" s="1"/>
  <c r="AT29" i="69" a="1"/>
  <c r="AT29" i="69" s="1"/>
  <c r="BG29" i="69" s="1"/>
  <c r="AT23" i="69" a="1"/>
  <c r="AT23" i="69" s="1"/>
  <c r="BG23" i="69" s="1"/>
  <c r="AT22" i="69" a="1"/>
  <c r="AT22" i="69" s="1"/>
  <c r="BG22" i="69" s="1"/>
  <c r="AT16" i="69" a="1"/>
  <c r="AT16" i="69" s="1"/>
  <c r="BG16" i="69" s="1"/>
  <c r="AT15" i="69" a="1"/>
  <c r="AT15" i="69" s="1"/>
  <c r="BG15" i="69" s="1"/>
  <c r="AT14" i="69" a="1"/>
  <c r="AT14" i="69" s="1"/>
  <c r="BG14" i="69" s="1"/>
  <c r="AT30" i="70" a="1"/>
  <c r="AT30" i="70" s="1"/>
  <c r="BG30" i="70" s="1"/>
  <c r="AT29" i="70" a="1"/>
  <c r="AT29" i="70" s="1"/>
  <c r="BG29" i="70" s="1"/>
  <c r="AT23" i="70" a="1"/>
  <c r="AT23" i="70" s="1"/>
  <c r="BG23" i="70" s="1"/>
  <c r="AT22" i="70" a="1"/>
  <c r="AT22" i="70" s="1"/>
  <c r="BG22" i="70" s="1"/>
  <c r="AT16" i="70" a="1"/>
  <c r="AT16" i="70" s="1"/>
  <c r="BG16" i="70" s="1"/>
  <c r="AT15" i="70" a="1"/>
  <c r="AT15" i="70" s="1"/>
  <c r="BG15" i="70" s="1"/>
  <c r="AT14" i="70" a="1"/>
  <c r="AT14" i="70" s="1"/>
  <c r="BG14" i="70" s="1"/>
  <c r="AT30" i="71" a="1"/>
  <c r="AT30" i="71" s="1"/>
  <c r="BG30" i="71" s="1"/>
  <c r="AT29" i="71" a="1"/>
  <c r="AT29" i="71" s="1"/>
  <c r="BG29" i="71" s="1"/>
  <c r="AT23" i="71" a="1"/>
  <c r="AT23" i="71" s="1"/>
  <c r="BG23" i="71" s="1"/>
  <c r="AT22" i="71" a="1"/>
  <c r="AT22" i="71" s="1"/>
  <c r="BG22" i="71" s="1"/>
  <c r="AT16" i="71" a="1"/>
  <c r="AT16" i="71" s="1"/>
  <c r="BG16" i="71" s="1"/>
  <c r="AT15" i="71" a="1"/>
  <c r="AT15" i="71" s="1"/>
  <c r="BG15" i="71" s="1"/>
  <c r="AT30" i="72" a="1"/>
  <c r="AT30" i="72" s="1"/>
  <c r="BG30" i="72" s="1"/>
  <c r="AT29" i="72" a="1"/>
  <c r="AT29" i="72" s="1"/>
  <c r="BG29" i="72" s="1"/>
  <c r="AT23" i="72" a="1"/>
  <c r="AT23" i="72" s="1"/>
  <c r="BG23" i="72" s="1"/>
  <c r="AT22" i="72" a="1"/>
  <c r="AT22" i="72" s="1"/>
  <c r="BG22" i="72" s="1"/>
  <c r="AT16" i="72" a="1"/>
  <c r="AT16" i="72" s="1"/>
  <c r="BG16" i="72" s="1"/>
  <c r="AT15" i="72" a="1"/>
  <c r="AT15" i="72" s="1"/>
  <c r="BG15" i="72" s="1"/>
  <c r="AT14" i="72" a="1"/>
  <c r="AT14" i="72" s="1"/>
  <c r="BG14" i="72" s="1"/>
  <c r="AT30" i="74" a="1"/>
  <c r="AT30" i="74" s="1"/>
  <c r="BG30" i="74" s="1"/>
  <c r="AT29" i="74" a="1"/>
  <c r="AT29" i="74" s="1"/>
  <c r="BG29" i="74" s="1"/>
  <c r="AT23" i="74" a="1"/>
  <c r="AT23" i="74" s="1"/>
  <c r="BG23" i="74" s="1"/>
  <c r="AT22" i="74" a="1"/>
  <c r="AT22" i="74" s="1"/>
  <c r="BG22" i="74" s="1"/>
  <c r="AT16" i="74" a="1"/>
  <c r="AT16" i="74" s="1"/>
  <c r="BG16" i="74" s="1"/>
  <c r="AT15" i="74" a="1"/>
  <c r="AT15" i="74" s="1"/>
  <c r="BG15" i="74" s="1"/>
  <c r="AT30" i="75" a="1"/>
  <c r="AT30" i="75" s="1"/>
  <c r="BG30" i="75" s="1"/>
  <c r="AT29" i="75" a="1"/>
  <c r="AT29" i="75" s="1"/>
  <c r="BG29" i="75" s="1"/>
  <c r="AT23" i="75" a="1"/>
  <c r="AT23" i="75" s="1"/>
  <c r="BG23" i="75" s="1"/>
  <c r="AT22" i="75" a="1"/>
  <c r="AT22" i="75" s="1"/>
  <c r="BG22" i="75" s="1"/>
  <c r="AT16" i="75" a="1"/>
  <c r="AT16" i="75" s="1"/>
  <c r="BG16" i="75" s="1"/>
  <c r="AT15" i="75" a="1"/>
  <c r="AT15" i="75" s="1"/>
  <c r="BG15" i="75" s="1"/>
  <c r="AT14" i="75" a="1"/>
  <c r="AT14" i="75" s="1"/>
  <c r="AT30" i="62" a="1"/>
  <c r="AT30" i="62" s="1"/>
  <c r="BG30" i="62" s="1"/>
  <c r="AT29" i="62" a="1"/>
  <c r="AT29" i="62" s="1"/>
  <c r="BG29" i="62" s="1"/>
  <c r="AT23" i="62" a="1"/>
  <c r="AT23" i="62" s="1"/>
  <c r="BG23" i="62" s="1"/>
  <c r="AT22" i="62" a="1"/>
  <c r="AT22" i="62" s="1"/>
  <c r="BG22" i="62" s="1"/>
  <c r="AT16" i="62" a="1"/>
  <c r="AT16" i="62" s="1"/>
  <c r="BG16" i="62" s="1"/>
  <c r="AT15" i="62" a="1"/>
  <c r="AT15" i="62" s="1"/>
  <c r="BG15" i="62" s="1"/>
  <c r="AT30" i="63" a="1"/>
  <c r="AT30" i="63" s="1"/>
  <c r="BG30" i="63" s="1"/>
  <c r="AT29" i="63" a="1"/>
  <c r="AT29" i="63" s="1"/>
  <c r="BG29" i="63" s="1"/>
  <c r="AT23" i="63" a="1"/>
  <c r="AT23" i="63" s="1"/>
  <c r="BG23" i="63" s="1"/>
  <c r="AT22" i="63" a="1"/>
  <c r="AT22" i="63" s="1"/>
  <c r="BG22" i="63" s="1"/>
  <c r="AT21" i="63" a="1"/>
  <c r="AT21" i="63" s="1"/>
  <c r="AT16" i="63" a="1"/>
  <c r="AT16" i="63" s="1"/>
  <c r="BG16" i="63" s="1"/>
  <c r="AT15" i="63" a="1"/>
  <c r="AT15" i="63" s="1"/>
  <c r="BG15" i="63" s="1"/>
  <c r="AT14" i="63" a="1"/>
  <c r="AT14" i="63" s="1"/>
  <c r="AT35" i="64" a="1"/>
  <c r="AT35" i="64" s="1"/>
  <c r="AT34" i="64" a="1"/>
  <c r="AT34" i="64" s="1"/>
  <c r="AT30" i="64" a="1"/>
  <c r="AT30" i="64" s="1"/>
  <c r="BG30" i="64" s="1"/>
  <c r="AT29" i="64" a="1"/>
  <c r="AT29" i="64" s="1"/>
  <c r="BG29" i="64" s="1"/>
  <c r="AT23" i="64" a="1"/>
  <c r="AT23" i="64" s="1"/>
  <c r="BG23" i="64" s="1"/>
  <c r="AT22" i="64" a="1"/>
  <c r="AT22" i="64" s="1"/>
  <c r="BG22" i="64" s="1"/>
  <c r="AT16" i="64" a="1"/>
  <c r="AT16" i="64" s="1"/>
  <c r="BG16" i="64" s="1"/>
  <c r="AT15" i="64" a="1"/>
  <c r="AT15" i="64" s="1"/>
  <c r="BG15" i="64" s="1"/>
  <c r="AT14" i="64" a="1"/>
  <c r="AT14" i="64" s="1"/>
  <c r="BG14" i="64" s="1"/>
  <c r="AT12" i="64" a="1"/>
  <c r="AT12" i="64" s="1"/>
  <c r="AT30" i="65" a="1"/>
  <c r="AT30" i="65" s="1"/>
  <c r="BG30" i="65" s="1"/>
  <c r="AT29" i="65" a="1"/>
  <c r="AT29" i="65" s="1"/>
  <c r="BG29" i="65" s="1"/>
  <c r="AT23" i="65" a="1"/>
  <c r="AT23" i="65" s="1"/>
  <c r="BG23" i="65" s="1"/>
  <c r="AT22" i="65" a="1"/>
  <c r="AT22" i="65" s="1"/>
  <c r="BG22" i="65" s="1"/>
  <c r="AT21" i="65" a="1"/>
  <c r="AT21" i="65" s="1"/>
  <c r="AT16" i="65" a="1"/>
  <c r="AT16" i="65" s="1"/>
  <c r="BG16" i="65" s="1"/>
  <c r="AT15" i="65" a="1"/>
  <c r="AT15" i="65" s="1"/>
  <c r="BG15" i="65" s="1"/>
  <c r="AT14" i="65" a="1"/>
  <c r="AT14" i="65" s="1"/>
  <c r="BG14" i="65" s="1"/>
  <c r="AT30" i="66" a="1"/>
  <c r="AT30" i="66" s="1"/>
  <c r="BG30" i="66" s="1"/>
  <c r="AT29" i="66" a="1"/>
  <c r="AT29" i="66" s="1"/>
  <c r="BG29" i="66" s="1"/>
  <c r="AT23" i="66" a="1"/>
  <c r="AT23" i="66" s="1"/>
  <c r="BG23" i="66" s="1"/>
  <c r="AT22" i="66" a="1"/>
  <c r="AT22" i="66" s="1"/>
  <c r="BG22" i="66" s="1"/>
  <c r="AT16" i="66" a="1"/>
  <c r="AT16" i="66" s="1"/>
  <c r="BG16" i="66" s="1"/>
  <c r="AT15" i="66" a="1"/>
  <c r="AT15" i="66" s="1"/>
  <c r="BG15" i="66" s="1"/>
  <c r="AT14" i="66" a="1"/>
  <c r="AT14" i="66" s="1"/>
  <c r="BG14" i="66" s="1"/>
  <c r="AT35" i="67" a="1"/>
  <c r="AT35" i="67" s="1"/>
  <c r="AT34" i="67" a="1"/>
  <c r="AT34" i="67" s="1"/>
  <c r="AT30" i="67" a="1"/>
  <c r="AT30" i="67" s="1"/>
  <c r="BG30" i="67" s="1"/>
  <c r="AT29" i="67" a="1"/>
  <c r="AT29" i="67" s="1"/>
  <c r="BG29" i="67" s="1"/>
  <c r="AT23" i="67" a="1"/>
  <c r="AT23" i="67" s="1"/>
  <c r="BG23" i="67" s="1"/>
  <c r="AT22" i="67" a="1"/>
  <c r="AT22" i="67" s="1"/>
  <c r="BG22" i="67" s="1"/>
  <c r="AT16" i="67" a="1"/>
  <c r="AT16" i="67" s="1"/>
  <c r="BG16" i="67" s="1"/>
  <c r="AT15" i="67" a="1"/>
  <c r="AT15" i="67" s="1"/>
  <c r="BG15" i="67" s="1"/>
  <c r="AT14" i="67" a="1"/>
  <c r="AT14" i="67" s="1"/>
  <c r="BG14" i="67" s="1"/>
  <c r="AT30" i="54" a="1"/>
  <c r="AT30" i="54" s="1"/>
  <c r="BG30" i="54" s="1"/>
  <c r="AT29" i="54" a="1"/>
  <c r="AT29" i="54" s="1"/>
  <c r="BG29" i="54" s="1"/>
  <c r="AT23" i="54" a="1"/>
  <c r="AT23" i="54" s="1"/>
  <c r="BG23" i="54" s="1"/>
  <c r="AT22" i="54" a="1"/>
  <c r="AT22" i="54" s="1"/>
  <c r="BG22" i="54" s="1"/>
  <c r="AT16" i="54" a="1"/>
  <c r="AT16" i="54" s="1"/>
  <c r="BG16" i="54" s="1"/>
  <c r="AT15" i="54" a="1"/>
  <c r="AT15" i="54" s="1"/>
  <c r="BG15" i="54" s="1"/>
  <c r="AT14" i="54" a="1"/>
  <c r="AT14" i="54" s="1"/>
  <c r="BG14" i="54" s="1"/>
  <c r="AT30" i="55" a="1"/>
  <c r="AT30" i="55" s="1"/>
  <c r="BG30" i="55" s="1"/>
  <c r="AT29" i="55" a="1"/>
  <c r="AT29" i="55" s="1"/>
  <c r="BG29" i="55" s="1"/>
  <c r="AT23" i="55" a="1"/>
  <c r="AT23" i="55" s="1"/>
  <c r="BG23" i="55" s="1"/>
  <c r="AT22" i="55" a="1"/>
  <c r="AT22" i="55" s="1"/>
  <c r="BG22" i="55" s="1"/>
  <c r="AT16" i="55" a="1"/>
  <c r="AT16" i="55" s="1"/>
  <c r="BG16" i="55" s="1"/>
  <c r="AT15" i="55" a="1"/>
  <c r="AT15" i="55" s="1"/>
  <c r="BG15" i="55" s="1"/>
  <c r="AT30" i="56" a="1"/>
  <c r="AT30" i="56" s="1"/>
  <c r="BG30" i="56" s="1"/>
  <c r="AT29" i="56" a="1"/>
  <c r="AT29" i="56" s="1"/>
  <c r="BG29" i="56" s="1"/>
  <c r="AT23" i="56" a="1"/>
  <c r="AT23" i="56" s="1"/>
  <c r="BG23" i="56" s="1"/>
  <c r="AT22" i="56" a="1"/>
  <c r="AT22" i="56" s="1"/>
  <c r="BG22" i="56" s="1"/>
  <c r="AT21" i="56" a="1"/>
  <c r="AT21" i="56" s="1"/>
  <c r="AT16" i="56" a="1"/>
  <c r="AT16" i="56" s="1"/>
  <c r="BG16" i="56" s="1"/>
  <c r="AT15" i="56" a="1"/>
  <c r="AT15" i="56" s="1"/>
  <c r="BG15" i="56" s="1"/>
  <c r="AT14" i="56" a="1"/>
  <c r="AT14" i="56" s="1"/>
  <c r="BG14" i="56" s="1"/>
  <c r="AT30" i="57" a="1"/>
  <c r="AT30" i="57" s="1"/>
  <c r="BG30" i="57" s="1"/>
  <c r="AT29" i="57" a="1"/>
  <c r="AT29" i="57" s="1"/>
  <c r="BG29" i="57" s="1"/>
  <c r="AT23" i="57" a="1"/>
  <c r="AT23" i="57" s="1"/>
  <c r="BG23" i="57" s="1"/>
  <c r="AT22" i="57" a="1"/>
  <c r="AT22" i="57" s="1"/>
  <c r="BG22" i="57" s="1"/>
  <c r="AT16" i="57" a="1"/>
  <c r="AT16" i="57" s="1"/>
  <c r="BG16" i="57" s="1"/>
  <c r="AT15" i="57" a="1"/>
  <c r="AT15" i="57" s="1"/>
  <c r="BG15" i="57" s="1"/>
  <c r="AT14" i="57" a="1"/>
  <c r="AT14" i="57" s="1"/>
  <c r="BG14" i="57" s="1"/>
  <c r="BK14" i="57" s="1"/>
  <c r="AT30" i="58" a="1"/>
  <c r="AT30" i="58" s="1"/>
  <c r="BG30" i="58" s="1"/>
  <c r="AT29" i="58" a="1"/>
  <c r="AT29" i="58" s="1"/>
  <c r="BG29" i="58" s="1"/>
  <c r="AT23" i="58" a="1"/>
  <c r="AT23" i="58" s="1"/>
  <c r="BG23" i="58" s="1"/>
  <c r="AT22" i="58" a="1"/>
  <c r="AT22" i="58" s="1"/>
  <c r="BG22" i="58" s="1"/>
  <c r="AT16" i="58" a="1"/>
  <c r="AT16" i="58" s="1"/>
  <c r="BG16" i="58" s="1"/>
  <c r="AT15" i="58" a="1"/>
  <c r="AT15" i="58" s="1"/>
  <c r="BG15" i="58" s="1"/>
  <c r="AT14" i="58" a="1"/>
  <c r="AT14" i="58" s="1"/>
  <c r="BG14" i="58" s="1"/>
  <c r="AT30" i="59" a="1"/>
  <c r="AT30" i="59" s="1"/>
  <c r="BG30" i="59" s="1"/>
  <c r="AT29" i="59" a="1"/>
  <c r="AT29" i="59" s="1"/>
  <c r="BG29" i="59" s="1"/>
  <c r="AT23" i="59" a="1"/>
  <c r="AT23" i="59" s="1"/>
  <c r="BG23" i="59" s="1"/>
  <c r="AT22" i="59" a="1"/>
  <c r="AT22" i="59" s="1"/>
  <c r="BG22" i="59" s="1"/>
  <c r="AT16" i="59" a="1"/>
  <c r="AT16" i="59" s="1"/>
  <c r="BG16" i="59" s="1"/>
  <c r="AT15" i="59" a="1"/>
  <c r="AT15" i="59" s="1"/>
  <c r="BG15" i="59" s="1"/>
  <c r="AT14" i="59" a="1"/>
  <c r="AT14" i="59" s="1"/>
  <c r="BG14" i="59" s="1"/>
  <c r="AT30" i="60" a="1"/>
  <c r="AT30" i="60" s="1"/>
  <c r="BG30" i="60" s="1"/>
  <c r="AT29" i="60" a="1"/>
  <c r="AT29" i="60" s="1"/>
  <c r="BG29" i="60" s="1"/>
  <c r="AT23" i="60" a="1"/>
  <c r="AT23" i="60" s="1"/>
  <c r="BG23" i="60" s="1"/>
  <c r="AT22" i="60" a="1"/>
  <c r="AT22" i="60" s="1"/>
  <c r="BG22" i="60" s="1"/>
  <c r="AT16" i="60" a="1"/>
  <c r="AT16" i="60" s="1"/>
  <c r="BG16" i="60" s="1"/>
  <c r="AT15" i="60" a="1"/>
  <c r="AT15" i="60" s="1"/>
  <c r="BG15" i="60" s="1"/>
  <c r="AT30" i="61" a="1"/>
  <c r="AT30" i="61" s="1"/>
  <c r="BG30" i="61" s="1"/>
  <c r="AT29" i="61" a="1"/>
  <c r="AT29" i="61" s="1"/>
  <c r="BG29" i="61" s="1"/>
  <c r="AT23" i="61" a="1"/>
  <c r="AT23" i="61" s="1"/>
  <c r="BG23" i="61" s="1"/>
  <c r="AT22" i="61" a="1"/>
  <c r="AT22" i="61" s="1"/>
  <c r="BG22" i="61" s="1"/>
  <c r="AT16" i="61" a="1"/>
  <c r="AT16" i="61" s="1"/>
  <c r="BG16" i="61" s="1"/>
  <c r="AT15" i="61" a="1"/>
  <c r="AT15" i="61" s="1"/>
  <c r="BG15" i="61" s="1"/>
  <c r="AT14" i="61" a="1"/>
  <c r="AT14" i="61" s="1"/>
  <c r="BG14" i="61" s="1"/>
  <c r="AT30" i="50" a="1"/>
  <c r="AT30" i="50" s="1"/>
  <c r="BG30" i="50" s="1"/>
  <c r="AT29" i="50" a="1"/>
  <c r="AT29" i="50" s="1"/>
  <c r="BG29" i="50" s="1"/>
  <c r="AT23" i="50" a="1"/>
  <c r="AT23" i="50" s="1"/>
  <c r="BG23" i="50" s="1"/>
  <c r="AT22" i="50" a="1"/>
  <c r="AT22" i="50" s="1"/>
  <c r="BG22" i="50" s="1"/>
  <c r="AT16" i="50" a="1"/>
  <c r="AT16" i="50" s="1"/>
  <c r="BG16" i="50" s="1"/>
  <c r="AT15" i="50" a="1"/>
  <c r="AT15" i="50" s="1"/>
  <c r="BG15" i="50" s="1"/>
  <c r="AT14" i="50" a="1"/>
  <c r="AT14" i="50" s="1"/>
  <c r="BG14" i="50" s="1"/>
  <c r="AT30" i="51" a="1"/>
  <c r="AT30" i="51" s="1"/>
  <c r="BG30" i="51" s="1"/>
  <c r="AT29" i="51" a="1"/>
  <c r="AT29" i="51" s="1"/>
  <c r="BG29" i="51" s="1"/>
  <c r="AT23" i="51" a="1"/>
  <c r="AT23" i="51" s="1"/>
  <c r="BG23" i="51" s="1"/>
  <c r="AT22" i="51" a="1"/>
  <c r="AT22" i="51" s="1"/>
  <c r="BG22" i="51" s="1"/>
  <c r="AT21" i="51" a="1"/>
  <c r="AT21" i="51" s="1"/>
  <c r="AT16" i="51" a="1"/>
  <c r="AT16" i="51" s="1"/>
  <c r="BG16" i="51" s="1"/>
  <c r="AT15" i="51" a="1"/>
  <c r="AT15" i="51" s="1"/>
  <c r="BG15" i="51" s="1"/>
  <c r="AT14" i="51" a="1"/>
  <c r="AT14" i="51" s="1"/>
  <c r="BG14" i="51" s="1"/>
  <c r="AT30" i="52" a="1"/>
  <c r="AT30" i="52" s="1"/>
  <c r="BG30" i="52" s="1"/>
  <c r="AT29" i="52" a="1"/>
  <c r="AT29" i="52" s="1"/>
  <c r="BG29" i="52" s="1"/>
  <c r="AT23" i="52" a="1"/>
  <c r="AT23" i="52" s="1"/>
  <c r="BG23" i="52" s="1"/>
  <c r="AT22" i="52" a="1"/>
  <c r="AT22" i="52" s="1"/>
  <c r="BG22" i="52" s="1"/>
  <c r="AT16" i="52" a="1"/>
  <c r="AT16" i="52" s="1"/>
  <c r="BG16" i="52" s="1"/>
  <c r="AT15" i="52" a="1"/>
  <c r="AT15" i="52" s="1"/>
  <c r="BG15" i="52" s="1"/>
  <c r="AT14" i="52" a="1"/>
  <c r="AT14" i="52" s="1"/>
  <c r="BG14" i="52" s="1"/>
  <c r="AT30" i="53" a="1"/>
  <c r="AT30" i="53" s="1"/>
  <c r="BG30" i="53" s="1"/>
  <c r="AT29" i="53" a="1"/>
  <c r="AT29" i="53" s="1"/>
  <c r="BG29" i="53" s="1"/>
  <c r="AT23" i="53" a="1"/>
  <c r="AT23" i="53" s="1"/>
  <c r="BG23" i="53" s="1"/>
  <c r="AT22" i="53" a="1"/>
  <c r="AT22" i="53" s="1"/>
  <c r="BG22" i="53" s="1"/>
  <c r="AT16" i="53" a="1"/>
  <c r="AT16" i="53" s="1"/>
  <c r="BG16" i="53" s="1"/>
  <c r="AT15" i="53" a="1"/>
  <c r="AT15" i="53" s="1"/>
  <c r="BG15" i="53" s="1"/>
  <c r="AT30" i="49" a="1"/>
  <c r="AT30" i="49" s="1"/>
  <c r="BG30" i="49" s="1"/>
  <c r="AT29" i="49" a="1"/>
  <c r="AT29" i="49" s="1"/>
  <c r="BG29" i="49" s="1"/>
  <c r="AT23" i="49" a="1"/>
  <c r="AT23" i="49" s="1"/>
  <c r="BG23" i="49" s="1"/>
  <c r="AT22" i="49" a="1"/>
  <c r="AT22" i="49" s="1"/>
  <c r="BG22" i="49" s="1"/>
  <c r="AT16" i="49" a="1"/>
  <c r="AT16" i="49" s="1"/>
  <c r="BG16" i="49" s="1"/>
  <c r="AT15" i="49" a="1"/>
  <c r="AT15" i="49" s="1"/>
  <c r="BG15" i="49" s="1"/>
  <c r="AT14" i="49" a="1"/>
  <c r="AT14" i="49" s="1"/>
  <c r="BG14" i="49" s="1"/>
  <c r="AT30" i="48" a="1"/>
  <c r="AT30" i="48" s="1"/>
  <c r="BG30" i="48" s="1"/>
  <c r="AT29" i="48" a="1"/>
  <c r="AT29" i="48" s="1"/>
  <c r="BG29" i="48" s="1"/>
  <c r="AT23" i="48" a="1"/>
  <c r="AT23" i="48" s="1"/>
  <c r="BG23" i="48" s="1"/>
  <c r="AT22" i="48" a="1"/>
  <c r="AT22" i="48" s="1"/>
  <c r="BG22" i="48" s="1"/>
  <c r="AT16" i="48" a="1"/>
  <c r="AT16" i="48" s="1"/>
  <c r="BG16" i="48" s="1"/>
  <c r="AT15" i="48" a="1"/>
  <c r="AT15" i="48" s="1"/>
  <c r="BG15" i="48" s="1"/>
  <c r="AT30" i="47" a="1"/>
  <c r="AT30" i="47" s="1"/>
  <c r="BG30" i="47" s="1"/>
  <c r="AT29" i="47" a="1"/>
  <c r="AT29" i="47" s="1"/>
  <c r="BG29" i="47" s="1"/>
  <c r="AT23" i="47" a="1"/>
  <c r="AT23" i="47" s="1"/>
  <c r="BG23" i="47" s="1"/>
  <c r="AT22" i="47" a="1"/>
  <c r="AT22" i="47" s="1"/>
  <c r="BG22" i="47" s="1"/>
  <c r="AT16" i="47" a="1"/>
  <c r="AT16" i="47" s="1"/>
  <c r="BG16" i="47" s="1"/>
  <c r="AT15" i="47" a="1"/>
  <c r="AT15" i="47" s="1"/>
  <c r="BG15" i="47" s="1"/>
  <c r="AT14" i="47" a="1"/>
  <c r="AT14" i="47" s="1"/>
  <c r="BG14" i="47" s="1"/>
  <c r="AT30" i="46" a="1"/>
  <c r="AT30" i="46" s="1"/>
  <c r="BG30" i="46" s="1"/>
  <c r="AT29" i="46" a="1"/>
  <c r="AT29" i="46" s="1"/>
  <c r="BG29" i="46" s="1"/>
  <c r="AT23" i="46" a="1"/>
  <c r="AT23" i="46" s="1"/>
  <c r="BG23" i="46" s="1"/>
  <c r="AT22" i="46" a="1"/>
  <c r="AT22" i="46" s="1"/>
  <c r="BG22" i="46" s="1"/>
  <c r="AT16" i="46" a="1"/>
  <c r="AT16" i="46" s="1"/>
  <c r="BG16" i="46" s="1"/>
  <c r="AT15" i="46" a="1"/>
  <c r="AT15" i="46" s="1"/>
  <c r="BG15" i="46" s="1"/>
  <c r="AT14" i="46" a="1"/>
  <c r="AT14" i="46" s="1"/>
  <c r="BG14" i="46" s="1"/>
  <c r="AT30" i="1" a="1"/>
  <c r="AT30" i="1" s="1"/>
  <c r="AT29" i="1" a="1"/>
  <c r="AT29" i="1" s="1"/>
  <c r="AT23" i="1" a="1"/>
  <c r="AT23" i="1" s="1"/>
  <c r="AT22" i="1" a="1"/>
  <c r="AT22" i="1" s="1"/>
  <c r="AT16" i="1" a="1"/>
  <c r="AT16" i="1" s="1"/>
  <c r="AT15" i="1" a="1"/>
  <c r="AT15" i="1" s="1"/>
  <c r="AT14" i="1" a="1"/>
  <c r="AT14" i="1" s="1"/>
  <c r="AT13" i="72" a="1"/>
  <c r="AT13" i="72" s="1"/>
  <c r="AT13" i="63" a="1"/>
  <c r="AT13" i="63" s="1"/>
  <c r="AT13" i="64" a="1"/>
  <c r="AT13" i="64" s="1"/>
  <c r="AT13" i="65" a="1"/>
  <c r="AT13" i="65" s="1"/>
  <c r="AT13" i="52" a="1"/>
  <c r="AT13" i="52" s="1"/>
  <c r="DP35" i="76"/>
  <c r="DG35" i="76"/>
  <c r="CZ35" i="76"/>
  <c r="AL35" i="76"/>
  <c r="AK35" i="76"/>
  <c r="AJ35" i="76"/>
  <c r="AI35" i="76"/>
  <c r="B35" i="76" a="1"/>
  <c r="B35" i="76" s="1"/>
  <c r="DP34" i="76"/>
  <c r="DG34" i="76"/>
  <c r="CZ34" i="76"/>
  <c r="AL34" i="76"/>
  <c r="AK34" i="76"/>
  <c r="AJ34" i="76"/>
  <c r="AI34" i="76"/>
  <c r="CD34" i="76" s="1"/>
  <c r="B34" i="76" a="1"/>
  <c r="B34" i="76" s="1"/>
  <c r="DP33" i="76"/>
  <c r="DG33" i="76"/>
  <c r="CZ33" i="76"/>
  <c r="AL33" i="76"/>
  <c r="AK33" i="76"/>
  <c r="AJ33" i="76"/>
  <c r="AI33" i="76"/>
  <c r="B33" i="76" a="1"/>
  <c r="B33" i="76" s="1"/>
  <c r="DP32" i="76"/>
  <c r="DG32" i="76"/>
  <c r="CZ32" i="76"/>
  <c r="AL32" i="76"/>
  <c r="AK32" i="76"/>
  <c r="AJ32" i="76"/>
  <c r="AI32" i="76"/>
  <c r="B32" i="76" a="1"/>
  <c r="B32" i="76" s="1"/>
  <c r="DP31" i="76"/>
  <c r="DG31" i="76"/>
  <c r="CZ31" i="76"/>
  <c r="AL31" i="76"/>
  <c r="AK31" i="76"/>
  <c r="AJ31" i="76"/>
  <c r="AI31" i="76"/>
  <c r="B31" i="76" a="1"/>
  <c r="B31" i="76" s="1"/>
  <c r="DP30" i="76"/>
  <c r="DG30" i="76"/>
  <c r="CZ30" i="76"/>
  <c r="AL30" i="76"/>
  <c r="AK30" i="76"/>
  <c r="AJ30" i="76"/>
  <c r="AI30" i="76"/>
  <c r="F30" i="76" a="1"/>
  <c r="F30" i="76" s="1"/>
  <c r="N30" i="76" s="1"/>
  <c r="A30" i="76"/>
  <c r="DP29" i="76"/>
  <c r="DG29" i="76"/>
  <c r="CZ29" i="76"/>
  <c r="AL29" i="76"/>
  <c r="AK29" i="76"/>
  <c r="AJ29" i="76"/>
  <c r="AI29" i="76"/>
  <c r="CD29" i="76" s="1"/>
  <c r="F29" i="76" a="1"/>
  <c r="F29" i="76" s="1"/>
  <c r="N29" i="76" s="1"/>
  <c r="A29" i="76"/>
  <c r="DP28" i="76"/>
  <c r="DG28" i="76"/>
  <c r="CZ28" i="76"/>
  <c r="AL28" i="76"/>
  <c r="AK28" i="76"/>
  <c r="AJ28" i="76"/>
  <c r="AI28" i="76"/>
  <c r="CD28" i="76" s="1"/>
  <c r="B28" i="76" a="1"/>
  <c r="B28" i="76" s="1"/>
  <c r="DP27" i="76"/>
  <c r="DG27" i="76"/>
  <c r="CZ27" i="76"/>
  <c r="AL27" i="76"/>
  <c r="AK27" i="76"/>
  <c r="AJ27" i="76"/>
  <c r="AI27" i="76"/>
  <c r="B27" i="76" a="1"/>
  <c r="B27" i="76" s="1"/>
  <c r="DP26" i="76"/>
  <c r="DG26" i="76"/>
  <c r="CZ26" i="76"/>
  <c r="AL26" i="76"/>
  <c r="AK26" i="76"/>
  <c r="AJ26" i="76"/>
  <c r="AI26" i="76"/>
  <c r="CD26" i="76" s="1"/>
  <c r="B26" i="76" a="1"/>
  <c r="B26" i="76" s="1"/>
  <c r="DP25" i="76"/>
  <c r="DG25" i="76"/>
  <c r="CZ25" i="76"/>
  <c r="AL25" i="76"/>
  <c r="AK25" i="76"/>
  <c r="AJ25" i="76"/>
  <c r="AI25" i="76"/>
  <c r="B25" i="76" a="1"/>
  <c r="B25" i="76" s="1"/>
  <c r="DP24" i="76"/>
  <c r="DG24" i="76"/>
  <c r="CZ24" i="76"/>
  <c r="AL24" i="76"/>
  <c r="AK24" i="76"/>
  <c r="AJ24" i="76"/>
  <c r="AI24" i="76"/>
  <c r="CD24" i="76" s="1"/>
  <c r="B24" i="76" a="1"/>
  <c r="B24" i="76" s="1"/>
  <c r="DP23" i="76"/>
  <c r="DG23" i="76"/>
  <c r="CZ23" i="76"/>
  <c r="AL23" i="76"/>
  <c r="AK23" i="76"/>
  <c r="AJ23" i="76"/>
  <c r="AI23" i="76"/>
  <c r="CD23" i="76" s="1"/>
  <c r="AN23" i="76"/>
  <c r="F23" i="76" a="1"/>
  <c r="F23" i="76" s="1"/>
  <c r="N23" i="76" s="1"/>
  <c r="A23" i="76"/>
  <c r="DP22" i="76"/>
  <c r="DG22" i="76"/>
  <c r="CZ22" i="76"/>
  <c r="AL22" i="76"/>
  <c r="AK22" i="76"/>
  <c r="AJ22" i="76"/>
  <c r="AI22" i="76"/>
  <c r="CD22" i="76" s="1"/>
  <c r="AN22" i="76"/>
  <c r="F22" i="76" a="1"/>
  <c r="F22" i="76" s="1"/>
  <c r="N22" i="76" s="1"/>
  <c r="A22" i="76"/>
  <c r="DP21" i="76"/>
  <c r="DG21" i="76"/>
  <c r="CZ21" i="76"/>
  <c r="AL21" i="76"/>
  <c r="AK21" i="76"/>
  <c r="AJ21" i="76"/>
  <c r="AI21" i="76"/>
  <c r="CD21" i="76" s="1"/>
  <c r="B21" i="76" a="1"/>
  <c r="B21" i="76" s="1"/>
  <c r="DP20" i="76"/>
  <c r="DG20" i="76"/>
  <c r="CZ20" i="76"/>
  <c r="AL20" i="76"/>
  <c r="AK20" i="76"/>
  <c r="AJ20" i="76"/>
  <c r="AI20" i="76"/>
  <c r="CD20" i="76" s="1"/>
  <c r="B20" i="76" a="1"/>
  <c r="B20" i="76" s="1"/>
  <c r="DP19" i="76"/>
  <c r="DG19" i="76"/>
  <c r="CZ19" i="76"/>
  <c r="AL19" i="76"/>
  <c r="AK19" i="76"/>
  <c r="AJ19" i="76"/>
  <c r="AI19" i="76"/>
  <c r="B19" i="76" a="1"/>
  <c r="B19" i="76" s="1"/>
  <c r="DP18" i="76"/>
  <c r="DG18" i="76"/>
  <c r="CZ18" i="76"/>
  <c r="AL18" i="76"/>
  <c r="AK18" i="76"/>
  <c r="AJ18" i="76"/>
  <c r="AI18" i="76"/>
  <c r="CD18" i="76" s="1"/>
  <c r="B18" i="76" a="1"/>
  <c r="B18" i="76" s="1"/>
  <c r="DP17" i="76"/>
  <c r="DG17" i="76"/>
  <c r="CZ17" i="76"/>
  <c r="AL17" i="76"/>
  <c r="AK17" i="76"/>
  <c r="AJ17" i="76"/>
  <c r="AI17" i="76"/>
  <c r="B17" i="76" a="1"/>
  <c r="B17" i="76" s="1"/>
  <c r="DP16" i="76"/>
  <c r="DG16" i="76"/>
  <c r="CZ16" i="76"/>
  <c r="CE16" i="76"/>
  <c r="AL16" i="76"/>
  <c r="AK16" i="76"/>
  <c r="AJ16" i="76"/>
  <c r="AI16" i="76"/>
  <c r="AN16" i="76"/>
  <c r="F16" i="76" a="1"/>
  <c r="F16" i="76" s="1"/>
  <c r="N16" i="76" s="1"/>
  <c r="A16" i="76"/>
  <c r="DP15" i="76"/>
  <c r="DG15" i="76"/>
  <c r="CZ15" i="76"/>
  <c r="CE15" i="76"/>
  <c r="AL15" i="76"/>
  <c r="AK15" i="76"/>
  <c r="AJ15" i="76"/>
  <c r="AI15" i="76"/>
  <c r="CD15" i="76" s="1"/>
  <c r="AN15" i="76"/>
  <c r="F15" i="76" a="1"/>
  <c r="F15" i="76" s="1"/>
  <c r="N15" i="76" s="1"/>
  <c r="A15" i="76"/>
  <c r="DP14" i="76"/>
  <c r="DG14" i="76"/>
  <c r="CZ14" i="76"/>
  <c r="AL14" i="76"/>
  <c r="AK14" i="76"/>
  <c r="AJ14" i="76"/>
  <c r="AI14" i="76"/>
  <c r="DP13" i="76"/>
  <c r="DG13" i="76"/>
  <c r="CZ13" i="76"/>
  <c r="AL13" i="76"/>
  <c r="AK13" i="76"/>
  <c r="AJ13" i="76"/>
  <c r="AI13" i="76"/>
  <c r="DP12" i="76"/>
  <c r="DG12" i="76"/>
  <c r="CZ12" i="76"/>
  <c r="AL12" i="76"/>
  <c r="AK12" i="76"/>
  <c r="AJ12" i="76"/>
  <c r="AI12" i="76"/>
  <c r="CD12" i="76" s="1"/>
  <c r="DP11" i="76"/>
  <c r="DG11" i="76"/>
  <c r="CZ11" i="76"/>
  <c r="AL11" i="76"/>
  <c r="AK11" i="76"/>
  <c r="AJ11" i="76"/>
  <c r="AI11" i="76"/>
  <c r="CD11" i="76" s="1"/>
  <c r="B11" i="76" a="1"/>
  <c r="B11" i="76" s="1"/>
  <c r="DZ10" i="76" a="1"/>
  <c r="DZ10" i="76" s="1"/>
  <c r="DP10" i="76"/>
  <c r="DG10" i="76"/>
  <c r="CZ10" i="76"/>
  <c r="AL10" i="76"/>
  <c r="AK10" i="76"/>
  <c r="AJ10" i="76"/>
  <c r="AI10" i="76"/>
  <c r="CD10" i="76" s="1"/>
  <c r="B10" i="76" a="1"/>
  <c r="B10" i="76" s="1"/>
  <c r="AR9" i="76"/>
  <c r="AQ9" i="76"/>
  <c r="AP9" i="76"/>
  <c r="AO9" i="76"/>
  <c r="AL9" i="76"/>
  <c r="AK9" i="76"/>
  <c r="AJ9" i="76"/>
  <c r="AI9" i="76"/>
  <c r="W9" i="76"/>
  <c r="S9" i="76"/>
  <c r="O9" i="76"/>
  <c r="M9" i="76"/>
  <c r="I9" i="76"/>
  <c r="E9" i="76"/>
  <c r="CS3" i="76" a="1"/>
  <c r="CS2" i="76"/>
  <c r="CY1" i="76"/>
  <c r="CV1" i="76"/>
  <c r="DP35" i="75"/>
  <c r="DG35" i="75"/>
  <c r="CZ35" i="75"/>
  <c r="AL35" i="75"/>
  <c r="AK35" i="75"/>
  <c r="AJ35" i="75"/>
  <c r="AI35" i="75"/>
  <c r="B35" i="75" a="1"/>
  <c r="B35" i="75" s="1"/>
  <c r="DP34" i="75"/>
  <c r="DG34" i="75"/>
  <c r="CZ34" i="75"/>
  <c r="AL34" i="75"/>
  <c r="AK34" i="75"/>
  <c r="AJ34" i="75"/>
  <c r="AI34" i="75"/>
  <c r="CD34" i="75" s="1"/>
  <c r="B34" i="75" a="1"/>
  <c r="B34" i="75" s="1"/>
  <c r="DP33" i="75"/>
  <c r="DG33" i="75"/>
  <c r="CZ33" i="75"/>
  <c r="AL33" i="75"/>
  <c r="AK33" i="75"/>
  <c r="AJ33" i="75"/>
  <c r="AI33" i="75"/>
  <c r="B33" i="75" a="1"/>
  <c r="B33" i="75" s="1"/>
  <c r="DP32" i="75"/>
  <c r="DG32" i="75"/>
  <c r="CZ32" i="75"/>
  <c r="AL32" i="75"/>
  <c r="AK32" i="75"/>
  <c r="AJ32" i="75"/>
  <c r="AI32" i="75"/>
  <c r="CD32" i="75" s="1"/>
  <c r="B32" i="75" a="1"/>
  <c r="B32" i="75" s="1"/>
  <c r="DP31" i="75"/>
  <c r="DG31" i="75"/>
  <c r="CZ31" i="75"/>
  <c r="AL31" i="75"/>
  <c r="AK31" i="75"/>
  <c r="AJ31" i="75"/>
  <c r="AI31" i="75"/>
  <c r="CD31" i="75" s="1"/>
  <c r="B31" i="75" a="1"/>
  <c r="B31" i="75" s="1"/>
  <c r="DP30" i="75"/>
  <c r="DG30" i="75"/>
  <c r="CZ30" i="75"/>
  <c r="DL30" i="75"/>
  <c r="AL30" i="75"/>
  <c r="AK30" i="75"/>
  <c r="AJ30" i="75"/>
  <c r="AI30" i="75"/>
  <c r="BD30" i="75" s="1"/>
  <c r="AN30" i="75"/>
  <c r="F30" i="75" a="1"/>
  <c r="F30" i="75" s="1"/>
  <c r="N30" i="75" s="1"/>
  <c r="A30" i="75"/>
  <c r="DP29" i="75"/>
  <c r="DG29" i="75"/>
  <c r="CZ29" i="75"/>
  <c r="AL29" i="75"/>
  <c r="AK29" i="75"/>
  <c r="AJ29" i="75"/>
  <c r="AI29" i="75"/>
  <c r="CD29" i="75" s="1"/>
  <c r="AN29" i="75"/>
  <c r="F29" i="75" a="1"/>
  <c r="F29" i="75" s="1"/>
  <c r="N29" i="75" s="1"/>
  <c r="A29" i="75"/>
  <c r="AD29" i="75" s="1" a="1"/>
  <c r="AD29" i="75" s="1"/>
  <c r="DP28" i="75"/>
  <c r="DG28" i="75"/>
  <c r="CZ28" i="75"/>
  <c r="AL28" i="75"/>
  <c r="AK28" i="75"/>
  <c r="AJ28" i="75"/>
  <c r="AI28" i="75"/>
  <c r="CC28" i="75" s="1"/>
  <c r="B28" i="75" a="1"/>
  <c r="B28" i="75" s="1"/>
  <c r="DP27" i="75"/>
  <c r="DG27" i="75"/>
  <c r="CZ27" i="75"/>
  <c r="AL27" i="75"/>
  <c r="AK27" i="75"/>
  <c r="AJ27" i="75"/>
  <c r="AI27" i="75"/>
  <c r="CD27" i="75" s="1"/>
  <c r="B27" i="75" a="1"/>
  <c r="B27" i="75" s="1"/>
  <c r="DP26" i="75"/>
  <c r="DG26" i="75"/>
  <c r="CZ26" i="75"/>
  <c r="AL26" i="75"/>
  <c r="AK26" i="75"/>
  <c r="AJ26" i="75"/>
  <c r="AI26" i="75"/>
  <c r="CD26" i="75" s="1"/>
  <c r="B26" i="75" a="1"/>
  <c r="B26" i="75" s="1"/>
  <c r="DP25" i="75"/>
  <c r="DG25" i="75"/>
  <c r="CZ25" i="75"/>
  <c r="AL25" i="75"/>
  <c r="AK25" i="75"/>
  <c r="AJ25" i="75"/>
  <c r="AI25" i="75"/>
  <c r="CD25" i="75" s="1"/>
  <c r="B25" i="75" a="1"/>
  <c r="B25" i="75" s="1"/>
  <c r="DP24" i="75"/>
  <c r="DG24" i="75"/>
  <c r="CZ24" i="75"/>
  <c r="AL24" i="75"/>
  <c r="AK24" i="75"/>
  <c r="AJ24" i="75"/>
  <c r="AI24" i="75"/>
  <c r="CD24" i="75" s="1"/>
  <c r="B24" i="75" a="1"/>
  <c r="B24" i="75" s="1"/>
  <c r="DP23" i="75"/>
  <c r="DG23" i="75"/>
  <c r="CZ23" i="75"/>
  <c r="AL23" i="75"/>
  <c r="AK23" i="75"/>
  <c r="AJ23" i="75"/>
  <c r="AI23" i="75"/>
  <c r="CD23" i="75" s="1"/>
  <c r="AN23" i="75"/>
  <c r="F23" i="75" a="1"/>
  <c r="F23" i="75" s="1"/>
  <c r="N23" i="75" s="1"/>
  <c r="A23" i="75"/>
  <c r="DP22" i="75"/>
  <c r="DG22" i="75"/>
  <c r="CZ22" i="75"/>
  <c r="AL22" i="75"/>
  <c r="AK22" i="75"/>
  <c r="AJ22" i="75"/>
  <c r="AI22" i="75"/>
  <c r="AN22" i="75"/>
  <c r="F22" i="75" a="1"/>
  <c r="F22" i="75" s="1"/>
  <c r="N22" i="75" s="1"/>
  <c r="A22" i="75"/>
  <c r="DP21" i="75"/>
  <c r="DG21" i="75"/>
  <c r="CZ21" i="75"/>
  <c r="AL21" i="75"/>
  <c r="AK21" i="75"/>
  <c r="AJ21" i="75"/>
  <c r="AI21" i="75"/>
  <c r="B21" i="75" a="1"/>
  <c r="B21" i="75" s="1"/>
  <c r="DP20" i="75"/>
  <c r="DG20" i="75"/>
  <c r="CZ20" i="75"/>
  <c r="AL20" i="75"/>
  <c r="AK20" i="75"/>
  <c r="AJ20" i="75"/>
  <c r="AI20" i="75"/>
  <c r="CD20" i="75" s="1"/>
  <c r="B20" i="75" a="1"/>
  <c r="B20" i="75" s="1"/>
  <c r="DP19" i="75"/>
  <c r="DG19" i="75"/>
  <c r="CZ19" i="75"/>
  <c r="AL19" i="75"/>
  <c r="AK19" i="75"/>
  <c r="AJ19" i="75"/>
  <c r="AI19" i="75"/>
  <c r="CD19" i="75" s="1"/>
  <c r="B19" i="75" a="1"/>
  <c r="B19" i="75" s="1"/>
  <c r="DP18" i="75"/>
  <c r="DG18" i="75"/>
  <c r="CZ18" i="75"/>
  <c r="AL18" i="75"/>
  <c r="AK18" i="75"/>
  <c r="AJ18" i="75"/>
  <c r="AI18" i="75"/>
  <c r="B18" i="75" a="1"/>
  <c r="B18" i="75" s="1"/>
  <c r="DP17" i="75"/>
  <c r="DG17" i="75"/>
  <c r="CZ17" i="75"/>
  <c r="AL17" i="75"/>
  <c r="AK17" i="75"/>
  <c r="AJ17" i="75"/>
  <c r="AI17" i="75"/>
  <c r="B17" i="75" a="1"/>
  <c r="B17" i="75" s="1"/>
  <c r="DP16" i="75"/>
  <c r="DG16" i="75"/>
  <c r="CZ16" i="75"/>
  <c r="AL16" i="75"/>
  <c r="AK16" i="75"/>
  <c r="AJ16" i="75"/>
  <c r="AI16" i="75"/>
  <c r="CD16" i="75" s="1"/>
  <c r="AN16" i="75"/>
  <c r="F16" i="75" a="1"/>
  <c r="F16" i="75" s="1"/>
  <c r="N16" i="75" s="1"/>
  <c r="A16" i="75"/>
  <c r="DP15" i="75"/>
  <c r="DG15" i="75"/>
  <c r="CZ15" i="75"/>
  <c r="AL15" i="75"/>
  <c r="AK15" i="75"/>
  <c r="AJ15" i="75"/>
  <c r="AI15" i="75"/>
  <c r="CD15" i="75" s="1"/>
  <c r="AN15" i="75"/>
  <c r="F15" i="75" a="1"/>
  <c r="F15" i="75" s="1"/>
  <c r="N15" i="75" s="1"/>
  <c r="A15" i="75"/>
  <c r="DP14" i="75"/>
  <c r="DG14" i="75"/>
  <c r="CZ14" i="75"/>
  <c r="AL14" i="75"/>
  <c r="AK14" i="75"/>
  <c r="AJ14" i="75"/>
  <c r="AI14" i="75"/>
  <c r="CD14" i="75" s="1"/>
  <c r="DP13" i="75"/>
  <c r="DG13" i="75"/>
  <c r="CZ13" i="75"/>
  <c r="AL13" i="75"/>
  <c r="AK13" i="75"/>
  <c r="AJ13" i="75"/>
  <c r="AI13" i="75"/>
  <c r="CD13" i="75" s="1"/>
  <c r="DP12" i="75"/>
  <c r="DG12" i="75"/>
  <c r="CZ12" i="75"/>
  <c r="AL12" i="75"/>
  <c r="AK12" i="75"/>
  <c r="AJ12" i="75"/>
  <c r="AI12" i="75"/>
  <c r="DP11" i="75"/>
  <c r="DG11" i="75"/>
  <c r="CZ11" i="75"/>
  <c r="AL11" i="75"/>
  <c r="AK11" i="75"/>
  <c r="AJ11" i="75"/>
  <c r="AI11" i="75"/>
  <c r="B11" i="75" a="1"/>
  <c r="B11" i="75" s="1"/>
  <c r="DZ10" i="75" a="1"/>
  <c r="DZ10" i="75" s="1"/>
  <c r="DP10" i="75"/>
  <c r="DG10" i="75"/>
  <c r="CZ10" i="75"/>
  <c r="AL10" i="75"/>
  <c r="AK10" i="75"/>
  <c r="AJ10" i="75"/>
  <c r="AI10" i="75"/>
  <c r="B10" i="75" a="1"/>
  <c r="B10" i="75" s="1"/>
  <c r="AR9" i="75"/>
  <c r="AQ9" i="75"/>
  <c r="AP9" i="75"/>
  <c r="AO9" i="75"/>
  <c r="AL9" i="75"/>
  <c r="AK9" i="75"/>
  <c r="AJ9" i="75"/>
  <c r="AI9" i="75"/>
  <c r="W9" i="75"/>
  <c r="S9" i="75"/>
  <c r="O9" i="75"/>
  <c r="M9" i="75"/>
  <c r="I9" i="75"/>
  <c r="E9" i="75"/>
  <c r="CS3" i="75" a="1"/>
  <c r="CS2" i="75"/>
  <c r="EA10" i="75" s="1" a="1"/>
  <c r="EA10" i="75" s="1"/>
  <c r="CY1" i="75"/>
  <c r="CV1" i="75"/>
  <c r="DP35" i="74"/>
  <c r="DG35" i="74"/>
  <c r="CZ35" i="74"/>
  <c r="AL35" i="74"/>
  <c r="AK35" i="74"/>
  <c r="AJ35" i="74"/>
  <c r="AI35" i="74"/>
  <c r="CD35" i="74" s="1"/>
  <c r="B35" i="74" a="1"/>
  <c r="B35" i="74" s="1"/>
  <c r="DP34" i="74"/>
  <c r="DG34" i="74"/>
  <c r="CZ34" i="74"/>
  <c r="AL34" i="74"/>
  <c r="AK34" i="74"/>
  <c r="AJ34" i="74"/>
  <c r="AI34" i="74"/>
  <c r="B34" i="74" a="1"/>
  <c r="B34" i="74" s="1"/>
  <c r="DP33" i="74"/>
  <c r="DG33" i="74"/>
  <c r="CZ33" i="74"/>
  <c r="AL33" i="74"/>
  <c r="AK33" i="74"/>
  <c r="AJ33" i="74"/>
  <c r="AI33" i="74"/>
  <c r="CD33" i="74" s="1"/>
  <c r="B33" i="74" a="1"/>
  <c r="B33" i="74" s="1"/>
  <c r="DP32" i="74"/>
  <c r="DG32" i="74"/>
  <c r="CZ32" i="74"/>
  <c r="AL32" i="74"/>
  <c r="AK32" i="74"/>
  <c r="AJ32" i="74"/>
  <c r="AI32" i="74"/>
  <c r="CD32" i="74" s="1"/>
  <c r="B32" i="74" a="1"/>
  <c r="B32" i="74" s="1"/>
  <c r="DP31" i="74"/>
  <c r="DG31" i="74"/>
  <c r="CZ31" i="74"/>
  <c r="AL31" i="74"/>
  <c r="AK31" i="74"/>
  <c r="AJ31" i="74"/>
  <c r="AI31" i="74"/>
  <c r="CD31" i="74" s="1"/>
  <c r="B31" i="74" a="1"/>
  <c r="B31" i="74" s="1"/>
  <c r="DP30" i="74"/>
  <c r="DG30" i="74"/>
  <c r="CZ30" i="74"/>
  <c r="AL30" i="74"/>
  <c r="AK30" i="74"/>
  <c r="AJ30" i="74"/>
  <c r="AI30" i="74"/>
  <c r="AN30" i="74"/>
  <c r="F30" i="74" a="1"/>
  <c r="F30" i="74" s="1"/>
  <c r="N30" i="74" s="1"/>
  <c r="A30" i="74"/>
  <c r="DP29" i="74"/>
  <c r="DG29" i="74"/>
  <c r="CZ29" i="74"/>
  <c r="AL29" i="74"/>
  <c r="AK29" i="74"/>
  <c r="AJ29" i="74"/>
  <c r="AI29" i="74"/>
  <c r="AN29" i="74"/>
  <c r="F29" i="74" a="1"/>
  <c r="F29" i="74" s="1"/>
  <c r="N29" i="74" s="1"/>
  <c r="A29" i="74"/>
  <c r="DP28" i="74"/>
  <c r="DG28" i="74"/>
  <c r="CZ28" i="74"/>
  <c r="AL28" i="74"/>
  <c r="AK28" i="74"/>
  <c r="AJ28" i="74"/>
  <c r="AI28" i="74"/>
  <c r="B28" i="74" a="1"/>
  <c r="B28" i="74" s="1"/>
  <c r="DP27" i="74"/>
  <c r="DG27" i="74"/>
  <c r="CZ27" i="74"/>
  <c r="AL27" i="74"/>
  <c r="AK27" i="74"/>
  <c r="AJ27" i="74"/>
  <c r="AI27" i="74"/>
  <c r="B27" i="74" a="1"/>
  <c r="B27" i="74" s="1"/>
  <c r="DP26" i="74"/>
  <c r="DG26" i="74"/>
  <c r="CZ26" i="74"/>
  <c r="AL26" i="74"/>
  <c r="AK26" i="74"/>
  <c r="AJ26" i="74"/>
  <c r="AI26" i="74"/>
  <c r="B26" i="74" a="1"/>
  <c r="B26" i="74" s="1"/>
  <c r="DP25" i="74"/>
  <c r="DG25" i="74"/>
  <c r="CZ25" i="74"/>
  <c r="AL25" i="74"/>
  <c r="AK25" i="74"/>
  <c r="AJ25" i="74"/>
  <c r="AI25" i="74"/>
  <c r="B25" i="74" a="1"/>
  <c r="B25" i="74" s="1"/>
  <c r="DP24" i="74"/>
  <c r="DG24" i="74"/>
  <c r="CZ24" i="74"/>
  <c r="AL24" i="74"/>
  <c r="AK24" i="74"/>
  <c r="AJ24" i="74"/>
  <c r="AI24" i="74"/>
  <c r="B24" i="74" a="1"/>
  <c r="B24" i="74" s="1"/>
  <c r="DP23" i="74"/>
  <c r="DG23" i="74"/>
  <c r="CZ23" i="74"/>
  <c r="AL23" i="74"/>
  <c r="AK23" i="74"/>
  <c r="AJ23" i="74"/>
  <c r="AI23" i="74"/>
  <c r="AN23" i="74"/>
  <c r="F23" i="74" a="1"/>
  <c r="F23" i="74" s="1"/>
  <c r="N23" i="74" s="1"/>
  <c r="A23" i="74"/>
  <c r="DP22" i="74"/>
  <c r="DG22" i="74"/>
  <c r="CZ22" i="74"/>
  <c r="AL22" i="74"/>
  <c r="AK22" i="74"/>
  <c r="AJ22" i="74"/>
  <c r="AI22" i="74"/>
  <c r="CD22" i="74" s="1"/>
  <c r="AN22" i="74"/>
  <c r="F22" i="74" a="1"/>
  <c r="F22" i="74" s="1"/>
  <c r="N22" i="74" s="1"/>
  <c r="A22" i="74"/>
  <c r="DP21" i="74"/>
  <c r="DG21" i="74"/>
  <c r="CZ21" i="74"/>
  <c r="AL21" i="74"/>
  <c r="AK21" i="74"/>
  <c r="AJ21" i="74"/>
  <c r="AI21" i="74"/>
  <c r="B21" i="74" a="1"/>
  <c r="B21" i="74" s="1"/>
  <c r="DP20" i="74"/>
  <c r="DG20" i="74"/>
  <c r="CZ20" i="74"/>
  <c r="AL20" i="74"/>
  <c r="AK20" i="74"/>
  <c r="AJ20" i="74"/>
  <c r="AI20" i="74"/>
  <c r="CD20" i="74" s="1"/>
  <c r="B20" i="74" a="1"/>
  <c r="B20" i="74" s="1"/>
  <c r="DP19" i="74"/>
  <c r="DG19" i="74"/>
  <c r="CZ19" i="74"/>
  <c r="AL19" i="74"/>
  <c r="AK19" i="74"/>
  <c r="AJ19" i="74"/>
  <c r="AI19" i="74"/>
  <c r="B19" i="74" a="1"/>
  <c r="B19" i="74" s="1"/>
  <c r="DP18" i="74"/>
  <c r="DG18" i="74"/>
  <c r="CZ18" i="74"/>
  <c r="AL18" i="74"/>
  <c r="AK18" i="74"/>
  <c r="AJ18" i="74"/>
  <c r="AI18" i="74"/>
  <c r="B18" i="74" a="1"/>
  <c r="B18" i="74" s="1"/>
  <c r="DP17" i="74"/>
  <c r="DG17" i="74"/>
  <c r="CZ17" i="74"/>
  <c r="AL17" i="74"/>
  <c r="AK17" i="74"/>
  <c r="AJ17" i="74"/>
  <c r="AI17" i="74"/>
  <c r="CD17" i="74" s="1"/>
  <c r="B17" i="74" a="1"/>
  <c r="B17" i="74" s="1"/>
  <c r="DP16" i="74"/>
  <c r="DG16" i="74"/>
  <c r="CZ16" i="74"/>
  <c r="AL16" i="74"/>
  <c r="AK16" i="74"/>
  <c r="AJ16" i="74"/>
  <c r="AI16" i="74"/>
  <c r="CD16" i="74" s="1"/>
  <c r="AN16" i="74"/>
  <c r="F16" i="74" a="1"/>
  <c r="F16" i="74" s="1"/>
  <c r="N16" i="74" s="1"/>
  <c r="A16" i="74"/>
  <c r="DP15" i="74"/>
  <c r="DG15" i="74"/>
  <c r="CZ15" i="74"/>
  <c r="CE15" i="74"/>
  <c r="AL15" i="74"/>
  <c r="AK15" i="74"/>
  <c r="AJ15" i="74"/>
  <c r="AI15" i="74"/>
  <c r="CD15" i="74" s="1"/>
  <c r="AN15" i="74"/>
  <c r="F15" i="74" a="1"/>
  <c r="F15" i="74" s="1"/>
  <c r="N15" i="74" s="1"/>
  <c r="A15" i="74"/>
  <c r="DP14" i="74"/>
  <c r="DG14" i="74"/>
  <c r="CZ14" i="74"/>
  <c r="AL14" i="74"/>
  <c r="AK14" i="74"/>
  <c r="AJ14" i="74"/>
  <c r="AI14" i="74"/>
  <c r="DP13" i="74"/>
  <c r="DG13" i="74"/>
  <c r="CZ13" i="74"/>
  <c r="AL13" i="74"/>
  <c r="AK13" i="74"/>
  <c r="AJ13" i="74"/>
  <c r="AI13" i="74"/>
  <c r="CD13" i="74" s="1"/>
  <c r="DP12" i="74"/>
  <c r="DG12" i="74"/>
  <c r="CZ12" i="74"/>
  <c r="AL12" i="74"/>
  <c r="AK12" i="74"/>
  <c r="AJ12" i="74"/>
  <c r="AI12" i="74"/>
  <c r="CD12" i="74" s="1"/>
  <c r="DP11" i="74"/>
  <c r="DG11" i="74"/>
  <c r="CZ11" i="74"/>
  <c r="AL11" i="74"/>
  <c r="AK11" i="74"/>
  <c r="AJ11" i="74"/>
  <c r="AI11" i="74"/>
  <c r="B11" i="74" a="1"/>
  <c r="B11" i="74" s="1"/>
  <c r="DZ10" i="74" a="1"/>
  <c r="DZ10" i="74" s="1"/>
  <c r="DP10" i="74"/>
  <c r="DG10" i="74"/>
  <c r="CZ10" i="74"/>
  <c r="AL10" i="74"/>
  <c r="AK10" i="74"/>
  <c r="AJ10" i="74"/>
  <c r="AI10" i="74"/>
  <c r="CD10" i="74" s="1"/>
  <c r="B10" i="74" a="1"/>
  <c r="B10" i="74" s="1"/>
  <c r="AR9" i="74"/>
  <c r="AQ9" i="74"/>
  <c r="AP9" i="74"/>
  <c r="AO9" i="74"/>
  <c r="AL9" i="74"/>
  <c r="AK9" i="74"/>
  <c r="AJ9" i="74"/>
  <c r="AI9" i="74"/>
  <c r="W9" i="74"/>
  <c r="S9" i="74"/>
  <c r="O9" i="74"/>
  <c r="M9" i="74"/>
  <c r="I9" i="74"/>
  <c r="E9" i="74"/>
  <c r="CS3" i="74" a="1"/>
  <c r="CS2" i="74"/>
  <c r="CY1" i="74"/>
  <c r="CV1" i="74"/>
  <c r="DP35" i="72"/>
  <c r="DG35" i="72"/>
  <c r="CZ35" i="72"/>
  <c r="AL35" i="72"/>
  <c r="AK35" i="72"/>
  <c r="AJ35" i="72"/>
  <c r="AI35" i="72"/>
  <c r="B35" i="72" a="1"/>
  <c r="B35" i="72" s="1"/>
  <c r="DP34" i="72"/>
  <c r="DG34" i="72"/>
  <c r="CZ34" i="72"/>
  <c r="AL34" i="72"/>
  <c r="AK34" i="72"/>
  <c r="AJ34" i="72"/>
  <c r="AI34" i="72"/>
  <c r="B34" i="72" a="1"/>
  <c r="B34" i="72" s="1"/>
  <c r="DP33" i="72"/>
  <c r="DG33" i="72"/>
  <c r="CZ33" i="72"/>
  <c r="AL33" i="72"/>
  <c r="AK33" i="72"/>
  <c r="AJ33" i="72"/>
  <c r="AI33" i="72"/>
  <c r="B33" i="72" a="1"/>
  <c r="B33" i="72" s="1"/>
  <c r="DP32" i="72"/>
  <c r="DG32" i="72"/>
  <c r="CZ32" i="72"/>
  <c r="AL32" i="72"/>
  <c r="AK32" i="72"/>
  <c r="AJ32" i="72"/>
  <c r="AI32" i="72"/>
  <c r="B32" i="72" a="1"/>
  <c r="B32" i="72" s="1"/>
  <c r="DP31" i="72"/>
  <c r="DG31" i="72"/>
  <c r="CZ31" i="72"/>
  <c r="AL31" i="72"/>
  <c r="AK31" i="72"/>
  <c r="AJ31" i="72"/>
  <c r="AI31" i="72"/>
  <c r="B31" i="72" a="1"/>
  <c r="B31" i="72" s="1"/>
  <c r="DP30" i="72"/>
  <c r="DG30" i="72"/>
  <c r="CZ30" i="72"/>
  <c r="AL30" i="72"/>
  <c r="AK30" i="72"/>
  <c r="AJ30" i="72"/>
  <c r="AI30" i="72"/>
  <c r="AN30" i="72"/>
  <c r="F30" i="72" a="1"/>
  <c r="F30" i="72" s="1"/>
  <c r="N30" i="72" s="1"/>
  <c r="A30" i="72"/>
  <c r="DP29" i="72"/>
  <c r="DG29" i="72"/>
  <c r="CZ29" i="72"/>
  <c r="AL29" i="72"/>
  <c r="AK29" i="72"/>
  <c r="AJ29" i="72"/>
  <c r="AI29" i="72"/>
  <c r="F29" i="72" a="1"/>
  <c r="F29" i="72" s="1"/>
  <c r="N29" i="72" s="1"/>
  <c r="A29" i="72"/>
  <c r="DP28" i="72"/>
  <c r="DG28" i="72"/>
  <c r="CZ28" i="72"/>
  <c r="AL28" i="72"/>
  <c r="AK28" i="72"/>
  <c r="AJ28" i="72"/>
  <c r="AI28" i="72"/>
  <c r="B28" i="72" a="1"/>
  <c r="B28" i="72" s="1"/>
  <c r="DP27" i="72"/>
  <c r="DG27" i="72"/>
  <c r="CZ27" i="72"/>
  <c r="AL27" i="72"/>
  <c r="AK27" i="72"/>
  <c r="AJ27" i="72"/>
  <c r="AI27" i="72"/>
  <c r="CD27" i="72" s="1"/>
  <c r="B27" i="72" a="1"/>
  <c r="B27" i="72" s="1"/>
  <c r="DP26" i="72"/>
  <c r="DG26" i="72"/>
  <c r="CZ26" i="72"/>
  <c r="AL26" i="72"/>
  <c r="AK26" i="72"/>
  <c r="AJ26" i="72"/>
  <c r="AI26" i="72"/>
  <c r="B26" i="72" a="1"/>
  <c r="B26" i="72" s="1"/>
  <c r="DP25" i="72"/>
  <c r="DG25" i="72"/>
  <c r="CZ25" i="72"/>
  <c r="AL25" i="72"/>
  <c r="AK25" i="72"/>
  <c r="AJ25" i="72"/>
  <c r="AI25" i="72"/>
  <c r="CD25" i="72" s="1"/>
  <c r="B25" i="72" a="1"/>
  <c r="B25" i="72" s="1"/>
  <c r="DP24" i="72"/>
  <c r="DG24" i="72"/>
  <c r="CZ24" i="72"/>
  <c r="AL24" i="72"/>
  <c r="AK24" i="72"/>
  <c r="AJ24" i="72"/>
  <c r="AI24" i="72"/>
  <c r="B24" i="72" a="1"/>
  <c r="B24" i="72" s="1"/>
  <c r="DP23" i="72"/>
  <c r="DG23" i="72"/>
  <c r="CZ23" i="72"/>
  <c r="AL23" i="72"/>
  <c r="AK23" i="72"/>
  <c r="AJ23" i="72"/>
  <c r="AI23" i="72"/>
  <c r="BY23" i="72" s="1"/>
  <c r="F23" i="72" a="1"/>
  <c r="F23" i="72" s="1"/>
  <c r="N23" i="72" s="1"/>
  <c r="A23" i="72"/>
  <c r="DP22" i="72"/>
  <c r="DG22" i="72"/>
  <c r="CZ22" i="72"/>
  <c r="AL22" i="72"/>
  <c r="AK22" i="72"/>
  <c r="AJ22" i="72"/>
  <c r="AI22" i="72"/>
  <c r="CD22" i="72" s="1"/>
  <c r="F22" i="72" a="1"/>
  <c r="F22" i="72" s="1"/>
  <c r="N22" i="72" s="1"/>
  <c r="A22" i="72"/>
  <c r="DP21" i="72"/>
  <c r="DG21" i="72"/>
  <c r="CZ21" i="72"/>
  <c r="AL21" i="72"/>
  <c r="AK21" i="72"/>
  <c r="AJ21" i="72"/>
  <c r="AI21" i="72"/>
  <c r="CC21" i="72" s="1"/>
  <c r="B21" i="72" a="1"/>
  <c r="B21" i="72" s="1"/>
  <c r="DP20" i="72"/>
  <c r="DG20" i="72"/>
  <c r="CZ20" i="72"/>
  <c r="AL20" i="72"/>
  <c r="AK20" i="72"/>
  <c r="AJ20" i="72"/>
  <c r="AI20" i="72"/>
  <c r="B20" i="72" a="1"/>
  <c r="B20" i="72" s="1"/>
  <c r="DP19" i="72"/>
  <c r="DG19" i="72"/>
  <c r="CZ19" i="72"/>
  <c r="AL19" i="72"/>
  <c r="AK19" i="72"/>
  <c r="AJ19" i="72"/>
  <c r="AI19" i="72"/>
  <c r="CD19" i="72" s="1"/>
  <c r="B19" i="72" a="1"/>
  <c r="B19" i="72" s="1"/>
  <c r="DP18" i="72"/>
  <c r="DG18" i="72"/>
  <c r="CZ18" i="72"/>
  <c r="AL18" i="72"/>
  <c r="AK18" i="72"/>
  <c r="AJ18" i="72"/>
  <c r="AI18" i="72"/>
  <c r="B18" i="72" a="1"/>
  <c r="B18" i="72" s="1"/>
  <c r="DP17" i="72"/>
  <c r="DG17" i="72"/>
  <c r="CZ17" i="72"/>
  <c r="AL17" i="72"/>
  <c r="AK17" i="72"/>
  <c r="AJ17" i="72"/>
  <c r="AI17" i="72"/>
  <c r="CD17" i="72" s="1"/>
  <c r="B17" i="72" a="1"/>
  <c r="B17" i="72" s="1"/>
  <c r="DP16" i="72"/>
  <c r="DG16" i="72"/>
  <c r="CZ16" i="72"/>
  <c r="AL16" i="72"/>
  <c r="AK16" i="72"/>
  <c r="AJ16" i="72"/>
  <c r="AI16" i="72"/>
  <c r="F16" i="72" a="1"/>
  <c r="F16" i="72" s="1"/>
  <c r="N16" i="72" s="1"/>
  <c r="A16" i="72"/>
  <c r="DP15" i="72"/>
  <c r="DG15" i="72"/>
  <c r="CZ15" i="72"/>
  <c r="AL15" i="72"/>
  <c r="AK15" i="72"/>
  <c r="AJ15" i="72"/>
  <c r="AI15" i="72"/>
  <c r="AN15" i="72"/>
  <c r="F15" i="72" a="1"/>
  <c r="F15" i="72" s="1"/>
  <c r="N15" i="72" s="1"/>
  <c r="A15" i="72"/>
  <c r="DP14" i="72"/>
  <c r="DG14" i="72"/>
  <c r="CZ14" i="72"/>
  <c r="AL14" i="72"/>
  <c r="AK14" i="72"/>
  <c r="AJ14" i="72"/>
  <c r="AI14" i="72"/>
  <c r="AN14" i="72"/>
  <c r="AS14" i="72" s="1"/>
  <c r="CV14" i="72" s="1"/>
  <c r="F14" i="72" a="1"/>
  <c r="F14" i="72" s="1"/>
  <c r="N14" i="72" s="1"/>
  <c r="DP13" i="72"/>
  <c r="DG13" i="72"/>
  <c r="CZ13" i="72"/>
  <c r="AL13" i="72"/>
  <c r="AK13" i="72"/>
  <c r="AJ13" i="72"/>
  <c r="AI13" i="72"/>
  <c r="CD13" i="72" s="1"/>
  <c r="DP12" i="72"/>
  <c r="DG12" i="72"/>
  <c r="CZ12" i="72"/>
  <c r="AL12" i="72"/>
  <c r="AK12" i="72"/>
  <c r="AJ12" i="72"/>
  <c r="AI12" i="72"/>
  <c r="CD12" i="72" s="1"/>
  <c r="DP11" i="72"/>
  <c r="DG11" i="72"/>
  <c r="CZ11" i="72"/>
  <c r="AL11" i="72"/>
  <c r="AK11" i="72"/>
  <c r="AJ11" i="72"/>
  <c r="AI11" i="72"/>
  <c r="CD11" i="72" s="1"/>
  <c r="B11" i="72" a="1"/>
  <c r="B11" i="72" s="1"/>
  <c r="DZ10" i="72" a="1"/>
  <c r="DZ10" i="72" s="1"/>
  <c r="DP10" i="72"/>
  <c r="DG10" i="72"/>
  <c r="CZ10" i="72"/>
  <c r="AL10" i="72"/>
  <c r="AK10" i="72"/>
  <c r="AJ10" i="72"/>
  <c r="AI10" i="72"/>
  <c r="CD10" i="72" s="1"/>
  <c r="B10" i="72" a="1"/>
  <c r="B10" i="72" s="1"/>
  <c r="AR9" i="72"/>
  <c r="AQ9" i="72"/>
  <c r="AP9" i="72"/>
  <c r="AO9" i="72"/>
  <c r="AL9" i="72"/>
  <c r="AK9" i="72"/>
  <c r="AJ9" i="72"/>
  <c r="AI9" i="72"/>
  <c r="W9" i="72"/>
  <c r="S9" i="72"/>
  <c r="O9" i="72"/>
  <c r="M9" i="72"/>
  <c r="I9" i="72"/>
  <c r="E9" i="72"/>
  <c r="CS3" i="72" a="1"/>
  <c r="CS3" i="72" s="1"/>
  <c r="CS2" i="72"/>
  <c r="CR31" i="72" s="1" a="1"/>
  <c r="CY1" i="72"/>
  <c r="CV1" i="72"/>
  <c r="DP35" i="71"/>
  <c r="DG35" i="71"/>
  <c r="CZ35" i="71"/>
  <c r="AL35" i="71"/>
  <c r="AK35" i="71"/>
  <c r="AJ35" i="71"/>
  <c r="AI35" i="71"/>
  <c r="CD35" i="71" s="1"/>
  <c r="B35" i="71" a="1"/>
  <c r="B35" i="71" s="1"/>
  <c r="DP34" i="71"/>
  <c r="DG34" i="71"/>
  <c r="CZ34" i="71"/>
  <c r="AL34" i="71"/>
  <c r="AK34" i="71"/>
  <c r="AJ34" i="71"/>
  <c r="AI34" i="71"/>
  <c r="B34" i="71" a="1"/>
  <c r="B34" i="71" s="1"/>
  <c r="DP33" i="71"/>
  <c r="DG33" i="71"/>
  <c r="CZ33" i="71"/>
  <c r="AL33" i="71"/>
  <c r="AK33" i="71"/>
  <c r="AJ33" i="71"/>
  <c r="AI33" i="71"/>
  <c r="CD33" i="71" s="1"/>
  <c r="B33" i="71" a="1"/>
  <c r="B33" i="71" s="1"/>
  <c r="DP32" i="71"/>
  <c r="DG32" i="71"/>
  <c r="CZ32" i="71"/>
  <c r="AL32" i="71"/>
  <c r="AK32" i="71"/>
  <c r="AJ32" i="71"/>
  <c r="AI32" i="71"/>
  <c r="CD32" i="71" s="1"/>
  <c r="B32" i="71" a="1"/>
  <c r="B32" i="71" s="1"/>
  <c r="DP31" i="71"/>
  <c r="DG31" i="71"/>
  <c r="CZ31" i="71"/>
  <c r="AL31" i="71"/>
  <c r="AK31" i="71"/>
  <c r="AJ31" i="71"/>
  <c r="AI31" i="71"/>
  <c r="CD31" i="71" s="1"/>
  <c r="B31" i="71" a="1"/>
  <c r="B31" i="71" s="1"/>
  <c r="DP30" i="71"/>
  <c r="DG30" i="71"/>
  <c r="CZ30" i="71"/>
  <c r="CE30" i="71"/>
  <c r="AL30" i="71"/>
  <c r="AK30" i="71"/>
  <c r="AJ30" i="71"/>
  <c r="AI30" i="71"/>
  <c r="AN30" i="71"/>
  <c r="F30" i="71" a="1"/>
  <c r="F30" i="71" s="1"/>
  <c r="N30" i="71" s="1"/>
  <c r="A30" i="71"/>
  <c r="DP29" i="71"/>
  <c r="DG29" i="71"/>
  <c r="CZ29" i="71"/>
  <c r="AL29" i="71"/>
  <c r="AK29" i="71"/>
  <c r="AJ29" i="71"/>
  <c r="AI29" i="71"/>
  <c r="CD29" i="71" s="1"/>
  <c r="AN29" i="71"/>
  <c r="F29" i="71" a="1"/>
  <c r="F29" i="71" s="1"/>
  <c r="N29" i="71" s="1"/>
  <c r="A29" i="71"/>
  <c r="DP28" i="71"/>
  <c r="DG28" i="71"/>
  <c r="CZ28" i="71"/>
  <c r="AL28" i="71"/>
  <c r="AK28" i="71"/>
  <c r="AJ28" i="71"/>
  <c r="AI28" i="71"/>
  <c r="CD28" i="71" s="1"/>
  <c r="B28" i="71" a="1"/>
  <c r="B28" i="71" s="1"/>
  <c r="DP27" i="71"/>
  <c r="DG27" i="71"/>
  <c r="CZ27" i="71"/>
  <c r="AL27" i="71"/>
  <c r="AK27" i="71"/>
  <c r="AJ27" i="71"/>
  <c r="AI27" i="71"/>
  <c r="CD27" i="71" s="1"/>
  <c r="B27" i="71" a="1"/>
  <c r="B27" i="71" s="1"/>
  <c r="DP26" i="71"/>
  <c r="DG26" i="71"/>
  <c r="CZ26" i="71"/>
  <c r="AL26" i="71"/>
  <c r="AK26" i="71"/>
  <c r="AJ26" i="71"/>
  <c r="AI26" i="71"/>
  <c r="B26" i="71" a="1"/>
  <c r="B26" i="71" s="1"/>
  <c r="DP25" i="71"/>
  <c r="DG25" i="71"/>
  <c r="CZ25" i="71"/>
  <c r="AL25" i="71"/>
  <c r="AK25" i="71"/>
  <c r="AJ25" i="71"/>
  <c r="AI25" i="71"/>
  <c r="CD25" i="71" s="1"/>
  <c r="B25" i="71" a="1"/>
  <c r="B25" i="71" s="1"/>
  <c r="DP24" i="71"/>
  <c r="DG24" i="71"/>
  <c r="CZ24" i="71"/>
  <c r="AL24" i="71"/>
  <c r="AK24" i="71"/>
  <c r="AJ24" i="71"/>
  <c r="AI24" i="71"/>
  <c r="CD24" i="71" s="1"/>
  <c r="B24" i="71" a="1"/>
  <c r="B24" i="71" s="1"/>
  <c r="DP23" i="71"/>
  <c r="DG23" i="71"/>
  <c r="CZ23" i="71"/>
  <c r="AL23" i="71"/>
  <c r="AK23" i="71"/>
  <c r="AJ23" i="71"/>
  <c r="AI23" i="71"/>
  <c r="F23" i="71" a="1"/>
  <c r="F23" i="71" s="1"/>
  <c r="N23" i="71" s="1"/>
  <c r="A23" i="71"/>
  <c r="DP22" i="71"/>
  <c r="DG22" i="71"/>
  <c r="CZ22" i="71"/>
  <c r="AL22" i="71"/>
  <c r="AK22" i="71"/>
  <c r="AJ22" i="71"/>
  <c r="AI22" i="71"/>
  <c r="AN22" i="71"/>
  <c r="F22" i="71" a="1"/>
  <c r="F22" i="71" s="1"/>
  <c r="N22" i="71" s="1"/>
  <c r="A22" i="71"/>
  <c r="DP21" i="71"/>
  <c r="DG21" i="71"/>
  <c r="CZ21" i="71"/>
  <c r="AL21" i="71"/>
  <c r="AK21" i="71"/>
  <c r="AJ21" i="71"/>
  <c r="AI21" i="71"/>
  <c r="CD21" i="71" s="1"/>
  <c r="B21" i="71" a="1"/>
  <c r="DP20" i="71"/>
  <c r="DG20" i="71"/>
  <c r="CZ20" i="71"/>
  <c r="AL20" i="71"/>
  <c r="AK20" i="71"/>
  <c r="AJ20" i="71"/>
  <c r="AI20" i="71"/>
  <c r="CD20" i="71" s="1"/>
  <c r="B20" i="71" a="1"/>
  <c r="B20" i="71" s="1"/>
  <c r="DP19" i="71"/>
  <c r="DG19" i="71"/>
  <c r="CZ19" i="71"/>
  <c r="AL19" i="71"/>
  <c r="AK19" i="71"/>
  <c r="AJ19" i="71"/>
  <c r="AI19" i="71"/>
  <c r="B19" i="71" a="1"/>
  <c r="B19" i="71" s="1"/>
  <c r="DP18" i="71"/>
  <c r="DG18" i="71"/>
  <c r="CZ18" i="71"/>
  <c r="AL18" i="71"/>
  <c r="AK18" i="71"/>
  <c r="AJ18" i="71"/>
  <c r="AI18" i="71"/>
  <c r="B18" i="71" a="1"/>
  <c r="B18" i="71" s="1"/>
  <c r="DP17" i="71"/>
  <c r="DG17" i="71"/>
  <c r="CZ17" i="71"/>
  <c r="AL17" i="71"/>
  <c r="AK17" i="71"/>
  <c r="AJ17" i="71"/>
  <c r="AI17" i="71"/>
  <c r="B17" i="71" a="1"/>
  <c r="B17" i="71" s="1"/>
  <c r="DP16" i="71"/>
  <c r="DG16" i="71"/>
  <c r="CZ16" i="71"/>
  <c r="AL16" i="71"/>
  <c r="AK16" i="71"/>
  <c r="AJ16" i="71"/>
  <c r="AI16" i="71"/>
  <c r="CD16" i="71" s="1"/>
  <c r="AN16" i="71"/>
  <c r="F16" i="71" a="1"/>
  <c r="F16" i="71" s="1"/>
  <c r="N16" i="71" s="1"/>
  <c r="A16" i="71"/>
  <c r="DP15" i="71"/>
  <c r="DG15" i="71"/>
  <c r="CZ15" i="71"/>
  <c r="AL15" i="71"/>
  <c r="AK15" i="71"/>
  <c r="AJ15" i="71"/>
  <c r="AI15" i="71"/>
  <c r="CD15" i="71" s="1"/>
  <c r="AN15" i="71"/>
  <c r="F15" i="71" a="1"/>
  <c r="F15" i="71" s="1"/>
  <c r="N15" i="71" s="1"/>
  <c r="A15" i="71"/>
  <c r="DP14" i="71"/>
  <c r="DG14" i="71"/>
  <c r="CZ14" i="71"/>
  <c r="AL14" i="71"/>
  <c r="AK14" i="71"/>
  <c r="AJ14" i="71"/>
  <c r="AI14" i="71"/>
  <c r="DP13" i="71"/>
  <c r="DG13" i="71"/>
  <c r="CZ13" i="71"/>
  <c r="AL13" i="71"/>
  <c r="AK13" i="71"/>
  <c r="AJ13" i="71"/>
  <c r="AI13" i="71"/>
  <c r="DP12" i="71"/>
  <c r="DG12" i="71"/>
  <c r="CZ12" i="71"/>
  <c r="AL12" i="71"/>
  <c r="AK12" i="71"/>
  <c r="AJ12" i="71"/>
  <c r="AI12" i="71"/>
  <c r="DP11" i="71"/>
  <c r="DG11" i="71"/>
  <c r="CZ11" i="71"/>
  <c r="AL11" i="71"/>
  <c r="AK11" i="71"/>
  <c r="AJ11" i="71"/>
  <c r="AI11" i="71"/>
  <c r="CD11" i="71" s="1"/>
  <c r="B11" i="71" a="1"/>
  <c r="B11" i="71" s="1"/>
  <c r="DZ10" i="71" a="1"/>
  <c r="DZ10" i="71" s="1"/>
  <c r="DP10" i="71"/>
  <c r="DG10" i="71"/>
  <c r="CZ10" i="71"/>
  <c r="AL10" i="71"/>
  <c r="AK10" i="71"/>
  <c r="AJ10" i="71"/>
  <c r="AI10" i="71"/>
  <c r="CD10" i="71" s="1"/>
  <c r="B10" i="71" a="1"/>
  <c r="B10" i="71" s="1"/>
  <c r="AR9" i="71"/>
  <c r="AQ9" i="71"/>
  <c r="AP9" i="71"/>
  <c r="AO9" i="71"/>
  <c r="AL9" i="71"/>
  <c r="AK9" i="71"/>
  <c r="AJ9" i="71"/>
  <c r="AI9" i="71"/>
  <c r="W9" i="71"/>
  <c r="S9" i="71"/>
  <c r="O9" i="71"/>
  <c r="M9" i="71"/>
  <c r="I9" i="71"/>
  <c r="E9" i="71"/>
  <c r="CS3" i="71" a="1"/>
  <c r="CS2" i="71"/>
  <c r="CY1" i="71"/>
  <c r="CV1" i="71"/>
  <c r="DP35" i="70"/>
  <c r="DG35" i="70"/>
  <c r="CZ35" i="70"/>
  <c r="AL35" i="70"/>
  <c r="AK35" i="70"/>
  <c r="AJ35" i="70"/>
  <c r="AI35" i="70"/>
  <c r="CD35" i="70" s="1"/>
  <c r="B35" i="70" a="1"/>
  <c r="B35" i="70" s="1"/>
  <c r="DP34" i="70"/>
  <c r="DG34" i="70"/>
  <c r="CZ34" i="70"/>
  <c r="AL34" i="70"/>
  <c r="AK34" i="70"/>
  <c r="AJ34" i="70"/>
  <c r="AI34" i="70"/>
  <c r="CD34" i="70" s="1"/>
  <c r="B34" i="70" a="1"/>
  <c r="B34" i="70" s="1"/>
  <c r="DP33" i="70"/>
  <c r="DG33" i="70"/>
  <c r="CZ33" i="70"/>
  <c r="AL33" i="70"/>
  <c r="AK33" i="70"/>
  <c r="AJ33" i="70"/>
  <c r="AI33" i="70"/>
  <c r="B33" i="70" a="1"/>
  <c r="B33" i="70" s="1"/>
  <c r="DP32" i="70"/>
  <c r="DG32" i="70"/>
  <c r="CZ32" i="70"/>
  <c r="AL32" i="70"/>
  <c r="AK32" i="70"/>
  <c r="AJ32" i="70"/>
  <c r="AI32" i="70"/>
  <c r="CD32" i="70" s="1"/>
  <c r="B32" i="70" a="1"/>
  <c r="B32" i="70" s="1"/>
  <c r="DP31" i="70"/>
  <c r="DG31" i="70"/>
  <c r="CZ31" i="70"/>
  <c r="AL31" i="70"/>
  <c r="AK31" i="70"/>
  <c r="AJ31" i="70"/>
  <c r="AI31" i="70"/>
  <c r="B31" i="70" a="1"/>
  <c r="B31" i="70" s="1"/>
  <c r="DP30" i="70"/>
  <c r="DG30" i="70"/>
  <c r="CZ30" i="70"/>
  <c r="AL30" i="70"/>
  <c r="AK30" i="70"/>
  <c r="AJ30" i="70"/>
  <c r="AI30" i="70"/>
  <c r="AN30" i="70"/>
  <c r="F30" i="70" a="1"/>
  <c r="F30" i="70" s="1"/>
  <c r="N30" i="70" s="1"/>
  <c r="A30" i="70"/>
  <c r="DP29" i="70"/>
  <c r="DG29" i="70"/>
  <c r="CZ29" i="70"/>
  <c r="DL29" i="70"/>
  <c r="AL29" i="70"/>
  <c r="AK29" i="70"/>
  <c r="AJ29" i="70"/>
  <c r="AI29" i="70"/>
  <c r="AN29" i="70"/>
  <c r="F29" i="70" a="1"/>
  <c r="F29" i="70" s="1"/>
  <c r="N29" i="70" s="1"/>
  <c r="A29" i="70"/>
  <c r="DP28" i="70"/>
  <c r="DG28" i="70"/>
  <c r="CZ28" i="70"/>
  <c r="AL28" i="70"/>
  <c r="AK28" i="70"/>
  <c r="AJ28" i="70"/>
  <c r="AI28" i="70"/>
  <c r="CD28" i="70" s="1"/>
  <c r="B28" i="70" a="1"/>
  <c r="B28" i="70" s="1"/>
  <c r="DP27" i="70"/>
  <c r="DG27" i="70"/>
  <c r="CZ27" i="70"/>
  <c r="AL27" i="70"/>
  <c r="AK27" i="70"/>
  <c r="AJ27" i="70"/>
  <c r="AI27" i="70"/>
  <c r="B27" i="70" a="1"/>
  <c r="B27" i="70" s="1"/>
  <c r="DP26" i="70"/>
  <c r="DG26" i="70"/>
  <c r="CZ26" i="70"/>
  <c r="AL26" i="70"/>
  <c r="AK26" i="70"/>
  <c r="AJ26" i="70"/>
  <c r="AI26" i="70"/>
  <c r="CD26" i="70" s="1"/>
  <c r="B26" i="70" a="1"/>
  <c r="B26" i="70" s="1"/>
  <c r="DP25" i="70"/>
  <c r="DG25" i="70"/>
  <c r="CZ25" i="70"/>
  <c r="AL25" i="70"/>
  <c r="AK25" i="70"/>
  <c r="AJ25" i="70"/>
  <c r="AI25" i="70"/>
  <c r="B25" i="70" a="1"/>
  <c r="B25" i="70" s="1"/>
  <c r="DP24" i="70"/>
  <c r="DG24" i="70"/>
  <c r="CZ24" i="70"/>
  <c r="AL24" i="70"/>
  <c r="AK24" i="70"/>
  <c r="AJ24" i="70"/>
  <c r="AI24" i="70"/>
  <c r="CD24" i="70" s="1"/>
  <c r="B24" i="70" a="1"/>
  <c r="B24" i="70" s="1"/>
  <c r="DP23" i="70"/>
  <c r="DG23" i="70"/>
  <c r="CZ23" i="70"/>
  <c r="AL23" i="70"/>
  <c r="AK23" i="70"/>
  <c r="AJ23" i="70"/>
  <c r="AI23" i="70"/>
  <c r="CD23" i="70" s="1"/>
  <c r="AN23" i="70"/>
  <c r="F23" i="70" a="1"/>
  <c r="F23" i="70" s="1"/>
  <c r="N23" i="70" s="1"/>
  <c r="A23" i="70"/>
  <c r="DP22" i="70"/>
  <c r="DG22" i="70"/>
  <c r="CZ22" i="70"/>
  <c r="AL22" i="70"/>
  <c r="AK22" i="70"/>
  <c r="AJ22" i="70"/>
  <c r="AI22" i="70"/>
  <c r="CD22" i="70" s="1"/>
  <c r="F22" i="70" a="1"/>
  <c r="F22" i="70" s="1"/>
  <c r="N22" i="70" s="1"/>
  <c r="A22" i="70"/>
  <c r="DP21" i="70"/>
  <c r="DG21" i="70"/>
  <c r="CZ21" i="70"/>
  <c r="AL21" i="70"/>
  <c r="AK21" i="70"/>
  <c r="AJ21" i="70"/>
  <c r="AI21" i="70"/>
  <c r="CD21" i="70" s="1"/>
  <c r="B21" i="70" a="1"/>
  <c r="B21" i="70" s="1"/>
  <c r="DP20" i="70"/>
  <c r="DG20" i="70"/>
  <c r="CZ20" i="70"/>
  <c r="AL20" i="70"/>
  <c r="AK20" i="70"/>
  <c r="AJ20" i="70"/>
  <c r="AI20" i="70"/>
  <c r="CD20" i="70" s="1"/>
  <c r="B20" i="70" a="1"/>
  <c r="B20" i="70" s="1"/>
  <c r="DP19" i="70"/>
  <c r="DG19" i="70"/>
  <c r="CZ19" i="70"/>
  <c r="AL19" i="70"/>
  <c r="AK19" i="70"/>
  <c r="AJ19" i="70"/>
  <c r="AI19" i="70"/>
  <c r="CD19" i="70" s="1"/>
  <c r="B19" i="70" a="1"/>
  <c r="B19" i="70" s="1"/>
  <c r="DP18" i="70"/>
  <c r="DG18" i="70"/>
  <c r="CZ18" i="70"/>
  <c r="AL18" i="70"/>
  <c r="AK18" i="70"/>
  <c r="AJ18" i="70"/>
  <c r="AI18" i="70"/>
  <c r="CD18" i="70" s="1"/>
  <c r="B18" i="70" a="1"/>
  <c r="B18" i="70" s="1"/>
  <c r="DP17" i="70"/>
  <c r="DG17" i="70"/>
  <c r="CZ17" i="70"/>
  <c r="AL17" i="70"/>
  <c r="AK17" i="70"/>
  <c r="AJ17" i="70"/>
  <c r="AI17" i="70"/>
  <c r="CD17" i="70" s="1"/>
  <c r="B17" i="70" a="1"/>
  <c r="B17" i="70" s="1"/>
  <c r="DP16" i="70"/>
  <c r="DG16" i="70"/>
  <c r="CZ16" i="70"/>
  <c r="AL16" i="70"/>
  <c r="AK16" i="70"/>
  <c r="AJ16" i="70"/>
  <c r="AI16" i="70"/>
  <c r="AN16" i="70"/>
  <c r="F16" i="70" a="1"/>
  <c r="F16" i="70" s="1"/>
  <c r="N16" i="70" s="1"/>
  <c r="A16" i="70"/>
  <c r="DP15" i="70"/>
  <c r="DG15" i="70"/>
  <c r="CZ15" i="70"/>
  <c r="AL15" i="70"/>
  <c r="AK15" i="70"/>
  <c r="AJ15" i="70"/>
  <c r="AI15" i="70"/>
  <c r="AN15" i="70"/>
  <c r="F15" i="70" a="1"/>
  <c r="F15" i="70" s="1"/>
  <c r="N15" i="70" s="1"/>
  <c r="A15" i="70"/>
  <c r="DP14" i="70"/>
  <c r="DG14" i="70"/>
  <c r="CZ14" i="70"/>
  <c r="AL14" i="70"/>
  <c r="AK14" i="70"/>
  <c r="AJ14" i="70"/>
  <c r="AI14" i="70"/>
  <c r="AN14" i="70"/>
  <c r="AS14" i="70" s="1"/>
  <c r="CV14" i="70" s="1"/>
  <c r="F14" i="70" a="1"/>
  <c r="F14" i="70" s="1"/>
  <c r="N14" i="70" s="1"/>
  <c r="DP13" i="70"/>
  <c r="DG13" i="70"/>
  <c r="CZ13" i="70"/>
  <c r="AL13" i="70"/>
  <c r="AK13" i="70"/>
  <c r="AJ13" i="70"/>
  <c r="AI13" i="70"/>
  <c r="DP12" i="70"/>
  <c r="DG12" i="70"/>
  <c r="CZ12" i="70"/>
  <c r="AL12" i="70"/>
  <c r="AK12" i="70"/>
  <c r="AJ12" i="70"/>
  <c r="AI12" i="70"/>
  <c r="DP11" i="70"/>
  <c r="DG11" i="70"/>
  <c r="CZ11" i="70"/>
  <c r="AL11" i="70"/>
  <c r="AK11" i="70"/>
  <c r="AJ11" i="70"/>
  <c r="AI11" i="70"/>
  <c r="B11" i="70" a="1"/>
  <c r="B11" i="70" s="1"/>
  <c r="DZ10" i="70" a="1"/>
  <c r="DZ10" i="70" s="1"/>
  <c r="DP10" i="70"/>
  <c r="DG10" i="70"/>
  <c r="CZ10" i="70"/>
  <c r="AL10" i="70"/>
  <c r="AK10" i="70"/>
  <c r="AJ10" i="70"/>
  <c r="AI10" i="70"/>
  <c r="B10" i="70" a="1"/>
  <c r="B10" i="70" s="1"/>
  <c r="AR9" i="70"/>
  <c r="AQ9" i="70"/>
  <c r="AP9" i="70"/>
  <c r="AO9" i="70"/>
  <c r="AL9" i="70"/>
  <c r="AK9" i="70"/>
  <c r="AJ9" i="70"/>
  <c r="AI9" i="70"/>
  <c r="W9" i="70"/>
  <c r="S9" i="70"/>
  <c r="O9" i="70"/>
  <c r="M9" i="70"/>
  <c r="I9" i="70"/>
  <c r="E9" i="70"/>
  <c r="CS3" i="70" a="1"/>
  <c r="CS3" i="70" s="1"/>
  <c r="CS2" i="70"/>
  <c r="CR17" i="70" s="1" a="1"/>
  <c r="CY1" i="70"/>
  <c r="CV1" i="70"/>
  <c r="DP35" i="69"/>
  <c r="DG35" i="69"/>
  <c r="CZ35" i="69"/>
  <c r="AL35" i="69"/>
  <c r="AK35" i="69"/>
  <c r="AJ35" i="69"/>
  <c r="AI35" i="69"/>
  <c r="CD35" i="69" s="1"/>
  <c r="B35" i="69" a="1"/>
  <c r="B35" i="69" s="1"/>
  <c r="DP34" i="69"/>
  <c r="DG34" i="69"/>
  <c r="CZ34" i="69"/>
  <c r="AL34" i="69"/>
  <c r="AK34" i="69"/>
  <c r="AJ34" i="69"/>
  <c r="AI34" i="69"/>
  <c r="CD34" i="69" s="1"/>
  <c r="B34" i="69" a="1"/>
  <c r="B34" i="69" s="1"/>
  <c r="DP33" i="69"/>
  <c r="DG33" i="69"/>
  <c r="CZ33" i="69"/>
  <c r="AL33" i="69"/>
  <c r="AK33" i="69"/>
  <c r="AJ33" i="69"/>
  <c r="AI33" i="69"/>
  <c r="CD33" i="69" s="1"/>
  <c r="B33" i="69" a="1"/>
  <c r="B33" i="69" s="1"/>
  <c r="DP32" i="69"/>
  <c r="DG32" i="69"/>
  <c r="CZ32" i="69"/>
  <c r="AL32" i="69"/>
  <c r="AK32" i="69"/>
  <c r="AJ32" i="69"/>
  <c r="AI32" i="69"/>
  <c r="B32" i="69" a="1"/>
  <c r="B32" i="69" s="1"/>
  <c r="DP31" i="69"/>
  <c r="DG31" i="69"/>
  <c r="CZ31" i="69"/>
  <c r="AL31" i="69"/>
  <c r="AK31" i="69"/>
  <c r="AJ31" i="69"/>
  <c r="AI31" i="69"/>
  <c r="CD31" i="69" s="1"/>
  <c r="B31" i="69" a="1"/>
  <c r="B31" i="69" s="1"/>
  <c r="DP30" i="69"/>
  <c r="DG30" i="69"/>
  <c r="CZ30" i="69"/>
  <c r="AL30" i="69"/>
  <c r="AK30" i="69"/>
  <c r="AJ30" i="69"/>
  <c r="AI30" i="69"/>
  <c r="AN30" i="69"/>
  <c r="F30" i="69" a="1"/>
  <c r="F30" i="69" s="1"/>
  <c r="N30" i="69" s="1"/>
  <c r="A30" i="69"/>
  <c r="DP29" i="69"/>
  <c r="DG29" i="69"/>
  <c r="CZ29" i="69"/>
  <c r="DL29" i="69"/>
  <c r="AL29" i="69"/>
  <c r="AK29" i="69"/>
  <c r="AJ29" i="69"/>
  <c r="AI29" i="69"/>
  <c r="CD29" i="69" s="1"/>
  <c r="AN29" i="69"/>
  <c r="F29" i="69" a="1"/>
  <c r="F29" i="69" s="1"/>
  <c r="N29" i="69" s="1"/>
  <c r="A29" i="69"/>
  <c r="DP28" i="69"/>
  <c r="DG28" i="69"/>
  <c r="CZ28" i="69"/>
  <c r="AL28" i="69"/>
  <c r="AK28" i="69"/>
  <c r="AJ28" i="69"/>
  <c r="AI28" i="69"/>
  <c r="CD28" i="69" s="1"/>
  <c r="B28" i="69" a="1"/>
  <c r="B28" i="69" s="1"/>
  <c r="DP27" i="69"/>
  <c r="DG27" i="69"/>
  <c r="CZ27" i="69"/>
  <c r="AL27" i="69"/>
  <c r="AK27" i="69"/>
  <c r="AJ27" i="69"/>
  <c r="AI27" i="69"/>
  <c r="CD27" i="69" s="1"/>
  <c r="B27" i="69" a="1"/>
  <c r="B27" i="69" s="1"/>
  <c r="DP26" i="69"/>
  <c r="DG26" i="69"/>
  <c r="CZ26" i="69"/>
  <c r="AL26" i="69"/>
  <c r="AK26" i="69"/>
  <c r="AJ26" i="69"/>
  <c r="AI26" i="69"/>
  <c r="CD26" i="69" s="1"/>
  <c r="B26" i="69" a="1"/>
  <c r="B26" i="69" s="1"/>
  <c r="DP25" i="69"/>
  <c r="DG25" i="69"/>
  <c r="CZ25" i="69"/>
  <c r="AL25" i="69"/>
  <c r="AK25" i="69"/>
  <c r="AJ25" i="69"/>
  <c r="AI25" i="69"/>
  <c r="CD25" i="69" s="1"/>
  <c r="B25" i="69" a="1"/>
  <c r="B25" i="69" s="1"/>
  <c r="DP24" i="69"/>
  <c r="DG24" i="69"/>
  <c r="CZ24" i="69"/>
  <c r="AL24" i="69"/>
  <c r="AK24" i="69"/>
  <c r="AJ24" i="69"/>
  <c r="AI24" i="69"/>
  <c r="B24" i="69" a="1"/>
  <c r="B24" i="69" s="1"/>
  <c r="DP23" i="69"/>
  <c r="DG23" i="69"/>
  <c r="CZ23" i="69"/>
  <c r="AL23" i="69"/>
  <c r="AK23" i="69"/>
  <c r="AJ23" i="69"/>
  <c r="AI23" i="69"/>
  <c r="AN23" i="69"/>
  <c r="F23" i="69" a="1"/>
  <c r="F23" i="69" s="1"/>
  <c r="N23" i="69" s="1"/>
  <c r="A23" i="69"/>
  <c r="DP22" i="69"/>
  <c r="DG22" i="69"/>
  <c r="CZ22" i="69"/>
  <c r="CE22" i="69"/>
  <c r="AL22" i="69"/>
  <c r="AK22" i="69"/>
  <c r="AJ22" i="69"/>
  <c r="AI22" i="69"/>
  <c r="AN22" i="69"/>
  <c r="F22" i="69" a="1"/>
  <c r="F22" i="69" s="1"/>
  <c r="N22" i="69" s="1"/>
  <c r="A22" i="69"/>
  <c r="DP21" i="69"/>
  <c r="DG21" i="69"/>
  <c r="CZ21" i="69"/>
  <c r="AL21" i="69"/>
  <c r="AK21" i="69"/>
  <c r="AJ21" i="69"/>
  <c r="AI21" i="69"/>
  <c r="CD21" i="69" s="1"/>
  <c r="B21" i="69" a="1"/>
  <c r="B21" i="69" s="1"/>
  <c r="DP20" i="69"/>
  <c r="DG20" i="69"/>
  <c r="CZ20" i="69"/>
  <c r="AL20" i="69"/>
  <c r="AK20" i="69"/>
  <c r="AJ20" i="69"/>
  <c r="AI20" i="69"/>
  <c r="B20" i="69" a="1"/>
  <c r="B20" i="69" s="1"/>
  <c r="DP19" i="69"/>
  <c r="DG19" i="69"/>
  <c r="CZ19" i="69"/>
  <c r="AL19" i="69"/>
  <c r="AK19" i="69"/>
  <c r="AJ19" i="69"/>
  <c r="AI19" i="69"/>
  <c r="B19" i="69" a="1"/>
  <c r="B19" i="69" s="1"/>
  <c r="DP18" i="69"/>
  <c r="DG18" i="69"/>
  <c r="CZ18" i="69"/>
  <c r="AL18" i="69"/>
  <c r="AK18" i="69"/>
  <c r="AJ18" i="69"/>
  <c r="AI18" i="69"/>
  <c r="CD18" i="69" s="1"/>
  <c r="B18" i="69" a="1"/>
  <c r="B18" i="69" s="1"/>
  <c r="DP17" i="69"/>
  <c r="DG17" i="69"/>
  <c r="CZ17" i="69"/>
  <c r="AL17" i="69"/>
  <c r="AK17" i="69"/>
  <c r="AJ17" i="69"/>
  <c r="AI17" i="69"/>
  <c r="B17" i="69" a="1"/>
  <c r="B17" i="69" s="1"/>
  <c r="DP16" i="69"/>
  <c r="DG16" i="69"/>
  <c r="CZ16" i="69"/>
  <c r="AL16" i="69"/>
  <c r="AK16" i="69"/>
  <c r="AJ16" i="69"/>
  <c r="AI16" i="69"/>
  <c r="CD16" i="69" s="1"/>
  <c r="AN16" i="69"/>
  <c r="F16" i="69" a="1"/>
  <c r="F16" i="69" s="1"/>
  <c r="N16" i="69" s="1"/>
  <c r="A16" i="69"/>
  <c r="DP15" i="69"/>
  <c r="DG15" i="69"/>
  <c r="CZ15" i="69"/>
  <c r="AL15" i="69"/>
  <c r="AK15" i="69"/>
  <c r="AJ15" i="69"/>
  <c r="AI15" i="69"/>
  <c r="CD15" i="69" s="1"/>
  <c r="F15" i="69" a="1"/>
  <c r="F15" i="69" s="1"/>
  <c r="N15" i="69" s="1"/>
  <c r="A15" i="69"/>
  <c r="DP14" i="69"/>
  <c r="DG14" i="69"/>
  <c r="CZ14" i="69"/>
  <c r="AL14" i="69"/>
  <c r="AK14" i="69"/>
  <c r="AJ14" i="69"/>
  <c r="AI14" i="69"/>
  <c r="AN14" i="69"/>
  <c r="AS14" i="69" s="1"/>
  <c r="CV14" i="69" s="1"/>
  <c r="F14" i="69" a="1"/>
  <c r="F14" i="69" s="1"/>
  <c r="N14" i="69" s="1"/>
  <c r="DP13" i="69"/>
  <c r="DG13" i="69"/>
  <c r="CZ13" i="69"/>
  <c r="AL13" i="69"/>
  <c r="AK13" i="69"/>
  <c r="AJ13" i="69"/>
  <c r="AI13" i="69"/>
  <c r="DP12" i="69"/>
  <c r="DG12" i="69"/>
  <c r="CZ12" i="69"/>
  <c r="AL12" i="69"/>
  <c r="AK12" i="69"/>
  <c r="AJ12" i="69"/>
  <c r="AI12" i="69"/>
  <c r="CD12" i="69" s="1"/>
  <c r="DP11" i="69"/>
  <c r="DG11" i="69"/>
  <c r="CZ11" i="69"/>
  <c r="AL11" i="69"/>
  <c r="AK11" i="69"/>
  <c r="AJ11" i="69"/>
  <c r="AI11" i="69"/>
  <c r="CD11" i="69" s="1"/>
  <c r="B11" i="69" a="1"/>
  <c r="B11" i="69" s="1"/>
  <c r="DZ10" i="69" a="1"/>
  <c r="DZ10" i="69" s="1"/>
  <c r="DP10" i="69"/>
  <c r="DG10" i="69"/>
  <c r="CZ10" i="69"/>
  <c r="AL10" i="69"/>
  <c r="AK10" i="69"/>
  <c r="AJ10" i="69"/>
  <c r="AI10" i="69"/>
  <c r="B10" i="69" a="1"/>
  <c r="B10" i="69" s="1"/>
  <c r="AR9" i="69"/>
  <c r="AQ9" i="69"/>
  <c r="AP9" i="69"/>
  <c r="AO9" i="69"/>
  <c r="AL9" i="69"/>
  <c r="AK9" i="69"/>
  <c r="AJ9" i="69"/>
  <c r="AI9" i="69"/>
  <c r="W9" i="69"/>
  <c r="S9" i="69"/>
  <c r="O9" i="69"/>
  <c r="M9" i="69"/>
  <c r="I9" i="69"/>
  <c r="E9" i="69"/>
  <c r="CS3" i="69" a="1"/>
  <c r="CS3" i="69" s="1"/>
  <c r="CS2" i="69"/>
  <c r="CR24" i="69" s="1" a="1"/>
  <c r="CY1" i="69"/>
  <c r="CV1" i="69"/>
  <c r="DP35" i="68"/>
  <c r="DG35" i="68"/>
  <c r="CZ35" i="68"/>
  <c r="AL35" i="68"/>
  <c r="AK35" i="68"/>
  <c r="AJ35" i="68"/>
  <c r="AI35" i="68"/>
  <c r="B35" i="68" a="1"/>
  <c r="B35" i="68" s="1"/>
  <c r="DP34" i="68"/>
  <c r="DG34" i="68"/>
  <c r="CZ34" i="68"/>
  <c r="AL34" i="68"/>
  <c r="AK34" i="68"/>
  <c r="AJ34" i="68"/>
  <c r="AI34" i="68"/>
  <c r="CD34" i="68" s="1"/>
  <c r="B34" i="68" a="1"/>
  <c r="B34" i="68" s="1"/>
  <c r="DP33" i="68"/>
  <c r="DG33" i="68"/>
  <c r="CZ33" i="68"/>
  <c r="AL33" i="68"/>
  <c r="AK33" i="68"/>
  <c r="AJ33" i="68"/>
  <c r="AI33" i="68"/>
  <c r="CD33" i="68" s="1"/>
  <c r="B33" i="68" a="1"/>
  <c r="B33" i="68" s="1"/>
  <c r="DP32" i="68"/>
  <c r="DG32" i="68"/>
  <c r="CZ32" i="68"/>
  <c r="AL32" i="68"/>
  <c r="AK32" i="68"/>
  <c r="AJ32" i="68"/>
  <c r="AI32" i="68"/>
  <c r="CD32" i="68" s="1"/>
  <c r="B32" i="68" a="1"/>
  <c r="B32" i="68" s="1"/>
  <c r="DP31" i="68"/>
  <c r="DG31" i="68"/>
  <c r="CZ31" i="68"/>
  <c r="AL31" i="68"/>
  <c r="AK31" i="68"/>
  <c r="AJ31" i="68"/>
  <c r="AI31" i="68"/>
  <c r="CD31" i="68" s="1"/>
  <c r="B31" i="68" a="1"/>
  <c r="B31" i="68" s="1"/>
  <c r="DP30" i="68"/>
  <c r="DG30" i="68"/>
  <c r="CZ30" i="68"/>
  <c r="AL30" i="68"/>
  <c r="AK30" i="68"/>
  <c r="AJ30" i="68"/>
  <c r="AI30" i="68"/>
  <c r="CD30" i="68" s="1"/>
  <c r="AN30" i="68"/>
  <c r="F30" i="68" a="1"/>
  <c r="F30" i="68" s="1"/>
  <c r="N30" i="68" s="1"/>
  <c r="A30" i="68"/>
  <c r="DP29" i="68"/>
  <c r="DG29" i="68"/>
  <c r="CZ29" i="68"/>
  <c r="AL29" i="68"/>
  <c r="AK29" i="68"/>
  <c r="AJ29" i="68"/>
  <c r="AI29" i="68"/>
  <c r="AN29" i="68"/>
  <c r="F29" i="68" a="1"/>
  <c r="F29" i="68" s="1"/>
  <c r="N29" i="68" s="1"/>
  <c r="A29" i="68"/>
  <c r="DP28" i="68"/>
  <c r="DG28" i="68"/>
  <c r="CZ28" i="68"/>
  <c r="AL28" i="68"/>
  <c r="AK28" i="68"/>
  <c r="AJ28" i="68"/>
  <c r="AI28" i="68"/>
  <c r="B28" i="68" a="1"/>
  <c r="B28" i="68" s="1"/>
  <c r="DP27" i="68"/>
  <c r="DG27" i="68"/>
  <c r="CZ27" i="68"/>
  <c r="AL27" i="68"/>
  <c r="AK27" i="68"/>
  <c r="AJ27" i="68"/>
  <c r="AI27" i="68"/>
  <c r="B27" i="68" a="1"/>
  <c r="B27" i="68" s="1"/>
  <c r="DP26" i="68"/>
  <c r="DG26" i="68"/>
  <c r="CZ26" i="68"/>
  <c r="AL26" i="68"/>
  <c r="AK26" i="68"/>
  <c r="AJ26" i="68"/>
  <c r="AI26" i="68"/>
  <c r="B26" i="68" a="1"/>
  <c r="B26" i="68" s="1"/>
  <c r="DP25" i="68"/>
  <c r="DG25" i="68"/>
  <c r="CZ25" i="68"/>
  <c r="AL25" i="68"/>
  <c r="AK25" i="68"/>
  <c r="AJ25" i="68"/>
  <c r="AI25" i="68"/>
  <c r="CD25" i="68" s="1"/>
  <c r="B25" i="68" a="1"/>
  <c r="B25" i="68" s="1"/>
  <c r="DP24" i="68"/>
  <c r="DG24" i="68"/>
  <c r="CZ24" i="68"/>
  <c r="AL24" i="68"/>
  <c r="AK24" i="68"/>
  <c r="AJ24" i="68"/>
  <c r="AI24" i="68"/>
  <c r="B24" i="68" a="1"/>
  <c r="B24" i="68" s="1"/>
  <c r="DP23" i="68"/>
  <c r="DG23" i="68"/>
  <c r="CZ23" i="68"/>
  <c r="AL23" i="68"/>
  <c r="AK23" i="68"/>
  <c r="AJ23" i="68"/>
  <c r="AI23" i="68"/>
  <c r="AN23" i="68"/>
  <c r="F23" i="68" a="1"/>
  <c r="F23" i="68" s="1"/>
  <c r="N23" i="68" s="1"/>
  <c r="A23" i="68"/>
  <c r="DP22" i="68"/>
  <c r="DG22" i="68"/>
  <c r="CZ22" i="68"/>
  <c r="AL22" i="68"/>
  <c r="AK22" i="68"/>
  <c r="AJ22" i="68"/>
  <c r="AI22" i="68"/>
  <c r="CC22" i="68" s="1"/>
  <c r="AN22" i="68"/>
  <c r="F22" i="68" a="1"/>
  <c r="F22" i="68" s="1"/>
  <c r="N22" i="68" s="1"/>
  <c r="A22" i="68"/>
  <c r="DP21" i="68"/>
  <c r="DG21" i="68"/>
  <c r="CZ21" i="68"/>
  <c r="AL21" i="68"/>
  <c r="AK21" i="68"/>
  <c r="AJ21" i="68"/>
  <c r="AI21" i="68"/>
  <c r="B21" i="68" a="1"/>
  <c r="B21" i="68" s="1"/>
  <c r="DP20" i="68"/>
  <c r="DG20" i="68"/>
  <c r="CZ20" i="68"/>
  <c r="AL20" i="68"/>
  <c r="AK20" i="68"/>
  <c r="AJ20" i="68"/>
  <c r="AI20" i="68"/>
  <c r="CC20" i="68" s="1"/>
  <c r="B20" i="68" a="1"/>
  <c r="B20" i="68" s="1"/>
  <c r="DP19" i="68"/>
  <c r="DG19" i="68"/>
  <c r="CZ19" i="68"/>
  <c r="AL19" i="68"/>
  <c r="AK19" i="68"/>
  <c r="AJ19" i="68"/>
  <c r="AI19" i="68"/>
  <c r="CD19" i="68" s="1"/>
  <c r="B19" i="68" a="1"/>
  <c r="B19" i="68" s="1"/>
  <c r="DP18" i="68"/>
  <c r="DG18" i="68"/>
  <c r="CZ18" i="68"/>
  <c r="AL18" i="68"/>
  <c r="AK18" i="68"/>
  <c r="AJ18" i="68"/>
  <c r="AI18" i="68"/>
  <c r="B18" i="68" a="1"/>
  <c r="B18" i="68" s="1"/>
  <c r="DP17" i="68"/>
  <c r="DG17" i="68"/>
  <c r="CZ17" i="68"/>
  <c r="AL17" i="68"/>
  <c r="AK17" i="68"/>
  <c r="AJ17" i="68"/>
  <c r="AI17" i="68"/>
  <c r="CD17" i="68" s="1"/>
  <c r="B17" i="68" a="1"/>
  <c r="B17" i="68" s="1"/>
  <c r="DP16" i="68"/>
  <c r="DG16" i="68"/>
  <c r="CZ16" i="68"/>
  <c r="DL16" i="68"/>
  <c r="AL16" i="68"/>
  <c r="AK16" i="68"/>
  <c r="AJ16" i="68"/>
  <c r="AI16" i="68"/>
  <c r="CD16" i="68" s="1"/>
  <c r="AN16" i="68"/>
  <c r="F16" i="68" a="1"/>
  <c r="F16" i="68" s="1"/>
  <c r="N16" i="68" s="1"/>
  <c r="A16" i="68"/>
  <c r="DP15" i="68"/>
  <c r="DG15" i="68"/>
  <c r="CZ15" i="68"/>
  <c r="AL15" i="68"/>
  <c r="AK15" i="68"/>
  <c r="AJ15" i="68"/>
  <c r="AI15" i="68"/>
  <c r="CD15" i="68" s="1"/>
  <c r="AN15" i="68"/>
  <c r="F15" i="68" a="1"/>
  <c r="F15" i="68" s="1"/>
  <c r="N15" i="68" s="1"/>
  <c r="A15" i="68"/>
  <c r="DP14" i="68"/>
  <c r="DG14" i="68"/>
  <c r="CZ14" i="68"/>
  <c r="AL14" i="68"/>
  <c r="AK14" i="68"/>
  <c r="AJ14" i="68"/>
  <c r="AI14" i="68"/>
  <c r="CD14" i="68" s="1"/>
  <c r="DP13" i="68"/>
  <c r="DG13" i="68"/>
  <c r="CZ13" i="68"/>
  <c r="AL13" i="68"/>
  <c r="AK13" i="68"/>
  <c r="AJ13" i="68"/>
  <c r="AI13" i="68"/>
  <c r="CD13" i="68" s="1"/>
  <c r="DP12" i="68"/>
  <c r="DG12" i="68"/>
  <c r="CZ12" i="68"/>
  <c r="AL12" i="68"/>
  <c r="AK12" i="68"/>
  <c r="AJ12" i="68"/>
  <c r="AI12" i="68"/>
  <c r="CD12" i="68" s="1"/>
  <c r="DP11" i="68"/>
  <c r="DG11" i="68"/>
  <c r="CZ11" i="68"/>
  <c r="AL11" i="68"/>
  <c r="AK11" i="68"/>
  <c r="AJ11" i="68"/>
  <c r="AI11" i="68"/>
  <c r="CD11" i="68" s="1"/>
  <c r="B11" i="68" a="1"/>
  <c r="B11" i="68" s="1"/>
  <c r="DZ10" i="68" a="1"/>
  <c r="DZ10" i="68" s="1"/>
  <c r="DP10" i="68"/>
  <c r="DG10" i="68"/>
  <c r="CZ10" i="68"/>
  <c r="AL10" i="68"/>
  <c r="AK10" i="68"/>
  <c r="AJ10" i="68"/>
  <c r="AI10" i="68"/>
  <c r="CD10" i="68" s="1"/>
  <c r="B10" i="68" a="1"/>
  <c r="B10" i="68" s="1"/>
  <c r="AR9" i="68"/>
  <c r="AQ9" i="68"/>
  <c r="AP9" i="68"/>
  <c r="AO9" i="68"/>
  <c r="AL9" i="68"/>
  <c r="AK9" i="68"/>
  <c r="AJ9" i="68"/>
  <c r="AI9" i="68"/>
  <c r="W9" i="68"/>
  <c r="S9" i="68"/>
  <c r="O9" i="68"/>
  <c r="M9" i="68"/>
  <c r="I9" i="68"/>
  <c r="E9" i="68"/>
  <c r="CS3" i="68" a="1"/>
  <c r="CS2" i="68"/>
  <c r="CR10" i="68" s="1" a="1"/>
  <c r="CY1" i="68"/>
  <c r="CV1" i="68"/>
  <c r="DP35" i="67"/>
  <c r="DG35" i="67"/>
  <c r="CZ35" i="67"/>
  <c r="AL35" i="67"/>
  <c r="AK35" i="67"/>
  <c r="AJ35" i="67"/>
  <c r="AI35" i="67"/>
  <c r="B35" i="67" a="1"/>
  <c r="B35" i="67" s="1"/>
  <c r="DP34" i="67"/>
  <c r="DG34" i="67"/>
  <c r="CZ34" i="67"/>
  <c r="AL34" i="67"/>
  <c r="AK34" i="67"/>
  <c r="AJ34" i="67"/>
  <c r="AI34" i="67"/>
  <c r="CD34" i="67" s="1"/>
  <c r="B34" i="67" a="1"/>
  <c r="B34" i="67" s="1"/>
  <c r="DP33" i="67"/>
  <c r="DG33" i="67"/>
  <c r="CZ33" i="67"/>
  <c r="AL33" i="67"/>
  <c r="AK33" i="67"/>
  <c r="AJ33" i="67"/>
  <c r="AI33" i="67"/>
  <c r="CD33" i="67" s="1"/>
  <c r="B33" i="67" a="1"/>
  <c r="B33" i="67" s="1"/>
  <c r="DP32" i="67"/>
  <c r="DG32" i="67"/>
  <c r="CZ32" i="67"/>
  <c r="AL32" i="67"/>
  <c r="AK32" i="67"/>
  <c r="AJ32" i="67"/>
  <c r="AI32" i="67"/>
  <c r="B32" i="67" a="1"/>
  <c r="B32" i="67" s="1"/>
  <c r="DP31" i="67"/>
  <c r="DG31" i="67"/>
  <c r="CZ31" i="67"/>
  <c r="AL31" i="67"/>
  <c r="AK31" i="67"/>
  <c r="AJ31" i="67"/>
  <c r="AI31" i="67"/>
  <c r="B31" i="67" a="1"/>
  <c r="B31" i="67" s="1"/>
  <c r="DP30" i="67"/>
  <c r="DG30" i="67"/>
  <c r="CZ30" i="67"/>
  <c r="AL30" i="67"/>
  <c r="AK30" i="67"/>
  <c r="AJ30" i="67"/>
  <c r="AI30" i="67"/>
  <c r="CD30" i="67" s="1"/>
  <c r="F30" i="67" a="1"/>
  <c r="F30" i="67" s="1"/>
  <c r="N30" i="67" s="1"/>
  <c r="A30" i="67"/>
  <c r="DP29" i="67"/>
  <c r="DG29" i="67"/>
  <c r="CZ29" i="67"/>
  <c r="AL29" i="67"/>
  <c r="AK29" i="67"/>
  <c r="AJ29" i="67"/>
  <c r="AI29" i="67"/>
  <c r="CD29" i="67" s="1"/>
  <c r="AN29" i="67"/>
  <c r="F29" i="67" a="1"/>
  <c r="F29" i="67" s="1"/>
  <c r="N29" i="67" s="1"/>
  <c r="A29" i="67"/>
  <c r="DP28" i="67"/>
  <c r="DG28" i="67"/>
  <c r="CZ28" i="67"/>
  <c r="AL28" i="67"/>
  <c r="AK28" i="67"/>
  <c r="AJ28" i="67"/>
  <c r="AI28" i="67"/>
  <c r="B28" i="67" a="1"/>
  <c r="B28" i="67" s="1"/>
  <c r="DP27" i="67"/>
  <c r="DG27" i="67"/>
  <c r="CZ27" i="67"/>
  <c r="AL27" i="67"/>
  <c r="AK27" i="67"/>
  <c r="AJ27" i="67"/>
  <c r="AI27" i="67"/>
  <c r="CD27" i="67" s="1"/>
  <c r="B27" i="67" a="1"/>
  <c r="B27" i="67" s="1"/>
  <c r="DP26" i="67"/>
  <c r="DG26" i="67"/>
  <c r="CZ26" i="67"/>
  <c r="AL26" i="67"/>
  <c r="AK26" i="67"/>
  <c r="AJ26" i="67"/>
  <c r="AI26" i="67"/>
  <c r="CD26" i="67" s="1"/>
  <c r="B26" i="67" a="1"/>
  <c r="B26" i="67" s="1"/>
  <c r="DP25" i="67"/>
  <c r="DG25" i="67"/>
  <c r="CZ25" i="67"/>
  <c r="AL25" i="67"/>
  <c r="AK25" i="67"/>
  <c r="AJ25" i="67"/>
  <c r="AI25" i="67"/>
  <c r="B25" i="67" a="1"/>
  <c r="B25" i="67" s="1"/>
  <c r="DP24" i="67"/>
  <c r="DG24" i="67"/>
  <c r="CZ24" i="67"/>
  <c r="AL24" i="67"/>
  <c r="AK24" i="67"/>
  <c r="AJ24" i="67"/>
  <c r="AI24" i="67"/>
  <c r="CD24" i="67" s="1"/>
  <c r="B24" i="67" a="1"/>
  <c r="B24" i="67" s="1"/>
  <c r="DP23" i="67"/>
  <c r="DG23" i="67"/>
  <c r="CZ23" i="67"/>
  <c r="AL23" i="67"/>
  <c r="AK23" i="67"/>
  <c r="AJ23" i="67"/>
  <c r="AI23" i="67"/>
  <c r="CD23" i="67" s="1"/>
  <c r="AN23" i="67"/>
  <c r="F23" i="67" a="1"/>
  <c r="F23" i="67" s="1"/>
  <c r="N23" i="67" s="1"/>
  <c r="A23" i="67"/>
  <c r="DP22" i="67"/>
  <c r="DG22" i="67"/>
  <c r="CZ22" i="67"/>
  <c r="AL22" i="67"/>
  <c r="AK22" i="67"/>
  <c r="AJ22" i="67"/>
  <c r="AI22" i="67"/>
  <c r="CD22" i="67" s="1"/>
  <c r="F22" i="67" a="1"/>
  <c r="F22" i="67" s="1"/>
  <c r="N22" i="67" s="1"/>
  <c r="A22" i="67"/>
  <c r="DP21" i="67"/>
  <c r="DG21" i="67"/>
  <c r="CZ21" i="67"/>
  <c r="AL21" i="67"/>
  <c r="AK21" i="67"/>
  <c r="AJ21" i="67"/>
  <c r="AI21" i="67"/>
  <c r="CC21" i="67" s="1"/>
  <c r="B21" i="67" a="1"/>
  <c r="B21" i="67" s="1"/>
  <c r="DP20" i="67"/>
  <c r="DG20" i="67"/>
  <c r="CZ20" i="67"/>
  <c r="AL20" i="67"/>
  <c r="AK20" i="67"/>
  <c r="AJ20" i="67"/>
  <c r="AI20" i="67"/>
  <c r="CD20" i="67" s="1"/>
  <c r="B20" i="67" a="1"/>
  <c r="B20" i="67" s="1"/>
  <c r="DP19" i="67"/>
  <c r="DG19" i="67"/>
  <c r="CZ19" i="67"/>
  <c r="AL19" i="67"/>
  <c r="AK19" i="67"/>
  <c r="AJ19" i="67"/>
  <c r="AI19" i="67"/>
  <c r="B19" i="67" a="1"/>
  <c r="B19" i="67" s="1"/>
  <c r="DP18" i="67"/>
  <c r="DG18" i="67"/>
  <c r="CZ18" i="67"/>
  <c r="AL18" i="67"/>
  <c r="AK18" i="67"/>
  <c r="AJ18" i="67"/>
  <c r="AI18" i="67"/>
  <c r="CD18" i="67" s="1"/>
  <c r="B18" i="67" a="1"/>
  <c r="B18" i="67" s="1"/>
  <c r="DP17" i="67"/>
  <c r="DG17" i="67"/>
  <c r="CZ17" i="67"/>
  <c r="AL17" i="67"/>
  <c r="AK17" i="67"/>
  <c r="AJ17" i="67"/>
  <c r="AI17" i="67"/>
  <c r="CD17" i="67" s="1"/>
  <c r="B17" i="67" a="1"/>
  <c r="B17" i="67" s="1"/>
  <c r="DP16" i="67"/>
  <c r="DG16" i="67"/>
  <c r="CZ16" i="67"/>
  <c r="AL16" i="67"/>
  <c r="AK16" i="67"/>
  <c r="AJ16" i="67"/>
  <c r="AI16" i="67"/>
  <c r="CD16" i="67" s="1"/>
  <c r="F16" i="67" a="1"/>
  <c r="F16" i="67" s="1"/>
  <c r="N16" i="67" s="1"/>
  <c r="A16" i="67"/>
  <c r="DP15" i="67"/>
  <c r="DG15" i="67"/>
  <c r="CZ15" i="67"/>
  <c r="AL15" i="67"/>
  <c r="AK15" i="67"/>
  <c r="AJ15" i="67"/>
  <c r="AI15" i="67"/>
  <c r="CD15" i="67" s="1"/>
  <c r="AN15" i="67"/>
  <c r="F15" i="67" a="1"/>
  <c r="F15" i="67" s="1"/>
  <c r="N15" i="67" s="1"/>
  <c r="A15" i="67"/>
  <c r="DP14" i="67"/>
  <c r="DG14" i="67"/>
  <c r="CZ14" i="67"/>
  <c r="AL14" i="67"/>
  <c r="AK14" i="67"/>
  <c r="AJ14" i="67"/>
  <c r="AI14" i="67"/>
  <c r="F14" i="67" a="1"/>
  <c r="F14" i="67" s="1"/>
  <c r="N14" i="67" s="1"/>
  <c r="DP13" i="67"/>
  <c r="DG13" i="67"/>
  <c r="CZ13" i="67"/>
  <c r="AL13" i="67"/>
  <c r="AK13" i="67"/>
  <c r="AJ13" i="67"/>
  <c r="AI13" i="67"/>
  <c r="DP12" i="67"/>
  <c r="DG12" i="67"/>
  <c r="CZ12" i="67"/>
  <c r="AL12" i="67"/>
  <c r="AK12" i="67"/>
  <c r="AJ12" i="67"/>
  <c r="AI12" i="67"/>
  <c r="DP11" i="67"/>
  <c r="DG11" i="67"/>
  <c r="CZ11" i="67"/>
  <c r="AL11" i="67"/>
  <c r="AK11" i="67"/>
  <c r="AJ11" i="67"/>
  <c r="AI11" i="67"/>
  <c r="CD11" i="67" s="1"/>
  <c r="B11" i="67" a="1"/>
  <c r="B11" i="67" s="1"/>
  <c r="DZ10" i="67" a="1"/>
  <c r="DZ10" i="67" s="1"/>
  <c r="DP10" i="67"/>
  <c r="DG10" i="67"/>
  <c r="CZ10" i="67"/>
  <c r="AL10" i="67"/>
  <c r="AK10" i="67"/>
  <c r="AJ10" i="67"/>
  <c r="AI10" i="67"/>
  <c r="B10" i="67" a="1"/>
  <c r="B10" i="67" s="1"/>
  <c r="AR9" i="67"/>
  <c r="AQ9" i="67"/>
  <c r="AP9" i="67"/>
  <c r="AO9" i="67"/>
  <c r="AL9" i="67"/>
  <c r="AK9" i="67"/>
  <c r="AJ9" i="67"/>
  <c r="AI9" i="67"/>
  <c r="W9" i="67"/>
  <c r="S9" i="67"/>
  <c r="O9" i="67"/>
  <c r="M9" i="67"/>
  <c r="I9" i="67"/>
  <c r="E9" i="67"/>
  <c r="CS3" i="67" a="1"/>
  <c r="CS2" i="67"/>
  <c r="EA10" i="67" s="1" a="1"/>
  <c r="EA10" i="67" s="1"/>
  <c r="CY1" i="67"/>
  <c r="CV1" i="67"/>
  <c r="DP35" i="66"/>
  <c r="DG35" i="66"/>
  <c r="CZ35" i="66"/>
  <c r="AL35" i="66"/>
  <c r="AK35" i="66"/>
  <c r="AJ35" i="66"/>
  <c r="AI35" i="66"/>
  <c r="B35" i="66" a="1"/>
  <c r="B35" i="66" s="1"/>
  <c r="DP34" i="66"/>
  <c r="DG34" i="66"/>
  <c r="CZ34" i="66"/>
  <c r="AL34" i="66"/>
  <c r="AK34" i="66"/>
  <c r="AJ34" i="66"/>
  <c r="AI34" i="66"/>
  <c r="B34" i="66" a="1"/>
  <c r="B34" i="66" s="1"/>
  <c r="DP33" i="66"/>
  <c r="DG33" i="66"/>
  <c r="CZ33" i="66"/>
  <c r="AL33" i="66"/>
  <c r="AK33" i="66"/>
  <c r="AJ33" i="66"/>
  <c r="AI33" i="66"/>
  <c r="CD33" i="66" s="1"/>
  <c r="B33" i="66" a="1"/>
  <c r="B33" i="66" s="1"/>
  <c r="DP32" i="66"/>
  <c r="DG32" i="66"/>
  <c r="CZ32" i="66"/>
  <c r="AL32" i="66"/>
  <c r="AK32" i="66"/>
  <c r="AJ32" i="66"/>
  <c r="AI32" i="66"/>
  <c r="CD32" i="66" s="1"/>
  <c r="B32" i="66" a="1"/>
  <c r="B32" i="66" s="1"/>
  <c r="DP31" i="66"/>
  <c r="DG31" i="66"/>
  <c r="CZ31" i="66"/>
  <c r="AL31" i="66"/>
  <c r="AK31" i="66"/>
  <c r="AJ31" i="66"/>
  <c r="AI31" i="66"/>
  <c r="CD31" i="66" s="1"/>
  <c r="B31" i="66" a="1"/>
  <c r="B31" i="66" s="1"/>
  <c r="DP30" i="66"/>
  <c r="DG30" i="66"/>
  <c r="CZ30" i="66"/>
  <c r="AL30" i="66"/>
  <c r="AK30" i="66"/>
  <c r="AJ30" i="66"/>
  <c r="AI30" i="66"/>
  <c r="CD30" i="66" s="1"/>
  <c r="F30" i="66" a="1"/>
  <c r="F30" i="66" s="1"/>
  <c r="N30" i="66" s="1"/>
  <c r="A30" i="66"/>
  <c r="DP29" i="66"/>
  <c r="DG29" i="66"/>
  <c r="CZ29" i="66"/>
  <c r="AL29" i="66"/>
  <c r="AK29" i="66"/>
  <c r="AJ29" i="66"/>
  <c r="AI29" i="66"/>
  <c r="AN29" i="66"/>
  <c r="F29" i="66" a="1"/>
  <c r="F29" i="66" s="1"/>
  <c r="N29" i="66" s="1"/>
  <c r="A29" i="66"/>
  <c r="DP28" i="66"/>
  <c r="DG28" i="66"/>
  <c r="CZ28" i="66"/>
  <c r="AL28" i="66"/>
  <c r="AK28" i="66"/>
  <c r="AJ28" i="66"/>
  <c r="AI28" i="66"/>
  <c r="B28" i="66" a="1"/>
  <c r="B28" i="66" s="1"/>
  <c r="DP27" i="66"/>
  <c r="DG27" i="66"/>
  <c r="CZ27" i="66"/>
  <c r="AL27" i="66"/>
  <c r="AK27" i="66"/>
  <c r="AJ27" i="66"/>
  <c r="AI27" i="66"/>
  <c r="B27" i="66" a="1"/>
  <c r="B27" i="66" s="1"/>
  <c r="DP26" i="66"/>
  <c r="DG26" i="66"/>
  <c r="CZ26" i="66"/>
  <c r="AL26" i="66"/>
  <c r="AK26" i="66"/>
  <c r="AJ26" i="66"/>
  <c r="AI26" i="66"/>
  <c r="B26" i="66" a="1"/>
  <c r="B26" i="66" s="1"/>
  <c r="DP25" i="66"/>
  <c r="DG25" i="66"/>
  <c r="CZ25" i="66"/>
  <c r="AL25" i="66"/>
  <c r="AK25" i="66"/>
  <c r="AJ25" i="66"/>
  <c r="AI25" i="66"/>
  <c r="CD25" i="66" s="1"/>
  <c r="B25" i="66" a="1"/>
  <c r="B25" i="66" s="1"/>
  <c r="DP24" i="66"/>
  <c r="DG24" i="66"/>
  <c r="CZ24" i="66"/>
  <c r="AL24" i="66"/>
  <c r="AK24" i="66"/>
  <c r="AJ24" i="66"/>
  <c r="AI24" i="66"/>
  <c r="B24" i="66" a="1"/>
  <c r="B24" i="66" s="1"/>
  <c r="DP23" i="66"/>
  <c r="DG23" i="66"/>
  <c r="CZ23" i="66"/>
  <c r="DL23" i="66"/>
  <c r="AL23" i="66"/>
  <c r="AK23" i="66"/>
  <c r="AJ23" i="66"/>
  <c r="AI23" i="66"/>
  <c r="AN23" i="66"/>
  <c r="F23" i="66" a="1"/>
  <c r="F23" i="66" s="1"/>
  <c r="N23" i="66" s="1"/>
  <c r="A23" i="66"/>
  <c r="DP22" i="66"/>
  <c r="DG22" i="66"/>
  <c r="CZ22" i="66"/>
  <c r="AL22" i="66"/>
  <c r="AK22" i="66"/>
  <c r="AJ22" i="66"/>
  <c r="AI22" i="66"/>
  <c r="CD22" i="66" s="1"/>
  <c r="AN22" i="66"/>
  <c r="F22" i="66" a="1"/>
  <c r="F22" i="66" s="1"/>
  <c r="N22" i="66" s="1"/>
  <c r="A22" i="66"/>
  <c r="DP21" i="66"/>
  <c r="DG21" i="66"/>
  <c r="CZ21" i="66"/>
  <c r="AL21" i="66"/>
  <c r="AK21" i="66"/>
  <c r="AJ21" i="66"/>
  <c r="AI21" i="66"/>
  <c r="CD21" i="66" s="1"/>
  <c r="B21" i="66" a="1"/>
  <c r="B21" i="66" s="1"/>
  <c r="DP20" i="66"/>
  <c r="DG20" i="66"/>
  <c r="CZ20" i="66"/>
  <c r="AL20" i="66"/>
  <c r="AK20" i="66"/>
  <c r="AJ20" i="66"/>
  <c r="AI20" i="66"/>
  <c r="B20" i="66" a="1"/>
  <c r="B20" i="66" s="1"/>
  <c r="DP19" i="66"/>
  <c r="DG19" i="66"/>
  <c r="CZ19" i="66"/>
  <c r="AL19" i="66"/>
  <c r="AK19" i="66"/>
  <c r="AJ19" i="66"/>
  <c r="AI19" i="66"/>
  <c r="B19" i="66" a="1"/>
  <c r="B19" i="66" s="1"/>
  <c r="DP18" i="66"/>
  <c r="DG18" i="66"/>
  <c r="CZ18" i="66"/>
  <c r="AL18" i="66"/>
  <c r="AK18" i="66"/>
  <c r="AJ18" i="66"/>
  <c r="AI18" i="66"/>
  <c r="B18" i="66" a="1"/>
  <c r="B18" i="66" s="1"/>
  <c r="DP17" i="66"/>
  <c r="DG17" i="66"/>
  <c r="CZ17" i="66"/>
  <c r="AL17" i="66"/>
  <c r="AK17" i="66"/>
  <c r="AJ17" i="66"/>
  <c r="AI17" i="66"/>
  <c r="B17" i="66" a="1"/>
  <c r="B17" i="66" s="1"/>
  <c r="DP16" i="66"/>
  <c r="DG16" i="66"/>
  <c r="CZ16" i="66"/>
  <c r="AL16" i="66"/>
  <c r="AK16" i="66"/>
  <c r="AJ16" i="66"/>
  <c r="AI16" i="66"/>
  <c r="CD16" i="66" s="1"/>
  <c r="F16" i="66" a="1"/>
  <c r="F16" i="66" s="1"/>
  <c r="N16" i="66" s="1"/>
  <c r="A16" i="66"/>
  <c r="DP15" i="66"/>
  <c r="DG15" i="66"/>
  <c r="CZ15" i="66"/>
  <c r="AL15" i="66"/>
  <c r="AK15" i="66"/>
  <c r="AJ15" i="66"/>
  <c r="AI15" i="66"/>
  <c r="F15" i="66" a="1"/>
  <c r="F15" i="66" s="1"/>
  <c r="N15" i="66" s="1"/>
  <c r="A15" i="66"/>
  <c r="DP14" i="66"/>
  <c r="DG14" i="66"/>
  <c r="CZ14" i="66"/>
  <c r="AL14" i="66"/>
  <c r="AK14" i="66"/>
  <c r="AJ14" i="66"/>
  <c r="AI14" i="66"/>
  <c r="AN14" i="66"/>
  <c r="AS14" i="66" s="1"/>
  <c r="CV14" i="66" s="1"/>
  <c r="F14" i="66" a="1"/>
  <c r="F14" i="66" s="1"/>
  <c r="N14" i="66" s="1"/>
  <c r="DP13" i="66"/>
  <c r="DG13" i="66"/>
  <c r="CZ13" i="66"/>
  <c r="AL13" i="66"/>
  <c r="AK13" i="66"/>
  <c r="AJ13" i="66"/>
  <c r="AI13" i="66"/>
  <c r="CD13" i="66" s="1"/>
  <c r="DP12" i="66"/>
  <c r="DG12" i="66"/>
  <c r="CZ12" i="66"/>
  <c r="AL12" i="66"/>
  <c r="AK12" i="66"/>
  <c r="AJ12" i="66"/>
  <c r="AI12" i="66"/>
  <c r="CD12" i="66" s="1"/>
  <c r="DP11" i="66"/>
  <c r="DG11" i="66"/>
  <c r="CZ11" i="66"/>
  <c r="AL11" i="66"/>
  <c r="AK11" i="66"/>
  <c r="AJ11" i="66"/>
  <c r="AI11" i="66"/>
  <c r="B11" i="66" a="1"/>
  <c r="B11" i="66" s="1"/>
  <c r="DZ10" i="66" a="1"/>
  <c r="DZ10" i="66" s="1"/>
  <c r="DP10" i="66"/>
  <c r="DG10" i="66"/>
  <c r="CZ10" i="66"/>
  <c r="AL10" i="66"/>
  <c r="AK10" i="66"/>
  <c r="AJ10" i="66"/>
  <c r="AI10" i="66"/>
  <c r="CD10" i="66" s="1"/>
  <c r="B10" i="66" a="1"/>
  <c r="B10" i="66" s="1"/>
  <c r="AR9" i="66"/>
  <c r="AQ9" i="66"/>
  <c r="AP9" i="66"/>
  <c r="AO9" i="66"/>
  <c r="AL9" i="66"/>
  <c r="AK9" i="66"/>
  <c r="AJ9" i="66"/>
  <c r="AI9" i="66"/>
  <c r="W9" i="66"/>
  <c r="S9" i="66"/>
  <c r="O9" i="66"/>
  <c r="M9" i="66"/>
  <c r="I9" i="66"/>
  <c r="E9" i="66"/>
  <c r="CS3" i="66" a="1"/>
  <c r="CS2" i="66"/>
  <c r="CY1" i="66"/>
  <c r="CV1" i="66"/>
  <c r="DP35" i="65"/>
  <c r="DG35" i="65"/>
  <c r="CZ35" i="65"/>
  <c r="AL35" i="65"/>
  <c r="AK35" i="65"/>
  <c r="AJ35" i="65"/>
  <c r="AI35" i="65"/>
  <c r="CD35" i="65" s="1"/>
  <c r="B35" i="65" a="1"/>
  <c r="B35" i="65" s="1"/>
  <c r="DP34" i="65"/>
  <c r="DG34" i="65"/>
  <c r="CZ34" i="65"/>
  <c r="AL34" i="65"/>
  <c r="AK34" i="65"/>
  <c r="AJ34" i="65"/>
  <c r="AI34" i="65"/>
  <c r="CD34" i="65" s="1"/>
  <c r="B34" i="65" a="1"/>
  <c r="B34" i="65" s="1"/>
  <c r="DP33" i="65"/>
  <c r="DG33" i="65"/>
  <c r="CZ33" i="65"/>
  <c r="AL33" i="65"/>
  <c r="AK33" i="65"/>
  <c r="AJ33" i="65"/>
  <c r="AI33" i="65"/>
  <c r="CD33" i="65" s="1"/>
  <c r="B33" i="65" a="1"/>
  <c r="B33" i="65" s="1"/>
  <c r="DP32" i="65"/>
  <c r="DG32" i="65"/>
  <c r="CZ32" i="65"/>
  <c r="AL32" i="65"/>
  <c r="AK32" i="65"/>
  <c r="AJ32" i="65"/>
  <c r="AI32" i="65"/>
  <c r="B32" i="65" a="1"/>
  <c r="B32" i="65" s="1"/>
  <c r="DP31" i="65"/>
  <c r="DG31" i="65"/>
  <c r="CZ31" i="65"/>
  <c r="AL31" i="65"/>
  <c r="AK31" i="65"/>
  <c r="AJ31" i="65"/>
  <c r="AI31" i="65"/>
  <c r="CD31" i="65" s="1"/>
  <c r="B31" i="65" a="1"/>
  <c r="B31" i="65" s="1"/>
  <c r="DP30" i="65"/>
  <c r="DG30" i="65"/>
  <c r="CZ30" i="65"/>
  <c r="AL30" i="65"/>
  <c r="AK30" i="65"/>
  <c r="AJ30" i="65"/>
  <c r="AI30" i="65"/>
  <c r="F30" i="65" a="1"/>
  <c r="F30" i="65" s="1"/>
  <c r="N30" i="65" s="1"/>
  <c r="A30" i="65"/>
  <c r="DP29" i="65"/>
  <c r="DG29" i="65"/>
  <c r="CZ29" i="65"/>
  <c r="AL29" i="65"/>
  <c r="AK29" i="65"/>
  <c r="AJ29" i="65"/>
  <c r="AI29" i="65"/>
  <c r="CC29" i="65" s="1"/>
  <c r="AN29" i="65"/>
  <c r="F29" i="65" a="1"/>
  <c r="F29" i="65" s="1"/>
  <c r="N29" i="65" s="1"/>
  <c r="A29" i="65"/>
  <c r="DP28" i="65"/>
  <c r="DG28" i="65"/>
  <c r="CZ28" i="65"/>
  <c r="AL28" i="65"/>
  <c r="AK28" i="65"/>
  <c r="AJ28" i="65"/>
  <c r="AI28" i="65"/>
  <c r="CC28" i="65" s="1"/>
  <c r="B28" i="65" a="1"/>
  <c r="B28" i="65" s="1"/>
  <c r="DP27" i="65"/>
  <c r="DG27" i="65"/>
  <c r="CZ27" i="65"/>
  <c r="AL27" i="65"/>
  <c r="AK27" i="65"/>
  <c r="AJ27" i="65"/>
  <c r="AI27" i="65"/>
  <c r="CD27" i="65" s="1"/>
  <c r="B27" i="65" a="1"/>
  <c r="B27" i="65" s="1"/>
  <c r="DP26" i="65"/>
  <c r="DG26" i="65"/>
  <c r="CZ26" i="65"/>
  <c r="AL26" i="65"/>
  <c r="AK26" i="65"/>
  <c r="AJ26" i="65"/>
  <c r="AI26" i="65"/>
  <c r="B26" i="65" a="1"/>
  <c r="B26" i="65" s="1"/>
  <c r="DP25" i="65"/>
  <c r="DG25" i="65"/>
  <c r="CZ25" i="65"/>
  <c r="AL25" i="65"/>
  <c r="AK25" i="65"/>
  <c r="AJ25" i="65"/>
  <c r="AI25" i="65"/>
  <c r="CD25" i="65" s="1"/>
  <c r="B25" i="65" a="1"/>
  <c r="B25" i="65" s="1"/>
  <c r="DP24" i="65"/>
  <c r="DG24" i="65"/>
  <c r="CZ24" i="65"/>
  <c r="AL24" i="65"/>
  <c r="AK24" i="65"/>
  <c r="AJ24" i="65"/>
  <c r="AI24" i="65"/>
  <c r="B24" i="65" a="1"/>
  <c r="B24" i="65" s="1"/>
  <c r="DP23" i="65"/>
  <c r="DG23" i="65"/>
  <c r="CZ23" i="65"/>
  <c r="DL23" i="65"/>
  <c r="AL23" i="65"/>
  <c r="AK23" i="65"/>
  <c r="AJ23" i="65"/>
  <c r="AI23" i="65"/>
  <c r="CD23" i="65" s="1"/>
  <c r="AN23" i="65"/>
  <c r="F23" i="65" a="1"/>
  <c r="F23" i="65" s="1"/>
  <c r="N23" i="65" s="1"/>
  <c r="A23" i="65"/>
  <c r="DP22" i="65"/>
  <c r="DG22" i="65"/>
  <c r="CZ22" i="65"/>
  <c r="DL22" i="65"/>
  <c r="AL22" i="65"/>
  <c r="AK22" i="65"/>
  <c r="AJ22" i="65"/>
  <c r="AI22" i="65"/>
  <c r="CD22" i="65" s="1"/>
  <c r="AN22" i="65"/>
  <c r="F22" i="65" a="1"/>
  <c r="F22" i="65" s="1"/>
  <c r="N22" i="65" s="1"/>
  <c r="A22" i="65"/>
  <c r="DP21" i="65"/>
  <c r="DG21" i="65"/>
  <c r="CZ21" i="65"/>
  <c r="AL21" i="65"/>
  <c r="AK21" i="65"/>
  <c r="AJ21" i="65"/>
  <c r="AI21" i="65"/>
  <c r="CD21" i="65" s="1"/>
  <c r="B21" i="65" a="1"/>
  <c r="B21" i="65" s="1"/>
  <c r="DP20" i="65"/>
  <c r="DG20" i="65"/>
  <c r="CZ20" i="65"/>
  <c r="AL20" i="65"/>
  <c r="AK20" i="65"/>
  <c r="AJ20" i="65"/>
  <c r="AI20" i="65"/>
  <c r="CD20" i="65" s="1"/>
  <c r="B20" i="65" a="1"/>
  <c r="B20" i="65" s="1"/>
  <c r="DP19" i="65"/>
  <c r="DG19" i="65"/>
  <c r="CZ19" i="65"/>
  <c r="AL19" i="65"/>
  <c r="AK19" i="65"/>
  <c r="AJ19" i="65"/>
  <c r="AI19" i="65"/>
  <c r="CD19" i="65" s="1"/>
  <c r="B19" i="65" a="1"/>
  <c r="B19" i="65" s="1"/>
  <c r="DP18" i="65"/>
  <c r="DG18" i="65"/>
  <c r="CZ18" i="65"/>
  <c r="AL18" i="65"/>
  <c r="AK18" i="65"/>
  <c r="AJ18" i="65"/>
  <c r="AI18" i="65"/>
  <c r="CD18" i="65" s="1"/>
  <c r="B18" i="65" a="1"/>
  <c r="B18" i="65" s="1"/>
  <c r="DP17" i="65"/>
  <c r="DG17" i="65"/>
  <c r="CZ17" i="65"/>
  <c r="AL17" i="65"/>
  <c r="AK17" i="65"/>
  <c r="AJ17" i="65"/>
  <c r="AI17" i="65"/>
  <c r="CD17" i="65" s="1"/>
  <c r="B17" i="65" a="1"/>
  <c r="B17" i="65" s="1"/>
  <c r="DP16" i="65"/>
  <c r="DG16" i="65"/>
  <c r="CZ16" i="65"/>
  <c r="AL16" i="65"/>
  <c r="AK16" i="65"/>
  <c r="AJ16" i="65"/>
  <c r="AI16" i="65"/>
  <c r="CD16" i="65" s="1"/>
  <c r="AN16" i="65"/>
  <c r="F16" i="65" a="1"/>
  <c r="F16" i="65" s="1"/>
  <c r="N16" i="65" s="1"/>
  <c r="A16" i="65"/>
  <c r="DP15" i="65"/>
  <c r="DG15" i="65"/>
  <c r="CZ15" i="65"/>
  <c r="AL15" i="65"/>
  <c r="AK15" i="65"/>
  <c r="AJ15" i="65"/>
  <c r="AI15" i="65"/>
  <c r="CD15" i="65" s="1"/>
  <c r="AN15" i="65"/>
  <c r="F15" i="65" a="1"/>
  <c r="F15" i="65" s="1"/>
  <c r="N15" i="65" s="1"/>
  <c r="A15" i="65"/>
  <c r="DP14" i="65"/>
  <c r="DG14" i="65"/>
  <c r="CZ14" i="65"/>
  <c r="AL14" i="65"/>
  <c r="AK14" i="65"/>
  <c r="AJ14" i="65"/>
  <c r="AI14" i="65"/>
  <c r="BZ14" i="65" s="1"/>
  <c r="AN14" i="65"/>
  <c r="AS14" i="65" s="1"/>
  <c r="CV14" i="65" s="1"/>
  <c r="F14" i="65" a="1"/>
  <c r="F14" i="65" s="1"/>
  <c r="N14" i="65" s="1"/>
  <c r="DP13" i="65"/>
  <c r="DG13" i="65"/>
  <c r="CZ13" i="65"/>
  <c r="AL13" i="65"/>
  <c r="AK13" i="65"/>
  <c r="AJ13" i="65"/>
  <c r="AI13" i="65"/>
  <c r="DP12" i="65"/>
  <c r="DG12" i="65"/>
  <c r="CZ12" i="65"/>
  <c r="AL12" i="65"/>
  <c r="AK12" i="65"/>
  <c r="AJ12" i="65"/>
  <c r="AI12" i="65"/>
  <c r="DP11" i="65"/>
  <c r="DG11" i="65"/>
  <c r="CZ11" i="65"/>
  <c r="AL11" i="65"/>
  <c r="AK11" i="65"/>
  <c r="AJ11" i="65"/>
  <c r="AI11" i="65"/>
  <c r="B11" i="65" a="1"/>
  <c r="B11" i="65" s="1"/>
  <c r="DZ10" i="65" a="1"/>
  <c r="DZ10" i="65" s="1"/>
  <c r="DP10" i="65"/>
  <c r="DG10" i="65"/>
  <c r="CZ10" i="65"/>
  <c r="AL10" i="65"/>
  <c r="AK10" i="65"/>
  <c r="AJ10" i="65"/>
  <c r="AI10" i="65"/>
  <c r="B10" i="65" a="1"/>
  <c r="B10" i="65" s="1"/>
  <c r="AR9" i="65"/>
  <c r="AQ9" i="65"/>
  <c r="AP9" i="65"/>
  <c r="AO9" i="65"/>
  <c r="AL9" i="65"/>
  <c r="AK9" i="65"/>
  <c r="AJ9" i="65"/>
  <c r="AI9" i="65"/>
  <c r="W9" i="65"/>
  <c r="S9" i="65"/>
  <c r="O9" i="65"/>
  <c r="M9" i="65"/>
  <c r="I9" i="65"/>
  <c r="E9" i="65"/>
  <c r="CS3" i="65" a="1"/>
  <c r="CS3" i="65" s="1"/>
  <c r="CS2" i="65"/>
  <c r="CR10" i="65" s="1" a="1"/>
  <c r="CY1" i="65"/>
  <c r="CV1" i="65"/>
  <c r="DP35" i="64"/>
  <c r="DG35" i="64"/>
  <c r="CZ35" i="64"/>
  <c r="AL35" i="64"/>
  <c r="AK35" i="64"/>
  <c r="AJ35" i="64"/>
  <c r="AI35" i="64"/>
  <c r="CD35" i="64" s="1"/>
  <c r="B35" i="64" a="1"/>
  <c r="B35" i="64" s="1"/>
  <c r="DP34" i="64"/>
  <c r="DG34" i="64"/>
  <c r="CZ34" i="64"/>
  <c r="AL34" i="64"/>
  <c r="AK34" i="64"/>
  <c r="AJ34" i="64"/>
  <c r="AI34" i="64"/>
  <c r="B34" i="64" a="1"/>
  <c r="B34" i="64" s="1"/>
  <c r="DP33" i="64"/>
  <c r="DG33" i="64"/>
  <c r="CZ33" i="64"/>
  <c r="AL33" i="64"/>
  <c r="AK33" i="64"/>
  <c r="AJ33" i="64"/>
  <c r="AI33" i="64"/>
  <c r="B33" i="64" a="1"/>
  <c r="B33" i="64" s="1"/>
  <c r="DP32" i="64"/>
  <c r="DG32" i="64"/>
  <c r="CZ32" i="64"/>
  <c r="AL32" i="64"/>
  <c r="AK32" i="64"/>
  <c r="AJ32" i="64"/>
  <c r="AI32" i="64"/>
  <c r="CD32" i="64" s="1"/>
  <c r="B32" i="64" a="1"/>
  <c r="B32" i="64" s="1"/>
  <c r="DP31" i="64"/>
  <c r="DG31" i="64"/>
  <c r="CZ31" i="64"/>
  <c r="AL31" i="64"/>
  <c r="AK31" i="64"/>
  <c r="AJ31" i="64"/>
  <c r="AI31" i="64"/>
  <c r="B31" i="64" a="1"/>
  <c r="B31" i="64" s="1"/>
  <c r="DP30" i="64"/>
  <c r="DG30" i="64"/>
  <c r="CZ30" i="64"/>
  <c r="CE30" i="64"/>
  <c r="AL30" i="64"/>
  <c r="AK30" i="64"/>
  <c r="AJ30" i="64"/>
  <c r="AI30" i="64"/>
  <c r="AN30" i="64"/>
  <c r="F30" i="64" a="1"/>
  <c r="F30" i="64" s="1"/>
  <c r="N30" i="64" s="1"/>
  <c r="A30" i="64"/>
  <c r="DP29" i="64"/>
  <c r="DG29" i="64"/>
  <c r="CZ29" i="64"/>
  <c r="AL29" i="64"/>
  <c r="AK29" i="64"/>
  <c r="AJ29" i="64"/>
  <c r="AI29" i="64"/>
  <c r="F29" i="64" a="1"/>
  <c r="F29" i="64" s="1"/>
  <c r="N29" i="64" s="1"/>
  <c r="A29" i="64"/>
  <c r="DP28" i="64"/>
  <c r="DG28" i="64"/>
  <c r="CZ28" i="64"/>
  <c r="AL28" i="64"/>
  <c r="AK28" i="64"/>
  <c r="AJ28" i="64"/>
  <c r="AI28" i="64"/>
  <c r="CD28" i="64" s="1"/>
  <c r="B28" i="64" a="1"/>
  <c r="B28" i="64" s="1"/>
  <c r="DP27" i="64"/>
  <c r="DG27" i="64"/>
  <c r="CZ27" i="64"/>
  <c r="AL27" i="64"/>
  <c r="AK27" i="64"/>
  <c r="AJ27" i="64"/>
  <c r="AI27" i="64"/>
  <c r="CD27" i="64" s="1"/>
  <c r="B27" i="64" a="1"/>
  <c r="B27" i="64" s="1"/>
  <c r="DP26" i="64"/>
  <c r="DG26" i="64"/>
  <c r="CZ26" i="64"/>
  <c r="AL26" i="64"/>
  <c r="AK26" i="64"/>
  <c r="AJ26" i="64"/>
  <c r="AI26" i="64"/>
  <c r="B26" i="64" a="1"/>
  <c r="B26" i="64" s="1"/>
  <c r="DP25" i="64"/>
  <c r="DG25" i="64"/>
  <c r="CZ25" i="64"/>
  <c r="AL25" i="64"/>
  <c r="AK25" i="64"/>
  <c r="AJ25" i="64"/>
  <c r="AI25" i="64"/>
  <c r="CD25" i="64" s="1"/>
  <c r="B25" i="64" a="1"/>
  <c r="B25" i="64" s="1"/>
  <c r="DP24" i="64"/>
  <c r="DG24" i="64"/>
  <c r="CZ24" i="64"/>
  <c r="AL24" i="64"/>
  <c r="AK24" i="64"/>
  <c r="AJ24" i="64"/>
  <c r="AI24" i="64"/>
  <c r="B24" i="64" a="1"/>
  <c r="B24" i="64" s="1"/>
  <c r="DP23" i="64"/>
  <c r="DG23" i="64"/>
  <c r="CZ23" i="64"/>
  <c r="AL23" i="64"/>
  <c r="AK23" i="64"/>
  <c r="AJ23" i="64"/>
  <c r="AI23" i="64"/>
  <c r="AN23" i="64"/>
  <c r="F23" i="64" a="1"/>
  <c r="F23" i="64" s="1"/>
  <c r="N23" i="64" s="1"/>
  <c r="A23" i="64"/>
  <c r="DP22" i="64"/>
  <c r="DG22" i="64"/>
  <c r="CZ22" i="64"/>
  <c r="AL22" i="64"/>
  <c r="AK22" i="64"/>
  <c r="AJ22" i="64"/>
  <c r="AI22" i="64"/>
  <c r="CD22" i="64" s="1"/>
  <c r="AN22" i="64"/>
  <c r="F22" i="64" a="1"/>
  <c r="F22" i="64" s="1"/>
  <c r="N22" i="64" s="1"/>
  <c r="A22" i="64"/>
  <c r="DP21" i="64"/>
  <c r="DG21" i="64"/>
  <c r="CZ21" i="64"/>
  <c r="AL21" i="64"/>
  <c r="AK21" i="64"/>
  <c r="AJ21" i="64"/>
  <c r="AI21" i="64"/>
  <c r="CD21" i="64" s="1"/>
  <c r="B21" i="64" a="1"/>
  <c r="B21" i="64" s="1"/>
  <c r="DP20" i="64"/>
  <c r="DG20" i="64"/>
  <c r="CZ20" i="64"/>
  <c r="AL20" i="64"/>
  <c r="AK20" i="64"/>
  <c r="AJ20" i="64"/>
  <c r="AI20" i="64"/>
  <c r="CD20" i="64" s="1"/>
  <c r="B20" i="64" a="1"/>
  <c r="B20" i="64" s="1"/>
  <c r="DP19" i="64"/>
  <c r="DG19" i="64"/>
  <c r="CZ19" i="64"/>
  <c r="AL19" i="64"/>
  <c r="AK19" i="64"/>
  <c r="AJ19" i="64"/>
  <c r="AI19" i="64"/>
  <c r="B19" i="64" a="1"/>
  <c r="B19" i="64" s="1"/>
  <c r="DP18" i="64"/>
  <c r="DG18" i="64"/>
  <c r="CZ18" i="64"/>
  <c r="AL18" i="64"/>
  <c r="AK18" i="64"/>
  <c r="AJ18" i="64"/>
  <c r="AI18" i="64"/>
  <c r="B18" i="64" a="1"/>
  <c r="B18" i="64" s="1"/>
  <c r="DP17" i="64"/>
  <c r="DG17" i="64"/>
  <c r="CZ17" i="64"/>
  <c r="AL17" i="64"/>
  <c r="AK17" i="64"/>
  <c r="AJ17" i="64"/>
  <c r="AI17" i="64"/>
  <c r="B17" i="64" a="1"/>
  <c r="B17" i="64" s="1"/>
  <c r="DP16" i="64"/>
  <c r="DG16" i="64"/>
  <c r="CZ16" i="64"/>
  <c r="CE16" i="64"/>
  <c r="AL16" i="64"/>
  <c r="AK16" i="64"/>
  <c r="AJ16" i="64"/>
  <c r="AI16" i="64"/>
  <c r="CD16" i="64" s="1"/>
  <c r="F16" i="64" a="1"/>
  <c r="F16" i="64" s="1"/>
  <c r="N16" i="64" s="1"/>
  <c r="A16" i="64"/>
  <c r="DP15" i="64"/>
  <c r="DG15" i="64"/>
  <c r="CZ15" i="64"/>
  <c r="AL15" i="64"/>
  <c r="AK15" i="64"/>
  <c r="AJ15" i="64"/>
  <c r="AI15" i="64"/>
  <c r="BZ15" i="64" s="1"/>
  <c r="F15" i="64" a="1"/>
  <c r="F15" i="64" s="1"/>
  <c r="N15" i="64" s="1"/>
  <c r="A15" i="64"/>
  <c r="DP14" i="64"/>
  <c r="DG14" i="64"/>
  <c r="CZ14" i="64"/>
  <c r="AL14" i="64"/>
  <c r="AK14" i="64"/>
  <c r="AJ14" i="64"/>
  <c r="AI14" i="64"/>
  <c r="CD14" i="64" s="1"/>
  <c r="F14" i="64" a="1"/>
  <c r="F14" i="64" s="1"/>
  <c r="N14" i="64" s="1"/>
  <c r="DP13" i="64"/>
  <c r="DG13" i="64"/>
  <c r="CZ13" i="64"/>
  <c r="AL13" i="64"/>
  <c r="AK13" i="64"/>
  <c r="AJ13" i="64"/>
  <c r="AI13" i="64"/>
  <c r="CD13" i="64" s="1"/>
  <c r="DP12" i="64"/>
  <c r="DG12" i="64"/>
  <c r="CZ12" i="64"/>
  <c r="AL12" i="64"/>
  <c r="AK12" i="64"/>
  <c r="AJ12" i="64"/>
  <c r="AI12" i="64"/>
  <c r="CD12" i="64" s="1"/>
  <c r="DP11" i="64"/>
  <c r="DG11" i="64"/>
  <c r="CZ11" i="64"/>
  <c r="AL11" i="64"/>
  <c r="AK11" i="64"/>
  <c r="AJ11" i="64"/>
  <c r="AI11" i="64"/>
  <c r="CD11" i="64" s="1"/>
  <c r="B11" i="64" a="1"/>
  <c r="B11" i="64" s="1"/>
  <c r="DZ10" i="64" a="1"/>
  <c r="DZ10" i="64" s="1"/>
  <c r="DP10" i="64"/>
  <c r="DG10" i="64"/>
  <c r="CZ10" i="64"/>
  <c r="AL10" i="64"/>
  <c r="AK10" i="64"/>
  <c r="AJ10" i="64"/>
  <c r="AI10" i="64"/>
  <c r="CD10" i="64" s="1"/>
  <c r="B10" i="64" a="1"/>
  <c r="B10" i="64" s="1"/>
  <c r="AR9" i="64"/>
  <c r="AQ9" i="64"/>
  <c r="AP9" i="64"/>
  <c r="AO9" i="64"/>
  <c r="AL9" i="64"/>
  <c r="AK9" i="64"/>
  <c r="AJ9" i="64"/>
  <c r="AI9" i="64"/>
  <c r="W9" i="64"/>
  <c r="S9" i="64"/>
  <c r="O9" i="64"/>
  <c r="M9" i="64"/>
  <c r="I9" i="64"/>
  <c r="E9" i="64"/>
  <c r="CS3" i="64" a="1"/>
  <c r="CS3" i="64" s="1"/>
  <c r="CS2" i="64"/>
  <c r="CR24" i="64" s="1" a="1"/>
  <c r="CY1" i="64"/>
  <c r="CV1" i="64"/>
  <c r="DP35" i="63"/>
  <c r="DG35" i="63"/>
  <c r="CZ35" i="63"/>
  <c r="AL35" i="63"/>
  <c r="AK35" i="63"/>
  <c r="AJ35" i="63"/>
  <c r="AI35" i="63"/>
  <c r="CD35" i="63" s="1"/>
  <c r="B35" i="63" a="1"/>
  <c r="B35" i="63" s="1"/>
  <c r="DP34" i="63"/>
  <c r="DG34" i="63"/>
  <c r="CZ34" i="63"/>
  <c r="AL34" i="63"/>
  <c r="AK34" i="63"/>
  <c r="AJ34" i="63"/>
  <c r="AI34" i="63"/>
  <c r="CD34" i="63" s="1"/>
  <c r="B34" i="63" a="1"/>
  <c r="B34" i="63" s="1"/>
  <c r="DP33" i="63"/>
  <c r="DG33" i="63"/>
  <c r="CZ33" i="63"/>
  <c r="AL33" i="63"/>
  <c r="AK33" i="63"/>
  <c r="AJ33" i="63"/>
  <c r="AI33" i="63"/>
  <c r="CD33" i="63" s="1"/>
  <c r="B33" i="63" a="1"/>
  <c r="B33" i="63" s="1"/>
  <c r="DP32" i="63"/>
  <c r="DG32" i="63"/>
  <c r="CZ32" i="63"/>
  <c r="AL32" i="63"/>
  <c r="AK32" i="63"/>
  <c r="AJ32" i="63"/>
  <c r="AI32" i="63"/>
  <c r="B32" i="63" a="1"/>
  <c r="B32" i="63" s="1"/>
  <c r="DP31" i="63"/>
  <c r="DG31" i="63"/>
  <c r="CZ31" i="63"/>
  <c r="AL31" i="63"/>
  <c r="AK31" i="63"/>
  <c r="AJ31" i="63"/>
  <c r="AI31" i="63"/>
  <c r="CD31" i="63" s="1"/>
  <c r="B31" i="63" a="1"/>
  <c r="B31" i="63" s="1"/>
  <c r="DP30" i="63"/>
  <c r="DG30" i="63"/>
  <c r="CZ30" i="63"/>
  <c r="AL30" i="63"/>
  <c r="AK30" i="63"/>
  <c r="AJ30" i="63"/>
  <c r="AI30" i="63"/>
  <c r="CD30" i="63" s="1"/>
  <c r="AN30" i="63"/>
  <c r="F30" i="63" a="1"/>
  <c r="F30" i="63" s="1"/>
  <c r="N30" i="63" s="1"/>
  <c r="A30" i="63"/>
  <c r="DP29" i="63"/>
  <c r="DG29" i="63"/>
  <c r="CZ29" i="63"/>
  <c r="AL29" i="63"/>
  <c r="AK29" i="63"/>
  <c r="AJ29" i="63"/>
  <c r="AI29" i="63"/>
  <c r="CD29" i="63" s="1"/>
  <c r="F29" i="63" a="1"/>
  <c r="F29" i="63" s="1"/>
  <c r="N29" i="63" s="1"/>
  <c r="A29" i="63"/>
  <c r="DP28" i="63"/>
  <c r="DG28" i="63"/>
  <c r="CZ28" i="63"/>
  <c r="AL28" i="63"/>
  <c r="AK28" i="63"/>
  <c r="AJ28" i="63"/>
  <c r="AI28" i="63"/>
  <c r="CD28" i="63" s="1"/>
  <c r="B28" i="63" a="1"/>
  <c r="B28" i="63" s="1"/>
  <c r="DP27" i="63"/>
  <c r="DG27" i="63"/>
  <c r="CZ27" i="63"/>
  <c r="AL27" i="63"/>
  <c r="AK27" i="63"/>
  <c r="AJ27" i="63"/>
  <c r="AI27" i="63"/>
  <c r="B27" i="63" a="1"/>
  <c r="B27" i="63" s="1"/>
  <c r="DP26" i="63"/>
  <c r="DG26" i="63"/>
  <c r="CZ26" i="63"/>
  <c r="AL26" i="63"/>
  <c r="AK26" i="63"/>
  <c r="AJ26" i="63"/>
  <c r="AI26" i="63"/>
  <c r="CD26" i="63" s="1"/>
  <c r="B26" i="63" a="1"/>
  <c r="B26" i="63" s="1"/>
  <c r="DP25" i="63"/>
  <c r="DG25" i="63"/>
  <c r="CZ25" i="63"/>
  <c r="AL25" i="63"/>
  <c r="AK25" i="63"/>
  <c r="AJ25" i="63"/>
  <c r="AI25" i="63"/>
  <c r="CD25" i="63" s="1"/>
  <c r="B25" i="63" a="1"/>
  <c r="B25" i="63" s="1"/>
  <c r="DP24" i="63"/>
  <c r="DG24" i="63"/>
  <c r="CZ24" i="63"/>
  <c r="AL24" i="63"/>
  <c r="AK24" i="63"/>
  <c r="AJ24" i="63"/>
  <c r="AI24" i="63"/>
  <c r="CD24" i="63" s="1"/>
  <c r="B24" i="63" a="1"/>
  <c r="B24" i="63" s="1"/>
  <c r="DP23" i="63"/>
  <c r="DG23" i="63"/>
  <c r="CZ23" i="63"/>
  <c r="AL23" i="63"/>
  <c r="AK23" i="63"/>
  <c r="AJ23" i="63"/>
  <c r="AI23" i="63"/>
  <c r="AN23" i="63"/>
  <c r="F23" i="63" a="1"/>
  <c r="F23" i="63" s="1"/>
  <c r="N23" i="63" s="1"/>
  <c r="A23" i="63"/>
  <c r="DP22" i="63"/>
  <c r="DG22" i="63"/>
  <c r="CZ22" i="63"/>
  <c r="DL22" i="63"/>
  <c r="AL22" i="63"/>
  <c r="AK22" i="63"/>
  <c r="AJ22" i="63"/>
  <c r="AI22" i="63"/>
  <c r="AN22" i="63"/>
  <c r="F22" i="63" a="1"/>
  <c r="F22" i="63" s="1"/>
  <c r="N22" i="63" s="1"/>
  <c r="A22" i="63"/>
  <c r="DP21" i="63"/>
  <c r="DG21" i="63"/>
  <c r="CZ21" i="63"/>
  <c r="AL21" i="63"/>
  <c r="AK21" i="63"/>
  <c r="AJ21" i="63"/>
  <c r="AI21" i="63"/>
  <c r="CD21" i="63" s="1"/>
  <c r="B21" i="63" a="1"/>
  <c r="B21" i="63" s="1"/>
  <c r="DP20" i="63"/>
  <c r="DG20" i="63"/>
  <c r="CZ20" i="63"/>
  <c r="AL20" i="63"/>
  <c r="AK20" i="63"/>
  <c r="AJ20" i="63"/>
  <c r="AI20" i="63"/>
  <c r="CD20" i="63" s="1"/>
  <c r="B20" i="63" a="1"/>
  <c r="B20" i="63" s="1"/>
  <c r="DP19" i="63"/>
  <c r="DG19" i="63"/>
  <c r="CZ19" i="63"/>
  <c r="AL19" i="63"/>
  <c r="AK19" i="63"/>
  <c r="AJ19" i="63"/>
  <c r="AI19" i="63"/>
  <c r="CD19" i="63" s="1"/>
  <c r="B19" i="63" a="1"/>
  <c r="B19" i="63" s="1"/>
  <c r="DP18" i="63"/>
  <c r="DG18" i="63"/>
  <c r="CZ18" i="63"/>
  <c r="AL18" i="63"/>
  <c r="AK18" i="63"/>
  <c r="AJ18" i="63"/>
  <c r="AI18" i="63"/>
  <c r="CD18" i="63" s="1"/>
  <c r="B18" i="63" a="1"/>
  <c r="B18" i="63" s="1"/>
  <c r="DP17" i="63"/>
  <c r="DG17" i="63"/>
  <c r="CZ17" i="63"/>
  <c r="AL17" i="63"/>
  <c r="AK17" i="63"/>
  <c r="AJ17" i="63"/>
  <c r="AI17" i="63"/>
  <c r="CD17" i="63" s="1"/>
  <c r="B17" i="63" a="1"/>
  <c r="B17" i="63" s="1"/>
  <c r="DP16" i="63"/>
  <c r="DG16" i="63"/>
  <c r="CZ16" i="63"/>
  <c r="AL16" i="63"/>
  <c r="AK16" i="63"/>
  <c r="AJ16" i="63"/>
  <c r="AI16" i="63"/>
  <c r="CD16" i="63" s="1"/>
  <c r="AN16" i="63"/>
  <c r="F16" i="63" a="1"/>
  <c r="F16" i="63" s="1"/>
  <c r="N16" i="63" s="1"/>
  <c r="A16" i="63"/>
  <c r="DP15" i="63"/>
  <c r="DG15" i="63"/>
  <c r="CZ15" i="63"/>
  <c r="AL15" i="63"/>
  <c r="AK15" i="63"/>
  <c r="AJ15" i="63"/>
  <c r="AI15" i="63"/>
  <c r="AN15" i="63"/>
  <c r="F15" i="63" a="1"/>
  <c r="F15" i="63" s="1"/>
  <c r="N15" i="63" s="1"/>
  <c r="A15" i="63"/>
  <c r="DP14" i="63"/>
  <c r="DG14" i="63"/>
  <c r="CZ14" i="63"/>
  <c r="AL14" i="63"/>
  <c r="AK14" i="63"/>
  <c r="AJ14" i="63"/>
  <c r="AI14" i="63"/>
  <c r="CD14" i="63" s="1"/>
  <c r="DP13" i="63"/>
  <c r="DG13" i="63"/>
  <c r="CZ13" i="63"/>
  <c r="AL13" i="63"/>
  <c r="AK13" i="63"/>
  <c r="AJ13" i="63"/>
  <c r="AI13" i="63"/>
  <c r="CD13" i="63" s="1"/>
  <c r="DP12" i="63"/>
  <c r="DG12" i="63"/>
  <c r="CZ12" i="63"/>
  <c r="AL12" i="63"/>
  <c r="AK12" i="63"/>
  <c r="AJ12" i="63"/>
  <c r="AI12" i="63"/>
  <c r="CC12" i="63" s="1"/>
  <c r="DP11" i="63"/>
  <c r="DG11" i="63"/>
  <c r="CZ11" i="63"/>
  <c r="AL11" i="63"/>
  <c r="AK11" i="63"/>
  <c r="AJ11" i="63"/>
  <c r="AI11" i="63"/>
  <c r="B11" i="63" a="1"/>
  <c r="B11" i="63" s="1"/>
  <c r="DZ10" i="63" a="1"/>
  <c r="DZ10" i="63" s="1"/>
  <c r="DP10" i="63"/>
  <c r="DG10" i="63"/>
  <c r="CZ10" i="63"/>
  <c r="AL10" i="63"/>
  <c r="AK10" i="63"/>
  <c r="AJ10" i="63"/>
  <c r="AI10" i="63"/>
  <c r="CD10" i="63" s="1"/>
  <c r="B10" i="63" a="1"/>
  <c r="B10" i="63" s="1"/>
  <c r="AR9" i="63"/>
  <c r="AQ9" i="63"/>
  <c r="AP9" i="63"/>
  <c r="AO9" i="63"/>
  <c r="AL9" i="63"/>
  <c r="AK9" i="63"/>
  <c r="AJ9" i="63"/>
  <c r="AI9" i="63"/>
  <c r="W9" i="63"/>
  <c r="S9" i="63"/>
  <c r="O9" i="63"/>
  <c r="M9" i="63"/>
  <c r="I9" i="63"/>
  <c r="E9" i="63"/>
  <c r="CS3" i="63" a="1"/>
  <c r="CS3" i="63" s="1"/>
  <c r="CS2" i="63"/>
  <c r="CR17" i="63" s="1" a="1"/>
  <c r="CY1" i="63"/>
  <c r="CV1" i="63"/>
  <c r="DP35" i="62"/>
  <c r="DG35" i="62"/>
  <c r="CZ35" i="62"/>
  <c r="AL35" i="62"/>
  <c r="AK35" i="62"/>
  <c r="AJ35" i="62"/>
  <c r="AI35" i="62"/>
  <c r="CD35" i="62" s="1"/>
  <c r="B35" i="62" a="1"/>
  <c r="B35" i="62" s="1"/>
  <c r="DP34" i="62"/>
  <c r="DG34" i="62"/>
  <c r="CZ34" i="62"/>
  <c r="AL34" i="62"/>
  <c r="AK34" i="62"/>
  <c r="AJ34" i="62"/>
  <c r="AI34" i="62"/>
  <c r="CD34" i="62" s="1"/>
  <c r="B34" i="62" a="1"/>
  <c r="B34" i="62" s="1"/>
  <c r="DP33" i="62"/>
  <c r="DG33" i="62"/>
  <c r="CZ33" i="62"/>
  <c r="AL33" i="62"/>
  <c r="AK33" i="62"/>
  <c r="AJ33" i="62"/>
  <c r="AI33" i="62"/>
  <c r="CD33" i="62" s="1"/>
  <c r="B33" i="62" a="1"/>
  <c r="B33" i="62" s="1"/>
  <c r="DP32" i="62"/>
  <c r="DG32" i="62"/>
  <c r="CZ32" i="62"/>
  <c r="AL32" i="62"/>
  <c r="AK32" i="62"/>
  <c r="AJ32" i="62"/>
  <c r="AI32" i="62"/>
  <c r="B32" i="62" a="1"/>
  <c r="B32" i="62" s="1"/>
  <c r="DP31" i="62"/>
  <c r="DG31" i="62"/>
  <c r="CZ31" i="62"/>
  <c r="AL31" i="62"/>
  <c r="AK31" i="62"/>
  <c r="AJ31" i="62"/>
  <c r="AI31" i="62"/>
  <c r="B31" i="62" a="1"/>
  <c r="B31" i="62" s="1"/>
  <c r="DP30" i="62"/>
  <c r="DG30" i="62"/>
  <c r="CZ30" i="62"/>
  <c r="AL30" i="62"/>
  <c r="AK30" i="62"/>
  <c r="AJ30" i="62"/>
  <c r="AI30" i="62"/>
  <c r="AN30" i="62"/>
  <c r="F30" i="62" a="1"/>
  <c r="F30" i="62" s="1"/>
  <c r="N30" i="62" s="1"/>
  <c r="A30" i="62"/>
  <c r="DP29" i="62"/>
  <c r="DG29" i="62"/>
  <c r="CZ29" i="62"/>
  <c r="AL29" i="62"/>
  <c r="AK29" i="62"/>
  <c r="AJ29" i="62"/>
  <c r="AI29" i="62"/>
  <c r="AN29" i="62"/>
  <c r="F29" i="62" a="1"/>
  <c r="F29" i="62" s="1"/>
  <c r="N29" i="62" s="1"/>
  <c r="A29" i="62"/>
  <c r="DP28" i="62"/>
  <c r="DG28" i="62"/>
  <c r="CZ28" i="62"/>
  <c r="AL28" i="62"/>
  <c r="AK28" i="62"/>
  <c r="AJ28" i="62"/>
  <c r="AI28" i="62"/>
  <c r="CD28" i="62" s="1"/>
  <c r="B28" i="62" a="1"/>
  <c r="B28" i="62" s="1"/>
  <c r="DP27" i="62"/>
  <c r="DG27" i="62"/>
  <c r="CZ27" i="62"/>
  <c r="AL27" i="62"/>
  <c r="AK27" i="62"/>
  <c r="AJ27" i="62"/>
  <c r="AI27" i="62"/>
  <c r="B27" i="62" a="1"/>
  <c r="B27" i="62" s="1"/>
  <c r="DP26" i="62"/>
  <c r="DG26" i="62"/>
  <c r="CZ26" i="62"/>
  <c r="AL26" i="62"/>
  <c r="AK26" i="62"/>
  <c r="AJ26" i="62"/>
  <c r="AI26" i="62"/>
  <c r="CD26" i="62" s="1"/>
  <c r="B26" i="62" a="1"/>
  <c r="B26" i="62" s="1"/>
  <c r="DP25" i="62"/>
  <c r="DG25" i="62"/>
  <c r="CZ25" i="62"/>
  <c r="AL25" i="62"/>
  <c r="AK25" i="62"/>
  <c r="AJ25" i="62"/>
  <c r="AI25" i="62"/>
  <c r="B25" i="62" a="1"/>
  <c r="B25" i="62" s="1"/>
  <c r="DP24" i="62"/>
  <c r="DG24" i="62"/>
  <c r="CZ24" i="62"/>
  <c r="AL24" i="62"/>
  <c r="AK24" i="62"/>
  <c r="AJ24" i="62"/>
  <c r="AI24" i="62"/>
  <c r="CD24" i="62" s="1"/>
  <c r="B24" i="62" a="1"/>
  <c r="B24" i="62" s="1"/>
  <c r="DP23" i="62"/>
  <c r="DG23" i="62"/>
  <c r="CZ23" i="62"/>
  <c r="CE23" i="62"/>
  <c r="AL23" i="62"/>
  <c r="AK23" i="62"/>
  <c r="AJ23" i="62"/>
  <c r="AI23" i="62"/>
  <c r="CD23" i="62" s="1"/>
  <c r="AN23" i="62"/>
  <c r="F23" i="62" a="1"/>
  <c r="F23" i="62" s="1"/>
  <c r="N23" i="62" s="1"/>
  <c r="A23" i="62"/>
  <c r="DP22" i="62"/>
  <c r="DG22" i="62"/>
  <c r="CZ22" i="62"/>
  <c r="CE22" i="62"/>
  <c r="AL22" i="62"/>
  <c r="AK22" i="62"/>
  <c r="AJ22" i="62"/>
  <c r="AI22" i="62"/>
  <c r="AN22" i="62"/>
  <c r="F22" i="62" a="1"/>
  <c r="F22" i="62" s="1"/>
  <c r="N22" i="62" s="1"/>
  <c r="A22" i="62"/>
  <c r="DP21" i="62"/>
  <c r="DG21" i="62"/>
  <c r="CZ21" i="62"/>
  <c r="AL21" i="62"/>
  <c r="AK21" i="62"/>
  <c r="AJ21" i="62"/>
  <c r="AI21" i="62"/>
  <c r="CD21" i="62" s="1"/>
  <c r="B21" i="62" a="1"/>
  <c r="B21" i="62" s="1"/>
  <c r="DP20" i="62"/>
  <c r="DG20" i="62"/>
  <c r="CZ20" i="62"/>
  <c r="AL20" i="62"/>
  <c r="AK20" i="62"/>
  <c r="AJ20" i="62"/>
  <c r="AI20" i="62"/>
  <c r="CD20" i="62" s="1"/>
  <c r="B20" i="62" a="1"/>
  <c r="B20" i="62" s="1"/>
  <c r="DP19" i="62"/>
  <c r="DG19" i="62"/>
  <c r="CZ19" i="62"/>
  <c r="AL19" i="62"/>
  <c r="AK19" i="62"/>
  <c r="AJ19" i="62"/>
  <c r="AI19" i="62"/>
  <c r="CD19" i="62" s="1"/>
  <c r="B19" i="62" a="1"/>
  <c r="B19" i="62" s="1"/>
  <c r="DP18" i="62"/>
  <c r="DG18" i="62"/>
  <c r="CZ18" i="62"/>
  <c r="AL18" i="62"/>
  <c r="AK18" i="62"/>
  <c r="AJ18" i="62"/>
  <c r="AI18" i="62"/>
  <c r="CC18" i="62" s="1"/>
  <c r="B18" i="62" a="1"/>
  <c r="B18" i="62" s="1"/>
  <c r="DP17" i="62"/>
  <c r="DG17" i="62"/>
  <c r="CZ17" i="62"/>
  <c r="AL17" i="62"/>
  <c r="AK17" i="62"/>
  <c r="AJ17" i="62"/>
  <c r="AI17" i="62"/>
  <c r="B17" i="62" a="1"/>
  <c r="B17" i="62" s="1"/>
  <c r="DP16" i="62"/>
  <c r="DG16" i="62"/>
  <c r="CZ16" i="62"/>
  <c r="AL16" i="62"/>
  <c r="AK16" i="62"/>
  <c r="AJ16" i="62"/>
  <c r="AI16" i="62"/>
  <c r="AN16" i="62"/>
  <c r="F16" i="62" a="1"/>
  <c r="F16" i="62" s="1"/>
  <c r="N16" i="62" s="1"/>
  <c r="A16" i="62"/>
  <c r="DP15" i="62"/>
  <c r="DG15" i="62"/>
  <c r="CZ15" i="62"/>
  <c r="DL15" i="62"/>
  <c r="AL15" i="62"/>
  <c r="AK15" i="62"/>
  <c r="AJ15" i="62"/>
  <c r="AI15" i="62"/>
  <c r="CD15" i="62" s="1"/>
  <c r="F15" i="62" a="1"/>
  <c r="F15" i="62" s="1"/>
  <c r="N15" i="62" s="1"/>
  <c r="A15" i="62"/>
  <c r="DP14" i="62"/>
  <c r="DG14" i="62"/>
  <c r="CZ14" i="62"/>
  <c r="AL14" i="62"/>
  <c r="AK14" i="62"/>
  <c r="AJ14" i="62"/>
  <c r="AI14" i="62"/>
  <c r="CD14" i="62" s="1"/>
  <c r="DP13" i="62"/>
  <c r="DG13" i="62"/>
  <c r="CZ13" i="62"/>
  <c r="AL13" i="62"/>
  <c r="AK13" i="62"/>
  <c r="AJ13" i="62"/>
  <c r="AI13" i="62"/>
  <c r="DP12" i="62"/>
  <c r="DG12" i="62"/>
  <c r="CZ12" i="62"/>
  <c r="AL12" i="62"/>
  <c r="AK12" i="62"/>
  <c r="AJ12" i="62"/>
  <c r="AI12" i="62"/>
  <c r="DP11" i="62"/>
  <c r="DG11" i="62"/>
  <c r="CZ11" i="62"/>
  <c r="AL11" i="62"/>
  <c r="AK11" i="62"/>
  <c r="AJ11" i="62"/>
  <c r="AI11" i="62"/>
  <c r="B11" i="62" a="1"/>
  <c r="B11" i="62" s="1"/>
  <c r="DZ10" i="62" a="1"/>
  <c r="DZ10" i="62" s="1"/>
  <c r="DP10" i="62"/>
  <c r="DG10" i="62"/>
  <c r="CZ10" i="62"/>
  <c r="AL10" i="62"/>
  <c r="AK10" i="62"/>
  <c r="AJ10" i="62"/>
  <c r="AI10" i="62"/>
  <c r="CD10" i="62" s="1"/>
  <c r="B10" i="62" a="1"/>
  <c r="B10" i="62" s="1"/>
  <c r="AR9" i="62"/>
  <c r="AQ9" i="62"/>
  <c r="AP9" i="62"/>
  <c r="AO9" i="62"/>
  <c r="AL9" i="62"/>
  <c r="AK9" i="62"/>
  <c r="AJ9" i="62"/>
  <c r="AI9" i="62"/>
  <c r="W9" i="62"/>
  <c r="S9" i="62"/>
  <c r="O9" i="62"/>
  <c r="M9" i="62"/>
  <c r="I9" i="62"/>
  <c r="E9" i="62"/>
  <c r="CS3" i="62" a="1"/>
  <c r="CS2" i="62"/>
  <c r="CR24" i="62" s="1" a="1"/>
  <c r="CY1" i="62"/>
  <c r="CV1" i="62"/>
  <c r="DP35" i="61"/>
  <c r="DG35" i="61"/>
  <c r="CZ35" i="61"/>
  <c r="AL35" i="61"/>
  <c r="AK35" i="61"/>
  <c r="AJ35" i="61"/>
  <c r="AI35" i="61"/>
  <c r="CD35" i="61" s="1"/>
  <c r="B35" i="61" a="1"/>
  <c r="B35" i="61" s="1"/>
  <c r="DP34" i="61"/>
  <c r="DG34" i="61"/>
  <c r="CZ34" i="61"/>
  <c r="AL34" i="61"/>
  <c r="AK34" i="61"/>
  <c r="AJ34" i="61"/>
  <c r="AI34" i="61"/>
  <c r="B34" i="61" a="1"/>
  <c r="B34" i="61" s="1"/>
  <c r="DP33" i="61"/>
  <c r="DG33" i="61"/>
  <c r="CZ33" i="61"/>
  <c r="AL33" i="61"/>
  <c r="AK33" i="61"/>
  <c r="AJ33" i="61"/>
  <c r="AI33" i="61"/>
  <c r="CD33" i="61" s="1"/>
  <c r="B33" i="61" a="1"/>
  <c r="B33" i="61" s="1"/>
  <c r="DP32" i="61"/>
  <c r="DG32" i="61"/>
  <c r="CZ32" i="61"/>
  <c r="AL32" i="61"/>
  <c r="AK32" i="61"/>
  <c r="AJ32" i="61"/>
  <c r="AI32" i="61"/>
  <c r="B32" i="61" a="1"/>
  <c r="B32" i="61" s="1"/>
  <c r="DP31" i="61"/>
  <c r="DG31" i="61"/>
  <c r="CZ31" i="61"/>
  <c r="AL31" i="61"/>
  <c r="AK31" i="61"/>
  <c r="AJ31" i="61"/>
  <c r="AI31" i="61"/>
  <c r="CD31" i="61" s="1"/>
  <c r="B31" i="61" a="1"/>
  <c r="B31" i="61" s="1"/>
  <c r="DP30" i="61"/>
  <c r="DG30" i="61"/>
  <c r="CZ30" i="61"/>
  <c r="AL30" i="61"/>
  <c r="AK30" i="61"/>
  <c r="AJ30" i="61"/>
  <c r="AI30" i="61"/>
  <c r="AN30" i="61"/>
  <c r="F30" i="61" a="1"/>
  <c r="F30" i="61" s="1"/>
  <c r="N30" i="61" s="1"/>
  <c r="A30" i="61"/>
  <c r="DP29" i="61"/>
  <c r="DG29" i="61"/>
  <c r="CZ29" i="61"/>
  <c r="AL29" i="61"/>
  <c r="AK29" i="61"/>
  <c r="AJ29" i="61"/>
  <c r="AI29" i="61"/>
  <c r="AN29" i="61"/>
  <c r="F29" i="61" a="1"/>
  <c r="F29" i="61" s="1"/>
  <c r="N29" i="61" s="1"/>
  <c r="A29" i="61"/>
  <c r="DP28" i="61"/>
  <c r="DG28" i="61"/>
  <c r="CZ28" i="61"/>
  <c r="AL28" i="61"/>
  <c r="AK28" i="61"/>
  <c r="AJ28" i="61"/>
  <c r="AI28" i="61"/>
  <c r="B28" i="61" a="1"/>
  <c r="B28" i="61" s="1"/>
  <c r="DP27" i="61"/>
  <c r="DG27" i="61"/>
  <c r="CZ27" i="61"/>
  <c r="AL27" i="61"/>
  <c r="AK27" i="61"/>
  <c r="AJ27" i="61"/>
  <c r="AI27" i="61"/>
  <c r="B27" i="61" a="1"/>
  <c r="B27" i="61" s="1"/>
  <c r="DP26" i="61"/>
  <c r="DG26" i="61"/>
  <c r="CZ26" i="61"/>
  <c r="AL26" i="61"/>
  <c r="AK26" i="61"/>
  <c r="AJ26" i="61"/>
  <c r="AI26" i="61"/>
  <c r="CD26" i="61" s="1"/>
  <c r="B26" i="61" a="1"/>
  <c r="B26" i="61" s="1"/>
  <c r="DP25" i="61"/>
  <c r="DG25" i="61"/>
  <c r="CZ25" i="61"/>
  <c r="AL25" i="61"/>
  <c r="AK25" i="61"/>
  <c r="AJ25" i="61"/>
  <c r="AI25" i="61"/>
  <c r="CD25" i="61" s="1"/>
  <c r="B25" i="61" a="1"/>
  <c r="B25" i="61" s="1"/>
  <c r="DP24" i="61"/>
  <c r="DG24" i="61"/>
  <c r="CZ24" i="61"/>
  <c r="AL24" i="61"/>
  <c r="AK24" i="61"/>
  <c r="AJ24" i="61"/>
  <c r="AI24" i="61"/>
  <c r="BF24" i="61" s="1"/>
  <c r="B24" i="61" a="1"/>
  <c r="B24" i="61" s="1"/>
  <c r="DP23" i="61"/>
  <c r="DG23" i="61"/>
  <c r="CZ23" i="61"/>
  <c r="AL23" i="61"/>
  <c r="AK23" i="61"/>
  <c r="AJ23" i="61"/>
  <c r="AI23" i="61"/>
  <c r="CD23" i="61" s="1"/>
  <c r="AN23" i="61"/>
  <c r="F23" i="61" a="1"/>
  <c r="F23" i="61" s="1"/>
  <c r="N23" i="61" s="1"/>
  <c r="A23" i="61"/>
  <c r="DP22" i="61"/>
  <c r="DG22" i="61"/>
  <c r="CZ22" i="61"/>
  <c r="AL22" i="61"/>
  <c r="AK22" i="61"/>
  <c r="AJ22" i="61"/>
  <c r="AI22" i="61"/>
  <c r="CD22" i="61" s="1"/>
  <c r="AN22" i="61"/>
  <c r="F22" i="61" a="1"/>
  <c r="F22" i="61" s="1"/>
  <c r="N22" i="61" s="1"/>
  <c r="A22" i="61"/>
  <c r="DP21" i="61"/>
  <c r="DG21" i="61"/>
  <c r="CZ21" i="61"/>
  <c r="AL21" i="61"/>
  <c r="AK21" i="61"/>
  <c r="AJ21" i="61"/>
  <c r="AI21" i="61"/>
  <c r="CD21" i="61" s="1"/>
  <c r="B21" i="61" a="1"/>
  <c r="B21" i="61" s="1"/>
  <c r="DP20" i="61"/>
  <c r="DG20" i="61"/>
  <c r="CZ20" i="61"/>
  <c r="AL20" i="61"/>
  <c r="AK20" i="61"/>
  <c r="AJ20" i="61"/>
  <c r="AI20" i="61"/>
  <c r="CD20" i="61" s="1"/>
  <c r="B20" i="61" a="1"/>
  <c r="B20" i="61" s="1"/>
  <c r="DP19" i="61"/>
  <c r="DG19" i="61"/>
  <c r="CZ19" i="61"/>
  <c r="AL19" i="61"/>
  <c r="AK19" i="61"/>
  <c r="AJ19" i="61"/>
  <c r="AI19" i="61"/>
  <c r="B19" i="61" a="1"/>
  <c r="B19" i="61" s="1"/>
  <c r="DP18" i="61"/>
  <c r="DG18" i="61"/>
  <c r="CZ18" i="61"/>
  <c r="AL18" i="61"/>
  <c r="AK18" i="61"/>
  <c r="AJ18" i="61"/>
  <c r="AI18" i="61"/>
  <c r="CD18" i="61" s="1"/>
  <c r="B18" i="61" a="1"/>
  <c r="B18" i="61" s="1"/>
  <c r="DP17" i="61"/>
  <c r="DG17" i="61"/>
  <c r="CZ17" i="61"/>
  <c r="AL17" i="61"/>
  <c r="AK17" i="61"/>
  <c r="AJ17" i="61"/>
  <c r="AI17" i="61"/>
  <c r="CD17" i="61" s="1"/>
  <c r="B17" i="61" a="1"/>
  <c r="B17" i="61" s="1"/>
  <c r="DP16" i="61"/>
  <c r="DG16" i="61"/>
  <c r="CZ16" i="61"/>
  <c r="AL16" i="61"/>
  <c r="AK16" i="61"/>
  <c r="AJ16" i="61"/>
  <c r="AI16" i="61"/>
  <c r="AN16" i="61"/>
  <c r="F16" i="61" a="1"/>
  <c r="F16" i="61" s="1"/>
  <c r="N16" i="61" s="1"/>
  <c r="A16" i="61"/>
  <c r="DP15" i="61"/>
  <c r="DG15" i="61"/>
  <c r="CZ15" i="61"/>
  <c r="AL15" i="61"/>
  <c r="AK15" i="61"/>
  <c r="AJ15" i="61"/>
  <c r="AI15" i="61"/>
  <c r="F15" i="61" a="1"/>
  <c r="F15" i="61" s="1"/>
  <c r="N15" i="61" s="1"/>
  <c r="A15" i="61"/>
  <c r="DP14" i="61"/>
  <c r="DG14" i="61"/>
  <c r="CZ14" i="61"/>
  <c r="AL14" i="61"/>
  <c r="AK14" i="61"/>
  <c r="AJ14" i="61"/>
  <c r="AI14" i="61"/>
  <c r="CD14" i="61" s="1"/>
  <c r="F14" i="61" a="1"/>
  <c r="F14" i="61" s="1"/>
  <c r="N14" i="61" s="1"/>
  <c r="DP13" i="61"/>
  <c r="DG13" i="61"/>
  <c r="CZ13" i="61"/>
  <c r="AL13" i="61"/>
  <c r="AK13" i="61"/>
  <c r="AJ13" i="61"/>
  <c r="AI13" i="61"/>
  <c r="DP12" i="61"/>
  <c r="DG12" i="61"/>
  <c r="CZ12" i="61"/>
  <c r="AL12" i="61"/>
  <c r="AK12" i="61"/>
  <c r="AJ12" i="61"/>
  <c r="AI12" i="61"/>
  <c r="CD12" i="61" s="1"/>
  <c r="DP11" i="61"/>
  <c r="DG11" i="61"/>
  <c r="CZ11" i="61"/>
  <c r="AL11" i="61"/>
  <c r="AK11" i="61"/>
  <c r="AJ11" i="61"/>
  <c r="AI11" i="61"/>
  <c r="B11" i="61" a="1"/>
  <c r="B11" i="61" s="1"/>
  <c r="DZ10" i="61" a="1"/>
  <c r="DZ10" i="61" s="1"/>
  <c r="DP10" i="61"/>
  <c r="DG10" i="61"/>
  <c r="CZ10" i="61"/>
  <c r="AL10" i="61"/>
  <c r="AK10" i="61"/>
  <c r="AJ10" i="61"/>
  <c r="AI10" i="61"/>
  <c r="CD10" i="61" s="1"/>
  <c r="B10" i="61" a="1"/>
  <c r="B10" i="61" s="1"/>
  <c r="AR9" i="61"/>
  <c r="AQ9" i="61"/>
  <c r="AP9" i="61"/>
  <c r="AO9" i="61"/>
  <c r="AL9" i="61"/>
  <c r="AK9" i="61"/>
  <c r="AJ9" i="61"/>
  <c r="AI9" i="61"/>
  <c r="W9" i="61"/>
  <c r="S9" i="61"/>
  <c r="O9" i="61"/>
  <c r="M9" i="61"/>
  <c r="I9" i="61"/>
  <c r="E9" i="61"/>
  <c r="CS3" i="61" a="1"/>
  <c r="CS2" i="61"/>
  <c r="CY1" i="61"/>
  <c r="CV1" i="61"/>
  <c r="DP35" i="60"/>
  <c r="DG35" i="60"/>
  <c r="CZ35" i="60"/>
  <c r="AL35" i="60"/>
  <c r="AK35" i="60"/>
  <c r="AJ35" i="60"/>
  <c r="AI35" i="60"/>
  <c r="B35" i="60" a="1"/>
  <c r="B35" i="60" s="1"/>
  <c r="DP34" i="60"/>
  <c r="DG34" i="60"/>
  <c r="CZ34" i="60"/>
  <c r="AL34" i="60"/>
  <c r="AK34" i="60"/>
  <c r="AJ34" i="60"/>
  <c r="AI34" i="60"/>
  <c r="B34" i="60" a="1"/>
  <c r="B34" i="60" s="1"/>
  <c r="DP33" i="60"/>
  <c r="DG33" i="60"/>
  <c r="CZ33" i="60"/>
  <c r="AL33" i="60"/>
  <c r="AK33" i="60"/>
  <c r="AJ33" i="60"/>
  <c r="AI33" i="60"/>
  <c r="CD33" i="60" s="1"/>
  <c r="B33" i="60" a="1"/>
  <c r="B33" i="60" s="1"/>
  <c r="DP32" i="60"/>
  <c r="DG32" i="60"/>
  <c r="CZ32" i="60"/>
  <c r="AL32" i="60"/>
  <c r="AK32" i="60"/>
  <c r="AJ32" i="60"/>
  <c r="AI32" i="60"/>
  <c r="CD32" i="60" s="1"/>
  <c r="B32" i="60" a="1"/>
  <c r="B32" i="60" s="1"/>
  <c r="DP31" i="60"/>
  <c r="DG31" i="60"/>
  <c r="CZ31" i="60"/>
  <c r="AL31" i="60"/>
  <c r="AK31" i="60"/>
  <c r="AJ31" i="60"/>
  <c r="AI31" i="60"/>
  <c r="CD31" i="60" s="1"/>
  <c r="B31" i="60" a="1"/>
  <c r="B31" i="60" s="1"/>
  <c r="DP30" i="60"/>
  <c r="DG30" i="60"/>
  <c r="CZ30" i="60"/>
  <c r="AL30" i="60"/>
  <c r="AK30" i="60"/>
  <c r="AJ30" i="60"/>
  <c r="AI30" i="60"/>
  <c r="CD30" i="60" s="1"/>
  <c r="F30" i="60" a="1"/>
  <c r="F30" i="60" s="1"/>
  <c r="N30" i="60" s="1"/>
  <c r="A30" i="60"/>
  <c r="DP29" i="60"/>
  <c r="DG29" i="60"/>
  <c r="CZ29" i="60"/>
  <c r="AL29" i="60"/>
  <c r="AK29" i="60"/>
  <c r="AJ29" i="60"/>
  <c r="AI29" i="60"/>
  <c r="CD29" i="60" s="1"/>
  <c r="AN29" i="60"/>
  <c r="F29" i="60" a="1"/>
  <c r="F29" i="60" s="1"/>
  <c r="N29" i="60" s="1"/>
  <c r="A29" i="60"/>
  <c r="DP28" i="60"/>
  <c r="DG28" i="60"/>
  <c r="CZ28" i="60"/>
  <c r="AL28" i="60"/>
  <c r="AK28" i="60"/>
  <c r="AJ28" i="60"/>
  <c r="AI28" i="60"/>
  <c r="B28" i="60" a="1"/>
  <c r="B28" i="60" s="1"/>
  <c r="DP27" i="60"/>
  <c r="DG27" i="60"/>
  <c r="CZ27" i="60"/>
  <c r="AL27" i="60"/>
  <c r="AK27" i="60"/>
  <c r="AJ27" i="60"/>
  <c r="AI27" i="60"/>
  <c r="B27" i="60" a="1"/>
  <c r="B27" i="60" s="1"/>
  <c r="DP26" i="60"/>
  <c r="DG26" i="60"/>
  <c r="CZ26" i="60"/>
  <c r="AL26" i="60"/>
  <c r="AK26" i="60"/>
  <c r="AJ26" i="60"/>
  <c r="AI26" i="60"/>
  <c r="B26" i="60" a="1"/>
  <c r="B26" i="60" s="1"/>
  <c r="DP25" i="60"/>
  <c r="DG25" i="60"/>
  <c r="CZ25" i="60"/>
  <c r="AL25" i="60"/>
  <c r="AK25" i="60"/>
  <c r="AJ25" i="60"/>
  <c r="AI25" i="60"/>
  <c r="B25" i="60" a="1"/>
  <c r="B25" i="60" s="1"/>
  <c r="DP24" i="60"/>
  <c r="DG24" i="60"/>
  <c r="CZ24" i="60"/>
  <c r="AL24" i="60"/>
  <c r="AK24" i="60"/>
  <c r="AJ24" i="60"/>
  <c r="AI24" i="60"/>
  <c r="CD24" i="60" s="1"/>
  <c r="B24" i="60" a="1"/>
  <c r="B24" i="60" s="1"/>
  <c r="DP23" i="60"/>
  <c r="DG23" i="60"/>
  <c r="CZ23" i="60"/>
  <c r="AL23" i="60"/>
  <c r="AK23" i="60"/>
  <c r="AJ23" i="60"/>
  <c r="AI23" i="60"/>
  <c r="CD23" i="60" s="1"/>
  <c r="AN23" i="60"/>
  <c r="F23" i="60" a="1"/>
  <c r="F23" i="60" s="1"/>
  <c r="N23" i="60" s="1"/>
  <c r="A23" i="60"/>
  <c r="DP22" i="60"/>
  <c r="DG22" i="60"/>
  <c r="CZ22" i="60"/>
  <c r="AL22" i="60"/>
  <c r="AK22" i="60"/>
  <c r="AJ22" i="60"/>
  <c r="AI22" i="60"/>
  <c r="AN22" i="60"/>
  <c r="F22" i="60" a="1"/>
  <c r="F22" i="60" s="1"/>
  <c r="N22" i="60" s="1"/>
  <c r="A22" i="60"/>
  <c r="DP21" i="60"/>
  <c r="DG21" i="60"/>
  <c r="CZ21" i="60"/>
  <c r="AL21" i="60"/>
  <c r="AK21" i="60"/>
  <c r="AJ21" i="60"/>
  <c r="AI21" i="60"/>
  <c r="CD21" i="60" s="1"/>
  <c r="B21" i="60" a="1"/>
  <c r="B21" i="60" s="1"/>
  <c r="DP20" i="60"/>
  <c r="DG20" i="60"/>
  <c r="CZ20" i="60"/>
  <c r="AL20" i="60"/>
  <c r="AK20" i="60"/>
  <c r="AJ20" i="60"/>
  <c r="AI20" i="60"/>
  <c r="B20" i="60" a="1"/>
  <c r="B20" i="60" s="1"/>
  <c r="DP19" i="60"/>
  <c r="DG19" i="60"/>
  <c r="CZ19" i="60"/>
  <c r="AL19" i="60"/>
  <c r="AK19" i="60"/>
  <c r="AJ19" i="60"/>
  <c r="AI19" i="60"/>
  <c r="B19" i="60" a="1"/>
  <c r="B19" i="60" s="1"/>
  <c r="DP18" i="60"/>
  <c r="DG18" i="60"/>
  <c r="CZ18" i="60"/>
  <c r="AL18" i="60"/>
  <c r="AK18" i="60"/>
  <c r="AJ18" i="60"/>
  <c r="AI18" i="60"/>
  <c r="CD18" i="60" s="1"/>
  <c r="B18" i="60" a="1"/>
  <c r="B18" i="60" s="1"/>
  <c r="DP17" i="60"/>
  <c r="DG17" i="60"/>
  <c r="CZ17" i="60"/>
  <c r="AL17" i="60"/>
  <c r="AK17" i="60"/>
  <c r="AJ17" i="60"/>
  <c r="AI17" i="60"/>
  <c r="BF17" i="60" s="1"/>
  <c r="B17" i="60" a="1"/>
  <c r="B17" i="60" s="1"/>
  <c r="DP16" i="60"/>
  <c r="DG16" i="60"/>
  <c r="CZ16" i="60"/>
  <c r="AL16" i="60"/>
  <c r="AK16" i="60"/>
  <c r="AJ16" i="60"/>
  <c r="AI16" i="60"/>
  <c r="CD16" i="60" s="1"/>
  <c r="F16" i="60" a="1"/>
  <c r="F16" i="60" s="1"/>
  <c r="N16" i="60" s="1"/>
  <c r="A16" i="60"/>
  <c r="DP15" i="60"/>
  <c r="DG15" i="60"/>
  <c r="CZ15" i="60"/>
  <c r="AL15" i="60"/>
  <c r="AK15" i="60"/>
  <c r="AJ15" i="60"/>
  <c r="AI15" i="60"/>
  <c r="AN15" i="60"/>
  <c r="F15" i="60" a="1"/>
  <c r="F15" i="60" s="1"/>
  <c r="N15" i="60" s="1"/>
  <c r="A15" i="60"/>
  <c r="DP14" i="60"/>
  <c r="DG14" i="60"/>
  <c r="CZ14" i="60"/>
  <c r="AL14" i="60"/>
  <c r="AK14" i="60"/>
  <c r="AJ14" i="60"/>
  <c r="AI14" i="60"/>
  <c r="DP13" i="60"/>
  <c r="DG13" i="60"/>
  <c r="CZ13" i="60"/>
  <c r="AL13" i="60"/>
  <c r="AK13" i="60"/>
  <c r="AJ13" i="60"/>
  <c r="AI13" i="60"/>
  <c r="CD13" i="60" s="1"/>
  <c r="DP12" i="60"/>
  <c r="DG12" i="60"/>
  <c r="CZ12" i="60"/>
  <c r="AL12" i="60"/>
  <c r="AK12" i="60"/>
  <c r="AJ12" i="60"/>
  <c r="AI12" i="60"/>
  <c r="CD12" i="60" s="1"/>
  <c r="DP11" i="60"/>
  <c r="DG11" i="60"/>
  <c r="CZ11" i="60"/>
  <c r="AL11" i="60"/>
  <c r="AK11" i="60"/>
  <c r="AJ11" i="60"/>
  <c r="AI11" i="60"/>
  <c r="B11" i="60" a="1"/>
  <c r="B11" i="60" s="1"/>
  <c r="DZ10" i="60" a="1"/>
  <c r="DZ10" i="60" s="1"/>
  <c r="DP10" i="60"/>
  <c r="DG10" i="60"/>
  <c r="CZ10" i="60"/>
  <c r="AL10" i="60"/>
  <c r="AK10" i="60"/>
  <c r="AJ10" i="60"/>
  <c r="AI10" i="60"/>
  <c r="CD10" i="60" s="1"/>
  <c r="B10" i="60" a="1"/>
  <c r="B10" i="60" s="1"/>
  <c r="AR9" i="60"/>
  <c r="AQ9" i="60"/>
  <c r="AP9" i="60"/>
  <c r="AO9" i="60"/>
  <c r="AL9" i="60"/>
  <c r="AK9" i="60"/>
  <c r="AJ9" i="60"/>
  <c r="AI9" i="60"/>
  <c r="W9" i="60"/>
  <c r="S9" i="60"/>
  <c r="O9" i="60"/>
  <c r="M9" i="60"/>
  <c r="I9" i="60"/>
  <c r="E9" i="60"/>
  <c r="CS3" i="60" a="1"/>
  <c r="CS3" i="60" s="1"/>
  <c r="CS2" i="60"/>
  <c r="CY1" i="60"/>
  <c r="CV1" i="60"/>
  <c r="DP35" i="59"/>
  <c r="DG35" i="59"/>
  <c r="CZ35" i="59"/>
  <c r="AL35" i="59"/>
  <c r="AK35" i="59"/>
  <c r="AJ35" i="59"/>
  <c r="AI35" i="59"/>
  <c r="B35" i="59" a="1"/>
  <c r="B35" i="59" s="1"/>
  <c r="DP34" i="59"/>
  <c r="DG34" i="59"/>
  <c r="CZ34" i="59"/>
  <c r="AL34" i="59"/>
  <c r="AK34" i="59"/>
  <c r="AJ34" i="59"/>
  <c r="AI34" i="59"/>
  <c r="CD34" i="59" s="1"/>
  <c r="B34" i="59" a="1"/>
  <c r="B34" i="59" s="1"/>
  <c r="DP33" i="59"/>
  <c r="DG33" i="59"/>
  <c r="CZ33" i="59"/>
  <c r="AL33" i="59"/>
  <c r="AK33" i="59"/>
  <c r="AJ33" i="59"/>
  <c r="AI33" i="59"/>
  <c r="CD33" i="59" s="1"/>
  <c r="B33" i="59" a="1"/>
  <c r="B33" i="59" s="1"/>
  <c r="DP32" i="59"/>
  <c r="DG32" i="59"/>
  <c r="CZ32" i="59"/>
  <c r="AL32" i="59"/>
  <c r="AK32" i="59"/>
  <c r="AJ32" i="59"/>
  <c r="AI32" i="59"/>
  <c r="CC32" i="59" s="1"/>
  <c r="B32" i="59" a="1"/>
  <c r="B32" i="59" s="1"/>
  <c r="DP31" i="59"/>
  <c r="DG31" i="59"/>
  <c r="CZ31" i="59"/>
  <c r="AL31" i="59"/>
  <c r="AK31" i="59"/>
  <c r="AJ31" i="59"/>
  <c r="AI31" i="59"/>
  <c r="B31" i="59" a="1"/>
  <c r="B31" i="59" s="1"/>
  <c r="DP30" i="59"/>
  <c r="DG30" i="59"/>
  <c r="CZ30" i="59"/>
  <c r="AL30" i="59"/>
  <c r="AK30" i="59"/>
  <c r="AJ30" i="59"/>
  <c r="AI30" i="59"/>
  <c r="F30" i="59" a="1"/>
  <c r="F30" i="59" s="1"/>
  <c r="N30" i="59" s="1"/>
  <c r="A30" i="59"/>
  <c r="DP29" i="59"/>
  <c r="DG29" i="59"/>
  <c r="CZ29" i="59"/>
  <c r="AL29" i="59"/>
  <c r="AK29" i="59"/>
  <c r="AJ29" i="59"/>
  <c r="AI29" i="59"/>
  <c r="AN29" i="59"/>
  <c r="F29" i="59" a="1"/>
  <c r="F29" i="59" s="1"/>
  <c r="N29" i="59" s="1"/>
  <c r="A29" i="59"/>
  <c r="DP28" i="59"/>
  <c r="DG28" i="59"/>
  <c r="CZ28" i="59"/>
  <c r="AL28" i="59"/>
  <c r="AK28" i="59"/>
  <c r="AJ28" i="59"/>
  <c r="AI28" i="59"/>
  <c r="CD28" i="59" s="1"/>
  <c r="B28" i="59" a="1"/>
  <c r="B28" i="59" s="1"/>
  <c r="DP27" i="59"/>
  <c r="DG27" i="59"/>
  <c r="CZ27" i="59"/>
  <c r="AL27" i="59"/>
  <c r="AK27" i="59"/>
  <c r="AJ27" i="59"/>
  <c r="AI27" i="59"/>
  <c r="B27" i="59" a="1"/>
  <c r="B27" i="59" s="1"/>
  <c r="DP26" i="59"/>
  <c r="DG26" i="59"/>
  <c r="CZ26" i="59"/>
  <c r="AL26" i="59"/>
  <c r="AK26" i="59"/>
  <c r="AJ26" i="59"/>
  <c r="AI26" i="59"/>
  <c r="CD26" i="59" s="1"/>
  <c r="B26" i="59" a="1"/>
  <c r="B26" i="59" s="1"/>
  <c r="DP25" i="59"/>
  <c r="DG25" i="59"/>
  <c r="CZ25" i="59"/>
  <c r="AL25" i="59"/>
  <c r="AK25" i="59"/>
  <c r="AJ25" i="59"/>
  <c r="AI25" i="59"/>
  <c r="CD25" i="59" s="1"/>
  <c r="B25" i="59" a="1"/>
  <c r="B25" i="59" s="1"/>
  <c r="DP24" i="59"/>
  <c r="DG24" i="59"/>
  <c r="CZ24" i="59"/>
  <c r="AL24" i="59"/>
  <c r="AK24" i="59"/>
  <c r="AJ24" i="59"/>
  <c r="AI24" i="59"/>
  <c r="CD24" i="59" s="1"/>
  <c r="B24" i="59" a="1"/>
  <c r="B24" i="59" s="1"/>
  <c r="DP23" i="59"/>
  <c r="DG23" i="59"/>
  <c r="CZ23" i="59"/>
  <c r="AL23" i="59"/>
  <c r="AK23" i="59"/>
  <c r="AJ23" i="59"/>
  <c r="AI23" i="59"/>
  <c r="CD23" i="59" s="1"/>
  <c r="AN23" i="59"/>
  <c r="F23" i="59" a="1"/>
  <c r="F23" i="59" s="1"/>
  <c r="N23" i="59" s="1"/>
  <c r="A23" i="59"/>
  <c r="DP22" i="59"/>
  <c r="DG22" i="59"/>
  <c r="CZ22" i="59"/>
  <c r="AL22" i="59"/>
  <c r="AK22" i="59"/>
  <c r="AJ22" i="59"/>
  <c r="AI22" i="59"/>
  <c r="AN22" i="59"/>
  <c r="F22" i="59" a="1"/>
  <c r="F22" i="59" s="1"/>
  <c r="N22" i="59" s="1"/>
  <c r="A22" i="59"/>
  <c r="DP21" i="59"/>
  <c r="DG21" i="59"/>
  <c r="CZ21" i="59"/>
  <c r="AL21" i="59"/>
  <c r="AK21" i="59"/>
  <c r="AJ21" i="59"/>
  <c r="AI21" i="59"/>
  <c r="CD21" i="59" s="1"/>
  <c r="B21" i="59" a="1"/>
  <c r="B21" i="59" s="1"/>
  <c r="DP20" i="59"/>
  <c r="DG20" i="59"/>
  <c r="CZ20" i="59"/>
  <c r="AL20" i="59"/>
  <c r="AK20" i="59"/>
  <c r="AJ20" i="59"/>
  <c r="AI20" i="59"/>
  <c r="CD20" i="59" s="1"/>
  <c r="B20" i="59" a="1"/>
  <c r="B20" i="59" s="1"/>
  <c r="DP19" i="59"/>
  <c r="DG19" i="59"/>
  <c r="CZ19" i="59"/>
  <c r="AL19" i="59"/>
  <c r="AK19" i="59"/>
  <c r="AJ19" i="59"/>
  <c r="AI19" i="59"/>
  <c r="B19" i="59" a="1"/>
  <c r="B19" i="59" s="1"/>
  <c r="DP18" i="59"/>
  <c r="DG18" i="59"/>
  <c r="CZ18" i="59"/>
  <c r="AL18" i="59"/>
  <c r="AK18" i="59"/>
  <c r="AJ18" i="59"/>
  <c r="AI18" i="59"/>
  <c r="CD18" i="59" s="1"/>
  <c r="B18" i="59" a="1"/>
  <c r="B18" i="59" s="1"/>
  <c r="DP17" i="59"/>
  <c r="DG17" i="59"/>
  <c r="CZ17" i="59"/>
  <c r="AL17" i="59"/>
  <c r="AK17" i="59"/>
  <c r="AJ17" i="59"/>
  <c r="AI17" i="59"/>
  <c r="B17" i="59" a="1"/>
  <c r="B17" i="59" s="1"/>
  <c r="DP16" i="59"/>
  <c r="DG16" i="59"/>
  <c r="CZ16" i="59"/>
  <c r="AL16" i="59"/>
  <c r="AK16" i="59"/>
  <c r="AJ16" i="59"/>
  <c r="AI16" i="59"/>
  <c r="CD16" i="59" s="1"/>
  <c r="AN16" i="59"/>
  <c r="F16" i="59" a="1"/>
  <c r="F16" i="59" s="1"/>
  <c r="N16" i="59" s="1"/>
  <c r="A16" i="59"/>
  <c r="DP15" i="59"/>
  <c r="DG15" i="59"/>
  <c r="CZ15" i="59"/>
  <c r="DL15" i="59"/>
  <c r="AL15" i="59"/>
  <c r="AK15" i="59"/>
  <c r="AJ15" i="59"/>
  <c r="AI15" i="59"/>
  <c r="AN15" i="59"/>
  <c r="F15" i="59" a="1"/>
  <c r="F15" i="59" s="1"/>
  <c r="N15" i="59" s="1"/>
  <c r="A15" i="59"/>
  <c r="DP14" i="59"/>
  <c r="DG14" i="59"/>
  <c r="CZ14" i="59"/>
  <c r="AL14" i="59"/>
  <c r="AK14" i="59"/>
  <c r="AJ14" i="59"/>
  <c r="AI14" i="59"/>
  <c r="AN14" i="59"/>
  <c r="AS14" i="59" s="1"/>
  <c r="CV14" i="59" s="1"/>
  <c r="F14" i="59" a="1"/>
  <c r="F14" i="59" s="1"/>
  <c r="N14" i="59" s="1"/>
  <c r="DP13" i="59"/>
  <c r="DG13" i="59"/>
  <c r="CZ13" i="59"/>
  <c r="AL13" i="59"/>
  <c r="AK13" i="59"/>
  <c r="AJ13" i="59"/>
  <c r="AI13" i="59"/>
  <c r="CD13" i="59" s="1"/>
  <c r="DP12" i="59"/>
  <c r="DG12" i="59"/>
  <c r="CZ12" i="59"/>
  <c r="AL12" i="59"/>
  <c r="AK12" i="59"/>
  <c r="AJ12" i="59"/>
  <c r="AI12" i="59"/>
  <c r="DP11" i="59"/>
  <c r="DG11" i="59"/>
  <c r="CZ11" i="59"/>
  <c r="AL11" i="59"/>
  <c r="AK11" i="59"/>
  <c r="AJ11" i="59"/>
  <c r="AI11" i="59"/>
  <c r="CD11" i="59" s="1"/>
  <c r="B11" i="59" a="1"/>
  <c r="B11" i="59" s="1"/>
  <c r="DZ10" i="59" a="1"/>
  <c r="DZ10" i="59" s="1"/>
  <c r="DP10" i="59"/>
  <c r="DG10" i="59"/>
  <c r="CZ10" i="59"/>
  <c r="AL10" i="59"/>
  <c r="AK10" i="59"/>
  <c r="AJ10" i="59"/>
  <c r="AI10" i="59"/>
  <c r="CD10" i="59" s="1"/>
  <c r="B10" i="59" a="1"/>
  <c r="B10" i="59" s="1"/>
  <c r="AR9" i="59"/>
  <c r="AQ9" i="59"/>
  <c r="AP9" i="59"/>
  <c r="AO9" i="59"/>
  <c r="AL9" i="59"/>
  <c r="AK9" i="59"/>
  <c r="AJ9" i="59"/>
  <c r="AI9" i="59"/>
  <c r="W9" i="59"/>
  <c r="S9" i="59"/>
  <c r="O9" i="59"/>
  <c r="M9" i="59"/>
  <c r="I9" i="59"/>
  <c r="E9" i="59"/>
  <c r="CS3" i="59" a="1"/>
  <c r="CS3" i="59" s="1"/>
  <c r="CS2" i="59"/>
  <c r="CR31" i="59" s="1" a="1"/>
  <c r="CY1" i="59"/>
  <c r="CV1" i="59"/>
  <c r="DP35" i="58"/>
  <c r="DG35" i="58"/>
  <c r="CZ35" i="58"/>
  <c r="AL35" i="58"/>
  <c r="AK35" i="58"/>
  <c r="AJ35" i="58"/>
  <c r="AI35" i="58"/>
  <c r="CD35" i="58" s="1"/>
  <c r="B35" i="58" a="1"/>
  <c r="B35" i="58" s="1"/>
  <c r="DP34" i="58"/>
  <c r="DG34" i="58"/>
  <c r="CZ34" i="58"/>
  <c r="AL34" i="58"/>
  <c r="AK34" i="58"/>
  <c r="AJ34" i="58"/>
  <c r="AI34" i="58"/>
  <c r="B34" i="58" a="1"/>
  <c r="B34" i="58" s="1"/>
  <c r="DP33" i="58"/>
  <c r="DG33" i="58"/>
  <c r="CZ33" i="58"/>
  <c r="AL33" i="58"/>
  <c r="AK33" i="58"/>
  <c r="AJ33" i="58"/>
  <c r="AI33" i="58"/>
  <c r="CD33" i="58" s="1"/>
  <c r="B33" i="58" a="1"/>
  <c r="B33" i="58" s="1"/>
  <c r="DP32" i="58"/>
  <c r="DG32" i="58"/>
  <c r="CZ32" i="58"/>
  <c r="AL32" i="58"/>
  <c r="AK32" i="58"/>
  <c r="AJ32" i="58"/>
  <c r="AI32" i="58"/>
  <c r="B32" i="58" a="1"/>
  <c r="B32" i="58" s="1"/>
  <c r="DP31" i="58"/>
  <c r="DG31" i="58"/>
  <c r="CZ31" i="58"/>
  <c r="AL31" i="58"/>
  <c r="AK31" i="58"/>
  <c r="AJ31" i="58"/>
  <c r="AI31" i="58"/>
  <c r="CD31" i="58" s="1"/>
  <c r="B31" i="58" a="1"/>
  <c r="B31" i="58" s="1"/>
  <c r="DP30" i="58"/>
  <c r="DG30" i="58"/>
  <c r="CZ30" i="58"/>
  <c r="AL30" i="58"/>
  <c r="AK30" i="58"/>
  <c r="AJ30" i="58"/>
  <c r="AI30" i="58"/>
  <c r="AN30" i="58"/>
  <c r="F30" i="58" a="1"/>
  <c r="F30" i="58" s="1"/>
  <c r="N30" i="58" s="1"/>
  <c r="A30" i="58"/>
  <c r="DP29" i="58"/>
  <c r="DG29" i="58"/>
  <c r="CZ29" i="58"/>
  <c r="AL29" i="58"/>
  <c r="AK29" i="58"/>
  <c r="AJ29" i="58"/>
  <c r="AI29" i="58"/>
  <c r="CD29" i="58" s="1"/>
  <c r="AN29" i="58"/>
  <c r="F29" i="58" a="1"/>
  <c r="F29" i="58" s="1"/>
  <c r="N29" i="58" s="1"/>
  <c r="A29" i="58"/>
  <c r="DP28" i="58"/>
  <c r="DG28" i="58"/>
  <c r="CZ28" i="58"/>
  <c r="AL28" i="58"/>
  <c r="AK28" i="58"/>
  <c r="AJ28" i="58"/>
  <c r="AI28" i="58"/>
  <c r="CD28" i="58" s="1"/>
  <c r="B28" i="58" a="1"/>
  <c r="B28" i="58" s="1"/>
  <c r="DP27" i="58"/>
  <c r="DG27" i="58"/>
  <c r="CZ27" i="58"/>
  <c r="AL27" i="58"/>
  <c r="AK27" i="58"/>
  <c r="AJ27" i="58"/>
  <c r="AI27" i="58"/>
  <c r="CD27" i="58" s="1"/>
  <c r="B27" i="58" a="1"/>
  <c r="B27" i="58" s="1"/>
  <c r="DP26" i="58"/>
  <c r="DG26" i="58"/>
  <c r="CZ26" i="58"/>
  <c r="AL26" i="58"/>
  <c r="AK26" i="58"/>
  <c r="AJ26" i="58"/>
  <c r="AI26" i="58"/>
  <c r="B26" i="58" a="1"/>
  <c r="B26" i="58" s="1"/>
  <c r="DP25" i="58"/>
  <c r="DG25" i="58"/>
  <c r="CZ25" i="58"/>
  <c r="AL25" i="58"/>
  <c r="AK25" i="58"/>
  <c r="AJ25" i="58"/>
  <c r="AI25" i="58"/>
  <c r="CD25" i="58" s="1"/>
  <c r="B25" i="58" a="1"/>
  <c r="B25" i="58" s="1"/>
  <c r="DP24" i="58"/>
  <c r="DG24" i="58"/>
  <c r="CZ24" i="58"/>
  <c r="AL24" i="58"/>
  <c r="AK24" i="58"/>
  <c r="AJ24" i="58"/>
  <c r="AI24" i="58"/>
  <c r="CD24" i="58" s="1"/>
  <c r="B24" i="58" a="1"/>
  <c r="B24" i="58" s="1"/>
  <c r="DP23" i="58"/>
  <c r="DG23" i="58"/>
  <c r="CZ23" i="58"/>
  <c r="AL23" i="58"/>
  <c r="AK23" i="58"/>
  <c r="AJ23" i="58"/>
  <c r="AI23" i="58"/>
  <c r="CD23" i="58" s="1"/>
  <c r="F23" i="58" a="1"/>
  <c r="F23" i="58" s="1"/>
  <c r="N23" i="58" s="1"/>
  <c r="A23" i="58"/>
  <c r="DP22" i="58"/>
  <c r="DG22" i="58"/>
  <c r="CZ22" i="58"/>
  <c r="AL22" i="58"/>
  <c r="AK22" i="58"/>
  <c r="AJ22" i="58"/>
  <c r="AI22" i="58"/>
  <c r="F22" i="58" a="1"/>
  <c r="F22" i="58" s="1"/>
  <c r="N22" i="58" s="1"/>
  <c r="A22" i="58"/>
  <c r="DP21" i="58"/>
  <c r="DG21" i="58"/>
  <c r="CZ21" i="58"/>
  <c r="AL21" i="58"/>
  <c r="AK21" i="58"/>
  <c r="AJ21" i="58"/>
  <c r="AI21" i="58"/>
  <c r="CD21" i="58" s="1"/>
  <c r="B21" i="58" a="1"/>
  <c r="B21" i="58" s="1"/>
  <c r="DP20" i="58"/>
  <c r="DG20" i="58"/>
  <c r="CZ20" i="58"/>
  <c r="AL20" i="58"/>
  <c r="AK20" i="58"/>
  <c r="AJ20" i="58"/>
  <c r="AI20" i="58"/>
  <c r="CD20" i="58" s="1"/>
  <c r="B20" i="58" a="1"/>
  <c r="B20" i="58" s="1"/>
  <c r="DP19" i="58"/>
  <c r="DG19" i="58"/>
  <c r="CZ19" i="58"/>
  <c r="AL19" i="58"/>
  <c r="AK19" i="58"/>
  <c r="AJ19" i="58"/>
  <c r="AI19" i="58"/>
  <c r="CD19" i="58" s="1"/>
  <c r="B19" i="58" a="1"/>
  <c r="B19" i="58" s="1"/>
  <c r="DP18" i="58"/>
  <c r="DG18" i="58"/>
  <c r="CZ18" i="58"/>
  <c r="AL18" i="58"/>
  <c r="AK18" i="58"/>
  <c r="AJ18" i="58"/>
  <c r="AI18" i="58"/>
  <c r="B18" i="58" a="1"/>
  <c r="B18" i="58" s="1"/>
  <c r="DP17" i="58"/>
  <c r="DG17" i="58"/>
  <c r="CZ17" i="58"/>
  <c r="AL17" i="58"/>
  <c r="AK17" i="58"/>
  <c r="AJ17" i="58"/>
  <c r="AI17" i="58"/>
  <c r="CD17" i="58" s="1"/>
  <c r="B17" i="58" a="1"/>
  <c r="B17" i="58" s="1"/>
  <c r="DP16" i="58"/>
  <c r="DG16" i="58"/>
  <c r="CZ16" i="58"/>
  <c r="AL16" i="58"/>
  <c r="AK16" i="58"/>
  <c r="AJ16" i="58"/>
  <c r="AI16" i="58"/>
  <c r="CD16" i="58" s="1"/>
  <c r="F16" i="58" a="1"/>
  <c r="F16" i="58" s="1"/>
  <c r="N16" i="58" s="1"/>
  <c r="A16" i="58"/>
  <c r="DP15" i="58"/>
  <c r="DG15" i="58"/>
  <c r="CZ15" i="58"/>
  <c r="DL15" i="58"/>
  <c r="AL15" i="58"/>
  <c r="AK15" i="58"/>
  <c r="AJ15" i="58"/>
  <c r="AI15" i="58"/>
  <c r="AN15" i="58"/>
  <c r="F15" i="58" a="1"/>
  <c r="F15" i="58" s="1"/>
  <c r="N15" i="58" s="1"/>
  <c r="A15" i="58"/>
  <c r="DP14" i="58"/>
  <c r="DG14" i="58"/>
  <c r="CZ14" i="58"/>
  <c r="DL14" i="58"/>
  <c r="AL14" i="58"/>
  <c r="AK14" i="58"/>
  <c r="AJ14" i="58"/>
  <c r="AI14" i="58"/>
  <c r="AN14" i="58"/>
  <c r="AS14" i="58" s="1"/>
  <c r="CV14" i="58" s="1"/>
  <c r="F14" i="58" a="1"/>
  <c r="F14" i="58" s="1"/>
  <c r="N14" i="58" s="1"/>
  <c r="DP13" i="58"/>
  <c r="DG13" i="58"/>
  <c r="CZ13" i="58"/>
  <c r="AL13" i="58"/>
  <c r="AK13" i="58"/>
  <c r="AJ13" i="58"/>
  <c r="AI13" i="58"/>
  <c r="CD13" i="58" s="1"/>
  <c r="DP12" i="58"/>
  <c r="DG12" i="58"/>
  <c r="CZ12" i="58"/>
  <c r="AL12" i="58"/>
  <c r="AK12" i="58"/>
  <c r="AJ12" i="58"/>
  <c r="AI12" i="58"/>
  <c r="DP11" i="58"/>
  <c r="DG11" i="58"/>
  <c r="CZ11" i="58"/>
  <c r="AL11" i="58"/>
  <c r="AK11" i="58"/>
  <c r="AJ11" i="58"/>
  <c r="AI11" i="58"/>
  <c r="CD11" i="58" s="1"/>
  <c r="B11" i="58" a="1"/>
  <c r="B11" i="58" s="1"/>
  <c r="DZ10" i="58" a="1"/>
  <c r="DZ10" i="58" s="1"/>
  <c r="DP10" i="58"/>
  <c r="DG10" i="58"/>
  <c r="CZ10" i="58"/>
  <c r="AL10" i="58"/>
  <c r="AK10" i="58"/>
  <c r="AJ10" i="58"/>
  <c r="AI10" i="58"/>
  <c r="B10" i="58" a="1"/>
  <c r="B10" i="58" s="1"/>
  <c r="AR9" i="58"/>
  <c r="AQ9" i="58"/>
  <c r="AP9" i="58"/>
  <c r="AO9" i="58"/>
  <c r="AL9" i="58"/>
  <c r="AK9" i="58"/>
  <c r="AJ9" i="58"/>
  <c r="AI9" i="58"/>
  <c r="W9" i="58"/>
  <c r="S9" i="58"/>
  <c r="O9" i="58"/>
  <c r="M9" i="58"/>
  <c r="I9" i="58"/>
  <c r="E9" i="58"/>
  <c r="CS3" i="58" a="1"/>
  <c r="CS3" i="58" s="1"/>
  <c r="CS2" i="58"/>
  <c r="CR24" i="58" s="1" a="1"/>
  <c r="CY1" i="58"/>
  <c r="CV1" i="58"/>
  <c r="DP35" i="57"/>
  <c r="DG35" i="57"/>
  <c r="CZ35" i="57"/>
  <c r="AL35" i="57"/>
  <c r="AK35" i="57"/>
  <c r="AJ35" i="57"/>
  <c r="AI35" i="57"/>
  <c r="B35" i="57" a="1"/>
  <c r="B35" i="57" s="1"/>
  <c r="DP34" i="57"/>
  <c r="DG34" i="57"/>
  <c r="CZ34" i="57"/>
  <c r="AL34" i="57"/>
  <c r="AK34" i="57"/>
  <c r="AJ34" i="57"/>
  <c r="AI34" i="57"/>
  <c r="CD34" i="57" s="1"/>
  <c r="B34" i="57" a="1"/>
  <c r="B34" i="57" s="1"/>
  <c r="DP33" i="57"/>
  <c r="DG33" i="57"/>
  <c r="CZ33" i="57"/>
  <c r="AL33" i="57"/>
  <c r="AK33" i="57"/>
  <c r="AJ33" i="57"/>
  <c r="AI33" i="57"/>
  <c r="B33" i="57" a="1"/>
  <c r="B33" i="57" s="1"/>
  <c r="DP32" i="57"/>
  <c r="DG32" i="57"/>
  <c r="CZ32" i="57"/>
  <c r="AL32" i="57"/>
  <c r="AK32" i="57"/>
  <c r="AJ32" i="57"/>
  <c r="AI32" i="57"/>
  <c r="B32" i="57" a="1"/>
  <c r="B32" i="57" s="1"/>
  <c r="DP31" i="57"/>
  <c r="DG31" i="57"/>
  <c r="CZ31" i="57"/>
  <c r="AL31" i="57"/>
  <c r="AK31" i="57"/>
  <c r="AJ31" i="57"/>
  <c r="AI31" i="57"/>
  <c r="B31" i="57" a="1"/>
  <c r="B31" i="57" s="1"/>
  <c r="DP30" i="57"/>
  <c r="DG30" i="57"/>
  <c r="CZ30" i="57"/>
  <c r="AL30" i="57"/>
  <c r="AK30" i="57"/>
  <c r="AJ30" i="57"/>
  <c r="AI30" i="57"/>
  <c r="CD30" i="57" s="1"/>
  <c r="AN30" i="57"/>
  <c r="F30" i="57" a="1"/>
  <c r="F30" i="57" s="1"/>
  <c r="N30" i="57" s="1"/>
  <c r="A30" i="57"/>
  <c r="DP29" i="57"/>
  <c r="DG29" i="57"/>
  <c r="CZ29" i="57"/>
  <c r="AL29" i="57"/>
  <c r="AK29" i="57"/>
  <c r="AJ29" i="57"/>
  <c r="AI29" i="57"/>
  <c r="F29" i="57" a="1"/>
  <c r="F29" i="57" s="1"/>
  <c r="N29" i="57" s="1"/>
  <c r="A29" i="57"/>
  <c r="DP28" i="57"/>
  <c r="DG28" i="57"/>
  <c r="CZ28" i="57"/>
  <c r="AL28" i="57"/>
  <c r="AK28" i="57"/>
  <c r="AJ28" i="57"/>
  <c r="AI28" i="57"/>
  <c r="CD28" i="57" s="1"/>
  <c r="B28" i="57" a="1"/>
  <c r="B28" i="57" s="1"/>
  <c r="DP27" i="57"/>
  <c r="DG27" i="57"/>
  <c r="CZ27" i="57"/>
  <c r="AL27" i="57"/>
  <c r="AK27" i="57"/>
  <c r="AJ27" i="57"/>
  <c r="AI27" i="57"/>
  <c r="B27" i="57" a="1"/>
  <c r="B27" i="57" s="1"/>
  <c r="DP26" i="57"/>
  <c r="DG26" i="57"/>
  <c r="CZ26" i="57"/>
  <c r="AL26" i="57"/>
  <c r="AK26" i="57"/>
  <c r="AJ26" i="57"/>
  <c r="AI26" i="57"/>
  <c r="B26" i="57" a="1"/>
  <c r="B26" i="57" s="1"/>
  <c r="DP25" i="57"/>
  <c r="DG25" i="57"/>
  <c r="CZ25" i="57"/>
  <c r="AL25" i="57"/>
  <c r="AK25" i="57"/>
  <c r="AJ25" i="57"/>
  <c r="AI25" i="57"/>
  <c r="B25" i="57" a="1"/>
  <c r="B25" i="57" s="1"/>
  <c r="DP24" i="57"/>
  <c r="DG24" i="57"/>
  <c r="CZ24" i="57"/>
  <c r="AL24" i="57"/>
  <c r="AK24" i="57"/>
  <c r="AJ24" i="57"/>
  <c r="AI24" i="57"/>
  <c r="CD24" i="57" s="1"/>
  <c r="B24" i="57" a="1"/>
  <c r="B24" i="57" s="1"/>
  <c r="DP23" i="57"/>
  <c r="DG23" i="57"/>
  <c r="CZ23" i="57"/>
  <c r="AL23" i="57"/>
  <c r="AK23" i="57"/>
  <c r="AJ23" i="57"/>
  <c r="AI23" i="57"/>
  <c r="CD23" i="57" s="1"/>
  <c r="AN23" i="57"/>
  <c r="F23" i="57" a="1"/>
  <c r="F23" i="57" s="1"/>
  <c r="N23" i="57" s="1"/>
  <c r="A23" i="57"/>
  <c r="DP22" i="57"/>
  <c r="DG22" i="57"/>
  <c r="CZ22" i="57"/>
  <c r="AL22" i="57"/>
  <c r="AK22" i="57"/>
  <c r="AJ22" i="57"/>
  <c r="AI22" i="57"/>
  <c r="CD22" i="57" s="1"/>
  <c r="AN22" i="57"/>
  <c r="F22" i="57" a="1"/>
  <c r="F22" i="57" s="1"/>
  <c r="N22" i="57" s="1"/>
  <c r="A22" i="57"/>
  <c r="DP21" i="57"/>
  <c r="DG21" i="57"/>
  <c r="CZ21" i="57"/>
  <c r="AL21" i="57"/>
  <c r="AK21" i="57"/>
  <c r="AJ21" i="57"/>
  <c r="AI21" i="57"/>
  <c r="B21" i="57" a="1"/>
  <c r="DP20" i="57"/>
  <c r="DG20" i="57"/>
  <c r="CZ20" i="57"/>
  <c r="AL20" i="57"/>
  <c r="AK20" i="57"/>
  <c r="AJ20" i="57"/>
  <c r="AI20" i="57"/>
  <c r="CD20" i="57" s="1"/>
  <c r="B20" i="57" a="1"/>
  <c r="B20" i="57" s="1"/>
  <c r="DP19" i="57"/>
  <c r="DG19" i="57"/>
  <c r="CZ19" i="57"/>
  <c r="AL19" i="57"/>
  <c r="AK19" i="57"/>
  <c r="AJ19" i="57"/>
  <c r="AI19" i="57"/>
  <c r="B19" i="57" a="1"/>
  <c r="B19" i="57" s="1"/>
  <c r="DP18" i="57"/>
  <c r="DG18" i="57"/>
  <c r="CZ18" i="57"/>
  <c r="AL18" i="57"/>
  <c r="AK18" i="57"/>
  <c r="AJ18" i="57"/>
  <c r="AI18" i="57"/>
  <c r="CD18" i="57" s="1"/>
  <c r="B18" i="57" a="1"/>
  <c r="B18" i="57" s="1"/>
  <c r="DP17" i="57"/>
  <c r="DG17" i="57"/>
  <c r="CZ17" i="57"/>
  <c r="AL17" i="57"/>
  <c r="AK17" i="57"/>
  <c r="AJ17" i="57"/>
  <c r="AI17" i="57"/>
  <c r="B17" i="57" a="1"/>
  <c r="B17" i="57" s="1"/>
  <c r="DP16" i="57"/>
  <c r="DG16" i="57"/>
  <c r="CZ16" i="57"/>
  <c r="AL16" i="57"/>
  <c r="AK16" i="57"/>
  <c r="AJ16" i="57"/>
  <c r="AI16" i="57"/>
  <c r="CD16" i="57" s="1"/>
  <c r="AN16" i="57"/>
  <c r="F16" i="57" a="1"/>
  <c r="F16" i="57" s="1"/>
  <c r="N16" i="57" s="1"/>
  <c r="A16" i="57"/>
  <c r="DP15" i="57"/>
  <c r="DG15" i="57"/>
  <c r="CZ15" i="57"/>
  <c r="AL15" i="57"/>
  <c r="AK15" i="57"/>
  <c r="AJ15" i="57"/>
  <c r="AI15" i="57"/>
  <c r="AN15" i="57"/>
  <c r="F15" i="57" a="1"/>
  <c r="F15" i="57" s="1"/>
  <c r="N15" i="57" s="1"/>
  <c r="A15" i="57"/>
  <c r="DP14" i="57"/>
  <c r="DG14" i="57"/>
  <c r="CZ14" i="57"/>
  <c r="AL14" i="57"/>
  <c r="AK14" i="57"/>
  <c r="AJ14" i="57"/>
  <c r="AI14" i="57"/>
  <c r="AN14" i="57"/>
  <c r="AS14" i="57" s="1"/>
  <c r="CV14" i="57" s="1"/>
  <c r="F14" i="57" a="1"/>
  <c r="F14" i="57" s="1"/>
  <c r="N14" i="57" s="1"/>
  <c r="DP13" i="57"/>
  <c r="DG13" i="57"/>
  <c r="CZ13" i="57"/>
  <c r="AL13" i="57"/>
  <c r="AK13" i="57"/>
  <c r="AJ13" i="57"/>
  <c r="AI13" i="57"/>
  <c r="DP12" i="57"/>
  <c r="DG12" i="57"/>
  <c r="CZ12" i="57"/>
  <c r="AL12" i="57"/>
  <c r="AK12" i="57"/>
  <c r="AJ12" i="57"/>
  <c r="AI12" i="57"/>
  <c r="DP11" i="57"/>
  <c r="DG11" i="57"/>
  <c r="CZ11" i="57"/>
  <c r="AL11" i="57"/>
  <c r="AK11" i="57"/>
  <c r="AJ11" i="57"/>
  <c r="AI11" i="57"/>
  <c r="B11" i="57" a="1"/>
  <c r="B11" i="57" s="1"/>
  <c r="DZ10" i="57" a="1"/>
  <c r="DZ10" i="57" s="1"/>
  <c r="DP10" i="57"/>
  <c r="DG10" i="57"/>
  <c r="CZ10" i="57"/>
  <c r="AL10" i="57"/>
  <c r="AK10" i="57"/>
  <c r="AJ10" i="57"/>
  <c r="AI10" i="57"/>
  <c r="CD10" i="57" s="1"/>
  <c r="B10" i="57" a="1"/>
  <c r="B10" i="57" s="1"/>
  <c r="AR9" i="57"/>
  <c r="AQ9" i="57"/>
  <c r="AP9" i="57"/>
  <c r="AO9" i="57"/>
  <c r="AL9" i="57"/>
  <c r="AK9" i="57"/>
  <c r="AJ9" i="57"/>
  <c r="AI9" i="57"/>
  <c r="W9" i="57"/>
  <c r="S9" i="57"/>
  <c r="O9" i="57"/>
  <c r="M9" i="57"/>
  <c r="I9" i="57"/>
  <c r="E9" i="57"/>
  <c r="CS3" i="57" a="1"/>
  <c r="CS3" i="57" s="1"/>
  <c r="CS2" i="57"/>
  <c r="CY1" i="57"/>
  <c r="CV1" i="57"/>
  <c r="DP35" i="56"/>
  <c r="DG35" i="56"/>
  <c r="CZ35" i="56"/>
  <c r="AL35" i="56"/>
  <c r="AK35" i="56"/>
  <c r="AJ35" i="56"/>
  <c r="AI35" i="56"/>
  <c r="B35" i="56" a="1"/>
  <c r="B35" i="56" s="1"/>
  <c r="DP34" i="56"/>
  <c r="DG34" i="56"/>
  <c r="CZ34" i="56"/>
  <c r="AL34" i="56"/>
  <c r="AK34" i="56"/>
  <c r="AJ34" i="56"/>
  <c r="AI34" i="56"/>
  <c r="B34" i="56" a="1"/>
  <c r="B34" i="56" s="1"/>
  <c r="DP33" i="56"/>
  <c r="DG33" i="56"/>
  <c r="CZ33" i="56"/>
  <c r="AL33" i="56"/>
  <c r="AK33" i="56"/>
  <c r="AJ33" i="56"/>
  <c r="AI33" i="56"/>
  <c r="B33" i="56" a="1"/>
  <c r="B33" i="56" s="1"/>
  <c r="DP32" i="56"/>
  <c r="DG32" i="56"/>
  <c r="CZ32" i="56"/>
  <c r="AL32" i="56"/>
  <c r="AK32" i="56"/>
  <c r="AJ32" i="56"/>
  <c r="AI32" i="56"/>
  <c r="CD32" i="56" s="1"/>
  <c r="B32" i="56" a="1"/>
  <c r="B32" i="56" s="1"/>
  <c r="DP31" i="56"/>
  <c r="DG31" i="56"/>
  <c r="CZ31" i="56"/>
  <c r="AL31" i="56"/>
  <c r="AK31" i="56"/>
  <c r="AJ31" i="56"/>
  <c r="AI31" i="56"/>
  <c r="CD31" i="56" s="1"/>
  <c r="B31" i="56" a="1"/>
  <c r="B31" i="56" s="1"/>
  <c r="DP30" i="56"/>
  <c r="DG30" i="56"/>
  <c r="CZ30" i="56"/>
  <c r="AL30" i="56"/>
  <c r="AK30" i="56"/>
  <c r="AJ30" i="56"/>
  <c r="AI30" i="56"/>
  <c r="CD30" i="56" s="1"/>
  <c r="AN30" i="56"/>
  <c r="F30" i="56" a="1"/>
  <c r="F30" i="56" s="1"/>
  <c r="N30" i="56" s="1"/>
  <c r="A30" i="56"/>
  <c r="DP29" i="56"/>
  <c r="DG29" i="56"/>
  <c r="CZ29" i="56"/>
  <c r="AL29" i="56"/>
  <c r="AK29" i="56"/>
  <c r="AJ29" i="56"/>
  <c r="AI29" i="56"/>
  <c r="AN29" i="56"/>
  <c r="F29" i="56" a="1"/>
  <c r="F29" i="56" s="1"/>
  <c r="N29" i="56" s="1"/>
  <c r="A29" i="56"/>
  <c r="DP28" i="56"/>
  <c r="DG28" i="56"/>
  <c r="CZ28" i="56"/>
  <c r="AL28" i="56"/>
  <c r="AK28" i="56"/>
  <c r="AJ28" i="56"/>
  <c r="AI28" i="56"/>
  <c r="CD28" i="56" s="1"/>
  <c r="B28" i="56" a="1"/>
  <c r="B28" i="56" s="1"/>
  <c r="DP27" i="56"/>
  <c r="DG27" i="56"/>
  <c r="CZ27" i="56"/>
  <c r="AL27" i="56"/>
  <c r="AK27" i="56"/>
  <c r="AJ27" i="56"/>
  <c r="AI27" i="56"/>
  <c r="B27" i="56" a="1"/>
  <c r="B27" i="56" s="1"/>
  <c r="DP26" i="56"/>
  <c r="DG26" i="56"/>
  <c r="CZ26" i="56"/>
  <c r="AL26" i="56"/>
  <c r="AK26" i="56"/>
  <c r="AJ26" i="56"/>
  <c r="AI26" i="56"/>
  <c r="CD26" i="56" s="1"/>
  <c r="B26" i="56" a="1"/>
  <c r="B26" i="56" s="1"/>
  <c r="DP25" i="56"/>
  <c r="DG25" i="56"/>
  <c r="CZ25" i="56"/>
  <c r="AL25" i="56"/>
  <c r="AK25" i="56"/>
  <c r="AJ25" i="56"/>
  <c r="AI25" i="56"/>
  <c r="B25" i="56" a="1"/>
  <c r="B25" i="56" s="1"/>
  <c r="DP24" i="56"/>
  <c r="DG24" i="56"/>
  <c r="CZ24" i="56"/>
  <c r="AL24" i="56"/>
  <c r="AK24" i="56"/>
  <c r="AJ24" i="56"/>
  <c r="AI24" i="56"/>
  <c r="B24" i="56" a="1"/>
  <c r="B24" i="56" s="1"/>
  <c r="DP23" i="56"/>
  <c r="DG23" i="56"/>
  <c r="CZ23" i="56"/>
  <c r="AL23" i="56"/>
  <c r="AK23" i="56"/>
  <c r="AJ23" i="56"/>
  <c r="AI23" i="56"/>
  <c r="CD23" i="56" s="1"/>
  <c r="AN23" i="56"/>
  <c r="F23" i="56" a="1"/>
  <c r="F23" i="56" s="1"/>
  <c r="N23" i="56" s="1"/>
  <c r="A23" i="56"/>
  <c r="BR23" i="56" s="1"/>
  <c r="DP22" i="56"/>
  <c r="DG22" i="56"/>
  <c r="CZ22" i="56"/>
  <c r="AL22" i="56"/>
  <c r="AK22" i="56"/>
  <c r="AJ22" i="56"/>
  <c r="AI22" i="56"/>
  <c r="CD22" i="56" s="1"/>
  <c r="AN22" i="56"/>
  <c r="F22" i="56" a="1"/>
  <c r="F22" i="56" s="1"/>
  <c r="N22" i="56" s="1"/>
  <c r="A22" i="56"/>
  <c r="DP21" i="56"/>
  <c r="DG21" i="56"/>
  <c r="CZ21" i="56"/>
  <c r="AL21" i="56"/>
  <c r="AK21" i="56"/>
  <c r="AJ21" i="56"/>
  <c r="AI21" i="56"/>
  <c r="CD21" i="56" s="1"/>
  <c r="B21" i="56" a="1"/>
  <c r="B21" i="56" s="1"/>
  <c r="DP20" i="56"/>
  <c r="DG20" i="56"/>
  <c r="CZ20" i="56"/>
  <c r="AL20" i="56"/>
  <c r="AK20" i="56"/>
  <c r="AJ20" i="56"/>
  <c r="AI20" i="56"/>
  <c r="CD20" i="56" s="1"/>
  <c r="B20" i="56" a="1"/>
  <c r="B20" i="56" s="1"/>
  <c r="DP19" i="56"/>
  <c r="DG19" i="56"/>
  <c r="CZ19" i="56"/>
  <c r="AL19" i="56"/>
  <c r="AK19" i="56"/>
  <c r="AJ19" i="56"/>
  <c r="AI19" i="56"/>
  <c r="CC19" i="56" s="1"/>
  <c r="B19" i="56" a="1"/>
  <c r="B19" i="56" s="1"/>
  <c r="DP18" i="56"/>
  <c r="DG18" i="56"/>
  <c r="CZ18" i="56"/>
  <c r="AL18" i="56"/>
  <c r="AK18" i="56"/>
  <c r="AJ18" i="56"/>
  <c r="AI18" i="56"/>
  <c r="CD18" i="56" s="1"/>
  <c r="B18" i="56" a="1"/>
  <c r="B18" i="56" s="1"/>
  <c r="DP17" i="56"/>
  <c r="DG17" i="56"/>
  <c r="CZ17" i="56"/>
  <c r="AL17" i="56"/>
  <c r="AK17" i="56"/>
  <c r="AJ17" i="56"/>
  <c r="AI17" i="56"/>
  <c r="B17" i="56" a="1"/>
  <c r="B17" i="56" s="1"/>
  <c r="DP16" i="56"/>
  <c r="DG16" i="56"/>
  <c r="CZ16" i="56"/>
  <c r="AL16" i="56"/>
  <c r="AK16" i="56"/>
  <c r="AJ16" i="56"/>
  <c r="AI16" i="56"/>
  <c r="AN16" i="56"/>
  <c r="F16" i="56" a="1"/>
  <c r="F16" i="56" s="1"/>
  <c r="N16" i="56" s="1"/>
  <c r="A16" i="56"/>
  <c r="DP15" i="56"/>
  <c r="DG15" i="56"/>
  <c r="CZ15" i="56"/>
  <c r="AL15" i="56"/>
  <c r="AK15" i="56"/>
  <c r="AJ15" i="56"/>
  <c r="AI15" i="56"/>
  <c r="CD15" i="56" s="1"/>
  <c r="AN15" i="56"/>
  <c r="F15" i="56" a="1"/>
  <c r="F15" i="56" s="1"/>
  <c r="N15" i="56" s="1"/>
  <c r="A15" i="56"/>
  <c r="DP14" i="56"/>
  <c r="DG14" i="56"/>
  <c r="CZ14" i="56"/>
  <c r="AL14" i="56"/>
  <c r="AK14" i="56"/>
  <c r="AJ14" i="56"/>
  <c r="AI14" i="56"/>
  <c r="AN14" i="56"/>
  <c r="AS14" i="56" s="1"/>
  <c r="CV14" i="56" s="1"/>
  <c r="F14" i="56" a="1"/>
  <c r="F14" i="56" s="1"/>
  <c r="N14" i="56" s="1"/>
  <c r="DP13" i="56"/>
  <c r="DG13" i="56"/>
  <c r="CZ13" i="56"/>
  <c r="AL13" i="56"/>
  <c r="AK13" i="56"/>
  <c r="AJ13" i="56"/>
  <c r="AI13" i="56"/>
  <c r="DP12" i="56"/>
  <c r="DG12" i="56"/>
  <c r="CZ12" i="56"/>
  <c r="AL12" i="56"/>
  <c r="AK12" i="56"/>
  <c r="AJ12" i="56"/>
  <c r="AI12" i="56"/>
  <c r="CD12" i="56" s="1"/>
  <c r="DP11" i="56"/>
  <c r="DG11" i="56"/>
  <c r="CZ11" i="56"/>
  <c r="AL11" i="56"/>
  <c r="AK11" i="56"/>
  <c r="AJ11" i="56"/>
  <c r="AI11" i="56"/>
  <c r="B11" i="56" a="1"/>
  <c r="B11" i="56" s="1"/>
  <c r="DZ10" i="56" a="1"/>
  <c r="DZ10" i="56" s="1"/>
  <c r="DP10" i="56"/>
  <c r="DG10" i="56"/>
  <c r="CZ10" i="56"/>
  <c r="AL10" i="56"/>
  <c r="AK10" i="56"/>
  <c r="AJ10" i="56"/>
  <c r="AI10" i="56"/>
  <c r="B10" i="56" a="1"/>
  <c r="B10" i="56" s="1"/>
  <c r="AR9" i="56"/>
  <c r="AQ9" i="56"/>
  <c r="AP9" i="56"/>
  <c r="AO9" i="56"/>
  <c r="AL9" i="56"/>
  <c r="AK9" i="56"/>
  <c r="AJ9" i="56"/>
  <c r="AI9" i="56"/>
  <c r="W9" i="56"/>
  <c r="S9" i="56"/>
  <c r="O9" i="56"/>
  <c r="M9" i="56"/>
  <c r="I9" i="56"/>
  <c r="E9" i="56"/>
  <c r="CS3" i="56" a="1"/>
  <c r="CS2" i="56"/>
  <c r="CR31" i="56" s="1" a="1"/>
  <c r="CY1" i="56"/>
  <c r="CV1" i="56"/>
  <c r="DP35" i="55"/>
  <c r="DG35" i="55"/>
  <c r="CZ35" i="55"/>
  <c r="AL35" i="55"/>
  <c r="AK35" i="55"/>
  <c r="AJ35" i="55"/>
  <c r="AI35" i="55"/>
  <c r="CD35" i="55" s="1"/>
  <c r="B35" i="55" a="1"/>
  <c r="B35" i="55" s="1"/>
  <c r="DP34" i="55"/>
  <c r="DG34" i="55"/>
  <c r="CZ34" i="55"/>
  <c r="AL34" i="55"/>
  <c r="AK34" i="55"/>
  <c r="AJ34" i="55"/>
  <c r="AI34" i="55"/>
  <c r="CD34" i="55" s="1"/>
  <c r="B34" i="55" a="1"/>
  <c r="B34" i="55" s="1"/>
  <c r="DP33" i="55"/>
  <c r="DG33" i="55"/>
  <c r="CZ33" i="55"/>
  <c r="AL33" i="55"/>
  <c r="AK33" i="55"/>
  <c r="AJ33" i="55"/>
  <c r="AI33" i="55"/>
  <c r="CD33" i="55" s="1"/>
  <c r="B33" i="55" a="1"/>
  <c r="B33" i="55" s="1"/>
  <c r="DP32" i="55"/>
  <c r="DG32" i="55"/>
  <c r="CZ32" i="55"/>
  <c r="AL32" i="55"/>
  <c r="AK32" i="55"/>
  <c r="AJ32" i="55"/>
  <c r="AI32" i="55"/>
  <c r="B32" i="55" a="1"/>
  <c r="B32" i="55" s="1"/>
  <c r="DP31" i="55"/>
  <c r="DG31" i="55"/>
  <c r="CZ31" i="55"/>
  <c r="AL31" i="55"/>
  <c r="AK31" i="55"/>
  <c r="AJ31" i="55"/>
  <c r="AI31" i="55"/>
  <c r="B31" i="55" a="1"/>
  <c r="B31" i="55" s="1"/>
  <c r="DP30" i="55"/>
  <c r="DG30" i="55"/>
  <c r="CZ30" i="55"/>
  <c r="AL30" i="55"/>
  <c r="AK30" i="55"/>
  <c r="AJ30" i="55"/>
  <c r="AI30" i="55"/>
  <c r="CD30" i="55" s="1"/>
  <c r="F30" i="55" a="1"/>
  <c r="F30" i="55" s="1"/>
  <c r="N30" i="55" s="1"/>
  <c r="A30" i="55"/>
  <c r="DP29" i="55"/>
  <c r="DG29" i="55"/>
  <c r="CZ29" i="55"/>
  <c r="AL29" i="55"/>
  <c r="AK29" i="55"/>
  <c r="AJ29" i="55"/>
  <c r="AI29" i="55"/>
  <c r="AN29" i="55"/>
  <c r="F29" i="55" a="1"/>
  <c r="F29" i="55" s="1"/>
  <c r="N29" i="55" s="1"/>
  <c r="A29" i="55"/>
  <c r="DP28" i="55"/>
  <c r="DG28" i="55"/>
  <c r="CZ28" i="55"/>
  <c r="AL28" i="55"/>
  <c r="AK28" i="55"/>
  <c r="AJ28" i="55"/>
  <c r="AI28" i="55"/>
  <c r="B28" i="55" a="1"/>
  <c r="B28" i="55" s="1"/>
  <c r="DP27" i="55"/>
  <c r="DG27" i="55"/>
  <c r="CZ27" i="55"/>
  <c r="AL27" i="55"/>
  <c r="AK27" i="55"/>
  <c r="AJ27" i="55"/>
  <c r="AI27" i="55"/>
  <c r="CD27" i="55" s="1"/>
  <c r="B27" i="55" a="1"/>
  <c r="B27" i="55" s="1"/>
  <c r="DP26" i="55"/>
  <c r="DG26" i="55"/>
  <c r="CZ26" i="55"/>
  <c r="AL26" i="55"/>
  <c r="AK26" i="55"/>
  <c r="AJ26" i="55"/>
  <c r="AI26" i="55"/>
  <c r="B26" i="55" a="1"/>
  <c r="B26" i="55" s="1"/>
  <c r="DP25" i="55"/>
  <c r="DG25" i="55"/>
  <c r="CZ25" i="55"/>
  <c r="AL25" i="55"/>
  <c r="AK25" i="55"/>
  <c r="AJ25" i="55"/>
  <c r="AI25" i="55"/>
  <c r="B25" i="55" a="1"/>
  <c r="B25" i="55" s="1"/>
  <c r="DP24" i="55"/>
  <c r="DG24" i="55"/>
  <c r="CZ24" i="55"/>
  <c r="AL24" i="55"/>
  <c r="AK24" i="55"/>
  <c r="AJ24" i="55"/>
  <c r="AI24" i="55"/>
  <c r="B24" i="55" a="1"/>
  <c r="B24" i="55" s="1"/>
  <c r="DP23" i="55"/>
  <c r="DG23" i="55"/>
  <c r="CZ23" i="55"/>
  <c r="AL23" i="55"/>
  <c r="AK23" i="55"/>
  <c r="AJ23" i="55"/>
  <c r="AI23" i="55"/>
  <c r="AN23" i="55"/>
  <c r="F23" i="55" a="1"/>
  <c r="F23" i="55" s="1"/>
  <c r="N23" i="55" s="1"/>
  <c r="A23" i="55"/>
  <c r="DP22" i="55"/>
  <c r="DG22" i="55"/>
  <c r="CZ22" i="55"/>
  <c r="AL22" i="55"/>
  <c r="AK22" i="55"/>
  <c r="AJ22" i="55"/>
  <c r="AI22" i="55"/>
  <c r="CD22" i="55" s="1"/>
  <c r="AN22" i="55"/>
  <c r="F22" i="55" a="1"/>
  <c r="F22" i="55" s="1"/>
  <c r="N22" i="55" s="1"/>
  <c r="A22" i="55"/>
  <c r="DP21" i="55"/>
  <c r="DG21" i="55"/>
  <c r="CZ21" i="55"/>
  <c r="AL21" i="55"/>
  <c r="AK21" i="55"/>
  <c r="AJ21" i="55"/>
  <c r="AI21" i="55"/>
  <c r="CD21" i="55" s="1"/>
  <c r="B21" i="55" a="1"/>
  <c r="B21" i="55" s="1"/>
  <c r="DP20" i="55"/>
  <c r="DG20" i="55"/>
  <c r="CZ20" i="55"/>
  <c r="AL20" i="55"/>
  <c r="AK20" i="55"/>
  <c r="AJ20" i="55"/>
  <c r="AI20" i="55"/>
  <c r="CD20" i="55" s="1"/>
  <c r="B20" i="55" a="1"/>
  <c r="B20" i="55" s="1"/>
  <c r="DP19" i="55"/>
  <c r="DG19" i="55"/>
  <c r="CZ19" i="55"/>
  <c r="AL19" i="55"/>
  <c r="AK19" i="55"/>
  <c r="AJ19" i="55"/>
  <c r="AI19" i="55"/>
  <c r="B19" i="55" a="1"/>
  <c r="B19" i="55" s="1"/>
  <c r="DP18" i="55"/>
  <c r="DG18" i="55"/>
  <c r="CZ18" i="55"/>
  <c r="AL18" i="55"/>
  <c r="AK18" i="55"/>
  <c r="AJ18" i="55"/>
  <c r="AI18" i="55"/>
  <c r="CD18" i="55" s="1"/>
  <c r="B18" i="55" a="1"/>
  <c r="B18" i="55" s="1"/>
  <c r="DP17" i="55"/>
  <c r="DG17" i="55"/>
  <c r="CZ17" i="55"/>
  <c r="AL17" i="55"/>
  <c r="AK17" i="55"/>
  <c r="AJ17" i="55"/>
  <c r="AI17" i="55"/>
  <c r="CC17" i="55" s="1"/>
  <c r="B17" i="55" a="1"/>
  <c r="B17" i="55" s="1"/>
  <c r="DP16" i="55"/>
  <c r="DG16" i="55"/>
  <c r="CZ16" i="55"/>
  <c r="AL16" i="55"/>
  <c r="AK16" i="55"/>
  <c r="AJ16" i="55"/>
  <c r="AI16" i="55"/>
  <c r="CD16" i="55" s="1"/>
  <c r="AN16" i="55"/>
  <c r="F16" i="55" a="1"/>
  <c r="F16" i="55" s="1"/>
  <c r="N16" i="55" s="1"/>
  <c r="A16" i="55"/>
  <c r="DP15" i="55"/>
  <c r="DG15" i="55"/>
  <c r="CZ15" i="55"/>
  <c r="AL15" i="55"/>
  <c r="AK15" i="55"/>
  <c r="AJ15" i="55"/>
  <c r="AI15" i="55"/>
  <c r="AN15" i="55"/>
  <c r="F15" i="55" a="1"/>
  <c r="F15" i="55" s="1"/>
  <c r="N15" i="55" s="1"/>
  <c r="A15" i="55"/>
  <c r="DP14" i="55"/>
  <c r="DG14" i="55"/>
  <c r="CZ14" i="55"/>
  <c r="AL14" i="55"/>
  <c r="AK14" i="55"/>
  <c r="AJ14" i="55"/>
  <c r="AI14" i="55"/>
  <c r="DP13" i="55"/>
  <c r="DG13" i="55"/>
  <c r="CZ13" i="55"/>
  <c r="AL13" i="55"/>
  <c r="AK13" i="55"/>
  <c r="AJ13" i="55"/>
  <c r="AI13" i="55"/>
  <c r="DP12" i="55"/>
  <c r="DG12" i="55"/>
  <c r="CZ12" i="55"/>
  <c r="AL12" i="55"/>
  <c r="AK12" i="55"/>
  <c r="AJ12" i="55"/>
  <c r="AI12" i="55"/>
  <c r="DP11" i="55"/>
  <c r="DG11" i="55"/>
  <c r="CZ11" i="55"/>
  <c r="AL11" i="55"/>
  <c r="AK11" i="55"/>
  <c r="AJ11" i="55"/>
  <c r="AI11" i="55"/>
  <c r="CD11" i="55" s="1"/>
  <c r="B11" i="55" a="1"/>
  <c r="B11" i="55" s="1"/>
  <c r="DZ10" i="55" a="1"/>
  <c r="DZ10" i="55" s="1"/>
  <c r="DP10" i="55"/>
  <c r="DG10" i="55"/>
  <c r="CZ10" i="55"/>
  <c r="AL10" i="55"/>
  <c r="AK10" i="55"/>
  <c r="AJ10" i="55"/>
  <c r="AI10" i="55"/>
  <c r="B10" i="55" a="1"/>
  <c r="B10" i="55" s="1"/>
  <c r="AR9" i="55"/>
  <c r="AQ9" i="55"/>
  <c r="AP9" i="55"/>
  <c r="AO9" i="55"/>
  <c r="AL9" i="55"/>
  <c r="AK9" i="55"/>
  <c r="AJ9" i="55"/>
  <c r="AI9" i="55"/>
  <c r="W9" i="55"/>
  <c r="S9" i="55"/>
  <c r="O9" i="55"/>
  <c r="M9" i="55"/>
  <c r="I9" i="55"/>
  <c r="E9" i="55"/>
  <c r="CS3" i="55" a="1"/>
  <c r="CS3" i="55" s="1"/>
  <c r="CS2" i="55"/>
  <c r="CR10" i="55" s="1" a="1"/>
  <c r="CY1" i="55"/>
  <c r="CV1" i="55"/>
  <c r="DP35" i="54"/>
  <c r="DG35" i="54"/>
  <c r="CZ35" i="54"/>
  <c r="AL35" i="54"/>
  <c r="AK35" i="54"/>
  <c r="AJ35" i="54"/>
  <c r="AI35" i="54"/>
  <c r="CD35" i="54" s="1"/>
  <c r="B35" i="54" a="1"/>
  <c r="B35" i="54" s="1"/>
  <c r="DP34" i="54"/>
  <c r="DG34" i="54"/>
  <c r="CZ34" i="54"/>
  <c r="AL34" i="54"/>
  <c r="AK34" i="54"/>
  <c r="AJ34" i="54"/>
  <c r="AI34" i="54"/>
  <c r="CD34" i="54" s="1"/>
  <c r="B34" i="54" a="1"/>
  <c r="B34" i="54" s="1"/>
  <c r="DP33" i="54"/>
  <c r="DG33" i="54"/>
  <c r="CZ33" i="54"/>
  <c r="AL33" i="54"/>
  <c r="AK33" i="54"/>
  <c r="AJ33" i="54"/>
  <c r="AI33" i="54"/>
  <c r="CD33" i="54" s="1"/>
  <c r="B33" i="54" a="1"/>
  <c r="B33" i="54" s="1"/>
  <c r="DP32" i="54"/>
  <c r="DG32" i="54"/>
  <c r="CZ32" i="54"/>
  <c r="AL32" i="54"/>
  <c r="AK32" i="54"/>
  <c r="AJ32" i="54"/>
  <c r="AI32" i="54"/>
  <c r="CD32" i="54" s="1"/>
  <c r="B32" i="54" a="1"/>
  <c r="B32" i="54" s="1"/>
  <c r="DP31" i="54"/>
  <c r="DG31" i="54"/>
  <c r="CZ31" i="54"/>
  <c r="AL31" i="54"/>
  <c r="AK31" i="54"/>
  <c r="AJ31" i="54"/>
  <c r="AI31" i="54"/>
  <c r="B31" i="54" a="1"/>
  <c r="B31" i="54" s="1"/>
  <c r="DP30" i="54"/>
  <c r="DG30" i="54"/>
  <c r="CZ30" i="54"/>
  <c r="AL30" i="54"/>
  <c r="AK30" i="54"/>
  <c r="AJ30" i="54"/>
  <c r="AI30" i="54"/>
  <c r="F30" i="54" a="1"/>
  <c r="F30" i="54" s="1"/>
  <c r="N30" i="54" s="1"/>
  <c r="A30" i="54"/>
  <c r="DP29" i="54"/>
  <c r="DG29" i="54"/>
  <c r="CZ29" i="54"/>
  <c r="AL29" i="54"/>
  <c r="AK29" i="54"/>
  <c r="AJ29" i="54"/>
  <c r="AI29" i="54"/>
  <c r="AN29" i="54"/>
  <c r="F29" i="54" a="1"/>
  <c r="F29" i="54" s="1"/>
  <c r="N29" i="54" s="1"/>
  <c r="A29" i="54"/>
  <c r="DP28" i="54"/>
  <c r="DG28" i="54"/>
  <c r="CZ28" i="54"/>
  <c r="AL28" i="54"/>
  <c r="AK28" i="54"/>
  <c r="AJ28" i="54"/>
  <c r="AI28" i="54"/>
  <c r="B28" i="54" a="1"/>
  <c r="B28" i="54" s="1"/>
  <c r="DP27" i="54"/>
  <c r="DG27" i="54"/>
  <c r="CZ27" i="54"/>
  <c r="AL27" i="54"/>
  <c r="AK27" i="54"/>
  <c r="AJ27" i="54"/>
  <c r="AI27" i="54"/>
  <c r="B27" i="54" a="1"/>
  <c r="B27" i="54" s="1"/>
  <c r="DP26" i="54"/>
  <c r="DG26" i="54"/>
  <c r="CZ26" i="54"/>
  <c r="AL26" i="54"/>
  <c r="AK26" i="54"/>
  <c r="AJ26" i="54"/>
  <c r="AI26" i="54"/>
  <c r="B26" i="54" a="1"/>
  <c r="B26" i="54" s="1"/>
  <c r="DP25" i="54"/>
  <c r="DG25" i="54"/>
  <c r="CZ25" i="54"/>
  <c r="AL25" i="54"/>
  <c r="AK25" i="54"/>
  <c r="AJ25" i="54"/>
  <c r="AI25" i="54"/>
  <c r="B25" i="54" a="1"/>
  <c r="B25" i="54" s="1"/>
  <c r="DP24" i="54"/>
  <c r="DG24" i="54"/>
  <c r="CZ24" i="54"/>
  <c r="AL24" i="54"/>
  <c r="AK24" i="54"/>
  <c r="AJ24" i="54"/>
  <c r="AI24" i="54"/>
  <c r="B24" i="54" a="1"/>
  <c r="B24" i="54" s="1"/>
  <c r="DP23" i="54"/>
  <c r="DG23" i="54"/>
  <c r="CZ23" i="54"/>
  <c r="AL23" i="54"/>
  <c r="AK23" i="54"/>
  <c r="AJ23" i="54"/>
  <c r="AI23" i="54"/>
  <c r="AN23" i="54"/>
  <c r="F23" i="54" a="1"/>
  <c r="F23" i="54" s="1"/>
  <c r="N23" i="54" s="1"/>
  <c r="A23" i="54"/>
  <c r="DP22" i="54"/>
  <c r="DG22" i="54"/>
  <c r="CZ22" i="54"/>
  <c r="AL22" i="54"/>
  <c r="AK22" i="54"/>
  <c r="AJ22" i="54"/>
  <c r="AI22" i="54"/>
  <c r="CD22" i="54" s="1"/>
  <c r="AN22" i="54"/>
  <c r="F22" i="54" a="1"/>
  <c r="F22" i="54" s="1"/>
  <c r="N22" i="54" s="1"/>
  <c r="A22" i="54"/>
  <c r="DP21" i="54"/>
  <c r="DG21" i="54"/>
  <c r="CZ21" i="54"/>
  <c r="AL21" i="54"/>
  <c r="AK21" i="54"/>
  <c r="AJ21" i="54"/>
  <c r="AI21" i="54"/>
  <c r="CD21" i="54" s="1"/>
  <c r="B21" i="54" a="1"/>
  <c r="B21" i="54" s="1"/>
  <c r="DP20" i="54"/>
  <c r="DG20" i="54"/>
  <c r="CZ20" i="54"/>
  <c r="AL20" i="54"/>
  <c r="AK20" i="54"/>
  <c r="AJ20" i="54"/>
  <c r="AI20" i="54"/>
  <c r="CD20" i="54" s="1"/>
  <c r="B20" i="54" a="1"/>
  <c r="B20" i="54" s="1"/>
  <c r="DP19" i="54"/>
  <c r="DG19" i="54"/>
  <c r="CZ19" i="54"/>
  <c r="AL19" i="54"/>
  <c r="AK19" i="54"/>
  <c r="AJ19" i="54"/>
  <c r="AI19" i="54"/>
  <c r="CD19" i="54" s="1"/>
  <c r="B19" i="54" a="1"/>
  <c r="B19" i="54" s="1"/>
  <c r="DP18" i="54"/>
  <c r="DG18" i="54"/>
  <c r="CZ18" i="54"/>
  <c r="AL18" i="54"/>
  <c r="AK18" i="54"/>
  <c r="AJ18" i="54"/>
  <c r="AI18" i="54"/>
  <c r="CC18" i="54" s="1"/>
  <c r="B18" i="54" a="1"/>
  <c r="B18" i="54" s="1"/>
  <c r="DP17" i="54"/>
  <c r="DG17" i="54"/>
  <c r="CZ17" i="54"/>
  <c r="AL17" i="54"/>
  <c r="AK17" i="54"/>
  <c r="AJ17" i="54"/>
  <c r="AI17" i="54"/>
  <c r="B17" i="54" a="1"/>
  <c r="B17" i="54" s="1"/>
  <c r="DP16" i="54"/>
  <c r="DG16" i="54"/>
  <c r="CZ16" i="54"/>
  <c r="AL16" i="54"/>
  <c r="AK16" i="54"/>
  <c r="AJ16" i="54"/>
  <c r="AI16" i="54"/>
  <c r="CC16" i="54" s="1"/>
  <c r="AN16" i="54"/>
  <c r="F16" i="54" a="1"/>
  <c r="F16" i="54" s="1"/>
  <c r="N16" i="54" s="1"/>
  <c r="A16" i="54"/>
  <c r="DP15" i="54"/>
  <c r="DG15" i="54"/>
  <c r="CZ15" i="54"/>
  <c r="AL15" i="54"/>
  <c r="AK15" i="54"/>
  <c r="AJ15" i="54"/>
  <c r="AI15" i="54"/>
  <c r="CD15" i="54" s="1"/>
  <c r="F15" i="54" a="1"/>
  <c r="F15" i="54" s="1"/>
  <c r="N15" i="54" s="1"/>
  <c r="A15" i="54"/>
  <c r="DP14" i="54"/>
  <c r="DG14" i="54"/>
  <c r="CZ14" i="54"/>
  <c r="AL14" i="54"/>
  <c r="AK14" i="54"/>
  <c r="AJ14" i="54"/>
  <c r="AI14" i="54"/>
  <c r="AN14" i="54"/>
  <c r="AS14" i="54" s="1"/>
  <c r="CV14" i="54" s="1"/>
  <c r="F14" i="54" a="1"/>
  <c r="F14" i="54" s="1"/>
  <c r="N14" i="54" s="1"/>
  <c r="DP13" i="54"/>
  <c r="DG13" i="54"/>
  <c r="CZ13" i="54"/>
  <c r="AL13" i="54"/>
  <c r="AK13" i="54"/>
  <c r="AJ13" i="54"/>
  <c r="AI13" i="54"/>
  <c r="DP12" i="54"/>
  <c r="DG12" i="54"/>
  <c r="CZ12" i="54"/>
  <c r="AL12" i="54"/>
  <c r="AK12" i="54"/>
  <c r="AJ12" i="54"/>
  <c r="AI12" i="54"/>
  <c r="CD12" i="54" s="1"/>
  <c r="DP11" i="54"/>
  <c r="DG11" i="54"/>
  <c r="CZ11" i="54"/>
  <c r="AL11" i="54"/>
  <c r="AK11" i="54"/>
  <c r="AJ11" i="54"/>
  <c r="AI11" i="54"/>
  <c r="B11" i="54" a="1"/>
  <c r="B11" i="54" s="1"/>
  <c r="DZ10" i="54" a="1"/>
  <c r="DZ10" i="54" s="1"/>
  <c r="DP10" i="54"/>
  <c r="DG10" i="54"/>
  <c r="CZ10" i="54"/>
  <c r="AL10" i="54"/>
  <c r="AK10" i="54"/>
  <c r="AJ10" i="54"/>
  <c r="AI10" i="54"/>
  <c r="CD10" i="54" s="1"/>
  <c r="B10" i="54" a="1"/>
  <c r="B10" i="54" s="1"/>
  <c r="AR9" i="54"/>
  <c r="AQ9" i="54"/>
  <c r="AP9" i="54"/>
  <c r="AO9" i="54"/>
  <c r="AL9" i="54"/>
  <c r="AK9" i="54"/>
  <c r="AJ9" i="54"/>
  <c r="AI9" i="54"/>
  <c r="W9" i="54"/>
  <c r="S9" i="54"/>
  <c r="O9" i="54"/>
  <c r="M9" i="54"/>
  <c r="I9" i="54"/>
  <c r="E9" i="54"/>
  <c r="CS3" i="54" a="1"/>
  <c r="CS3" i="54" s="1"/>
  <c r="CS2" i="54"/>
  <c r="CR24" i="54" s="1" a="1"/>
  <c r="CY1" i="54"/>
  <c r="CV1" i="54"/>
  <c r="DP35" i="53"/>
  <c r="DG35" i="53"/>
  <c r="CZ35" i="53"/>
  <c r="AL35" i="53"/>
  <c r="AK35" i="53"/>
  <c r="AJ35" i="53"/>
  <c r="AI35" i="53"/>
  <c r="B35" i="53" a="1"/>
  <c r="B35" i="53" s="1"/>
  <c r="DP34" i="53"/>
  <c r="DG34" i="53"/>
  <c r="CZ34" i="53"/>
  <c r="AL34" i="53"/>
  <c r="AK34" i="53"/>
  <c r="AJ34" i="53"/>
  <c r="AI34" i="53"/>
  <c r="B34" i="53" a="1"/>
  <c r="B34" i="53" s="1"/>
  <c r="DP33" i="53"/>
  <c r="DG33" i="53"/>
  <c r="CZ33" i="53"/>
  <c r="AL33" i="53"/>
  <c r="AK33" i="53"/>
  <c r="AJ33" i="53"/>
  <c r="AI33" i="53"/>
  <c r="B33" i="53" a="1"/>
  <c r="B33" i="53" s="1"/>
  <c r="DP32" i="53"/>
  <c r="DG32" i="53"/>
  <c r="CZ32" i="53"/>
  <c r="AL32" i="53"/>
  <c r="AK32" i="53"/>
  <c r="AJ32" i="53"/>
  <c r="AI32" i="53"/>
  <c r="CD32" i="53" s="1"/>
  <c r="B32" i="53" a="1"/>
  <c r="B32" i="53" s="1"/>
  <c r="DP31" i="53"/>
  <c r="DG31" i="53"/>
  <c r="CZ31" i="53"/>
  <c r="AL31" i="53"/>
  <c r="AK31" i="53"/>
  <c r="AJ31" i="53"/>
  <c r="AI31" i="53"/>
  <c r="B31" i="53" a="1"/>
  <c r="B31" i="53" s="1"/>
  <c r="DP30" i="53"/>
  <c r="DG30" i="53"/>
  <c r="CZ30" i="53"/>
  <c r="AL30" i="53"/>
  <c r="AK30" i="53"/>
  <c r="AJ30" i="53"/>
  <c r="AI30" i="53"/>
  <c r="F30" i="53" a="1"/>
  <c r="F30" i="53" s="1"/>
  <c r="N30" i="53" s="1"/>
  <c r="A30" i="53"/>
  <c r="DP29" i="53"/>
  <c r="DG29" i="53"/>
  <c r="CZ29" i="53"/>
  <c r="DL29" i="53"/>
  <c r="AL29" i="53"/>
  <c r="AK29" i="53"/>
  <c r="AJ29" i="53"/>
  <c r="AI29" i="53"/>
  <c r="CD29" i="53" s="1"/>
  <c r="AN29" i="53"/>
  <c r="F29" i="53" a="1"/>
  <c r="F29" i="53" s="1"/>
  <c r="N29" i="53" s="1"/>
  <c r="A29" i="53"/>
  <c r="DP28" i="53"/>
  <c r="DG28" i="53"/>
  <c r="CZ28" i="53"/>
  <c r="AL28" i="53"/>
  <c r="AK28" i="53"/>
  <c r="AJ28" i="53"/>
  <c r="AI28" i="53"/>
  <c r="B28" i="53" a="1"/>
  <c r="B28" i="53" s="1"/>
  <c r="DP27" i="53"/>
  <c r="DG27" i="53"/>
  <c r="CZ27" i="53"/>
  <c r="AL27" i="53"/>
  <c r="AK27" i="53"/>
  <c r="AJ27" i="53"/>
  <c r="AI27" i="53"/>
  <c r="B27" i="53" a="1"/>
  <c r="B27" i="53" s="1"/>
  <c r="DP26" i="53"/>
  <c r="DG26" i="53"/>
  <c r="CZ26" i="53"/>
  <c r="AL26" i="53"/>
  <c r="AK26" i="53"/>
  <c r="AJ26" i="53"/>
  <c r="AI26" i="53"/>
  <c r="CD26" i="53" s="1"/>
  <c r="B26" i="53" a="1"/>
  <c r="B26" i="53" s="1"/>
  <c r="DP25" i="53"/>
  <c r="DG25" i="53"/>
  <c r="CZ25" i="53"/>
  <c r="AL25" i="53"/>
  <c r="AK25" i="53"/>
  <c r="AJ25" i="53"/>
  <c r="AI25" i="53"/>
  <c r="CD25" i="53" s="1"/>
  <c r="B25" i="53" a="1"/>
  <c r="B25" i="53" s="1"/>
  <c r="DP24" i="53"/>
  <c r="DG24" i="53"/>
  <c r="CZ24" i="53"/>
  <c r="AL24" i="53"/>
  <c r="AK24" i="53"/>
  <c r="AJ24" i="53"/>
  <c r="AI24" i="53"/>
  <c r="CD24" i="53" s="1"/>
  <c r="B24" i="53" a="1"/>
  <c r="B24" i="53" s="1"/>
  <c r="DP23" i="53"/>
  <c r="DG23" i="53"/>
  <c r="CZ23" i="53"/>
  <c r="AL23" i="53"/>
  <c r="AK23" i="53"/>
  <c r="AJ23" i="53"/>
  <c r="AI23" i="53"/>
  <c r="CD23" i="53" s="1"/>
  <c r="AN23" i="53"/>
  <c r="F23" i="53" a="1"/>
  <c r="F23" i="53" s="1"/>
  <c r="N23" i="53" s="1"/>
  <c r="A23" i="53"/>
  <c r="DP22" i="53"/>
  <c r="DG22" i="53"/>
  <c r="CZ22" i="53"/>
  <c r="AL22" i="53"/>
  <c r="AK22" i="53"/>
  <c r="AJ22" i="53"/>
  <c r="AI22" i="53"/>
  <c r="AN22" i="53"/>
  <c r="F22" i="53" a="1"/>
  <c r="F22" i="53" s="1"/>
  <c r="N22" i="53" s="1"/>
  <c r="A22" i="53"/>
  <c r="DP21" i="53"/>
  <c r="DG21" i="53"/>
  <c r="CZ21" i="53"/>
  <c r="AL21" i="53"/>
  <c r="AK21" i="53"/>
  <c r="AJ21" i="53"/>
  <c r="AI21" i="53"/>
  <c r="B21" i="53" a="1"/>
  <c r="B21" i="53" s="1"/>
  <c r="DP20" i="53"/>
  <c r="DG20" i="53"/>
  <c r="CZ20" i="53"/>
  <c r="AL20" i="53"/>
  <c r="AK20" i="53"/>
  <c r="AJ20" i="53"/>
  <c r="AI20" i="53"/>
  <c r="CD20" i="53" s="1"/>
  <c r="B20" i="53" a="1"/>
  <c r="B20" i="53" s="1"/>
  <c r="DP19" i="53"/>
  <c r="DG19" i="53"/>
  <c r="CZ19" i="53"/>
  <c r="AL19" i="53"/>
  <c r="AK19" i="53"/>
  <c r="AJ19" i="53"/>
  <c r="AI19" i="53"/>
  <c r="CD19" i="53" s="1"/>
  <c r="B19" i="53" a="1"/>
  <c r="B19" i="53" s="1"/>
  <c r="DP18" i="53"/>
  <c r="DG18" i="53"/>
  <c r="CZ18" i="53"/>
  <c r="AL18" i="53"/>
  <c r="AK18" i="53"/>
  <c r="AJ18" i="53"/>
  <c r="AI18" i="53"/>
  <c r="CC18" i="53" s="1"/>
  <c r="B18" i="53" a="1"/>
  <c r="B18" i="53" s="1"/>
  <c r="DP17" i="53"/>
  <c r="DG17" i="53"/>
  <c r="CZ17" i="53"/>
  <c r="AL17" i="53"/>
  <c r="AK17" i="53"/>
  <c r="AJ17" i="53"/>
  <c r="AI17" i="53"/>
  <c r="CD17" i="53" s="1"/>
  <c r="B17" i="53" a="1"/>
  <c r="B17" i="53" s="1"/>
  <c r="DP16" i="53"/>
  <c r="DG16" i="53"/>
  <c r="CZ16" i="53"/>
  <c r="AL16" i="53"/>
  <c r="AK16" i="53"/>
  <c r="AJ16" i="53"/>
  <c r="AI16" i="53"/>
  <c r="AN16" i="53"/>
  <c r="F16" i="53" a="1"/>
  <c r="F16" i="53" s="1"/>
  <c r="N16" i="53" s="1"/>
  <c r="A16" i="53"/>
  <c r="DP15" i="53"/>
  <c r="DG15" i="53"/>
  <c r="CZ15" i="53"/>
  <c r="AL15" i="53"/>
  <c r="AK15" i="53"/>
  <c r="AJ15" i="53"/>
  <c r="AI15" i="53"/>
  <c r="CD15" i="53" s="1"/>
  <c r="AN15" i="53"/>
  <c r="F15" i="53" a="1"/>
  <c r="F15" i="53" s="1"/>
  <c r="N15" i="53" s="1"/>
  <c r="A15" i="53"/>
  <c r="DP14" i="53"/>
  <c r="DG14" i="53"/>
  <c r="CZ14" i="53"/>
  <c r="AL14" i="53"/>
  <c r="AK14" i="53"/>
  <c r="AJ14" i="53"/>
  <c r="AI14" i="53"/>
  <c r="CD14" i="53" s="1"/>
  <c r="DP13" i="53"/>
  <c r="DG13" i="53"/>
  <c r="CZ13" i="53"/>
  <c r="AL13" i="53"/>
  <c r="AK13" i="53"/>
  <c r="AJ13" i="53"/>
  <c r="AI13" i="53"/>
  <c r="DP12" i="53"/>
  <c r="DG12" i="53"/>
  <c r="CZ12" i="53"/>
  <c r="AL12" i="53"/>
  <c r="AK12" i="53"/>
  <c r="AJ12" i="53"/>
  <c r="AI12" i="53"/>
  <c r="DP11" i="53"/>
  <c r="DG11" i="53"/>
  <c r="CZ11" i="53"/>
  <c r="AL11" i="53"/>
  <c r="AK11" i="53"/>
  <c r="AJ11" i="53"/>
  <c r="AI11" i="53"/>
  <c r="B11" i="53" a="1"/>
  <c r="B11" i="53" s="1"/>
  <c r="DZ10" i="53" a="1"/>
  <c r="DZ10" i="53" s="1"/>
  <c r="DP10" i="53"/>
  <c r="DG10" i="53"/>
  <c r="CZ10" i="53"/>
  <c r="AL10" i="53"/>
  <c r="AK10" i="53"/>
  <c r="AJ10" i="53"/>
  <c r="AI10" i="53"/>
  <c r="CD10" i="53" s="1"/>
  <c r="B10" i="53" a="1"/>
  <c r="B10" i="53" s="1"/>
  <c r="AR9" i="53"/>
  <c r="AQ9" i="53"/>
  <c r="AP9" i="53"/>
  <c r="AO9" i="53"/>
  <c r="AL9" i="53"/>
  <c r="AK9" i="53"/>
  <c r="AJ9" i="53"/>
  <c r="AI9" i="53"/>
  <c r="W9" i="53"/>
  <c r="S9" i="53"/>
  <c r="O9" i="53"/>
  <c r="M9" i="53"/>
  <c r="I9" i="53"/>
  <c r="E9" i="53"/>
  <c r="CS3" i="53" a="1"/>
  <c r="CS2" i="53"/>
  <c r="CY1" i="53"/>
  <c r="CV1" i="53"/>
  <c r="DP35" i="52"/>
  <c r="DG35" i="52"/>
  <c r="CZ35" i="52"/>
  <c r="AL35" i="52"/>
  <c r="AK35" i="52"/>
  <c r="AJ35" i="52"/>
  <c r="AI35" i="52"/>
  <c r="B35" i="52" a="1"/>
  <c r="B35" i="52" s="1"/>
  <c r="DP34" i="52"/>
  <c r="DG34" i="52"/>
  <c r="CZ34" i="52"/>
  <c r="AL34" i="52"/>
  <c r="AK34" i="52"/>
  <c r="AJ34" i="52"/>
  <c r="AI34" i="52"/>
  <c r="CD34" i="52" s="1"/>
  <c r="B34" i="52" a="1"/>
  <c r="B34" i="52" s="1"/>
  <c r="DP33" i="52"/>
  <c r="DG33" i="52"/>
  <c r="CZ33" i="52"/>
  <c r="AL33" i="52"/>
  <c r="AK33" i="52"/>
  <c r="AJ33" i="52"/>
  <c r="AI33" i="52"/>
  <c r="B33" i="52" a="1"/>
  <c r="B33" i="52" s="1"/>
  <c r="DP32" i="52"/>
  <c r="DG32" i="52"/>
  <c r="CZ32" i="52"/>
  <c r="AL32" i="52"/>
  <c r="AK32" i="52"/>
  <c r="AJ32" i="52"/>
  <c r="AI32" i="52"/>
  <c r="B32" i="52" a="1"/>
  <c r="B32" i="52" s="1"/>
  <c r="DP31" i="52"/>
  <c r="DG31" i="52"/>
  <c r="CZ31" i="52"/>
  <c r="AL31" i="52"/>
  <c r="AK31" i="52"/>
  <c r="AJ31" i="52"/>
  <c r="AI31" i="52"/>
  <c r="B31" i="52" a="1"/>
  <c r="B31" i="52" s="1"/>
  <c r="DP30" i="52"/>
  <c r="DG30" i="52"/>
  <c r="CZ30" i="52"/>
  <c r="AL30" i="52"/>
  <c r="AK30" i="52"/>
  <c r="AJ30" i="52"/>
  <c r="AI30" i="52"/>
  <c r="CD30" i="52" s="1"/>
  <c r="F30" i="52" a="1"/>
  <c r="F30" i="52" s="1"/>
  <c r="N30" i="52" s="1"/>
  <c r="A30" i="52"/>
  <c r="DP29" i="52"/>
  <c r="DG29" i="52"/>
  <c r="CZ29" i="52"/>
  <c r="AL29" i="52"/>
  <c r="AK29" i="52"/>
  <c r="AJ29" i="52"/>
  <c r="AI29" i="52"/>
  <c r="F29" i="52" a="1"/>
  <c r="F29" i="52" s="1"/>
  <c r="N29" i="52" s="1"/>
  <c r="A29" i="52"/>
  <c r="DP28" i="52"/>
  <c r="DG28" i="52"/>
  <c r="CZ28" i="52"/>
  <c r="AL28" i="52"/>
  <c r="AK28" i="52"/>
  <c r="AJ28" i="52"/>
  <c r="AI28" i="52"/>
  <c r="CD28" i="52" s="1"/>
  <c r="B28" i="52" a="1"/>
  <c r="B28" i="52" s="1"/>
  <c r="DP27" i="52"/>
  <c r="DG27" i="52"/>
  <c r="CZ27" i="52"/>
  <c r="AL27" i="52"/>
  <c r="AK27" i="52"/>
  <c r="AJ27" i="52"/>
  <c r="AI27" i="52"/>
  <c r="CD27" i="52" s="1"/>
  <c r="B27" i="52" a="1"/>
  <c r="B27" i="52" s="1"/>
  <c r="DP26" i="52"/>
  <c r="DG26" i="52"/>
  <c r="CZ26" i="52"/>
  <c r="AL26" i="52"/>
  <c r="AK26" i="52"/>
  <c r="AJ26" i="52"/>
  <c r="AI26" i="52"/>
  <c r="B26" i="52" a="1"/>
  <c r="B26" i="52" s="1"/>
  <c r="DP25" i="52"/>
  <c r="DG25" i="52"/>
  <c r="CZ25" i="52"/>
  <c r="AL25" i="52"/>
  <c r="AK25" i="52"/>
  <c r="AJ25" i="52"/>
  <c r="AI25" i="52"/>
  <c r="B25" i="52" a="1"/>
  <c r="B25" i="52" s="1"/>
  <c r="DP24" i="52"/>
  <c r="DG24" i="52"/>
  <c r="CZ24" i="52"/>
  <c r="AL24" i="52"/>
  <c r="AK24" i="52"/>
  <c r="AJ24" i="52"/>
  <c r="AI24" i="52"/>
  <c r="CD24" i="52" s="1"/>
  <c r="B24" i="52" a="1"/>
  <c r="B24" i="52" s="1"/>
  <c r="DP23" i="52"/>
  <c r="DG23" i="52"/>
  <c r="CZ23" i="52"/>
  <c r="AL23" i="52"/>
  <c r="AK23" i="52"/>
  <c r="AJ23" i="52"/>
  <c r="AI23" i="52"/>
  <c r="CD23" i="52" s="1"/>
  <c r="AN23" i="52"/>
  <c r="F23" i="52" a="1"/>
  <c r="F23" i="52" s="1"/>
  <c r="N23" i="52" s="1"/>
  <c r="A23" i="52"/>
  <c r="DP22" i="52"/>
  <c r="DG22" i="52"/>
  <c r="CZ22" i="52"/>
  <c r="AL22" i="52"/>
  <c r="AK22" i="52"/>
  <c r="AJ22" i="52"/>
  <c r="AI22" i="52"/>
  <c r="CD22" i="52" s="1"/>
  <c r="AN22" i="52"/>
  <c r="F22" i="52" a="1"/>
  <c r="F22" i="52" s="1"/>
  <c r="N22" i="52" s="1"/>
  <c r="A22" i="52"/>
  <c r="DP21" i="52"/>
  <c r="DG21" i="52"/>
  <c r="CZ21" i="52"/>
  <c r="AL21" i="52"/>
  <c r="AK21" i="52"/>
  <c r="AJ21" i="52"/>
  <c r="AI21" i="52"/>
  <c r="B21" i="52" a="1"/>
  <c r="B21" i="52" s="1"/>
  <c r="DP20" i="52"/>
  <c r="DG20" i="52"/>
  <c r="CZ20" i="52"/>
  <c r="AL20" i="52"/>
  <c r="AK20" i="52"/>
  <c r="AJ20" i="52"/>
  <c r="AI20" i="52"/>
  <c r="CD20" i="52" s="1"/>
  <c r="B20" i="52" a="1"/>
  <c r="DP19" i="52"/>
  <c r="DG19" i="52"/>
  <c r="CZ19" i="52"/>
  <c r="AL19" i="52"/>
  <c r="AK19" i="52"/>
  <c r="AJ19" i="52"/>
  <c r="AI19" i="52"/>
  <c r="B19" i="52" a="1"/>
  <c r="B19" i="52" s="1"/>
  <c r="DP18" i="52"/>
  <c r="DG18" i="52"/>
  <c r="CZ18" i="52"/>
  <c r="AL18" i="52"/>
  <c r="AK18" i="52"/>
  <c r="AJ18" i="52"/>
  <c r="AI18" i="52"/>
  <c r="B18" i="52" a="1"/>
  <c r="B18" i="52" s="1"/>
  <c r="DP17" i="52"/>
  <c r="DG17" i="52"/>
  <c r="CZ17" i="52"/>
  <c r="AL17" i="52"/>
  <c r="AK17" i="52"/>
  <c r="AJ17" i="52"/>
  <c r="AI17" i="52"/>
  <c r="B17" i="52" a="1"/>
  <c r="B17" i="52" s="1"/>
  <c r="DP16" i="52"/>
  <c r="DG16" i="52"/>
  <c r="CZ16" i="52"/>
  <c r="AL16" i="52"/>
  <c r="AK16" i="52"/>
  <c r="AJ16" i="52"/>
  <c r="AI16" i="52"/>
  <c r="AN16" i="52"/>
  <c r="F16" i="52" a="1"/>
  <c r="F16" i="52" s="1"/>
  <c r="N16" i="52" s="1"/>
  <c r="A16" i="52"/>
  <c r="DP15" i="52"/>
  <c r="DG15" i="52"/>
  <c r="CZ15" i="52"/>
  <c r="AL15" i="52"/>
  <c r="AK15" i="52"/>
  <c r="AJ15" i="52"/>
  <c r="AI15" i="52"/>
  <c r="CD15" i="52" s="1"/>
  <c r="F15" i="52" a="1"/>
  <c r="F15" i="52" s="1"/>
  <c r="N15" i="52" s="1"/>
  <c r="A15" i="52"/>
  <c r="DP14" i="52"/>
  <c r="DG14" i="52"/>
  <c r="CZ14" i="52"/>
  <c r="AL14" i="52"/>
  <c r="AK14" i="52"/>
  <c r="AJ14" i="52"/>
  <c r="AI14" i="52"/>
  <c r="CD14" i="52" s="1"/>
  <c r="F14" i="52" a="1"/>
  <c r="F14" i="52" s="1"/>
  <c r="N14" i="52" s="1"/>
  <c r="DP13" i="52"/>
  <c r="DG13" i="52"/>
  <c r="CZ13" i="52"/>
  <c r="AL13" i="52"/>
  <c r="AK13" i="52"/>
  <c r="AJ13" i="52"/>
  <c r="AI13" i="52"/>
  <c r="CD13" i="52" s="1"/>
  <c r="DP12" i="52"/>
  <c r="DG12" i="52"/>
  <c r="CZ12" i="52"/>
  <c r="AL12" i="52"/>
  <c r="AK12" i="52"/>
  <c r="AJ12" i="52"/>
  <c r="AI12" i="52"/>
  <c r="CD12" i="52" s="1"/>
  <c r="DP11" i="52"/>
  <c r="DG11" i="52"/>
  <c r="CZ11" i="52"/>
  <c r="AL11" i="52"/>
  <c r="AK11" i="52"/>
  <c r="AJ11" i="52"/>
  <c r="AI11" i="52"/>
  <c r="CC11" i="52" s="1"/>
  <c r="B11" i="52" a="1"/>
  <c r="B11" i="52" s="1"/>
  <c r="DZ10" i="52" a="1"/>
  <c r="DZ10" i="52" s="1"/>
  <c r="DP10" i="52"/>
  <c r="DG10" i="52"/>
  <c r="CZ10" i="52"/>
  <c r="AL10" i="52"/>
  <c r="AK10" i="52"/>
  <c r="AJ10" i="52"/>
  <c r="AI10" i="52"/>
  <c r="CD10" i="52" s="1"/>
  <c r="B10" i="52" a="1"/>
  <c r="B10" i="52" s="1"/>
  <c r="AR9" i="52"/>
  <c r="AQ9" i="52"/>
  <c r="AP9" i="52"/>
  <c r="AO9" i="52"/>
  <c r="AL9" i="52"/>
  <c r="AK9" i="52"/>
  <c r="AJ9" i="52"/>
  <c r="AI9" i="52"/>
  <c r="W9" i="52"/>
  <c r="S9" i="52"/>
  <c r="O9" i="52"/>
  <c r="M9" i="52"/>
  <c r="I9" i="52"/>
  <c r="E9" i="52"/>
  <c r="CS3" i="52" a="1"/>
  <c r="CS2" i="52"/>
  <c r="CR17" i="52" s="1" a="1"/>
  <c r="CY1" i="52"/>
  <c r="CV1" i="52"/>
  <c r="DP35" i="51"/>
  <c r="DG35" i="51"/>
  <c r="CZ35" i="51"/>
  <c r="AL35" i="51"/>
  <c r="AK35" i="51"/>
  <c r="AJ35" i="51"/>
  <c r="AI35" i="51"/>
  <c r="CD35" i="51" s="1"/>
  <c r="B35" i="51" a="1"/>
  <c r="B35" i="51" s="1"/>
  <c r="DP34" i="51"/>
  <c r="DG34" i="51"/>
  <c r="CZ34" i="51"/>
  <c r="AL34" i="51"/>
  <c r="AK34" i="51"/>
  <c r="AJ34" i="51"/>
  <c r="AI34" i="51"/>
  <c r="B34" i="51" a="1"/>
  <c r="B34" i="51" s="1"/>
  <c r="DP33" i="51"/>
  <c r="DG33" i="51"/>
  <c r="CZ33" i="51"/>
  <c r="AL33" i="51"/>
  <c r="AK33" i="51"/>
  <c r="AJ33" i="51"/>
  <c r="AI33" i="51"/>
  <c r="CD33" i="51" s="1"/>
  <c r="B33" i="51" a="1"/>
  <c r="B33" i="51" s="1"/>
  <c r="DP32" i="51"/>
  <c r="DG32" i="51"/>
  <c r="CZ32" i="51"/>
  <c r="AL32" i="51"/>
  <c r="AK32" i="51"/>
  <c r="AJ32" i="51"/>
  <c r="AI32" i="51"/>
  <c r="B32" i="51" a="1"/>
  <c r="B32" i="51" s="1"/>
  <c r="DP31" i="51"/>
  <c r="DG31" i="51"/>
  <c r="CZ31" i="51"/>
  <c r="AL31" i="51"/>
  <c r="AK31" i="51"/>
  <c r="AJ31" i="51"/>
  <c r="AI31" i="51"/>
  <c r="CD31" i="51" s="1"/>
  <c r="B31" i="51" a="1"/>
  <c r="B31" i="51" s="1"/>
  <c r="DP30" i="51"/>
  <c r="DG30" i="51"/>
  <c r="CZ30" i="51"/>
  <c r="AL30" i="51"/>
  <c r="AK30" i="51"/>
  <c r="AJ30" i="51"/>
  <c r="AI30" i="51"/>
  <c r="AN30" i="51"/>
  <c r="F30" i="51" a="1"/>
  <c r="F30" i="51" s="1"/>
  <c r="N30" i="51" s="1"/>
  <c r="A30" i="51"/>
  <c r="DP29" i="51"/>
  <c r="DG29" i="51"/>
  <c r="CZ29" i="51"/>
  <c r="AL29" i="51"/>
  <c r="AK29" i="51"/>
  <c r="AJ29" i="51"/>
  <c r="AI29" i="51"/>
  <c r="CD29" i="51" s="1"/>
  <c r="AN29" i="51"/>
  <c r="F29" i="51" a="1"/>
  <c r="F29" i="51" s="1"/>
  <c r="N29" i="51" s="1"/>
  <c r="A29" i="51"/>
  <c r="DP28" i="51"/>
  <c r="DG28" i="51"/>
  <c r="CZ28" i="51"/>
  <c r="AL28" i="51"/>
  <c r="AK28" i="51"/>
  <c r="AJ28" i="51"/>
  <c r="AI28" i="51"/>
  <c r="B28" i="51" a="1"/>
  <c r="B28" i="51" s="1"/>
  <c r="DP27" i="51"/>
  <c r="DG27" i="51"/>
  <c r="CZ27" i="51"/>
  <c r="AL27" i="51"/>
  <c r="AK27" i="51"/>
  <c r="AJ27" i="51"/>
  <c r="AI27" i="51"/>
  <c r="CD27" i="51" s="1"/>
  <c r="B27" i="51" a="1"/>
  <c r="B27" i="51" s="1"/>
  <c r="DP26" i="51"/>
  <c r="DG26" i="51"/>
  <c r="CZ26" i="51"/>
  <c r="AL26" i="51"/>
  <c r="AK26" i="51"/>
  <c r="AJ26" i="51"/>
  <c r="AI26" i="51"/>
  <c r="CD26" i="51" s="1"/>
  <c r="B26" i="51" a="1"/>
  <c r="B26" i="51" s="1"/>
  <c r="DP25" i="51"/>
  <c r="DG25" i="51"/>
  <c r="CZ25" i="51"/>
  <c r="AL25" i="51"/>
  <c r="AK25" i="51"/>
  <c r="AJ25" i="51"/>
  <c r="AI25" i="51"/>
  <c r="B25" i="51" a="1"/>
  <c r="B25" i="51" s="1"/>
  <c r="DP24" i="51"/>
  <c r="DG24" i="51"/>
  <c r="CZ24" i="51"/>
  <c r="AL24" i="51"/>
  <c r="AK24" i="51"/>
  <c r="AJ24" i="51"/>
  <c r="AI24" i="51"/>
  <c r="CD24" i="51" s="1"/>
  <c r="B24" i="51" a="1"/>
  <c r="B24" i="51" s="1"/>
  <c r="DP23" i="51"/>
  <c r="DG23" i="51"/>
  <c r="CZ23" i="51"/>
  <c r="AL23" i="51"/>
  <c r="AK23" i="51"/>
  <c r="AJ23" i="51"/>
  <c r="AI23" i="51"/>
  <c r="CD23" i="51" s="1"/>
  <c r="F23" i="51" a="1"/>
  <c r="F23" i="51" s="1"/>
  <c r="N23" i="51" s="1"/>
  <c r="A23" i="51"/>
  <c r="DP22" i="51"/>
  <c r="DG22" i="51"/>
  <c r="CZ22" i="51"/>
  <c r="AL22" i="51"/>
  <c r="AK22" i="51"/>
  <c r="AJ22" i="51"/>
  <c r="AI22" i="51"/>
  <c r="CD22" i="51" s="1"/>
  <c r="F22" i="51" a="1"/>
  <c r="F22" i="51" s="1"/>
  <c r="N22" i="51" s="1"/>
  <c r="A22" i="51"/>
  <c r="DP21" i="51"/>
  <c r="DG21" i="51"/>
  <c r="CZ21" i="51"/>
  <c r="AL21" i="51"/>
  <c r="AK21" i="51"/>
  <c r="AJ21" i="51"/>
  <c r="AI21" i="51"/>
  <c r="CD21" i="51" s="1"/>
  <c r="B21" i="51" a="1"/>
  <c r="B21" i="51" s="1"/>
  <c r="DP20" i="51"/>
  <c r="DG20" i="51"/>
  <c r="CZ20" i="51"/>
  <c r="AL20" i="51"/>
  <c r="AK20" i="51"/>
  <c r="AJ20" i="51"/>
  <c r="AI20" i="51"/>
  <c r="B20" i="51" a="1"/>
  <c r="B20" i="51" s="1"/>
  <c r="DP19" i="51"/>
  <c r="DG19" i="51"/>
  <c r="CZ19" i="51"/>
  <c r="AL19" i="51"/>
  <c r="AK19" i="51"/>
  <c r="AJ19" i="51"/>
  <c r="AI19" i="51"/>
  <c r="CD19" i="51" s="1"/>
  <c r="B19" i="51" a="1"/>
  <c r="B19" i="51" s="1"/>
  <c r="DP18" i="51"/>
  <c r="DG18" i="51"/>
  <c r="CZ18" i="51"/>
  <c r="AL18" i="51"/>
  <c r="AK18" i="51"/>
  <c r="AJ18" i="51"/>
  <c r="AI18" i="51"/>
  <c r="B18" i="51" a="1"/>
  <c r="B18" i="51" s="1"/>
  <c r="DP17" i="51"/>
  <c r="DG17" i="51"/>
  <c r="CZ17" i="51"/>
  <c r="AL17" i="51"/>
  <c r="AK17" i="51"/>
  <c r="AJ17" i="51"/>
  <c r="AI17" i="51"/>
  <c r="B17" i="51" a="1"/>
  <c r="B17" i="51" s="1"/>
  <c r="DP16" i="51"/>
  <c r="DG16" i="51"/>
  <c r="CZ16" i="51"/>
  <c r="AL16" i="51"/>
  <c r="AK16" i="51"/>
  <c r="AJ16" i="51"/>
  <c r="AI16" i="51"/>
  <c r="F16" i="51" a="1"/>
  <c r="F16" i="51" s="1"/>
  <c r="N16" i="51" s="1"/>
  <c r="A16" i="51"/>
  <c r="DP15" i="51"/>
  <c r="DG15" i="51"/>
  <c r="CZ15" i="51"/>
  <c r="AL15" i="51"/>
  <c r="AK15" i="51"/>
  <c r="AJ15" i="51"/>
  <c r="AI15" i="51"/>
  <c r="AN15" i="51"/>
  <c r="F15" i="51" a="1"/>
  <c r="F15" i="51" s="1"/>
  <c r="N15" i="51" s="1"/>
  <c r="A15" i="51"/>
  <c r="DP14" i="51"/>
  <c r="DG14" i="51"/>
  <c r="CZ14" i="51"/>
  <c r="AL14" i="51"/>
  <c r="AK14" i="51"/>
  <c r="AJ14" i="51"/>
  <c r="AI14" i="51"/>
  <c r="AN14" i="51"/>
  <c r="AS14" i="51" s="1"/>
  <c r="CV14" i="51" s="1"/>
  <c r="F14" i="51" a="1"/>
  <c r="F14" i="51" s="1"/>
  <c r="N14" i="51" s="1"/>
  <c r="DP13" i="51"/>
  <c r="DG13" i="51"/>
  <c r="CZ13" i="51"/>
  <c r="AL13" i="51"/>
  <c r="AK13" i="51"/>
  <c r="AJ13" i="51"/>
  <c r="AI13" i="51"/>
  <c r="CD13" i="51" s="1"/>
  <c r="DP12" i="51"/>
  <c r="DG12" i="51"/>
  <c r="CZ12" i="51"/>
  <c r="AL12" i="51"/>
  <c r="AK12" i="51"/>
  <c r="AJ12" i="51"/>
  <c r="AI12" i="51"/>
  <c r="CD12" i="51" s="1"/>
  <c r="DP11" i="51"/>
  <c r="DG11" i="51"/>
  <c r="CZ11" i="51"/>
  <c r="AL11" i="51"/>
  <c r="AK11" i="51"/>
  <c r="AJ11" i="51"/>
  <c r="AI11" i="51"/>
  <c r="CD11" i="51" s="1"/>
  <c r="B11" i="51" a="1"/>
  <c r="B11" i="51" s="1"/>
  <c r="DZ10" i="51" a="1"/>
  <c r="DZ10" i="51" s="1"/>
  <c r="DP10" i="51"/>
  <c r="DG10" i="51"/>
  <c r="CZ10" i="51"/>
  <c r="AL10" i="51"/>
  <c r="AK10" i="51"/>
  <c r="AJ10" i="51"/>
  <c r="AI10" i="51"/>
  <c r="CD10" i="51" s="1"/>
  <c r="B10" i="51" a="1"/>
  <c r="B10" i="51" s="1"/>
  <c r="AR9" i="51"/>
  <c r="AQ9" i="51"/>
  <c r="AP9" i="51"/>
  <c r="AO9" i="51"/>
  <c r="AL9" i="51"/>
  <c r="AK9" i="51"/>
  <c r="AJ9" i="51"/>
  <c r="AI9" i="51"/>
  <c r="W9" i="51"/>
  <c r="S9" i="51"/>
  <c r="O9" i="51"/>
  <c r="M9" i="51"/>
  <c r="I9" i="51"/>
  <c r="E9" i="51"/>
  <c r="CS3" i="51" a="1"/>
  <c r="CS2" i="51"/>
  <c r="EA10" i="51" s="1" a="1"/>
  <c r="EA10" i="51" s="1"/>
  <c r="CY1" i="51"/>
  <c r="CV1" i="51"/>
  <c r="DP35" i="50"/>
  <c r="DG35" i="50"/>
  <c r="CZ35" i="50"/>
  <c r="AL35" i="50"/>
  <c r="AK35" i="50"/>
  <c r="AJ35" i="50"/>
  <c r="AI35" i="50"/>
  <c r="CD35" i="50" s="1"/>
  <c r="B35" i="50" a="1"/>
  <c r="B35" i="50" s="1"/>
  <c r="DP34" i="50"/>
  <c r="DG34" i="50"/>
  <c r="CZ34" i="50"/>
  <c r="AL34" i="50"/>
  <c r="AK34" i="50"/>
  <c r="AJ34" i="50"/>
  <c r="AI34" i="50"/>
  <c r="CD34" i="50" s="1"/>
  <c r="B34" i="50" a="1"/>
  <c r="B34" i="50" s="1"/>
  <c r="DP33" i="50"/>
  <c r="DG33" i="50"/>
  <c r="CZ33" i="50"/>
  <c r="AL33" i="50"/>
  <c r="AK33" i="50"/>
  <c r="AJ33" i="50"/>
  <c r="AI33" i="50"/>
  <c r="B33" i="50" a="1"/>
  <c r="B33" i="50" s="1"/>
  <c r="DP32" i="50"/>
  <c r="DG32" i="50"/>
  <c r="CZ32" i="50"/>
  <c r="AL32" i="50"/>
  <c r="AK32" i="50"/>
  <c r="AJ32" i="50"/>
  <c r="AI32" i="50"/>
  <c r="CC32" i="50" s="1"/>
  <c r="B32" i="50" a="1"/>
  <c r="B32" i="50" s="1"/>
  <c r="DP31" i="50"/>
  <c r="DG31" i="50"/>
  <c r="CZ31" i="50"/>
  <c r="AL31" i="50"/>
  <c r="AK31" i="50"/>
  <c r="AJ31" i="50"/>
  <c r="AI31" i="50"/>
  <c r="CD31" i="50" s="1"/>
  <c r="B31" i="50" a="1"/>
  <c r="B31" i="50" s="1"/>
  <c r="DP30" i="50"/>
  <c r="DG30" i="50"/>
  <c r="CZ30" i="50"/>
  <c r="AL30" i="50"/>
  <c r="AK30" i="50"/>
  <c r="AJ30" i="50"/>
  <c r="AI30" i="50"/>
  <c r="F30" i="50" a="1"/>
  <c r="F30" i="50" s="1"/>
  <c r="N30" i="50" s="1"/>
  <c r="A30" i="50"/>
  <c r="DP29" i="50"/>
  <c r="DG29" i="50"/>
  <c r="CZ29" i="50"/>
  <c r="AL29" i="50"/>
  <c r="AK29" i="50"/>
  <c r="AJ29" i="50"/>
  <c r="AI29" i="50"/>
  <c r="AN29" i="50"/>
  <c r="F29" i="50" a="1"/>
  <c r="F29" i="50" s="1"/>
  <c r="N29" i="50" s="1"/>
  <c r="A29" i="50"/>
  <c r="DP28" i="50"/>
  <c r="DG28" i="50"/>
  <c r="CZ28" i="50"/>
  <c r="AL28" i="50"/>
  <c r="AK28" i="50"/>
  <c r="AJ28" i="50"/>
  <c r="AI28" i="50"/>
  <c r="B28" i="50" a="1"/>
  <c r="B28" i="50" s="1"/>
  <c r="DP27" i="50"/>
  <c r="DG27" i="50"/>
  <c r="CZ27" i="50"/>
  <c r="AL27" i="50"/>
  <c r="AK27" i="50"/>
  <c r="AJ27" i="50"/>
  <c r="AI27" i="50"/>
  <c r="B27" i="50" a="1"/>
  <c r="B27" i="50" s="1"/>
  <c r="DP26" i="50"/>
  <c r="DG26" i="50"/>
  <c r="CZ26" i="50"/>
  <c r="AL26" i="50"/>
  <c r="AK26" i="50"/>
  <c r="AJ26" i="50"/>
  <c r="AI26" i="50"/>
  <c r="CD26" i="50" s="1"/>
  <c r="B26" i="50" a="1"/>
  <c r="B26" i="50" s="1"/>
  <c r="DP25" i="50"/>
  <c r="DG25" i="50"/>
  <c r="CZ25" i="50"/>
  <c r="AL25" i="50"/>
  <c r="AK25" i="50"/>
  <c r="AJ25" i="50"/>
  <c r="AI25" i="50"/>
  <c r="CD25" i="50" s="1"/>
  <c r="B25" i="50" a="1"/>
  <c r="B25" i="50" s="1"/>
  <c r="DP24" i="50"/>
  <c r="DG24" i="50"/>
  <c r="CZ24" i="50"/>
  <c r="AL24" i="50"/>
  <c r="AK24" i="50"/>
  <c r="AJ24" i="50"/>
  <c r="AI24" i="50"/>
  <c r="CD24" i="50" s="1"/>
  <c r="B24" i="50" a="1"/>
  <c r="B24" i="50" s="1"/>
  <c r="DP23" i="50"/>
  <c r="DG23" i="50"/>
  <c r="CZ23" i="50"/>
  <c r="AL23" i="50"/>
  <c r="AK23" i="50"/>
  <c r="AJ23" i="50"/>
  <c r="AI23" i="50"/>
  <c r="F23" i="50" a="1"/>
  <c r="F23" i="50" s="1"/>
  <c r="N23" i="50" s="1"/>
  <c r="A23" i="50"/>
  <c r="DP22" i="50"/>
  <c r="DG22" i="50"/>
  <c r="CZ22" i="50"/>
  <c r="AL22" i="50"/>
  <c r="AK22" i="50"/>
  <c r="AJ22" i="50"/>
  <c r="AI22" i="50"/>
  <c r="AN22" i="50"/>
  <c r="F22" i="50" a="1"/>
  <c r="F22" i="50" s="1"/>
  <c r="N22" i="50" s="1"/>
  <c r="A22" i="50"/>
  <c r="DP21" i="50"/>
  <c r="DG21" i="50"/>
  <c r="CZ21" i="50"/>
  <c r="AL21" i="50"/>
  <c r="AK21" i="50"/>
  <c r="AJ21" i="50"/>
  <c r="AI21" i="50"/>
  <c r="CD21" i="50" s="1"/>
  <c r="B21" i="50" a="1"/>
  <c r="B21" i="50" s="1"/>
  <c r="DP20" i="50"/>
  <c r="DG20" i="50"/>
  <c r="CZ20" i="50"/>
  <c r="AL20" i="50"/>
  <c r="AK20" i="50"/>
  <c r="AJ20" i="50"/>
  <c r="AI20" i="50"/>
  <c r="CD20" i="50" s="1"/>
  <c r="B20" i="50" a="1"/>
  <c r="B20" i="50" s="1"/>
  <c r="DP19" i="50"/>
  <c r="DG19" i="50"/>
  <c r="CZ19" i="50"/>
  <c r="AL19" i="50"/>
  <c r="AK19" i="50"/>
  <c r="AJ19" i="50"/>
  <c r="AI19" i="50"/>
  <c r="B19" i="50" a="1"/>
  <c r="B19" i="50" s="1"/>
  <c r="DP18" i="50"/>
  <c r="DG18" i="50"/>
  <c r="CZ18" i="50"/>
  <c r="AL18" i="50"/>
  <c r="AK18" i="50"/>
  <c r="AJ18" i="50"/>
  <c r="AI18" i="50"/>
  <c r="B18" i="50" a="1"/>
  <c r="B18" i="50" s="1"/>
  <c r="DP17" i="50"/>
  <c r="DG17" i="50"/>
  <c r="CZ17" i="50"/>
  <c r="AL17" i="50"/>
  <c r="AK17" i="50"/>
  <c r="AJ17" i="50"/>
  <c r="AI17" i="50"/>
  <c r="B17" i="50" a="1"/>
  <c r="B17" i="50" s="1"/>
  <c r="DP16" i="50"/>
  <c r="DG16" i="50"/>
  <c r="CZ16" i="50"/>
  <c r="DL16" i="50"/>
  <c r="AL16" i="50"/>
  <c r="AK16" i="50"/>
  <c r="AJ16" i="50"/>
  <c r="AI16" i="50"/>
  <c r="AN16" i="50"/>
  <c r="F16" i="50" a="1"/>
  <c r="F16" i="50" s="1"/>
  <c r="N16" i="50" s="1"/>
  <c r="A16" i="50"/>
  <c r="DP15" i="50"/>
  <c r="DG15" i="50"/>
  <c r="CZ15" i="50"/>
  <c r="AL15" i="50"/>
  <c r="AK15" i="50"/>
  <c r="AJ15" i="50"/>
  <c r="AI15" i="50"/>
  <c r="AN15" i="50"/>
  <c r="F15" i="50" a="1"/>
  <c r="F15" i="50" s="1"/>
  <c r="N15" i="50" s="1"/>
  <c r="A15" i="50"/>
  <c r="DP14" i="50"/>
  <c r="DG14" i="50"/>
  <c r="CZ14" i="50"/>
  <c r="AL14" i="50"/>
  <c r="AK14" i="50"/>
  <c r="AJ14" i="50"/>
  <c r="AI14" i="50"/>
  <c r="CC14" i="50" s="1"/>
  <c r="AN14" i="50"/>
  <c r="AS14" i="50" s="1"/>
  <c r="CV14" i="50" s="1"/>
  <c r="F14" i="50" a="1"/>
  <c r="F14" i="50" s="1"/>
  <c r="N14" i="50" s="1"/>
  <c r="DP13" i="50"/>
  <c r="DG13" i="50"/>
  <c r="CZ13" i="50"/>
  <c r="AL13" i="50"/>
  <c r="AK13" i="50"/>
  <c r="AJ13" i="50"/>
  <c r="AI13" i="50"/>
  <c r="CC13" i="50" s="1"/>
  <c r="DP12" i="50"/>
  <c r="DG12" i="50"/>
  <c r="CZ12" i="50"/>
  <c r="AL12" i="50"/>
  <c r="AK12" i="50"/>
  <c r="AJ12" i="50"/>
  <c r="AI12" i="50"/>
  <c r="CD12" i="50" s="1"/>
  <c r="DP11" i="50"/>
  <c r="DG11" i="50"/>
  <c r="CZ11" i="50"/>
  <c r="AL11" i="50"/>
  <c r="AK11" i="50"/>
  <c r="AJ11" i="50"/>
  <c r="AI11" i="50"/>
  <c r="CD11" i="50" s="1"/>
  <c r="B11" i="50" a="1"/>
  <c r="B11" i="50" s="1"/>
  <c r="DZ10" i="50" a="1"/>
  <c r="DZ10" i="50" s="1"/>
  <c r="DP10" i="50"/>
  <c r="DG10" i="50"/>
  <c r="CZ10" i="50"/>
  <c r="AL10" i="50"/>
  <c r="AK10" i="50"/>
  <c r="AJ10" i="50"/>
  <c r="AI10" i="50"/>
  <c r="B10" i="50" a="1"/>
  <c r="B10" i="50" s="1"/>
  <c r="AR9" i="50"/>
  <c r="AQ9" i="50"/>
  <c r="AP9" i="50"/>
  <c r="AO9" i="50"/>
  <c r="AL9" i="50"/>
  <c r="AK9" i="50"/>
  <c r="AJ9" i="50"/>
  <c r="AI9" i="50"/>
  <c r="W9" i="50"/>
  <c r="S9" i="50"/>
  <c r="O9" i="50"/>
  <c r="M9" i="50"/>
  <c r="I9" i="50"/>
  <c r="E9" i="50"/>
  <c r="CS3" i="50" a="1"/>
  <c r="CS2" i="50"/>
  <c r="CR17" i="50" s="1" a="1"/>
  <c r="CY1" i="50"/>
  <c r="CV1" i="50"/>
  <c r="DP35" i="49"/>
  <c r="DG35" i="49"/>
  <c r="CZ35" i="49"/>
  <c r="AL35" i="49"/>
  <c r="AK35" i="49"/>
  <c r="AJ35" i="49"/>
  <c r="AI35" i="49"/>
  <c r="CC35" i="49" s="1"/>
  <c r="B35" i="49" a="1"/>
  <c r="B35" i="49" s="1"/>
  <c r="DP34" i="49"/>
  <c r="DG34" i="49"/>
  <c r="CZ34" i="49"/>
  <c r="AL34" i="49"/>
  <c r="AK34" i="49"/>
  <c r="AJ34" i="49"/>
  <c r="AI34" i="49"/>
  <c r="B34" i="49" a="1"/>
  <c r="B34" i="49" s="1"/>
  <c r="DP33" i="49"/>
  <c r="DG33" i="49"/>
  <c r="CZ33" i="49"/>
  <c r="AL33" i="49"/>
  <c r="AK33" i="49"/>
  <c r="AJ33" i="49"/>
  <c r="AI33" i="49"/>
  <c r="CD33" i="49" s="1"/>
  <c r="B33" i="49" a="1"/>
  <c r="B33" i="49" s="1"/>
  <c r="DP32" i="49"/>
  <c r="DG32" i="49"/>
  <c r="CZ32" i="49"/>
  <c r="AL32" i="49"/>
  <c r="AK32" i="49"/>
  <c r="AJ32" i="49"/>
  <c r="AI32" i="49"/>
  <c r="B32" i="49" a="1"/>
  <c r="B32" i="49" s="1"/>
  <c r="DP31" i="49"/>
  <c r="DG31" i="49"/>
  <c r="CZ31" i="49"/>
  <c r="AL31" i="49"/>
  <c r="AK31" i="49"/>
  <c r="AJ31" i="49"/>
  <c r="AI31" i="49"/>
  <c r="B31" i="49" a="1"/>
  <c r="B31" i="49" s="1"/>
  <c r="DP30" i="49"/>
  <c r="DG30" i="49"/>
  <c r="CZ30" i="49"/>
  <c r="AL30" i="49"/>
  <c r="AK30" i="49"/>
  <c r="AJ30" i="49"/>
  <c r="AI30" i="49"/>
  <c r="AN30" i="49"/>
  <c r="F30" i="49" a="1"/>
  <c r="F30" i="49" s="1"/>
  <c r="N30" i="49" s="1"/>
  <c r="A30" i="49"/>
  <c r="DP29" i="49"/>
  <c r="DG29" i="49"/>
  <c r="CZ29" i="49"/>
  <c r="AL29" i="49"/>
  <c r="AK29" i="49"/>
  <c r="AJ29" i="49"/>
  <c r="AI29" i="49"/>
  <c r="F29" i="49" a="1"/>
  <c r="F29" i="49" s="1"/>
  <c r="N29" i="49" s="1"/>
  <c r="A29" i="49"/>
  <c r="DP28" i="49"/>
  <c r="DG28" i="49"/>
  <c r="CZ28" i="49"/>
  <c r="AL28" i="49"/>
  <c r="AK28" i="49"/>
  <c r="AJ28" i="49"/>
  <c r="AI28" i="49"/>
  <c r="CD28" i="49" s="1"/>
  <c r="B28" i="49" a="1"/>
  <c r="B28" i="49" s="1"/>
  <c r="DP27" i="49"/>
  <c r="DG27" i="49"/>
  <c r="CZ27" i="49"/>
  <c r="AL27" i="49"/>
  <c r="AK27" i="49"/>
  <c r="AJ27" i="49"/>
  <c r="AI27" i="49"/>
  <c r="CD27" i="49" s="1"/>
  <c r="B27" i="49" a="1"/>
  <c r="B27" i="49" s="1"/>
  <c r="DP26" i="49"/>
  <c r="DG26" i="49"/>
  <c r="CZ26" i="49"/>
  <c r="AL26" i="49"/>
  <c r="AK26" i="49"/>
  <c r="AJ26" i="49"/>
  <c r="AI26" i="49"/>
  <c r="CD26" i="49" s="1"/>
  <c r="B26" i="49" a="1"/>
  <c r="B26" i="49" s="1"/>
  <c r="DP25" i="49"/>
  <c r="DG25" i="49"/>
  <c r="CZ25" i="49"/>
  <c r="AL25" i="49"/>
  <c r="AK25" i="49"/>
  <c r="AJ25" i="49"/>
  <c r="AI25" i="49"/>
  <c r="CD25" i="49" s="1"/>
  <c r="B25" i="49" a="1"/>
  <c r="B25" i="49" s="1"/>
  <c r="DP24" i="49"/>
  <c r="DG24" i="49"/>
  <c r="CZ24" i="49"/>
  <c r="AL24" i="49"/>
  <c r="AK24" i="49"/>
  <c r="AJ24" i="49"/>
  <c r="AI24" i="49"/>
  <c r="B24" i="49" a="1"/>
  <c r="B24" i="49" s="1"/>
  <c r="DP23" i="49"/>
  <c r="DG23" i="49"/>
  <c r="CZ23" i="49"/>
  <c r="AL23" i="49"/>
  <c r="AK23" i="49"/>
  <c r="AJ23" i="49"/>
  <c r="AI23" i="49"/>
  <c r="CD23" i="49" s="1"/>
  <c r="F23" i="49" a="1"/>
  <c r="F23" i="49" s="1"/>
  <c r="N23" i="49" s="1"/>
  <c r="A23" i="49"/>
  <c r="DP22" i="49"/>
  <c r="DG22" i="49"/>
  <c r="CZ22" i="49"/>
  <c r="AL22" i="49"/>
  <c r="AK22" i="49"/>
  <c r="AJ22" i="49"/>
  <c r="AI22" i="49"/>
  <c r="F22" i="49" a="1"/>
  <c r="F22" i="49" s="1"/>
  <c r="N22" i="49" s="1"/>
  <c r="A22" i="49"/>
  <c r="DP21" i="49"/>
  <c r="DG21" i="49"/>
  <c r="CZ21" i="49"/>
  <c r="AL21" i="49"/>
  <c r="AK21" i="49"/>
  <c r="AJ21" i="49"/>
  <c r="AI21" i="49"/>
  <c r="B21" i="49" a="1"/>
  <c r="B21" i="49" s="1"/>
  <c r="DP20" i="49"/>
  <c r="DG20" i="49"/>
  <c r="CZ20" i="49"/>
  <c r="AL20" i="49"/>
  <c r="AK20" i="49"/>
  <c r="AJ20" i="49"/>
  <c r="AI20" i="49"/>
  <c r="CD20" i="49" s="1"/>
  <c r="B20" i="49" a="1"/>
  <c r="B20" i="49" s="1"/>
  <c r="DP19" i="49"/>
  <c r="DG19" i="49"/>
  <c r="CZ19" i="49"/>
  <c r="AL19" i="49"/>
  <c r="AK19" i="49"/>
  <c r="AJ19" i="49"/>
  <c r="AI19" i="49"/>
  <c r="CD19" i="49" s="1"/>
  <c r="B19" i="49" a="1"/>
  <c r="B19" i="49" s="1"/>
  <c r="DP18" i="49"/>
  <c r="DG18" i="49"/>
  <c r="CZ18" i="49"/>
  <c r="AL18" i="49"/>
  <c r="AK18" i="49"/>
  <c r="AJ18" i="49"/>
  <c r="AI18" i="49"/>
  <c r="CD18" i="49" s="1"/>
  <c r="B18" i="49" a="1"/>
  <c r="B18" i="49" s="1"/>
  <c r="DP17" i="49"/>
  <c r="DG17" i="49"/>
  <c r="CZ17" i="49"/>
  <c r="AL17" i="49"/>
  <c r="AK17" i="49"/>
  <c r="AJ17" i="49"/>
  <c r="AI17" i="49"/>
  <c r="CD17" i="49" s="1"/>
  <c r="B17" i="49" a="1"/>
  <c r="B17" i="49" s="1"/>
  <c r="DP16" i="49"/>
  <c r="DG16" i="49"/>
  <c r="CZ16" i="49"/>
  <c r="AL16" i="49"/>
  <c r="AK16" i="49"/>
  <c r="AJ16" i="49"/>
  <c r="AI16" i="49"/>
  <c r="CD16" i="49" s="1"/>
  <c r="AN16" i="49"/>
  <c r="F16" i="49" a="1"/>
  <c r="F16" i="49" s="1"/>
  <c r="N16" i="49" s="1"/>
  <c r="A16" i="49"/>
  <c r="DP15" i="49"/>
  <c r="DG15" i="49"/>
  <c r="CZ15" i="49"/>
  <c r="AL15" i="49"/>
  <c r="AK15" i="49"/>
  <c r="AJ15" i="49"/>
  <c r="AI15" i="49"/>
  <c r="AN15" i="49"/>
  <c r="F15" i="49" a="1"/>
  <c r="F15" i="49" s="1"/>
  <c r="N15" i="49" s="1"/>
  <c r="A15" i="49"/>
  <c r="DP14" i="49"/>
  <c r="DG14" i="49"/>
  <c r="CZ14" i="49"/>
  <c r="AL14" i="49"/>
  <c r="AK14" i="49"/>
  <c r="AJ14" i="49"/>
  <c r="AI14" i="49"/>
  <c r="F14" i="49" a="1"/>
  <c r="F14" i="49" s="1"/>
  <c r="N14" i="49" s="1"/>
  <c r="DP13" i="49"/>
  <c r="DG13" i="49"/>
  <c r="CZ13" i="49"/>
  <c r="AL13" i="49"/>
  <c r="AK13" i="49"/>
  <c r="AJ13" i="49"/>
  <c r="AI13" i="49"/>
  <c r="DP12" i="49"/>
  <c r="DG12" i="49"/>
  <c r="CZ12" i="49"/>
  <c r="AL12" i="49"/>
  <c r="AK12" i="49"/>
  <c r="AJ12" i="49"/>
  <c r="AI12" i="49"/>
  <c r="CD12" i="49" s="1"/>
  <c r="DP11" i="49"/>
  <c r="DG11" i="49"/>
  <c r="CZ11" i="49"/>
  <c r="AL11" i="49"/>
  <c r="AK11" i="49"/>
  <c r="AJ11" i="49"/>
  <c r="AI11" i="49"/>
  <c r="CD11" i="49" s="1"/>
  <c r="B11" i="49" a="1"/>
  <c r="B11" i="49" s="1"/>
  <c r="DZ10" i="49" a="1"/>
  <c r="DZ10" i="49" s="1"/>
  <c r="DP10" i="49"/>
  <c r="DG10" i="49"/>
  <c r="CZ10" i="49"/>
  <c r="AL10" i="49"/>
  <c r="AK10" i="49"/>
  <c r="AJ10" i="49"/>
  <c r="AI10" i="49"/>
  <c r="CD10" i="49" s="1"/>
  <c r="B10" i="49" a="1"/>
  <c r="B10" i="49" s="1"/>
  <c r="AR9" i="49"/>
  <c r="AQ9" i="49"/>
  <c r="AP9" i="49"/>
  <c r="AO9" i="49"/>
  <c r="AL9" i="49"/>
  <c r="AK9" i="49"/>
  <c r="AJ9" i="49"/>
  <c r="AI9" i="49"/>
  <c r="W9" i="49"/>
  <c r="S9" i="49"/>
  <c r="O9" i="49"/>
  <c r="M9" i="49"/>
  <c r="I9" i="49"/>
  <c r="E9" i="49"/>
  <c r="CS3" i="49" a="1"/>
  <c r="CS2" i="49"/>
  <c r="EA10" i="49" s="1" a="1"/>
  <c r="EA10" i="49" s="1"/>
  <c r="CY1" i="49"/>
  <c r="CV1" i="49"/>
  <c r="DP35" i="48"/>
  <c r="DG35" i="48"/>
  <c r="CZ35" i="48"/>
  <c r="AL35" i="48"/>
  <c r="AK35" i="48"/>
  <c r="AJ35" i="48"/>
  <c r="AI35" i="48"/>
  <c r="CD35" i="48" s="1"/>
  <c r="B35" i="48" a="1"/>
  <c r="B35" i="48" s="1"/>
  <c r="DP34" i="48"/>
  <c r="DG34" i="48"/>
  <c r="CZ34" i="48"/>
  <c r="AL34" i="48"/>
  <c r="AK34" i="48"/>
  <c r="AJ34" i="48"/>
  <c r="AI34" i="48"/>
  <c r="B34" i="48" a="1"/>
  <c r="B34" i="48" s="1"/>
  <c r="DP33" i="48"/>
  <c r="DG33" i="48"/>
  <c r="CZ33" i="48"/>
  <c r="AL33" i="48"/>
  <c r="AK33" i="48"/>
  <c r="AJ33" i="48"/>
  <c r="AI33" i="48"/>
  <c r="B33" i="48" a="1"/>
  <c r="B33" i="48" s="1"/>
  <c r="DP32" i="48"/>
  <c r="DG32" i="48"/>
  <c r="CZ32" i="48"/>
  <c r="AL32" i="48"/>
  <c r="AK32" i="48"/>
  <c r="AJ32" i="48"/>
  <c r="AI32" i="48"/>
  <c r="B32" i="48" a="1"/>
  <c r="B32" i="48" s="1"/>
  <c r="DP31" i="48"/>
  <c r="DG31" i="48"/>
  <c r="CZ31" i="48"/>
  <c r="AL31" i="48"/>
  <c r="AK31" i="48"/>
  <c r="AJ31" i="48"/>
  <c r="AI31" i="48"/>
  <c r="B31" i="48" a="1"/>
  <c r="B31" i="48" s="1"/>
  <c r="DP30" i="48"/>
  <c r="DG30" i="48"/>
  <c r="CZ30" i="48"/>
  <c r="AL30" i="48"/>
  <c r="AK30" i="48"/>
  <c r="AJ30" i="48"/>
  <c r="AI30" i="48"/>
  <c r="CD30" i="48" s="1"/>
  <c r="F30" i="48" a="1"/>
  <c r="F30" i="48" s="1"/>
  <c r="N30" i="48" s="1"/>
  <c r="A30" i="48"/>
  <c r="DP29" i="48"/>
  <c r="DG29" i="48"/>
  <c r="CZ29" i="48"/>
  <c r="AL29" i="48"/>
  <c r="AK29" i="48"/>
  <c r="AJ29" i="48"/>
  <c r="AI29" i="48"/>
  <c r="CD29" i="48" s="1"/>
  <c r="AN29" i="48"/>
  <c r="F29" i="48" a="1"/>
  <c r="F29" i="48" s="1"/>
  <c r="N29" i="48" s="1"/>
  <c r="A29" i="48"/>
  <c r="DP28" i="48"/>
  <c r="DG28" i="48"/>
  <c r="CZ28" i="48"/>
  <c r="AL28" i="48"/>
  <c r="AK28" i="48"/>
  <c r="AJ28" i="48"/>
  <c r="AI28" i="48"/>
  <c r="CD28" i="48" s="1"/>
  <c r="B28" i="48" a="1"/>
  <c r="B28" i="48" s="1"/>
  <c r="DP27" i="48"/>
  <c r="DG27" i="48"/>
  <c r="CZ27" i="48"/>
  <c r="AL27" i="48"/>
  <c r="AK27" i="48"/>
  <c r="AJ27" i="48"/>
  <c r="AI27" i="48"/>
  <c r="CD27" i="48" s="1"/>
  <c r="B27" i="48" a="1"/>
  <c r="B27" i="48" s="1"/>
  <c r="DP26" i="48"/>
  <c r="DG26" i="48"/>
  <c r="CZ26" i="48"/>
  <c r="AL26" i="48"/>
  <c r="AK26" i="48"/>
  <c r="AJ26" i="48"/>
  <c r="AI26" i="48"/>
  <c r="B26" i="48" a="1"/>
  <c r="B26" i="48" s="1"/>
  <c r="DP25" i="48"/>
  <c r="DG25" i="48"/>
  <c r="CZ25" i="48"/>
  <c r="AL25" i="48"/>
  <c r="AK25" i="48"/>
  <c r="AJ25" i="48"/>
  <c r="AI25" i="48"/>
  <c r="B25" i="48" a="1"/>
  <c r="B25" i="48" s="1"/>
  <c r="DP24" i="48"/>
  <c r="DG24" i="48"/>
  <c r="CZ24" i="48"/>
  <c r="AL24" i="48"/>
  <c r="AK24" i="48"/>
  <c r="AJ24" i="48"/>
  <c r="AI24" i="48"/>
  <c r="B24" i="48" a="1"/>
  <c r="B24" i="48" s="1"/>
  <c r="DP23" i="48"/>
  <c r="DG23" i="48"/>
  <c r="CZ23" i="48"/>
  <c r="AL23" i="48"/>
  <c r="AK23" i="48"/>
  <c r="AJ23" i="48"/>
  <c r="AI23" i="48"/>
  <c r="F23" i="48" a="1"/>
  <c r="F23" i="48" s="1"/>
  <c r="N23" i="48" s="1"/>
  <c r="A23" i="48"/>
  <c r="DP22" i="48"/>
  <c r="DG22" i="48"/>
  <c r="CZ22" i="48"/>
  <c r="AL22" i="48"/>
  <c r="AK22" i="48"/>
  <c r="AJ22" i="48"/>
  <c r="AI22" i="48"/>
  <c r="CD22" i="48" s="1"/>
  <c r="AN22" i="48"/>
  <c r="F22" i="48" a="1"/>
  <c r="F22" i="48" s="1"/>
  <c r="N22" i="48" s="1"/>
  <c r="A22" i="48"/>
  <c r="DP21" i="48"/>
  <c r="DG21" i="48"/>
  <c r="CZ21" i="48"/>
  <c r="AL21" i="48"/>
  <c r="AK21" i="48"/>
  <c r="AJ21" i="48"/>
  <c r="AI21" i="48"/>
  <c r="B21" i="48" a="1"/>
  <c r="B21" i="48" s="1"/>
  <c r="DP20" i="48"/>
  <c r="DG20" i="48"/>
  <c r="CZ20" i="48"/>
  <c r="AL20" i="48"/>
  <c r="AK20" i="48"/>
  <c r="AJ20" i="48"/>
  <c r="AI20" i="48"/>
  <c r="CD20" i="48" s="1"/>
  <c r="B20" i="48" a="1"/>
  <c r="B20" i="48" s="1"/>
  <c r="DP19" i="48"/>
  <c r="DG19" i="48"/>
  <c r="CZ19" i="48"/>
  <c r="AL19" i="48"/>
  <c r="AK19" i="48"/>
  <c r="AJ19" i="48"/>
  <c r="AI19" i="48"/>
  <c r="CD19" i="48" s="1"/>
  <c r="B19" i="48" a="1"/>
  <c r="B19" i="48" s="1"/>
  <c r="DP18" i="48"/>
  <c r="DG18" i="48"/>
  <c r="CZ18" i="48"/>
  <c r="AL18" i="48"/>
  <c r="AK18" i="48"/>
  <c r="AJ18" i="48"/>
  <c r="AI18" i="48"/>
  <c r="B18" i="48" a="1"/>
  <c r="B18" i="48" s="1"/>
  <c r="DP17" i="48"/>
  <c r="DG17" i="48"/>
  <c r="CZ17" i="48"/>
  <c r="AL17" i="48"/>
  <c r="AK17" i="48"/>
  <c r="AJ17" i="48"/>
  <c r="AI17" i="48"/>
  <c r="B17" i="48" a="1"/>
  <c r="B17" i="48" s="1"/>
  <c r="DP16" i="48"/>
  <c r="DG16" i="48"/>
  <c r="CZ16" i="48"/>
  <c r="AL16" i="48"/>
  <c r="AK16" i="48"/>
  <c r="AJ16" i="48"/>
  <c r="AI16" i="48"/>
  <c r="CC16" i="48" s="1"/>
  <c r="AN16" i="48"/>
  <c r="F16" i="48" a="1"/>
  <c r="F16" i="48" s="1"/>
  <c r="N16" i="48" s="1"/>
  <c r="A16" i="48"/>
  <c r="DP15" i="48"/>
  <c r="DG15" i="48"/>
  <c r="CZ15" i="48"/>
  <c r="AL15" i="48"/>
  <c r="AK15" i="48"/>
  <c r="AJ15" i="48"/>
  <c r="AI15" i="48"/>
  <c r="CD15" i="48" s="1"/>
  <c r="AN15" i="48"/>
  <c r="F15" i="48" a="1"/>
  <c r="F15" i="48" s="1"/>
  <c r="N15" i="48" s="1"/>
  <c r="A15" i="48"/>
  <c r="DP14" i="48"/>
  <c r="DG14" i="48"/>
  <c r="CZ14" i="48"/>
  <c r="AL14" i="48"/>
  <c r="AK14" i="48"/>
  <c r="AJ14" i="48"/>
  <c r="AI14" i="48"/>
  <c r="CD14" i="48" s="1"/>
  <c r="DP13" i="48"/>
  <c r="DG13" i="48"/>
  <c r="CZ13" i="48"/>
  <c r="AL13" i="48"/>
  <c r="AK13" i="48"/>
  <c r="AJ13" i="48"/>
  <c r="AI13" i="48"/>
  <c r="CD13" i="48" s="1"/>
  <c r="DP12" i="48"/>
  <c r="DG12" i="48"/>
  <c r="CZ12" i="48"/>
  <c r="AL12" i="48"/>
  <c r="AK12" i="48"/>
  <c r="AJ12" i="48"/>
  <c r="AI12" i="48"/>
  <c r="CD12" i="48" s="1"/>
  <c r="DP11" i="48"/>
  <c r="DG11" i="48"/>
  <c r="CZ11" i="48"/>
  <c r="AL11" i="48"/>
  <c r="AK11" i="48"/>
  <c r="AJ11" i="48"/>
  <c r="AI11" i="48"/>
  <c r="CD11" i="48" s="1"/>
  <c r="B11" i="48" a="1"/>
  <c r="B11" i="48" s="1"/>
  <c r="DZ10" i="48" a="1"/>
  <c r="DZ10" i="48" s="1"/>
  <c r="DP10" i="48"/>
  <c r="DG10" i="48"/>
  <c r="CZ10" i="48"/>
  <c r="AL10" i="48"/>
  <c r="AK10" i="48"/>
  <c r="AJ10" i="48"/>
  <c r="AI10" i="48"/>
  <c r="CD10" i="48" s="1"/>
  <c r="B10" i="48" a="1"/>
  <c r="B10" i="48" s="1"/>
  <c r="AR9" i="48"/>
  <c r="AQ9" i="48"/>
  <c r="AP9" i="48"/>
  <c r="AO9" i="48"/>
  <c r="AL9" i="48"/>
  <c r="AK9" i="48"/>
  <c r="AJ9" i="48"/>
  <c r="AI9" i="48"/>
  <c r="W9" i="48"/>
  <c r="S9" i="48"/>
  <c r="O9" i="48"/>
  <c r="M9" i="48"/>
  <c r="I9" i="48"/>
  <c r="E9" i="48"/>
  <c r="CS3" i="48" a="1"/>
  <c r="CS2" i="48"/>
  <c r="CR17" i="48" s="1" a="1"/>
  <c r="CY1" i="48"/>
  <c r="CV1" i="48"/>
  <c r="DP35" i="47"/>
  <c r="DG35" i="47"/>
  <c r="CZ35" i="47"/>
  <c r="AL35" i="47"/>
  <c r="AK35" i="47"/>
  <c r="AJ35" i="47"/>
  <c r="AI35" i="47"/>
  <c r="CD35" i="47" s="1"/>
  <c r="B35" i="47" a="1"/>
  <c r="B35" i="47" s="1"/>
  <c r="DP34" i="47"/>
  <c r="DG34" i="47"/>
  <c r="CZ34" i="47"/>
  <c r="AL34" i="47"/>
  <c r="AK34" i="47"/>
  <c r="AJ34" i="47"/>
  <c r="AI34" i="47"/>
  <c r="CD34" i="47" s="1"/>
  <c r="B34" i="47" a="1"/>
  <c r="B34" i="47" s="1"/>
  <c r="DP33" i="47"/>
  <c r="DG33" i="47"/>
  <c r="CZ33" i="47"/>
  <c r="AL33" i="47"/>
  <c r="AK33" i="47"/>
  <c r="AJ33" i="47"/>
  <c r="AI33" i="47"/>
  <c r="B33" i="47" a="1"/>
  <c r="B33" i="47" s="1"/>
  <c r="DP32" i="47"/>
  <c r="DG32" i="47"/>
  <c r="CZ32" i="47"/>
  <c r="AL32" i="47"/>
  <c r="AK32" i="47"/>
  <c r="AJ32" i="47"/>
  <c r="AI32" i="47"/>
  <c r="CD32" i="47" s="1"/>
  <c r="B32" i="47" a="1"/>
  <c r="B32" i="47" s="1"/>
  <c r="DP31" i="47"/>
  <c r="DG31" i="47"/>
  <c r="CZ31" i="47"/>
  <c r="AL31" i="47"/>
  <c r="AK31" i="47"/>
  <c r="AJ31" i="47"/>
  <c r="AI31" i="47"/>
  <c r="B31" i="47" a="1"/>
  <c r="B31" i="47" s="1"/>
  <c r="DP30" i="47"/>
  <c r="DG30" i="47"/>
  <c r="CZ30" i="47"/>
  <c r="AL30" i="47"/>
  <c r="AK30" i="47"/>
  <c r="AJ30" i="47"/>
  <c r="AI30" i="47"/>
  <c r="CC30" i="47" s="1"/>
  <c r="AN30" i="47"/>
  <c r="F30" i="47" a="1"/>
  <c r="F30" i="47" s="1"/>
  <c r="N30" i="47" s="1"/>
  <c r="A30" i="47"/>
  <c r="DP29" i="47"/>
  <c r="DG29" i="47"/>
  <c r="CZ29" i="47"/>
  <c r="AL29" i="47"/>
  <c r="AK29" i="47"/>
  <c r="AJ29" i="47"/>
  <c r="AI29" i="47"/>
  <c r="CD29" i="47" s="1"/>
  <c r="AN29" i="47"/>
  <c r="F29" i="47" a="1"/>
  <c r="F29" i="47" s="1"/>
  <c r="N29" i="47" s="1"/>
  <c r="A29" i="47"/>
  <c r="DP28" i="47"/>
  <c r="DG28" i="47"/>
  <c r="CZ28" i="47"/>
  <c r="AL28" i="47"/>
  <c r="AK28" i="47"/>
  <c r="AJ28" i="47"/>
  <c r="AI28" i="47"/>
  <c r="CD28" i="47" s="1"/>
  <c r="B28" i="47" a="1"/>
  <c r="B28" i="47" s="1"/>
  <c r="DP27" i="47"/>
  <c r="DG27" i="47"/>
  <c r="CZ27" i="47"/>
  <c r="AL27" i="47"/>
  <c r="AK27" i="47"/>
  <c r="AJ27" i="47"/>
  <c r="AI27" i="47"/>
  <c r="CD27" i="47" s="1"/>
  <c r="B27" i="47" a="1"/>
  <c r="B27" i="47" s="1"/>
  <c r="DP26" i="47"/>
  <c r="DG26" i="47"/>
  <c r="CZ26" i="47"/>
  <c r="AL26" i="47"/>
  <c r="AK26" i="47"/>
  <c r="AJ26" i="47"/>
  <c r="AI26" i="47"/>
  <c r="B26" i="47" a="1"/>
  <c r="B26" i="47" s="1"/>
  <c r="DP25" i="47"/>
  <c r="DG25" i="47"/>
  <c r="CZ25" i="47"/>
  <c r="AL25" i="47"/>
  <c r="AK25" i="47"/>
  <c r="AJ25" i="47"/>
  <c r="AI25" i="47"/>
  <c r="B25" i="47" a="1"/>
  <c r="B25" i="47" s="1"/>
  <c r="DP24" i="47"/>
  <c r="DG24" i="47"/>
  <c r="CZ24" i="47"/>
  <c r="AL24" i="47"/>
  <c r="AK24" i="47"/>
  <c r="AJ24" i="47"/>
  <c r="AI24" i="47"/>
  <c r="CD24" i="47" s="1"/>
  <c r="B24" i="47" a="1"/>
  <c r="B24" i="47" s="1"/>
  <c r="DP23" i="47"/>
  <c r="DG23" i="47"/>
  <c r="CZ23" i="47"/>
  <c r="AL23" i="47"/>
  <c r="AK23" i="47"/>
  <c r="AJ23" i="47"/>
  <c r="AI23" i="47"/>
  <c r="CD23" i="47" s="1"/>
  <c r="F23" i="47" a="1"/>
  <c r="F23" i="47" s="1"/>
  <c r="N23" i="47" s="1"/>
  <c r="A23" i="47"/>
  <c r="DP22" i="47"/>
  <c r="DG22" i="47"/>
  <c r="CZ22" i="47"/>
  <c r="DL22" i="47"/>
  <c r="AL22" i="47"/>
  <c r="AK22" i="47"/>
  <c r="AJ22" i="47"/>
  <c r="AI22" i="47"/>
  <c r="CD22" i="47" s="1"/>
  <c r="AN22" i="47"/>
  <c r="F22" i="47" a="1"/>
  <c r="F22" i="47" s="1"/>
  <c r="N22" i="47" s="1"/>
  <c r="A22" i="47"/>
  <c r="DP21" i="47"/>
  <c r="DG21" i="47"/>
  <c r="CZ21" i="47"/>
  <c r="AL21" i="47"/>
  <c r="AK21" i="47"/>
  <c r="AJ21" i="47"/>
  <c r="AI21" i="47"/>
  <c r="CD21" i="47" s="1"/>
  <c r="B21" i="47" a="1"/>
  <c r="B21" i="47" s="1"/>
  <c r="DP20" i="47"/>
  <c r="DG20" i="47"/>
  <c r="CZ20" i="47"/>
  <c r="AL20" i="47"/>
  <c r="AK20" i="47"/>
  <c r="AJ20" i="47"/>
  <c r="AI20" i="47"/>
  <c r="B20" i="47" a="1"/>
  <c r="B20" i="47" s="1"/>
  <c r="DP19" i="47"/>
  <c r="DG19" i="47"/>
  <c r="CZ19" i="47"/>
  <c r="AL19" i="47"/>
  <c r="AK19" i="47"/>
  <c r="AJ19" i="47"/>
  <c r="AI19" i="47"/>
  <c r="B19" i="47" a="1"/>
  <c r="B19" i="47" s="1"/>
  <c r="DP18" i="47"/>
  <c r="DG18" i="47"/>
  <c r="CZ18" i="47"/>
  <c r="AL18" i="47"/>
  <c r="AK18" i="47"/>
  <c r="AJ18" i="47"/>
  <c r="AI18" i="47"/>
  <c r="B18" i="47" a="1"/>
  <c r="B18" i="47" s="1"/>
  <c r="DP17" i="47"/>
  <c r="DG17" i="47"/>
  <c r="CZ17" i="47"/>
  <c r="AL17" i="47"/>
  <c r="AK17" i="47"/>
  <c r="AJ17" i="47"/>
  <c r="AI17" i="47"/>
  <c r="B17" i="47" a="1"/>
  <c r="B17" i="47" s="1"/>
  <c r="DP16" i="47"/>
  <c r="DG16" i="47"/>
  <c r="CZ16" i="47"/>
  <c r="AL16" i="47"/>
  <c r="AK16" i="47"/>
  <c r="AJ16" i="47"/>
  <c r="AI16" i="47"/>
  <c r="F16" i="47" a="1"/>
  <c r="F16" i="47" s="1"/>
  <c r="N16" i="47" s="1"/>
  <c r="A16" i="47"/>
  <c r="AD16" i="47" s="1" a="1"/>
  <c r="AD16" i="47" s="1"/>
  <c r="DP15" i="47"/>
  <c r="DG15" i="47"/>
  <c r="CZ15" i="47"/>
  <c r="AL15" i="47"/>
  <c r="AK15" i="47"/>
  <c r="AJ15" i="47"/>
  <c r="AI15" i="47"/>
  <c r="CD15" i="47" s="1"/>
  <c r="AN15" i="47"/>
  <c r="F15" i="47" a="1"/>
  <c r="F15" i="47" s="1"/>
  <c r="N15" i="47" s="1"/>
  <c r="A15" i="47"/>
  <c r="DP14" i="47"/>
  <c r="DG14" i="47"/>
  <c r="CZ14" i="47"/>
  <c r="AL14" i="47"/>
  <c r="AK14" i="47"/>
  <c r="AJ14" i="47"/>
  <c r="AI14" i="47"/>
  <c r="CD14" i="47" s="1"/>
  <c r="AN14" i="47"/>
  <c r="AS14" i="47" s="1"/>
  <c r="CV14" i="47" s="1"/>
  <c r="F14" i="47" a="1"/>
  <c r="F14" i="47" s="1"/>
  <c r="N14" i="47" s="1"/>
  <c r="DP13" i="47"/>
  <c r="DG13" i="47"/>
  <c r="CZ13" i="47"/>
  <c r="AL13" i="47"/>
  <c r="AK13" i="47"/>
  <c r="AJ13" i="47"/>
  <c r="AI13" i="47"/>
  <c r="CD13" i="47" s="1"/>
  <c r="DP12" i="47"/>
  <c r="DG12" i="47"/>
  <c r="CZ12" i="47"/>
  <c r="AL12" i="47"/>
  <c r="AK12" i="47"/>
  <c r="AJ12" i="47"/>
  <c r="AI12" i="47"/>
  <c r="DP11" i="47"/>
  <c r="DG11" i="47"/>
  <c r="CZ11" i="47"/>
  <c r="AL11" i="47"/>
  <c r="AK11" i="47"/>
  <c r="AJ11" i="47"/>
  <c r="AI11" i="47"/>
  <c r="B11" i="47" a="1"/>
  <c r="B11" i="47" s="1"/>
  <c r="DZ10" i="47" a="1"/>
  <c r="DZ10" i="47" s="1"/>
  <c r="DP10" i="47"/>
  <c r="DG10" i="47"/>
  <c r="CZ10" i="47"/>
  <c r="AL10" i="47"/>
  <c r="AK10" i="47"/>
  <c r="AJ10" i="47"/>
  <c r="AI10" i="47"/>
  <c r="B10" i="47" a="1"/>
  <c r="B10" i="47" s="1"/>
  <c r="AR9" i="47"/>
  <c r="AQ9" i="47"/>
  <c r="AP9" i="47"/>
  <c r="AO9" i="47"/>
  <c r="AL9" i="47"/>
  <c r="AK9" i="47"/>
  <c r="AJ9" i="47"/>
  <c r="AI9" i="47"/>
  <c r="W9" i="47"/>
  <c r="S9" i="47"/>
  <c r="O9" i="47"/>
  <c r="M9" i="47"/>
  <c r="I9" i="47"/>
  <c r="E9" i="47"/>
  <c r="CS3" i="47" a="1"/>
  <c r="CS2" i="47"/>
  <c r="CY1" i="47"/>
  <c r="CV1" i="47"/>
  <c r="DP35" i="46"/>
  <c r="DG35" i="46"/>
  <c r="CZ35" i="46"/>
  <c r="AL35" i="46"/>
  <c r="AK35" i="46"/>
  <c r="AJ35" i="46"/>
  <c r="AI35" i="46"/>
  <c r="B35" i="46" a="1"/>
  <c r="B35" i="46" s="1"/>
  <c r="DP34" i="46"/>
  <c r="DG34" i="46"/>
  <c r="CZ34" i="46"/>
  <c r="AL34" i="46"/>
  <c r="AK34" i="46"/>
  <c r="AJ34" i="46"/>
  <c r="AI34" i="46"/>
  <c r="CD34" i="46" s="1"/>
  <c r="B34" i="46" a="1"/>
  <c r="B34" i="46" s="1"/>
  <c r="DP33" i="46"/>
  <c r="DG33" i="46"/>
  <c r="CZ33" i="46"/>
  <c r="AL33" i="46"/>
  <c r="AK33" i="46"/>
  <c r="AJ33" i="46"/>
  <c r="AI33" i="46"/>
  <c r="CD33" i="46" s="1"/>
  <c r="B33" i="46" a="1"/>
  <c r="B33" i="46" s="1"/>
  <c r="DP32" i="46"/>
  <c r="DG32" i="46"/>
  <c r="CZ32" i="46"/>
  <c r="AL32" i="46"/>
  <c r="AK32" i="46"/>
  <c r="AJ32" i="46"/>
  <c r="AI32" i="46"/>
  <c r="B32" i="46" a="1"/>
  <c r="B32" i="46" s="1"/>
  <c r="DP31" i="46"/>
  <c r="DG31" i="46"/>
  <c r="CZ31" i="46"/>
  <c r="AL31" i="46"/>
  <c r="AK31" i="46"/>
  <c r="AJ31" i="46"/>
  <c r="AI31" i="46"/>
  <c r="B31" i="46" a="1"/>
  <c r="B31" i="46" s="1"/>
  <c r="DP30" i="46"/>
  <c r="DG30" i="46"/>
  <c r="CZ30" i="46"/>
  <c r="AL30" i="46"/>
  <c r="AK30" i="46"/>
  <c r="AJ30" i="46"/>
  <c r="AI30" i="46"/>
  <c r="AN30" i="46"/>
  <c r="F30" i="46" a="1"/>
  <c r="F30" i="46" s="1"/>
  <c r="N30" i="46" s="1"/>
  <c r="A30" i="46"/>
  <c r="DP29" i="46"/>
  <c r="DG29" i="46"/>
  <c r="CZ29" i="46"/>
  <c r="AL29" i="46"/>
  <c r="AK29" i="46"/>
  <c r="AJ29" i="46"/>
  <c r="AI29" i="46"/>
  <c r="CD29" i="46" s="1"/>
  <c r="AN29" i="46"/>
  <c r="F29" i="46" a="1"/>
  <c r="F29" i="46" s="1"/>
  <c r="N29" i="46" s="1"/>
  <c r="A29" i="46"/>
  <c r="DP28" i="46"/>
  <c r="DG28" i="46"/>
  <c r="CZ28" i="46"/>
  <c r="AL28" i="46"/>
  <c r="AK28" i="46"/>
  <c r="AJ28" i="46"/>
  <c r="AI28" i="46"/>
  <c r="CD28" i="46" s="1"/>
  <c r="B28" i="46" a="1"/>
  <c r="B28" i="46" s="1"/>
  <c r="DP27" i="46"/>
  <c r="DG27" i="46"/>
  <c r="CZ27" i="46"/>
  <c r="AL27" i="46"/>
  <c r="AK27" i="46"/>
  <c r="AJ27" i="46"/>
  <c r="AI27" i="46"/>
  <c r="B27" i="46" a="1"/>
  <c r="B27" i="46" s="1"/>
  <c r="DP26" i="46"/>
  <c r="DG26" i="46"/>
  <c r="CZ26" i="46"/>
  <c r="AL26" i="46"/>
  <c r="AK26" i="46"/>
  <c r="AJ26" i="46"/>
  <c r="AI26" i="46"/>
  <c r="CD26" i="46" s="1"/>
  <c r="B26" i="46" a="1"/>
  <c r="B26" i="46" s="1"/>
  <c r="DP25" i="46"/>
  <c r="DG25" i="46"/>
  <c r="CZ25" i="46"/>
  <c r="AL25" i="46"/>
  <c r="AK25" i="46"/>
  <c r="AJ25" i="46"/>
  <c r="AI25" i="46"/>
  <c r="CD25" i="46" s="1"/>
  <c r="B25" i="46" a="1"/>
  <c r="B25" i="46" s="1"/>
  <c r="DP24" i="46"/>
  <c r="DG24" i="46"/>
  <c r="CZ24" i="46"/>
  <c r="AL24" i="46"/>
  <c r="AK24" i="46"/>
  <c r="AJ24" i="46"/>
  <c r="AI24" i="46"/>
  <c r="CD24" i="46" s="1"/>
  <c r="B24" i="46" a="1"/>
  <c r="B24" i="46" s="1"/>
  <c r="DP23" i="46"/>
  <c r="DG23" i="46"/>
  <c r="CZ23" i="46"/>
  <c r="AL23" i="46"/>
  <c r="AK23" i="46"/>
  <c r="AJ23" i="46"/>
  <c r="AI23" i="46"/>
  <c r="CD23" i="46" s="1"/>
  <c r="F23" i="46" a="1"/>
  <c r="F23" i="46" s="1"/>
  <c r="N23" i="46" s="1"/>
  <c r="A23" i="46"/>
  <c r="DP22" i="46"/>
  <c r="DG22" i="46"/>
  <c r="CZ22" i="46"/>
  <c r="AL22" i="46"/>
  <c r="AK22" i="46"/>
  <c r="AJ22" i="46"/>
  <c r="AI22" i="46"/>
  <c r="AN22" i="46"/>
  <c r="F22" i="46" a="1"/>
  <c r="F22" i="46" s="1"/>
  <c r="N22" i="46" s="1"/>
  <c r="A22" i="46"/>
  <c r="DP21" i="46"/>
  <c r="DG21" i="46"/>
  <c r="CZ21" i="46"/>
  <c r="AL21" i="46"/>
  <c r="AK21" i="46"/>
  <c r="AJ21" i="46"/>
  <c r="AI21" i="46"/>
  <c r="B21" i="46" a="1"/>
  <c r="B21" i="46" s="1"/>
  <c r="DP20" i="46"/>
  <c r="DG20" i="46"/>
  <c r="CZ20" i="46"/>
  <c r="AL20" i="46"/>
  <c r="AK20" i="46"/>
  <c r="AJ20" i="46"/>
  <c r="AI20" i="46"/>
  <c r="CD20" i="46" s="1"/>
  <c r="B20" i="46" a="1"/>
  <c r="B20" i="46" s="1"/>
  <c r="DP19" i="46"/>
  <c r="DG19" i="46"/>
  <c r="CZ19" i="46"/>
  <c r="AL19" i="46"/>
  <c r="AK19" i="46"/>
  <c r="AJ19" i="46"/>
  <c r="AI19" i="46"/>
  <c r="CD19" i="46" s="1"/>
  <c r="B19" i="46" a="1"/>
  <c r="B19" i="46" s="1"/>
  <c r="DP18" i="46"/>
  <c r="DG18" i="46"/>
  <c r="CZ18" i="46"/>
  <c r="AL18" i="46"/>
  <c r="AK18" i="46"/>
  <c r="AJ18" i="46"/>
  <c r="AI18" i="46"/>
  <c r="BC18" i="46" s="1"/>
  <c r="B18" i="46" a="1"/>
  <c r="B18" i="46" s="1"/>
  <c r="DP17" i="46"/>
  <c r="DG17" i="46"/>
  <c r="CZ17" i="46"/>
  <c r="AL17" i="46"/>
  <c r="AK17" i="46"/>
  <c r="AJ17" i="46"/>
  <c r="AI17" i="46"/>
  <c r="BY17" i="46" s="1"/>
  <c r="B17" i="46" a="1"/>
  <c r="B17" i="46" s="1"/>
  <c r="DP16" i="46"/>
  <c r="DG16" i="46"/>
  <c r="CZ16" i="46"/>
  <c r="AL16" i="46"/>
  <c r="AK16" i="46"/>
  <c r="AJ16" i="46"/>
  <c r="AI16" i="46"/>
  <c r="CD16" i="46" s="1"/>
  <c r="AN16" i="46"/>
  <c r="F16" i="46" a="1"/>
  <c r="F16" i="46" s="1"/>
  <c r="N16" i="46" s="1"/>
  <c r="A16" i="46"/>
  <c r="DP15" i="46"/>
  <c r="DG15" i="46"/>
  <c r="CZ15" i="46"/>
  <c r="AL15" i="46"/>
  <c r="AK15" i="46"/>
  <c r="AJ15" i="46"/>
  <c r="AI15" i="46"/>
  <c r="CD15" i="46" s="1"/>
  <c r="AN15" i="46"/>
  <c r="F15" i="46" a="1"/>
  <c r="F15" i="46" s="1"/>
  <c r="N15" i="46" s="1"/>
  <c r="A15" i="46"/>
  <c r="DP14" i="46"/>
  <c r="DG14" i="46"/>
  <c r="CZ14" i="46"/>
  <c r="AL14" i="46"/>
  <c r="AK14" i="46"/>
  <c r="AJ14" i="46"/>
  <c r="AI14" i="46"/>
  <c r="AN14" i="46"/>
  <c r="AS14" i="46" s="1"/>
  <c r="CV14" i="46" s="1"/>
  <c r="F14" i="46" a="1"/>
  <c r="F14" i="46" s="1"/>
  <c r="N14" i="46" s="1"/>
  <c r="DP13" i="46"/>
  <c r="DG13" i="46"/>
  <c r="CZ13" i="46"/>
  <c r="AL13" i="46"/>
  <c r="AK13" i="46"/>
  <c r="AJ13" i="46"/>
  <c r="AI13" i="46"/>
  <c r="DP12" i="46"/>
  <c r="DG12" i="46"/>
  <c r="CZ12" i="46"/>
  <c r="AL12" i="46"/>
  <c r="AK12" i="46"/>
  <c r="AJ12" i="46"/>
  <c r="AI12" i="46"/>
  <c r="DP11" i="46"/>
  <c r="DG11" i="46"/>
  <c r="CZ11" i="46"/>
  <c r="AL11" i="46"/>
  <c r="AK11" i="46"/>
  <c r="AJ11" i="46"/>
  <c r="AI11" i="46"/>
  <c r="CD11" i="46" s="1"/>
  <c r="B11" i="46" a="1"/>
  <c r="B11" i="46" s="1"/>
  <c r="DZ10" i="46" a="1"/>
  <c r="DZ10" i="46" s="1"/>
  <c r="DP10" i="46"/>
  <c r="DG10" i="46"/>
  <c r="CZ10" i="46"/>
  <c r="AL10" i="46"/>
  <c r="AK10" i="46"/>
  <c r="AJ10" i="46"/>
  <c r="AI10" i="46"/>
  <c r="CD10" i="46" s="1"/>
  <c r="B10" i="46" a="1"/>
  <c r="B10" i="46" s="1"/>
  <c r="AR9" i="46"/>
  <c r="AQ9" i="46"/>
  <c r="AP9" i="46"/>
  <c r="AO9" i="46"/>
  <c r="AL9" i="46"/>
  <c r="AK9" i="46"/>
  <c r="AJ9" i="46"/>
  <c r="AI9" i="46"/>
  <c r="W9" i="46"/>
  <c r="S9" i="46"/>
  <c r="O9" i="46"/>
  <c r="M9" i="46"/>
  <c r="I9" i="46"/>
  <c r="E9" i="46"/>
  <c r="CS3" i="46" a="1"/>
  <c r="CS2" i="46"/>
  <c r="CY1" i="46"/>
  <c r="CV1" i="46"/>
  <c r="AS29" i="75" l="1"/>
  <c r="CV29" i="75" s="1"/>
  <c r="AS16" i="50"/>
  <c r="CV16" i="50" s="1"/>
  <c r="AX16" i="54"/>
  <c r="AD16" i="54" a="1"/>
  <c r="AD16" i="54" s="1"/>
  <c r="B30" i="54" a="1"/>
  <c r="B30" i="54" s="1"/>
  <c r="AD30" i="54" a="1"/>
  <c r="AD30" i="54" s="1"/>
  <c r="BS22" i="57" a="1"/>
  <c r="BS22" i="57" s="1"/>
  <c r="AD22" i="57" a="1"/>
  <c r="AD22" i="57" s="1"/>
  <c r="BS29" i="58" a="1"/>
  <c r="BS29" i="58" s="1"/>
  <c r="AD29" i="58" a="1"/>
  <c r="AD29" i="58" s="1"/>
  <c r="AO29" i="58" s="1"/>
  <c r="CT29" i="58" s="1"/>
  <c r="BS15" i="66" a="1"/>
  <c r="BS15" i="66" s="1"/>
  <c r="AD15" i="66" a="1"/>
  <c r="AD15" i="66" s="1"/>
  <c r="BS29" i="46" a="1"/>
  <c r="BS29" i="46" s="1"/>
  <c r="AD29" i="46" a="1"/>
  <c r="AD29" i="46" s="1"/>
  <c r="BS29" i="48" a="1"/>
  <c r="BS29" i="48" s="1"/>
  <c r="AD29" i="48" a="1"/>
  <c r="AD29" i="48" s="1"/>
  <c r="BS22" i="49" a="1"/>
  <c r="BS22" i="49" s="1"/>
  <c r="AD22" i="49" a="1"/>
  <c r="AD22" i="49" s="1"/>
  <c r="BS23" i="51" a="1"/>
  <c r="BS23" i="51" s="1"/>
  <c r="AD23" i="51" a="1"/>
  <c r="AD23" i="51" s="1"/>
  <c r="DL22" i="52"/>
  <c r="BS15" i="53" a="1"/>
  <c r="BS15" i="53" s="1"/>
  <c r="AD15" i="53" a="1"/>
  <c r="AD15" i="53" s="1"/>
  <c r="AC29" i="53"/>
  <c r="AD29" i="53" a="1"/>
  <c r="AD29" i="53" s="1"/>
  <c r="BS15" i="55" a="1"/>
  <c r="BS15" i="55" s="1"/>
  <c r="AD15" i="55" a="1"/>
  <c r="AD15" i="55" s="1"/>
  <c r="BS29" i="55" a="1"/>
  <c r="BS29" i="55" s="1"/>
  <c r="AD29" i="55" a="1"/>
  <c r="AD29" i="55" s="1"/>
  <c r="AC16" i="59"/>
  <c r="AD16" i="59" a="1"/>
  <c r="AD16" i="59" s="1"/>
  <c r="BS30" i="59" a="1"/>
  <c r="BS30" i="59" s="1"/>
  <c r="AD30" i="59" a="1"/>
  <c r="AD30" i="59" s="1"/>
  <c r="AC29" i="60"/>
  <c r="AD29" i="60" a="1"/>
  <c r="AD29" i="60" s="1"/>
  <c r="BS22" i="61" a="1"/>
  <c r="BS22" i="61" s="1"/>
  <c r="AD22" i="61" a="1"/>
  <c r="AD22" i="61" s="1"/>
  <c r="BS15" i="62" a="1"/>
  <c r="BS15" i="62" s="1"/>
  <c r="AD15" i="62" a="1"/>
  <c r="AD15" i="62" s="1"/>
  <c r="BS16" i="63" a="1"/>
  <c r="BS16" i="63" s="1"/>
  <c r="AD16" i="63" a="1"/>
  <c r="AD16" i="63" s="1"/>
  <c r="BS30" i="63" a="1"/>
  <c r="BS30" i="63" s="1"/>
  <c r="AD30" i="63" a="1"/>
  <c r="AD30" i="63" s="1"/>
  <c r="AC23" i="64"/>
  <c r="AD23" i="64" a="1"/>
  <c r="AD23" i="64" s="1"/>
  <c r="BS15" i="65" a="1"/>
  <c r="BS15" i="65" s="1"/>
  <c r="AD15" i="65" a="1"/>
  <c r="AD15" i="65" s="1"/>
  <c r="BS16" i="66" a="1"/>
  <c r="BS16" i="66" s="1"/>
  <c r="AD16" i="66" a="1"/>
  <c r="AD16" i="66" s="1"/>
  <c r="BS30" i="66" a="1"/>
  <c r="BS30" i="66" s="1"/>
  <c r="AD30" i="66" a="1"/>
  <c r="AD30" i="66" s="1"/>
  <c r="BS29" i="67" a="1"/>
  <c r="BS29" i="67" s="1"/>
  <c r="AD29" i="67" a="1"/>
  <c r="AD29" i="67" s="1"/>
  <c r="AY22" i="68" a="1"/>
  <c r="AY22" i="68" s="1"/>
  <c r="AD22" i="68" a="1"/>
  <c r="AD22" i="68" s="1"/>
  <c r="BS23" i="69" a="1"/>
  <c r="BS23" i="69" s="1"/>
  <c r="AD23" i="69" a="1"/>
  <c r="AD23" i="69" s="1"/>
  <c r="BS29" i="70" a="1"/>
  <c r="BS29" i="70" s="1"/>
  <c r="AD29" i="70" a="1"/>
  <c r="AD29" i="70" s="1"/>
  <c r="BS29" i="72" a="1"/>
  <c r="BS29" i="72" s="1"/>
  <c r="AD29" i="72" a="1"/>
  <c r="AD29" i="72" s="1"/>
  <c r="AC22" i="74"/>
  <c r="AD22" i="74" a="1"/>
  <c r="AD22" i="74" s="1"/>
  <c r="BS15" i="75" a="1"/>
  <c r="BS15" i="75" s="1"/>
  <c r="AD15" i="75" a="1"/>
  <c r="AD15" i="75" s="1"/>
  <c r="BS16" i="76" a="1"/>
  <c r="BS16" i="76" s="1"/>
  <c r="AD16" i="76" a="1"/>
  <c r="AD16" i="76" s="1"/>
  <c r="BS30" i="76" a="1"/>
  <c r="BS30" i="76" s="1"/>
  <c r="AD30" i="76" a="1"/>
  <c r="AD30" i="76" s="1"/>
  <c r="BS23" i="46" a="1"/>
  <c r="BS23" i="46" s="1"/>
  <c r="AD23" i="46" a="1"/>
  <c r="AD23" i="46" s="1"/>
  <c r="BS30" i="47" a="1"/>
  <c r="BS30" i="47" s="1"/>
  <c r="AD30" i="47" a="1"/>
  <c r="AD30" i="47" s="1"/>
  <c r="BS16" i="52" a="1"/>
  <c r="BS16" i="52" s="1"/>
  <c r="AD16" i="52" a="1"/>
  <c r="AD16" i="52" s="1"/>
  <c r="AC16" i="71"/>
  <c r="AD16" i="71" a="1"/>
  <c r="AD16" i="71" s="1"/>
  <c r="BS15" i="48" a="1"/>
  <c r="BS15" i="48" s="1"/>
  <c r="AD15" i="48" a="1"/>
  <c r="AD15" i="48" s="1"/>
  <c r="BS23" i="49" a="1"/>
  <c r="BS23" i="49" s="1"/>
  <c r="AD23" i="49" a="1"/>
  <c r="AD23" i="49" s="1"/>
  <c r="BS16" i="50" a="1"/>
  <c r="BS16" i="50" s="1"/>
  <c r="AD16" i="50" a="1"/>
  <c r="AD16" i="50" s="1"/>
  <c r="BS30" i="50" a="1"/>
  <c r="BS30" i="50" s="1"/>
  <c r="AD30" i="50" a="1"/>
  <c r="AD30" i="50" s="1"/>
  <c r="BS29" i="51" a="1"/>
  <c r="BS29" i="51" s="1"/>
  <c r="AD29" i="51" a="1"/>
  <c r="AD29" i="51" s="1"/>
  <c r="BS22" i="52" a="1"/>
  <c r="BS22" i="52" s="1"/>
  <c r="AD22" i="52" a="1"/>
  <c r="AD22" i="52" s="1"/>
  <c r="BS22" i="56" a="1"/>
  <c r="BS22" i="56" s="1"/>
  <c r="AD22" i="56" a="1"/>
  <c r="AD22" i="56" s="1"/>
  <c r="BS22" i="66" a="1"/>
  <c r="BS22" i="66" s="1"/>
  <c r="AD22" i="66" a="1"/>
  <c r="AD22" i="66" s="1"/>
  <c r="BS15" i="70" a="1"/>
  <c r="BS15" i="70" s="1"/>
  <c r="AD15" i="70" a="1"/>
  <c r="AD15" i="70" s="1"/>
  <c r="BS22" i="71" a="1"/>
  <c r="BS22" i="71" s="1"/>
  <c r="AD22" i="71" a="1"/>
  <c r="AD22" i="71" s="1"/>
  <c r="BS30" i="72" a="1"/>
  <c r="BS30" i="72" s="1"/>
  <c r="CF30" i="72" s="1"/>
  <c r="AD30" i="72" a="1"/>
  <c r="AD30" i="72" s="1"/>
  <c r="BS15" i="46" a="1"/>
  <c r="BS15" i="46" s="1"/>
  <c r="AD15" i="46" a="1"/>
  <c r="AD15" i="46" s="1"/>
  <c r="BS22" i="47" a="1"/>
  <c r="BS22" i="47" s="1"/>
  <c r="AD22" i="47" a="1"/>
  <c r="AD22" i="47" s="1"/>
  <c r="BS22" i="54" a="1"/>
  <c r="BS22" i="54" s="1"/>
  <c r="AD22" i="54" a="1"/>
  <c r="AD22" i="54" s="1"/>
  <c r="AC23" i="57"/>
  <c r="AD23" i="57" a="1"/>
  <c r="AD23" i="57" s="1"/>
  <c r="BS15" i="58" a="1"/>
  <c r="BS15" i="58" s="1"/>
  <c r="AD15" i="58" a="1"/>
  <c r="AD15" i="58" s="1"/>
  <c r="BS30" i="58" a="1"/>
  <c r="BS30" i="58" s="1"/>
  <c r="AD30" i="58" a="1"/>
  <c r="AD30" i="58" s="1"/>
  <c r="BS15" i="60" a="1"/>
  <c r="BS15" i="60" s="1"/>
  <c r="AD15" i="60" a="1"/>
  <c r="AD15" i="60" s="1"/>
  <c r="BS30" i="46" a="1"/>
  <c r="BS30" i="46" s="1"/>
  <c r="AD30" i="46" a="1"/>
  <c r="AD30" i="46" s="1"/>
  <c r="BS30" i="48" a="1"/>
  <c r="BS30" i="48" s="1"/>
  <c r="AD30" i="48" a="1"/>
  <c r="AD30" i="48" s="1"/>
  <c r="BS29" i="49" a="1"/>
  <c r="BS29" i="49" s="1"/>
  <c r="AD29" i="49" a="1"/>
  <c r="AD29" i="49" s="1"/>
  <c r="BS16" i="53" a="1"/>
  <c r="BS16" i="53" s="1"/>
  <c r="AD16" i="53" a="1"/>
  <c r="AD16" i="53" s="1"/>
  <c r="BS16" i="55" a="1"/>
  <c r="BS16" i="55" s="1"/>
  <c r="AD16" i="55" a="1"/>
  <c r="AD16" i="55" s="1"/>
  <c r="BS30" i="55" a="1"/>
  <c r="BS30" i="55" s="1"/>
  <c r="AD30" i="55" a="1"/>
  <c r="AD30" i="55" s="1"/>
  <c r="BS22" i="59" a="1"/>
  <c r="BS22" i="59" s="1"/>
  <c r="AD22" i="59" a="1"/>
  <c r="AD22" i="59" s="1"/>
  <c r="BS30" i="60" a="1"/>
  <c r="BS30" i="60" s="1"/>
  <c r="AD30" i="60" a="1"/>
  <c r="AD30" i="60" s="1"/>
  <c r="BS23" i="61" a="1"/>
  <c r="BS23" i="61" s="1"/>
  <c r="AD23" i="61" a="1"/>
  <c r="AD23" i="61" s="1"/>
  <c r="BS16" i="62" a="1"/>
  <c r="BS16" i="62" s="1"/>
  <c r="AD16" i="62" a="1"/>
  <c r="AD16" i="62" s="1"/>
  <c r="AC29" i="62"/>
  <c r="AD29" i="62" a="1"/>
  <c r="AD29" i="62" s="1"/>
  <c r="BS22" i="63" a="1"/>
  <c r="BS22" i="63" s="1"/>
  <c r="AD22" i="63" a="1"/>
  <c r="AD22" i="63" s="1"/>
  <c r="AC29" i="64"/>
  <c r="AD29" i="64" a="1"/>
  <c r="AD29" i="64" s="1"/>
  <c r="BS16" i="65" a="1"/>
  <c r="BS16" i="65" s="1"/>
  <c r="AD16" i="65" a="1"/>
  <c r="AD16" i="65" s="1"/>
  <c r="BS29" i="65" a="1"/>
  <c r="BS29" i="65" s="1"/>
  <c r="AD29" i="65" a="1"/>
  <c r="AD29" i="65" s="1"/>
  <c r="BS15" i="67" a="1"/>
  <c r="BS15" i="67" s="1"/>
  <c r="AD15" i="67" a="1"/>
  <c r="AD15" i="67" s="1"/>
  <c r="BS30" i="67" a="1"/>
  <c r="BS30" i="67" s="1"/>
  <c r="CF30" i="67" s="1"/>
  <c r="AD30" i="67" a="1"/>
  <c r="AD30" i="67" s="1"/>
  <c r="BS23" i="68" a="1"/>
  <c r="BS23" i="68" s="1"/>
  <c r="AD23" i="68" a="1"/>
  <c r="AD23" i="68" s="1"/>
  <c r="BS15" i="69" a="1"/>
  <c r="BS15" i="69" s="1"/>
  <c r="AD15" i="69" a="1"/>
  <c r="AD15" i="69" s="1"/>
  <c r="BS29" i="69" a="1"/>
  <c r="BS29" i="69" s="1"/>
  <c r="AD29" i="69" a="1"/>
  <c r="AD29" i="69" s="1"/>
  <c r="BS23" i="74" a="1"/>
  <c r="BS23" i="74" s="1"/>
  <c r="AD23" i="74" a="1"/>
  <c r="AD23" i="74" s="1"/>
  <c r="BS16" i="75" a="1"/>
  <c r="BS16" i="75" s="1"/>
  <c r="AD16" i="75" a="1"/>
  <c r="AD16" i="75" s="1"/>
  <c r="BS30" i="75" a="1"/>
  <c r="BS30" i="75" s="1"/>
  <c r="AD30" i="75" a="1"/>
  <c r="AD30" i="75" s="1"/>
  <c r="BS15" i="50" a="1"/>
  <c r="BS15" i="50" s="1"/>
  <c r="AD15" i="50" a="1"/>
  <c r="AD15" i="50" s="1"/>
  <c r="BS23" i="62" a="1"/>
  <c r="BS23" i="62" s="1"/>
  <c r="AD23" i="62" a="1"/>
  <c r="AD23" i="62" s="1"/>
  <c r="BS29" i="63" a="1"/>
  <c r="BS29" i="63" s="1"/>
  <c r="AD29" i="63" a="1"/>
  <c r="AD29" i="63" s="1"/>
  <c r="BS23" i="48" a="1"/>
  <c r="BS23" i="48" s="1"/>
  <c r="AD23" i="48" a="1"/>
  <c r="AD23" i="48" s="1"/>
  <c r="BS29" i="50" a="1"/>
  <c r="BS29" i="50" s="1"/>
  <c r="AD29" i="50" a="1"/>
  <c r="AD29" i="50" s="1"/>
  <c r="BS22" i="51" a="1"/>
  <c r="BS22" i="51" s="1"/>
  <c r="AD22" i="51" a="1"/>
  <c r="AD22" i="51" s="1"/>
  <c r="BS30" i="52" a="1"/>
  <c r="BS30" i="52" s="1"/>
  <c r="AD30" i="52" a="1"/>
  <c r="AD30" i="52" s="1"/>
  <c r="BS23" i="72" a="1"/>
  <c r="BS23" i="72" s="1"/>
  <c r="AD23" i="72" a="1"/>
  <c r="AD23" i="72" s="1"/>
  <c r="BS29" i="76" a="1"/>
  <c r="BS29" i="76" s="1"/>
  <c r="AD29" i="76" a="1"/>
  <c r="AD29" i="76" s="1"/>
  <c r="AC30" i="49"/>
  <c r="AD30" i="49" a="1"/>
  <c r="AD30" i="49" s="1"/>
  <c r="AC16" i="60"/>
  <c r="AD16" i="60" a="1"/>
  <c r="AD16" i="60" s="1"/>
  <c r="AC15" i="64"/>
  <c r="AD15" i="64" a="1"/>
  <c r="AD15" i="64" s="1"/>
  <c r="AC30" i="64"/>
  <c r="AD30" i="64" a="1"/>
  <c r="AD30" i="64" s="1"/>
  <c r="BS15" i="72" a="1"/>
  <c r="BS15" i="72" s="1"/>
  <c r="AD15" i="72" a="1"/>
  <c r="AD15" i="72" s="1"/>
  <c r="BS23" i="47" a="1"/>
  <c r="BS23" i="47" s="1"/>
  <c r="AD23" i="47" a="1"/>
  <c r="AD23" i="47" s="1"/>
  <c r="BS22" i="50" a="1"/>
  <c r="BS22" i="50" s="1"/>
  <c r="AD22" i="50" a="1"/>
  <c r="AD22" i="50" s="1"/>
  <c r="BS15" i="51" a="1"/>
  <c r="BS15" i="51" s="1"/>
  <c r="AD15" i="51" a="1"/>
  <c r="AD15" i="51" s="1"/>
  <c r="BS23" i="52" a="1"/>
  <c r="BS23" i="52" s="1"/>
  <c r="AD23" i="52" a="1"/>
  <c r="AD23" i="52" s="1"/>
  <c r="BS22" i="53" a="1"/>
  <c r="BS22" i="53" s="1"/>
  <c r="AD22" i="53" a="1"/>
  <c r="AD22" i="53" s="1"/>
  <c r="BS22" i="55" a="1"/>
  <c r="BS22" i="55" s="1"/>
  <c r="AD22" i="55" a="1"/>
  <c r="AD22" i="55" s="1"/>
  <c r="AY30" i="57" a="1"/>
  <c r="AY30" i="57" s="1"/>
  <c r="AD30" i="57" a="1"/>
  <c r="AD30" i="57" s="1"/>
  <c r="BS16" i="58" a="1"/>
  <c r="BS16" i="58" s="1"/>
  <c r="CF16" i="58" s="1"/>
  <c r="AD16" i="58" a="1"/>
  <c r="AD16" i="58" s="1"/>
  <c r="BS23" i="59" a="1"/>
  <c r="BS23" i="59" s="1"/>
  <c r="AD23" i="59" a="1"/>
  <c r="AD23" i="59" s="1"/>
  <c r="AC22" i="60"/>
  <c r="AD22" i="60" a="1"/>
  <c r="AD22" i="60" s="1"/>
  <c r="BS15" i="61" a="1"/>
  <c r="BS15" i="61" s="1"/>
  <c r="AD15" i="61" a="1"/>
  <c r="AD15" i="61" s="1"/>
  <c r="DL16" i="61"/>
  <c r="BS29" i="61" a="1"/>
  <c r="BS29" i="61" s="1"/>
  <c r="AD29" i="61" a="1"/>
  <c r="AD29" i="61" s="1"/>
  <c r="BS22" i="62" a="1"/>
  <c r="BS22" i="62" s="1"/>
  <c r="AD22" i="62" a="1"/>
  <c r="AD22" i="62" s="1"/>
  <c r="BS30" i="62" a="1"/>
  <c r="BS30" i="62" s="1"/>
  <c r="AD30" i="62" a="1"/>
  <c r="AD30" i="62" s="1"/>
  <c r="BS16" i="64" a="1"/>
  <c r="BS16" i="64" s="1"/>
  <c r="AD16" i="64" a="1"/>
  <c r="AD16" i="64" s="1"/>
  <c r="BS22" i="65" a="1"/>
  <c r="BS22" i="65" s="1"/>
  <c r="AD22" i="65" a="1"/>
  <c r="AD22" i="65" s="1"/>
  <c r="BS30" i="65" a="1"/>
  <c r="BS30" i="65" s="1"/>
  <c r="AD30" i="65" a="1"/>
  <c r="AD30" i="65" s="1"/>
  <c r="BS16" i="67" a="1"/>
  <c r="BS16" i="67" s="1"/>
  <c r="AD16" i="67" a="1"/>
  <c r="AD16" i="67" s="1"/>
  <c r="AX29" i="68"/>
  <c r="AD29" i="68" a="1"/>
  <c r="AD29" i="68" s="1"/>
  <c r="BS29" i="71" a="1"/>
  <c r="BS29" i="71" s="1"/>
  <c r="AD29" i="71" a="1"/>
  <c r="AD29" i="71" s="1"/>
  <c r="AC29" i="74"/>
  <c r="AD29" i="74" a="1"/>
  <c r="AD29" i="74" s="1"/>
  <c r="BS22" i="75" a="1"/>
  <c r="BS22" i="75" s="1"/>
  <c r="AD22" i="75" a="1"/>
  <c r="AD22" i="75" s="1"/>
  <c r="BR30" i="75"/>
  <c r="BS16" i="46" a="1"/>
  <c r="BS16" i="46" s="1"/>
  <c r="CF16" i="46" s="1"/>
  <c r="AD16" i="46" a="1"/>
  <c r="AD16" i="46" s="1"/>
  <c r="BS16" i="48" a="1"/>
  <c r="BS16" i="48" s="1"/>
  <c r="AD16" i="48" a="1"/>
  <c r="AD16" i="48" s="1"/>
  <c r="AC30" i="51"/>
  <c r="AD30" i="51" a="1"/>
  <c r="AD30" i="51" s="1"/>
  <c r="BS30" i="53" a="1"/>
  <c r="BS30" i="53" s="1"/>
  <c r="AD30" i="53" a="1"/>
  <c r="AD30" i="53" s="1"/>
  <c r="AC23" i="54"/>
  <c r="AD23" i="54" a="1"/>
  <c r="AD23" i="54" s="1"/>
  <c r="AC15" i="57"/>
  <c r="AD15" i="57" a="1"/>
  <c r="AD15" i="57" s="1"/>
  <c r="AY15" i="68" a="1"/>
  <c r="AY15" i="68" s="1"/>
  <c r="AD15" i="68" a="1"/>
  <c r="AD15" i="68" s="1"/>
  <c r="BS16" i="69" a="1"/>
  <c r="BS16" i="69" s="1"/>
  <c r="AD16" i="69" a="1"/>
  <c r="AD16" i="69" s="1"/>
  <c r="BS16" i="70" a="1"/>
  <c r="BS16" i="70" s="1"/>
  <c r="AD16" i="70" a="1"/>
  <c r="AD16" i="70" s="1"/>
  <c r="BS30" i="70" a="1"/>
  <c r="BS30" i="70" s="1"/>
  <c r="AD30" i="70" a="1"/>
  <c r="AD30" i="70" s="1"/>
  <c r="BS23" i="71" a="1"/>
  <c r="BS23" i="71" s="1"/>
  <c r="AD23" i="71" a="1"/>
  <c r="AD23" i="71" s="1"/>
  <c r="BS15" i="74" a="1"/>
  <c r="BS15" i="74" s="1"/>
  <c r="AD15" i="74" a="1"/>
  <c r="AD15" i="74" s="1"/>
  <c r="BS22" i="76" a="1"/>
  <c r="BS22" i="76" s="1"/>
  <c r="AD22" i="76" a="1"/>
  <c r="AD22" i="76" s="1"/>
  <c r="BS15" i="49" a="1"/>
  <c r="BS15" i="49" s="1"/>
  <c r="AD15" i="49" a="1"/>
  <c r="AD15" i="49" s="1"/>
  <c r="BS22" i="46" a="1"/>
  <c r="BS22" i="46" s="1"/>
  <c r="AD22" i="46" a="1"/>
  <c r="AD22" i="46" s="1"/>
  <c r="BS29" i="47" a="1"/>
  <c r="BS29" i="47" s="1"/>
  <c r="AD29" i="47" a="1"/>
  <c r="AD29" i="47" s="1"/>
  <c r="BS22" i="48" a="1"/>
  <c r="BS22" i="48" s="1"/>
  <c r="AD22" i="48" a="1"/>
  <c r="AD22" i="48" s="1"/>
  <c r="BS29" i="54" a="1"/>
  <c r="BS29" i="54" s="1"/>
  <c r="AD29" i="54" a="1"/>
  <c r="AD29" i="54" s="1"/>
  <c r="BS15" i="56" a="1"/>
  <c r="BS15" i="56" s="1"/>
  <c r="AD15" i="56" a="1"/>
  <c r="AD15" i="56" s="1"/>
  <c r="BS29" i="56" a="1"/>
  <c r="BS29" i="56" s="1"/>
  <c r="AD29" i="56" a="1"/>
  <c r="AD29" i="56" s="1"/>
  <c r="BS16" i="57" a="1"/>
  <c r="BS16" i="57" s="1"/>
  <c r="AD16" i="57" a="1"/>
  <c r="AD16" i="57" s="1"/>
  <c r="BS22" i="58" a="1"/>
  <c r="BS22" i="58" s="1"/>
  <c r="AD22" i="58" a="1"/>
  <c r="AD22" i="58" s="1"/>
  <c r="BS15" i="59" a="1"/>
  <c r="BS15" i="59" s="1"/>
  <c r="AD15" i="59" a="1"/>
  <c r="AD15" i="59" s="1"/>
  <c r="BS16" i="61" a="1"/>
  <c r="BS16" i="61" s="1"/>
  <c r="AD16" i="61" a="1"/>
  <c r="AD16" i="61" s="1"/>
  <c r="BS23" i="63" a="1"/>
  <c r="BS23" i="63" s="1"/>
  <c r="AD23" i="63" a="1"/>
  <c r="AD23" i="63" s="1"/>
  <c r="BS22" i="67" a="1"/>
  <c r="BS22" i="67" s="1"/>
  <c r="AD22" i="67" a="1"/>
  <c r="AD22" i="67" s="1"/>
  <c r="BS16" i="68" a="1"/>
  <c r="BS16" i="68" s="1"/>
  <c r="AD16" i="68" a="1"/>
  <c r="AD16" i="68" s="1"/>
  <c r="BS22" i="69" a="1"/>
  <c r="BS22" i="69" s="1"/>
  <c r="AD22" i="69" a="1"/>
  <c r="AD22" i="69" s="1"/>
  <c r="BS30" i="69" a="1"/>
  <c r="BS30" i="69" s="1"/>
  <c r="AD30" i="69" a="1"/>
  <c r="AD30" i="69" s="1"/>
  <c r="BS22" i="70" a="1"/>
  <c r="BS22" i="70" s="1"/>
  <c r="AD22" i="70" a="1"/>
  <c r="AD22" i="70" s="1"/>
  <c r="AC15" i="71"/>
  <c r="AD15" i="71" a="1"/>
  <c r="AD15" i="71" s="1"/>
  <c r="BS16" i="72" a="1"/>
  <c r="BS16" i="72" s="1"/>
  <c r="AD16" i="72" a="1"/>
  <c r="AD16" i="72" s="1"/>
  <c r="BS15" i="76" a="1"/>
  <c r="BS15" i="76" s="1"/>
  <c r="AD15" i="76" a="1"/>
  <c r="AD15" i="76" s="1"/>
  <c r="BS23" i="76" a="1"/>
  <c r="BS23" i="76" s="1"/>
  <c r="AD23" i="76" a="1"/>
  <c r="AD23" i="76" s="1"/>
  <c r="BS16" i="56" a="1"/>
  <c r="BS16" i="56" s="1"/>
  <c r="AD16" i="56" a="1"/>
  <c r="AD16" i="56" s="1"/>
  <c r="BS30" i="56" a="1"/>
  <c r="BS30" i="56" s="1"/>
  <c r="AD30" i="56" a="1"/>
  <c r="AD30" i="56" s="1"/>
  <c r="BS23" i="65" a="1"/>
  <c r="BS23" i="65" s="1"/>
  <c r="AD23" i="65" a="1"/>
  <c r="AD23" i="65" s="1"/>
  <c r="BS23" i="56" a="1"/>
  <c r="BS23" i="56" s="1"/>
  <c r="AD23" i="56" a="1"/>
  <c r="AD23" i="56" s="1"/>
  <c r="AX29" i="57"/>
  <c r="AD29" i="57" a="1"/>
  <c r="AD29" i="57" s="1"/>
  <c r="BS23" i="66" a="1"/>
  <c r="BS23" i="66" s="1"/>
  <c r="AD23" i="66" a="1"/>
  <c r="AD23" i="66" s="1"/>
  <c r="AC15" i="47"/>
  <c r="AD15" i="47" a="1"/>
  <c r="AD15" i="47" s="1"/>
  <c r="BS16" i="49" a="1"/>
  <c r="BS16" i="49" s="1"/>
  <c r="AD16" i="49" a="1"/>
  <c r="AD16" i="49" s="1"/>
  <c r="BS23" i="50" a="1"/>
  <c r="BS23" i="50" s="1"/>
  <c r="AD23" i="50" a="1"/>
  <c r="AD23" i="50" s="1"/>
  <c r="BS16" i="51" a="1"/>
  <c r="BS16" i="51" s="1"/>
  <c r="AD16" i="51" a="1"/>
  <c r="AD16" i="51" s="1"/>
  <c r="BS15" i="52" a="1"/>
  <c r="BS15" i="52" s="1"/>
  <c r="AD15" i="52" a="1"/>
  <c r="AD15" i="52" s="1"/>
  <c r="AC29" i="52"/>
  <c r="AD29" i="52" a="1"/>
  <c r="AD29" i="52" s="1"/>
  <c r="BS23" i="53" a="1"/>
  <c r="BS23" i="53" s="1"/>
  <c r="AD23" i="53" a="1"/>
  <c r="AD23" i="53" s="1"/>
  <c r="AC15" i="54"/>
  <c r="AD15" i="54" a="1"/>
  <c r="AD15" i="54" s="1"/>
  <c r="BS23" i="55" a="1"/>
  <c r="BS23" i="55" s="1"/>
  <c r="AD23" i="55" a="1"/>
  <c r="AD23" i="55" s="1"/>
  <c r="BS23" i="58" a="1"/>
  <c r="BS23" i="58" s="1"/>
  <c r="AD23" i="58" a="1"/>
  <c r="AD23" i="58" s="1"/>
  <c r="BS29" i="59" a="1"/>
  <c r="BS29" i="59" s="1"/>
  <c r="AD29" i="59" a="1"/>
  <c r="AD29" i="59" s="1"/>
  <c r="AC23" i="60"/>
  <c r="AD23" i="60" a="1"/>
  <c r="AD23" i="60" s="1"/>
  <c r="BS30" i="61" a="1"/>
  <c r="BS30" i="61" s="1"/>
  <c r="AD30" i="61" a="1"/>
  <c r="AD30" i="61" s="1"/>
  <c r="BS15" i="63" a="1"/>
  <c r="BS15" i="63" s="1"/>
  <c r="AD15" i="63" a="1"/>
  <c r="AD15" i="63" s="1"/>
  <c r="BS22" i="64" a="1"/>
  <c r="BS22" i="64" s="1"/>
  <c r="AD22" i="64" a="1"/>
  <c r="AD22" i="64" s="1"/>
  <c r="BS29" i="66" a="1"/>
  <c r="BS29" i="66" s="1"/>
  <c r="AD29" i="66" a="1"/>
  <c r="AD29" i="66" s="1"/>
  <c r="BS23" i="67" a="1"/>
  <c r="BS23" i="67" s="1"/>
  <c r="AD23" i="67" a="1"/>
  <c r="AD23" i="67" s="1"/>
  <c r="AC30" i="68"/>
  <c r="AD30" i="68" a="1"/>
  <c r="AD30" i="68" s="1"/>
  <c r="BS23" i="70" a="1"/>
  <c r="BS23" i="70" s="1"/>
  <c r="AD23" i="70" a="1"/>
  <c r="AD23" i="70" s="1"/>
  <c r="BS30" i="71" a="1"/>
  <c r="BS30" i="71" s="1"/>
  <c r="AD30" i="71" a="1"/>
  <c r="AD30" i="71" s="1"/>
  <c r="BS22" i="72" a="1"/>
  <c r="BS22" i="72" s="1"/>
  <c r="AD22" i="72" a="1"/>
  <c r="AD22" i="72" s="1"/>
  <c r="BS16" i="74" a="1"/>
  <c r="BS16" i="74" s="1"/>
  <c r="AD16" i="74" a="1"/>
  <c r="AD16" i="74" s="1"/>
  <c r="BS30" i="74" a="1"/>
  <c r="BS30" i="74" s="1"/>
  <c r="AD30" i="74" a="1"/>
  <c r="AD30" i="74" s="1"/>
  <c r="BS23" i="75" a="1"/>
  <c r="BS23" i="75" s="1"/>
  <c r="AD23" i="75" a="1"/>
  <c r="AD23" i="75" s="1"/>
  <c r="BR15" i="62"/>
  <c r="X28" i="62" a="1"/>
  <c r="X28" i="62" s="1"/>
  <c r="X26" i="62" a="1"/>
  <c r="X26" i="62" s="1"/>
  <c r="X27" i="62" a="1"/>
  <c r="X27" i="62" s="1"/>
  <c r="X25" i="62" a="1"/>
  <c r="X25" i="62" s="1"/>
  <c r="X26" i="64" a="1"/>
  <c r="X26" i="64" s="1"/>
  <c r="X27" i="64" a="1"/>
  <c r="X27" i="64" s="1"/>
  <c r="X28" i="64" a="1"/>
  <c r="X28" i="64" s="1"/>
  <c r="X25" i="64" a="1"/>
  <c r="X25" i="64" s="1"/>
  <c r="AX30" i="57"/>
  <c r="BR29" i="50"/>
  <c r="BL21" i="52" a="1"/>
  <c r="BL21" i="52" s="1"/>
  <c r="X18" i="52" a="1"/>
  <c r="X18" i="52" s="1"/>
  <c r="X19" i="52" a="1"/>
  <c r="X19" i="52" s="1"/>
  <c r="X20" i="52" a="1"/>
  <c r="X20" i="52" s="1"/>
  <c r="X21" i="52" a="1"/>
  <c r="X21" i="52" s="1"/>
  <c r="BL20" i="50" a="1"/>
  <c r="BL20" i="50" s="1"/>
  <c r="X18" i="50" a="1"/>
  <c r="X18" i="50" s="1"/>
  <c r="X21" i="50" a="1"/>
  <c r="X21" i="50" s="1"/>
  <c r="X19" i="50" a="1"/>
  <c r="X19" i="50" s="1"/>
  <c r="X20" i="50" a="1"/>
  <c r="X20" i="50" s="1"/>
  <c r="X32" i="56" a="1"/>
  <c r="X32" i="56" s="1"/>
  <c r="X34" i="56" a="1"/>
  <c r="X34" i="56" s="1"/>
  <c r="X33" i="56" a="1"/>
  <c r="X33" i="56" s="1"/>
  <c r="X35" i="56" a="1"/>
  <c r="X35" i="56" s="1"/>
  <c r="X19" i="63" a="1"/>
  <c r="X19" i="63" s="1"/>
  <c r="X20" i="63" a="1"/>
  <c r="X20" i="63" s="1"/>
  <c r="X18" i="63" a="1"/>
  <c r="X18" i="63" s="1"/>
  <c r="AX16" i="70"/>
  <c r="BR16" i="53"/>
  <c r="BR30" i="55"/>
  <c r="BR22" i="75"/>
  <c r="BR16" i="68"/>
  <c r="BL18" i="70" a="1"/>
  <c r="BL18" i="70" s="1"/>
  <c r="X18" i="70" a="1"/>
  <c r="X18" i="70" s="1"/>
  <c r="AN18" i="70" s="1"/>
  <c r="X19" i="70" a="1"/>
  <c r="X19" i="70" s="1"/>
  <c r="X20" i="70" a="1"/>
  <c r="X20" i="70" s="1"/>
  <c r="X21" i="70" a="1"/>
  <c r="X21" i="70" s="1"/>
  <c r="X26" i="58" a="1"/>
  <c r="X26" i="58" s="1"/>
  <c r="X27" i="58" a="1"/>
  <c r="X27" i="58" s="1"/>
  <c r="X28" i="58" a="1"/>
  <c r="X28" i="58" s="1"/>
  <c r="X25" i="58" a="1"/>
  <c r="X25" i="58" s="1"/>
  <c r="BL34" i="59" a="1"/>
  <c r="BL34" i="59" s="1"/>
  <c r="X33" i="59" a="1"/>
  <c r="X33" i="59" s="1"/>
  <c r="X34" i="59" a="1"/>
  <c r="X34" i="59" s="1"/>
  <c r="X35" i="59" a="1"/>
  <c r="X35" i="59" s="1"/>
  <c r="X32" i="59" a="1"/>
  <c r="X32" i="59" s="1"/>
  <c r="AX15" i="58"/>
  <c r="X11" i="65" a="1"/>
  <c r="X11" i="65" s="1"/>
  <c r="X12" i="65" a="1"/>
  <c r="X12" i="65" s="1"/>
  <c r="X13" i="55" a="1"/>
  <c r="X13" i="55" s="1"/>
  <c r="X14" i="55" a="1"/>
  <c r="X14" i="55" s="1"/>
  <c r="X11" i="55" a="1"/>
  <c r="X11" i="55" s="1"/>
  <c r="X12" i="55" a="1"/>
  <c r="X12" i="55" s="1"/>
  <c r="BR23" i="52"/>
  <c r="BR22" i="55"/>
  <c r="BR16" i="63"/>
  <c r="BR29" i="74"/>
  <c r="BR23" i="76"/>
  <c r="X20" i="48" a="1"/>
  <c r="X20" i="48" s="1"/>
  <c r="X21" i="48" a="1"/>
  <c r="X21" i="48" s="1"/>
  <c r="X18" i="48" a="1"/>
  <c r="X18" i="48" s="1"/>
  <c r="X19" i="48" a="1"/>
  <c r="X19" i="48" s="1"/>
  <c r="X32" i="72" a="1"/>
  <c r="X32" i="72" s="1"/>
  <c r="X33" i="72" a="1"/>
  <c r="X33" i="72" s="1"/>
  <c r="X34" i="72" a="1"/>
  <c r="X34" i="72" s="1"/>
  <c r="X35" i="72" a="1"/>
  <c r="X35" i="72" s="1"/>
  <c r="X25" i="54" a="1"/>
  <c r="X25" i="54" s="1"/>
  <c r="X26" i="54" a="1"/>
  <c r="X26" i="54" s="1"/>
  <c r="X28" i="54" a="1"/>
  <c r="X28" i="54" s="1"/>
  <c r="X27" i="54" a="1"/>
  <c r="X27" i="54" s="1"/>
  <c r="BR30" i="51"/>
  <c r="BL13" i="68" a="1"/>
  <c r="BL13" i="68" s="1"/>
  <c r="X11" i="68" a="1"/>
  <c r="X11" i="68" s="1"/>
  <c r="X12" i="68" a="1"/>
  <c r="X12" i="68" s="1"/>
  <c r="X13" i="68" a="1"/>
  <c r="X13" i="68" s="1"/>
  <c r="X25" i="69" a="1"/>
  <c r="X25" i="69" s="1"/>
  <c r="X26" i="69" a="1"/>
  <c r="X26" i="69" s="1"/>
  <c r="X28" i="69" a="1"/>
  <c r="X28" i="69" s="1"/>
  <c r="X27" i="69" a="1"/>
  <c r="X27" i="69" s="1"/>
  <c r="AX29" i="76"/>
  <c r="BR15" i="52"/>
  <c r="BR29" i="54"/>
  <c r="BR23" i="62"/>
  <c r="BR15" i="76"/>
  <c r="AX23" i="49"/>
  <c r="BR16" i="57"/>
  <c r="AX16" i="48"/>
  <c r="AX29" i="52"/>
  <c r="AX23" i="58"/>
  <c r="AX15" i="64"/>
  <c r="AX30" i="63"/>
  <c r="AX22" i="68"/>
  <c r="BR16" i="48"/>
  <c r="BR15" i="49"/>
  <c r="BR23" i="49"/>
  <c r="BR22" i="53"/>
  <c r="BR30" i="53"/>
  <c r="BR29" i="52"/>
  <c r="BR16" i="59"/>
  <c r="BR15" i="58"/>
  <c r="BR23" i="58"/>
  <c r="BR22" i="57"/>
  <c r="BR30" i="57"/>
  <c r="BR29" i="56"/>
  <c r="BR16" i="65"/>
  <c r="BR15" i="64"/>
  <c r="BR23" i="64"/>
  <c r="BR22" i="63"/>
  <c r="BR30" i="63"/>
  <c r="BR29" i="62"/>
  <c r="BR16" i="70"/>
  <c r="BR15" i="69"/>
  <c r="BR23" i="69"/>
  <c r="BR22" i="68"/>
  <c r="BR30" i="68"/>
  <c r="BR29" i="76"/>
  <c r="AC16" i="74"/>
  <c r="BR16" i="49"/>
  <c r="BR15" i="53"/>
  <c r="BR23" i="53"/>
  <c r="BR22" i="52"/>
  <c r="BR30" i="52"/>
  <c r="BR29" i="51"/>
  <c r="BR16" i="58"/>
  <c r="BR15" i="57"/>
  <c r="BR23" i="57"/>
  <c r="BR22" i="56"/>
  <c r="BR30" i="56"/>
  <c r="BR29" i="55"/>
  <c r="BR16" i="64"/>
  <c r="BR15" i="63"/>
  <c r="BR23" i="63"/>
  <c r="BR22" i="62"/>
  <c r="BR30" i="62"/>
  <c r="BR29" i="75"/>
  <c r="BR16" i="69"/>
  <c r="BR15" i="68"/>
  <c r="BR23" i="68"/>
  <c r="BR22" i="76"/>
  <c r="BR30" i="76"/>
  <c r="BR29" i="46"/>
  <c r="BR16" i="52"/>
  <c r="BR15" i="51"/>
  <c r="BR23" i="51"/>
  <c r="BR22" i="50"/>
  <c r="BR30" i="50"/>
  <c r="BR29" i="61"/>
  <c r="BR16" i="56"/>
  <c r="BR15" i="55"/>
  <c r="BR23" i="55"/>
  <c r="BR22" i="54"/>
  <c r="BR30" i="54"/>
  <c r="BR29" i="67"/>
  <c r="BR16" i="62"/>
  <c r="BR15" i="75"/>
  <c r="BR23" i="75"/>
  <c r="BR22" i="74"/>
  <c r="BR30" i="74"/>
  <c r="BR29" i="72"/>
  <c r="BR16" i="76"/>
  <c r="BR22" i="51"/>
  <c r="BR15" i="56"/>
  <c r="AX15" i="49"/>
  <c r="AX30" i="53"/>
  <c r="AX22" i="57"/>
  <c r="AX16" i="65"/>
  <c r="AX29" i="62"/>
  <c r="AX23" i="69"/>
  <c r="BR22" i="46"/>
  <c r="BR30" i="46"/>
  <c r="BR29" i="47"/>
  <c r="BR16" i="51"/>
  <c r="BR15" i="50"/>
  <c r="BR23" i="50"/>
  <c r="BR22" i="61"/>
  <c r="BR30" i="61"/>
  <c r="BR29" i="60"/>
  <c r="BR16" i="55"/>
  <c r="BR15" i="54"/>
  <c r="BR23" i="54"/>
  <c r="BR22" i="67"/>
  <c r="BR30" i="67"/>
  <c r="BR29" i="66"/>
  <c r="BR16" i="75"/>
  <c r="BR15" i="74"/>
  <c r="BR23" i="74"/>
  <c r="BR22" i="72"/>
  <c r="BR30" i="72"/>
  <c r="BR29" i="71"/>
  <c r="BR15" i="46"/>
  <c r="BR23" i="46"/>
  <c r="BR22" i="47"/>
  <c r="BR30" i="47"/>
  <c r="BR29" i="48"/>
  <c r="BR16" i="50"/>
  <c r="BR15" i="61"/>
  <c r="BR23" i="61"/>
  <c r="BR22" i="60"/>
  <c r="BR30" i="60"/>
  <c r="BR29" i="59"/>
  <c r="BR16" i="54"/>
  <c r="BR15" i="67"/>
  <c r="BR23" i="67"/>
  <c r="BR22" i="66"/>
  <c r="BR30" i="66"/>
  <c r="BR29" i="65"/>
  <c r="BR16" i="74"/>
  <c r="BR15" i="72"/>
  <c r="BR23" i="72"/>
  <c r="BR22" i="71"/>
  <c r="BR30" i="71"/>
  <c r="BR29" i="70"/>
  <c r="AX22" i="53"/>
  <c r="AX16" i="59"/>
  <c r="AX29" i="56"/>
  <c r="AX23" i="64"/>
  <c r="AX15" i="69"/>
  <c r="AX30" i="68"/>
  <c r="BR16" i="46"/>
  <c r="BR15" i="47"/>
  <c r="BR23" i="47"/>
  <c r="BR22" i="48"/>
  <c r="BR30" i="48"/>
  <c r="BR29" i="49"/>
  <c r="BR16" i="61"/>
  <c r="BR15" i="60"/>
  <c r="BR23" i="60"/>
  <c r="BR22" i="59"/>
  <c r="BR30" i="59"/>
  <c r="BR29" i="58"/>
  <c r="BR16" i="67"/>
  <c r="BR15" i="66"/>
  <c r="BR23" i="66"/>
  <c r="BR22" i="65"/>
  <c r="BR30" i="65"/>
  <c r="BR29" i="64"/>
  <c r="BR16" i="72"/>
  <c r="BR15" i="71"/>
  <c r="BR23" i="71"/>
  <c r="BR22" i="70"/>
  <c r="BR30" i="70"/>
  <c r="BR29" i="69"/>
  <c r="AX22" i="63"/>
  <c r="AC22" i="76"/>
  <c r="BR16" i="47"/>
  <c r="BR15" i="48"/>
  <c r="BR23" i="48"/>
  <c r="BR22" i="49"/>
  <c r="BR30" i="49"/>
  <c r="BR29" i="53"/>
  <c r="BR16" i="60"/>
  <c r="BR15" i="59"/>
  <c r="BR23" i="59"/>
  <c r="BR22" i="58"/>
  <c r="BR30" i="58"/>
  <c r="BR29" i="57"/>
  <c r="BR16" i="66"/>
  <c r="BR15" i="65"/>
  <c r="BR23" i="65"/>
  <c r="BR22" i="64"/>
  <c r="BR30" i="64"/>
  <c r="BR29" i="63"/>
  <c r="BR16" i="71"/>
  <c r="BR15" i="70"/>
  <c r="BR23" i="70"/>
  <c r="BR22" i="69"/>
  <c r="BR30" i="69"/>
  <c r="BR29" i="68"/>
  <c r="DL23" i="67"/>
  <c r="DL22" i="66"/>
  <c r="DL22" i="54"/>
  <c r="DL14" i="59"/>
  <c r="DL30" i="68"/>
  <c r="CK14" i="50"/>
  <c r="AC30" i="52"/>
  <c r="AC15" i="51"/>
  <c r="AC23" i="55"/>
  <c r="AC29" i="63"/>
  <c r="AX16" i="49"/>
  <c r="AX15" i="53"/>
  <c r="AX23" i="53"/>
  <c r="AX22" i="52"/>
  <c r="AX30" i="52"/>
  <c r="AX29" i="51"/>
  <c r="AX16" i="58"/>
  <c r="AX15" i="57"/>
  <c r="AX23" i="57"/>
  <c r="AX22" i="56"/>
  <c r="AX30" i="56"/>
  <c r="AX29" i="55"/>
  <c r="AX16" i="64"/>
  <c r="AX15" i="63"/>
  <c r="AX23" i="63"/>
  <c r="AX22" i="62"/>
  <c r="AX30" i="62"/>
  <c r="AX29" i="75"/>
  <c r="AX16" i="69"/>
  <c r="AX15" i="68"/>
  <c r="AX23" i="68"/>
  <c r="AX22" i="76"/>
  <c r="AX30" i="76"/>
  <c r="AC30" i="76"/>
  <c r="AX16" i="53"/>
  <c r="AX15" i="52"/>
  <c r="AX23" i="52"/>
  <c r="AX22" i="51"/>
  <c r="AX30" i="51"/>
  <c r="AX29" i="50"/>
  <c r="AX16" i="57"/>
  <c r="AX15" i="56"/>
  <c r="AX23" i="56"/>
  <c r="AX22" i="55"/>
  <c r="AX30" i="55"/>
  <c r="AX29" i="54"/>
  <c r="AX16" i="63"/>
  <c r="AX15" i="62"/>
  <c r="AX23" i="62"/>
  <c r="AX22" i="75"/>
  <c r="AX30" i="75"/>
  <c r="AX29" i="74"/>
  <c r="AX16" i="68"/>
  <c r="AX15" i="76"/>
  <c r="AX23" i="76"/>
  <c r="AC23" i="51"/>
  <c r="AC29" i="57"/>
  <c r="AC16" i="54"/>
  <c r="AC22" i="62"/>
  <c r="AX29" i="46"/>
  <c r="AX16" i="52"/>
  <c r="AX15" i="51"/>
  <c r="AX23" i="51"/>
  <c r="AX22" i="50"/>
  <c r="AX30" i="50"/>
  <c r="AX29" i="61"/>
  <c r="AX16" i="56"/>
  <c r="AX15" i="55"/>
  <c r="AX23" i="55"/>
  <c r="AX22" i="54"/>
  <c r="AX30" i="54"/>
  <c r="AX29" i="67"/>
  <c r="AX16" i="62"/>
  <c r="AX15" i="75"/>
  <c r="AX23" i="75"/>
  <c r="AX22" i="74"/>
  <c r="AX30" i="74"/>
  <c r="AX29" i="72"/>
  <c r="AX16" i="76"/>
  <c r="DL22" i="48"/>
  <c r="AX22" i="46"/>
  <c r="AX30" i="46"/>
  <c r="AX29" i="47"/>
  <c r="AX16" i="51"/>
  <c r="AX15" i="50"/>
  <c r="AX23" i="50"/>
  <c r="AX22" i="61"/>
  <c r="AX30" i="61"/>
  <c r="AX29" i="60"/>
  <c r="AX16" i="55"/>
  <c r="AX15" i="54"/>
  <c r="AX23" i="54"/>
  <c r="AX22" i="67"/>
  <c r="AX30" i="67"/>
  <c r="AX29" i="66"/>
  <c r="AX16" i="75"/>
  <c r="AX15" i="74"/>
  <c r="AX23" i="74"/>
  <c r="AX22" i="72"/>
  <c r="AX30" i="72"/>
  <c r="AX29" i="71"/>
  <c r="AC16" i="50"/>
  <c r="AC22" i="56"/>
  <c r="AC30" i="62"/>
  <c r="AX15" i="46"/>
  <c r="AX23" i="46"/>
  <c r="AX22" i="47"/>
  <c r="AX30" i="47"/>
  <c r="AX29" i="48"/>
  <c r="AX16" i="50"/>
  <c r="AX15" i="61"/>
  <c r="AX23" i="61"/>
  <c r="AX22" i="60"/>
  <c r="AX30" i="60"/>
  <c r="AX29" i="59"/>
  <c r="AX15" i="67"/>
  <c r="AX23" i="67"/>
  <c r="AX22" i="66"/>
  <c r="AX30" i="66"/>
  <c r="AX29" i="65"/>
  <c r="AX16" i="74"/>
  <c r="AX15" i="72"/>
  <c r="AX23" i="72"/>
  <c r="AX22" i="71"/>
  <c r="AX30" i="71"/>
  <c r="AX29" i="70"/>
  <c r="AC29" i="68"/>
  <c r="AX16" i="46"/>
  <c r="AX15" i="47"/>
  <c r="AX23" i="47"/>
  <c r="AX22" i="48"/>
  <c r="AX30" i="48"/>
  <c r="AX29" i="49"/>
  <c r="AX16" i="61"/>
  <c r="AX15" i="60"/>
  <c r="AX23" i="60"/>
  <c r="AX22" i="59"/>
  <c r="AX30" i="59"/>
  <c r="AX29" i="58"/>
  <c r="AX16" i="67"/>
  <c r="AX15" i="66"/>
  <c r="AX23" i="66"/>
  <c r="AX22" i="65"/>
  <c r="AX30" i="65"/>
  <c r="AX29" i="64"/>
  <c r="AX16" i="72"/>
  <c r="AX15" i="71"/>
  <c r="AX23" i="71"/>
  <c r="AX22" i="70"/>
  <c r="AX30" i="70"/>
  <c r="AX29" i="69"/>
  <c r="DL30" i="51"/>
  <c r="DL30" i="54"/>
  <c r="AC22" i="52"/>
  <c r="AC30" i="56"/>
  <c r="AC15" i="55"/>
  <c r="AC23" i="75"/>
  <c r="AX16" i="47"/>
  <c r="AX15" i="48"/>
  <c r="AX23" i="48"/>
  <c r="AX22" i="49"/>
  <c r="AX30" i="49"/>
  <c r="AX29" i="53"/>
  <c r="AX16" i="60"/>
  <c r="AX15" i="59"/>
  <c r="AX23" i="59"/>
  <c r="AX22" i="58"/>
  <c r="AX30" i="58"/>
  <c r="AX16" i="66"/>
  <c r="AX15" i="65"/>
  <c r="AX23" i="65"/>
  <c r="AX22" i="64"/>
  <c r="AX30" i="64"/>
  <c r="AX29" i="63"/>
  <c r="AX16" i="71"/>
  <c r="AX15" i="70"/>
  <c r="AX23" i="70"/>
  <c r="AX22" i="69"/>
  <c r="AX30" i="69"/>
  <c r="AC15" i="75"/>
  <c r="DL15" i="66"/>
  <c r="AC16" i="46"/>
  <c r="AC22" i="51"/>
  <c r="AC23" i="50"/>
  <c r="AC15" i="50"/>
  <c r="AC16" i="61"/>
  <c r="AC29" i="56"/>
  <c r="AC30" i="55"/>
  <c r="AC22" i="55"/>
  <c r="AC16" i="67"/>
  <c r="AC30" i="75"/>
  <c r="AC22" i="75"/>
  <c r="AC23" i="74"/>
  <c r="AC15" i="74"/>
  <c r="AC16" i="72"/>
  <c r="AC29" i="76"/>
  <c r="AC23" i="46"/>
  <c r="AC15" i="46"/>
  <c r="AC16" i="47"/>
  <c r="AC29" i="51"/>
  <c r="AC30" i="50"/>
  <c r="AC22" i="50"/>
  <c r="AC23" i="61"/>
  <c r="AC15" i="61"/>
  <c r="AC29" i="55"/>
  <c r="AC30" i="54"/>
  <c r="AC22" i="54"/>
  <c r="AC23" i="67"/>
  <c r="AC15" i="67"/>
  <c r="AC16" i="66"/>
  <c r="AC29" i="75"/>
  <c r="AC30" i="74"/>
  <c r="AC23" i="72"/>
  <c r="AC15" i="72"/>
  <c r="AC30" i="46"/>
  <c r="AC22" i="46"/>
  <c r="AC23" i="47"/>
  <c r="AC16" i="48"/>
  <c r="AC29" i="50"/>
  <c r="AC30" i="61"/>
  <c r="AC22" i="61"/>
  <c r="AC15" i="60"/>
  <c r="AC29" i="54"/>
  <c r="AC30" i="67"/>
  <c r="AC22" i="67"/>
  <c r="AC23" i="66"/>
  <c r="AC15" i="66"/>
  <c r="AC16" i="65"/>
  <c r="AC30" i="72"/>
  <c r="AC22" i="72"/>
  <c r="AC23" i="71"/>
  <c r="AC16" i="70"/>
  <c r="DL23" i="68"/>
  <c r="AC29" i="46"/>
  <c r="AC30" i="47"/>
  <c r="AC22" i="47"/>
  <c r="AC23" i="48"/>
  <c r="AC15" i="48"/>
  <c r="AC16" i="49"/>
  <c r="AC29" i="61"/>
  <c r="AC30" i="60"/>
  <c r="AC23" i="59"/>
  <c r="AC15" i="59"/>
  <c r="AC16" i="58"/>
  <c r="AC29" i="67"/>
  <c r="AC30" i="66"/>
  <c r="AC22" i="66"/>
  <c r="AC23" i="65"/>
  <c r="AC15" i="65"/>
  <c r="AC16" i="64"/>
  <c r="AC29" i="72"/>
  <c r="AC30" i="71"/>
  <c r="AC22" i="71"/>
  <c r="AC23" i="70"/>
  <c r="AC15" i="70"/>
  <c r="AC16" i="69"/>
  <c r="AC29" i="47"/>
  <c r="AC30" i="48"/>
  <c r="AC22" i="48"/>
  <c r="AC23" i="49"/>
  <c r="AC15" i="49"/>
  <c r="AC16" i="53"/>
  <c r="AC30" i="59"/>
  <c r="AC22" i="59"/>
  <c r="AC23" i="58"/>
  <c r="AC15" i="58"/>
  <c r="AC16" i="57"/>
  <c r="AC29" i="66"/>
  <c r="AC30" i="65"/>
  <c r="AC22" i="65"/>
  <c r="AC16" i="63"/>
  <c r="AC29" i="71"/>
  <c r="AC30" i="70"/>
  <c r="AC22" i="70"/>
  <c r="AC23" i="69"/>
  <c r="AC15" i="69"/>
  <c r="AC16" i="68"/>
  <c r="DL30" i="70"/>
  <c r="AC29" i="48"/>
  <c r="AC22" i="49"/>
  <c r="AC23" i="53"/>
  <c r="AC15" i="53"/>
  <c r="AC16" i="52"/>
  <c r="AC29" i="59"/>
  <c r="AC30" i="58"/>
  <c r="AC22" i="58"/>
  <c r="AC16" i="56"/>
  <c r="AC29" i="65"/>
  <c r="AC22" i="64"/>
  <c r="AC23" i="63"/>
  <c r="AC15" i="63"/>
  <c r="AC16" i="62"/>
  <c r="AC29" i="70"/>
  <c r="AC30" i="69"/>
  <c r="AC22" i="69"/>
  <c r="AC23" i="68"/>
  <c r="AC15" i="68"/>
  <c r="AC16" i="76"/>
  <c r="AC29" i="49"/>
  <c r="AC30" i="53"/>
  <c r="AC22" i="53"/>
  <c r="AC23" i="52"/>
  <c r="AC15" i="52"/>
  <c r="AC16" i="51"/>
  <c r="AC29" i="58"/>
  <c r="AC30" i="57"/>
  <c r="AC22" i="57"/>
  <c r="AC23" i="56"/>
  <c r="AC15" i="56"/>
  <c r="AC16" i="55"/>
  <c r="AC30" i="63"/>
  <c r="AC22" i="63"/>
  <c r="AC23" i="62"/>
  <c r="AC15" i="62"/>
  <c r="AC16" i="75"/>
  <c r="AC29" i="69"/>
  <c r="AC22" i="68"/>
  <c r="AC23" i="76"/>
  <c r="AC15" i="76"/>
  <c r="CD16" i="54"/>
  <c r="CK22" i="62"/>
  <c r="CK14" i="49"/>
  <c r="DL23" i="76"/>
  <c r="DL30" i="69"/>
  <c r="DL16" i="54"/>
  <c r="DL22" i="67"/>
  <c r="DL14" i="46"/>
  <c r="DL15" i="52"/>
  <c r="DL23" i="57"/>
  <c r="CK15" i="74"/>
  <c r="DL15" i="54"/>
  <c r="BL15" i="54"/>
  <c r="DL14" i="57"/>
  <c r="AY30" i="68" a="1"/>
  <c r="AY30" i="68" s="1"/>
  <c r="BH30" i="68" s="1"/>
  <c r="DC30" i="68" s="1"/>
  <c r="BS30" i="68" a="1"/>
  <c r="BS30" i="68" s="1"/>
  <c r="CK30" i="65"/>
  <c r="CD12" i="63"/>
  <c r="DL23" i="52"/>
  <c r="CK14" i="47"/>
  <c r="DL23" i="51"/>
  <c r="BL25" i="58" a="1"/>
  <c r="BL25" i="58" s="1"/>
  <c r="BL26" i="58" a="1"/>
  <c r="BL26" i="58" s="1"/>
  <c r="BL27" i="58" a="1"/>
  <c r="BL27" i="58" s="1"/>
  <c r="BL28" i="58" a="1"/>
  <c r="BL28" i="58" s="1"/>
  <c r="DL22" i="68"/>
  <c r="CK30" i="48"/>
  <c r="BL30" i="58"/>
  <c r="CE30" i="58" s="1"/>
  <c r="DL30" i="58"/>
  <c r="BS15" i="68" a="1"/>
  <c r="BS15" i="68" s="1"/>
  <c r="CC33" i="48"/>
  <c r="CD33" i="48"/>
  <c r="DL22" i="46"/>
  <c r="CC34" i="48"/>
  <c r="CD34" i="48"/>
  <c r="BL35" i="56" a="1"/>
  <c r="BL35" i="56" s="1"/>
  <c r="BL33" i="56" a="1"/>
  <c r="BL33" i="56" s="1"/>
  <c r="BZ11" i="68"/>
  <c r="CK30" i="76"/>
  <c r="CD24" i="61"/>
  <c r="CK14" i="61"/>
  <c r="CK30" i="50"/>
  <c r="CK14" i="72"/>
  <c r="CC18" i="51"/>
  <c r="CD18" i="51"/>
  <c r="CC15" i="63"/>
  <c r="CD15" i="63"/>
  <c r="CC26" i="66"/>
  <c r="CD26" i="66"/>
  <c r="CC32" i="69"/>
  <c r="CD32" i="69"/>
  <c r="CD17" i="46"/>
  <c r="CC35" i="46"/>
  <c r="CD35" i="46"/>
  <c r="CC26" i="54"/>
  <c r="CD26" i="54"/>
  <c r="CC31" i="54"/>
  <c r="CD31" i="54"/>
  <c r="CC29" i="56"/>
  <c r="CD29" i="56"/>
  <c r="BF18" i="64"/>
  <c r="CD18" i="64"/>
  <c r="BE31" i="47"/>
  <c r="CD31" i="47"/>
  <c r="CC26" i="58"/>
  <c r="CD26" i="58"/>
  <c r="CC28" i="74"/>
  <c r="CD28" i="74"/>
  <c r="BZ25" i="52"/>
  <c r="CD25" i="52"/>
  <c r="CC25" i="55"/>
  <c r="CD25" i="55"/>
  <c r="CC29" i="59"/>
  <c r="CD29" i="59"/>
  <c r="B16" i="54" a="1"/>
  <c r="B16" i="54" s="1"/>
  <c r="P16" i="54" s="1"/>
  <c r="BS16" i="54" a="1"/>
  <c r="BS16" i="54" s="1"/>
  <c r="AY23" i="60" a="1"/>
  <c r="AY23" i="60" s="1"/>
  <c r="BH23" i="60" s="1"/>
  <c r="DC23" i="60" s="1"/>
  <c r="BS23" i="60" a="1"/>
  <c r="BS23" i="60" s="1"/>
  <c r="CC24" i="48"/>
  <c r="CD24" i="48"/>
  <c r="CC22" i="63"/>
  <c r="CD22" i="63"/>
  <c r="BF24" i="64"/>
  <c r="CD24" i="64"/>
  <c r="CC23" i="71"/>
  <c r="CD23" i="71"/>
  <c r="BL32" i="72" a="1"/>
  <c r="BL32" i="72" s="1"/>
  <c r="BL33" i="72" a="1"/>
  <c r="BL33" i="72" s="1"/>
  <c r="BL34" i="72" a="1"/>
  <c r="BL34" i="72" s="1"/>
  <c r="BL35" i="72" a="1"/>
  <c r="BL35" i="72" s="1"/>
  <c r="CC26" i="72"/>
  <c r="CD26" i="72"/>
  <c r="CC31" i="72"/>
  <c r="CD31" i="72"/>
  <c r="CC22" i="75"/>
  <c r="CD22" i="75"/>
  <c r="CC13" i="76"/>
  <c r="CD13" i="76"/>
  <c r="CC14" i="76"/>
  <c r="CD14" i="76"/>
  <c r="CC14" i="46"/>
  <c r="CD14" i="46"/>
  <c r="BY28" i="46"/>
  <c r="CC28" i="50"/>
  <c r="CD28" i="50"/>
  <c r="CC20" i="51"/>
  <c r="CD20" i="51"/>
  <c r="CC12" i="55"/>
  <c r="CD12" i="55"/>
  <c r="CC13" i="55"/>
  <c r="CD13" i="55"/>
  <c r="CC14" i="55"/>
  <c r="CD14" i="55"/>
  <c r="CC21" i="57"/>
  <c r="CD21" i="57"/>
  <c r="BL18" i="63" a="1"/>
  <c r="BL18" i="63" s="1"/>
  <c r="BL19" i="63" a="1"/>
  <c r="BL19" i="63" s="1"/>
  <c r="BL20" i="63" a="1"/>
  <c r="BL20" i="63" s="1"/>
  <c r="CE20" i="63" s="1"/>
  <c r="CK20" i="63" s="1"/>
  <c r="CC28" i="66"/>
  <c r="CD28" i="66"/>
  <c r="CC14" i="67"/>
  <c r="CD14" i="67"/>
  <c r="CC19" i="67"/>
  <c r="CD19" i="67"/>
  <c r="CC26" i="68"/>
  <c r="CD26" i="68"/>
  <c r="CC17" i="69"/>
  <c r="CD17" i="69"/>
  <c r="CC14" i="70"/>
  <c r="CD14" i="70"/>
  <c r="CC18" i="71"/>
  <c r="CD18" i="71"/>
  <c r="CC30" i="71"/>
  <c r="CD30" i="71"/>
  <c r="CC15" i="72"/>
  <c r="CD15" i="72"/>
  <c r="CC32" i="72"/>
  <c r="CD32" i="72"/>
  <c r="CC29" i="74"/>
  <c r="CD29" i="74"/>
  <c r="CC33" i="75"/>
  <c r="CD33" i="75"/>
  <c r="CC19" i="76"/>
  <c r="CD19" i="76"/>
  <c r="CC30" i="76"/>
  <c r="CD30" i="76"/>
  <c r="CC24" i="64"/>
  <c r="CD18" i="62"/>
  <c r="CD20" i="68"/>
  <c r="CA28" i="46"/>
  <c r="CB21" i="48"/>
  <c r="CD21" i="48"/>
  <c r="CC26" i="48"/>
  <c r="CD26" i="48"/>
  <c r="BF32" i="48"/>
  <c r="CD32" i="48"/>
  <c r="CC13" i="49"/>
  <c r="CD13" i="49"/>
  <c r="CC24" i="49"/>
  <c r="CD24" i="49"/>
  <c r="CC30" i="49"/>
  <c r="CD30" i="49"/>
  <c r="BF10" i="50"/>
  <c r="CD10" i="50"/>
  <c r="CC10" i="50"/>
  <c r="CC16" i="50"/>
  <c r="CD16" i="50"/>
  <c r="CC22" i="50"/>
  <c r="CD22" i="50"/>
  <c r="CC25" i="51"/>
  <c r="CD25" i="51"/>
  <c r="B29" i="52" a="1"/>
  <c r="B29" i="52" s="1"/>
  <c r="P29" i="52" s="1"/>
  <c r="BS29" i="52" a="1"/>
  <c r="BS29" i="52" s="1"/>
  <c r="CC33" i="52"/>
  <c r="CD33" i="52"/>
  <c r="CC21" i="53"/>
  <c r="CD21" i="53"/>
  <c r="CC27" i="53"/>
  <c r="CD27" i="53"/>
  <c r="AO29" i="53"/>
  <c r="CT29" i="53" s="1"/>
  <c r="BS29" i="53" a="1"/>
  <c r="BS29" i="53" s="1"/>
  <c r="CC31" i="53"/>
  <c r="CD31" i="53"/>
  <c r="B23" i="54" a="1"/>
  <c r="B23" i="54" s="1"/>
  <c r="P23" i="54" s="1"/>
  <c r="BS23" i="54" a="1"/>
  <c r="BS23" i="54" s="1"/>
  <c r="CC28" i="54"/>
  <c r="CD28" i="54"/>
  <c r="CC32" i="55"/>
  <c r="CD32" i="55"/>
  <c r="CC11" i="56"/>
  <c r="CD11" i="56"/>
  <c r="CC13" i="56"/>
  <c r="CD13" i="56"/>
  <c r="CC24" i="56"/>
  <c r="CD24" i="56"/>
  <c r="CC15" i="57"/>
  <c r="CD15" i="57"/>
  <c r="AY23" i="57" a="1"/>
  <c r="AY23" i="57" s="1"/>
  <c r="BS23" i="57" a="1"/>
  <c r="BS23" i="57" s="1"/>
  <c r="CC27" i="57"/>
  <c r="CD27" i="57"/>
  <c r="AY29" i="57" a="1"/>
  <c r="AY29" i="57" s="1"/>
  <c r="BH29" i="57" s="1"/>
  <c r="DC29" i="57" s="1"/>
  <c r="BS29" i="57" a="1"/>
  <c r="BS29" i="57" s="1"/>
  <c r="BF33" i="57"/>
  <c r="CD33" i="57"/>
  <c r="CC34" i="58"/>
  <c r="CD34" i="58"/>
  <c r="BF34" i="58"/>
  <c r="CC14" i="59"/>
  <c r="CD14" i="59"/>
  <c r="CC30" i="59"/>
  <c r="CD30" i="59"/>
  <c r="CC28" i="61"/>
  <c r="CD28" i="61"/>
  <c r="CC34" i="61"/>
  <c r="CD34" i="61"/>
  <c r="CC30" i="62"/>
  <c r="CD30" i="62"/>
  <c r="BL27" i="64" a="1"/>
  <c r="BL27" i="64" s="1"/>
  <c r="BL25" i="64" a="1"/>
  <c r="BL25" i="64" s="1"/>
  <c r="BL26" i="64" a="1"/>
  <c r="BL26" i="64" s="1"/>
  <c r="BL28" i="64" a="1"/>
  <c r="BL28" i="64" s="1"/>
  <c r="CC15" i="64"/>
  <c r="CD15" i="64"/>
  <c r="CC26" i="64"/>
  <c r="CD26" i="64"/>
  <c r="BF10" i="65"/>
  <c r="CD10" i="65"/>
  <c r="CC11" i="66"/>
  <c r="CD11" i="66"/>
  <c r="CC17" i="66"/>
  <c r="CD17" i="66"/>
  <c r="CC35" i="66"/>
  <c r="CD35" i="66"/>
  <c r="CC27" i="68"/>
  <c r="CD27" i="68"/>
  <c r="AY29" i="68" a="1"/>
  <c r="AY29" i="68" s="1"/>
  <c r="BS29" i="68" a="1"/>
  <c r="BS29" i="68" s="1"/>
  <c r="CC13" i="69"/>
  <c r="CD13" i="69"/>
  <c r="CC23" i="69"/>
  <c r="CD23" i="69"/>
  <c r="CC27" i="70"/>
  <c r="CD27" i="70"/>
  <c r="CC31" i="70"/>
  <c r="CD31" i="70"/>
  <c r="AY15" i="71" a="1"/>
  <c r="AY15" i="71" s="1"/>
  <c r="BH15" i="71" s="1"/>
  <c r="DC15" i="71" s="1"/>
  <c r="BS15" i="71" a="1"/>
  <c r="BS15" i="71" s="1"/>
  <c r="CC19" i="71"/>
  <c r="CD19" i="71"/>
  <c r="CC28" i="72"/>
  <c r="CD28" i="72"/>
  <c r="CC23" i="74"/>
  <c r="CD23" i="74"/>
  <c r="CC17" i="75"/>
  <c r="CD17" i="75"/>
  <c r="CC25" i="76"/>
  <c r="CD25" i="76"/>
  <c r="CC31" i="76"/>
  <c r="CD31" i="76"/>
  <c r="CK15" i="63"/>
  <c r="BL12" i="68" a="1"/>
  <c r="BL12" i="68" s="1"/>
  <c r="BS22" i="68" a="1"/>
  <c r="BS22" i="68" s="1"/>
  <c r="CD17" i="60"/>
  <c r="CD21" i="67"/>
  <c r="CD22" i="68"/>
  <c r="CC12" i="46"/>
  <c r="CD12" i="46"/>
  <c r="CC13" i="46"/>
  <c r="CD13" i="46"/>
  <c r="CC20" i="47"/>
  <c r="CD20" i="47"/>
  <c r="BL25" i="54" a="1"/>
  <c r="BL25" i="54" s="1"/>
  <c r="BL27" i="54" a="1"/>
  <c r="BL27" i="54" s="1"/>
  <c r="BF10" i="55"/>
  <c r="CD10" i="55"/>
  <c r="CC22" i="59"/>
  <c r="CD22" i="59"/>
  <c r="CC35" i="59"/>
  <c r="CD35" i="59"/>
  <c r="BE22" i="60"/>
  <c r="CD22" i="60"/>
  <c r="CC28" i="60"/>
  <c r="CD28" i="60"/>
  <c r="CC34" i="60"/>
  <c r="CD34" i="60"/>
  <c r="CC19" i="61"/>
  <c r="CD19" i="61"/>
  <c r="AY15" i="64" a="1"/>
  <c r="AY15" i="64" s="1"/>
  <c r="BS15" i="64" a="1"/>
  <c r="BS15" i="64" s="1"/>
  <c r="CC17" i="64"/>
  <c r="CD17" i="64"/>
  <c r="CC23" i="64"/>
  <c r="CD23" i="64"/>
  <c r="CC24" i="65"/>
  <c r="CD24" i="65"/>
  <c r="CC30" i="65"/>
  <c r="CD30" i="65"/>
  <c r="CC12" i="67"/>
  <c r="CD12" i="67"/>
  <c r="CC13" i="67"/>
  <c r="CD13" i="67"/>
  <c r="CC17" i="76"/>
  <c r="CD17" i="76"/>
  <c r="CC33" i="50"/>
  <c r="CD33" i="50"/>
  <c r="CC21" i="52"/>
  <c r="CD21" i="52"/>
  <c r="BF30" i="53"/>
  <c r="CD30" i="53"/>
  <c r="CC25" i="57"/>
  <c r="CD25" i="57"/>
  <c r="BF31" i="57"/>
  <c r="CD31" i="57"/>
  <c r="CC22" i="58"/>
  <c r="CD22" i="58"/>
  <c r="CC32" i="58"/>
  <c r="CD32" i="58"/>
  <c r="BF12" i="59"/>
  <c r="CC12" i="59"/>
  <c r="CC35" i="60"/>
  <c r="CD35" i="60"/>
  <c r="CC29" i="62"/>
  <c r="CD29" i="62"/>
  <c r="BL11" i="65" a="1"/>
  <c r="BL11" i="65" s="1"/>
  <c r="BL12" i="65" a="1"/>
  <c r="BL12" i="65" s="1"/>
  <c r="CC21" i="68"/>
  <c r="CD21" i="68"/>
  <c r="CC26" i="65"/>
  <c r="CD26" i="65"/>
  <c r="CC32" i="65"/>
  <c r="CD32" i="65"/>
  <c r="CC21" i="46"/>
  <c r="CD21" i="46"/>
  <c r="CC10" i="47"/>
  <c r="CD10" i="47"/>
  <c r="CC15" i="55"/>
  <c r="CD15" i="55"/>
  <c r="CC28" i="55"/>
  <c r="CD28" i="55"/>
  <c r="CC25" i="56"/>
  <c r="CD25" i="56"/>
  <c r="CC14" i="58"/>
  <c r="CD14" i="58"/>
  <c r="CC18" i="58"/>
  <c r="CD18" i="58"/>
  <c r="CC19" i="59"/>
  <c r="CD19" i="59"/>
  <c r="CC31" i="59"/>
  <c r="CD31" i="59"/>
  <c r="CC19" i="60"/>
  <c r="CD19" i="60"/>
  <c r="BZ22" i="60"/>
  <c r="CC16" i="61"/>
  <c r="CD16" i="61"/>
  <c r="CC25" i="62"/>
  <c r="CD25" i="62"/>
  <c r="BF23" i="63"/>
  <c r="CD23" i="63"/>
  <c r="AY29" i="64" a="1"/>
  <c r="AY29" i="64" s="1"/>
  <c r="BH29" i="64" s="1"/>
  <c r="DC29" i="64" s="1"/>
  <c r="BS29" i="64" a="1"/>
  <c r="BS29" i="64" s="1"/>
  <c r="CC31" i="64"/>
  <c r="CD31" i="64"/>
  <c r="CC18" i="66"/>
  <c r="CD18" i="66"/>
  <c r="CC23" i="66"/>
  <c r="CD23" i="66"/>
  <c r="CC29" i="66"/>
  <c r="CD29" i="66"/>
  <c r="CC25" i="67"/>
  <c r="CD25" i="67"/>
  <c r="BZ31" i="67"/>
  <c r="CD31" i="67"/>
  <c r="CC28" i="68"/>
  <c r="CD28" i="68"/>
  <c r="CC19" i="69"/>
  <c r="CD19" i="69"/>
  <c r="CB24" i="69"/>
  <c r="CD24" i="69"/>
  <c r="BL21" i="70" a="1"/>
  <c r="BL21" i="70" s="1"/>
  <c r="CE21" i="70" s="1"/>
  <c r="BL19" i="70" a="1"/>
  <c r="BL19" i="70" s="1"/>
  <c r="BL20" i="70" a="1"/>
  <c r="BL20" i="70" s="1"/>
  <c r="CC15" i="70"/>
  <c r="CD15" i="70"/>
  <c r="CC12" i="71"/>
  <c r="CD12" i="71"/>
  <c r="CC13" i="71"/>
  <c r="CD13" i="71"/>
  <c r="CC14" i="71"/>
  <c r="CD14" i="71"/>
  <c r="CC26" i="71"/>
  <c r="CD26" i="71"/>
  <c r="CC16" i="72"/>
  <c r="CD16" i="72"/>
  <c r="CC11" i="74"/>
  <c r="CD11" i="74"/>
  <c r="CC14" i="74"/>
  <c r="CD14" i="74"/>
  <c r="BZ18" i="74"/>
  <c r="CD18" i="74"/>
  <c r="BF24" i="74"/>
  <c r="CD24" i="74"/>
  <c r="CC30" i="74"/>
  <c r="CD30" i="74"/>
  <c r="BZ10" i="75"/>
  <c r="CD10" i="75"/>
  <c r="CC18" i="75"/>
  <c r="CD18" i="75"/>
  <c r="CC35" i="75"/>
  <c r="CD35" i="75"/>
  <c r="CC32" i="76"/>
  <c r="CD32" i="76"/>
  <c r="CK23" i="46"/>
  <c r="CK29" i="54"/>
  <c r="BL11" i="68" a="1"/>
  <c r="BL11" i="68" s="1"/>
  <c r="BS16" i="47" a="1"/>
  <c r="BS16" i="47" s="1"/>
  <c r="CD18" i="53"/>
  <c r="CD13" i="50"/>
  <c r="CD28" i="75"/>
  <c r="CC25" i="54"/>
  <c r="CD25" i="54"/>
  <c r="CC24" i="55"/>
  <c r="CD24" i="55"/>
  <c r="CC35" i="56"/>
  <c r="CD35" i="56"/>
  <c r="CC35" i="67"/>
  <c r="CD35" i="67"/>
  <c r="CC24" i="68"/>
  <c r="CD24" i="68"/>
  <c r="CC22" i="69"/>
  <c r="CD22" i="69"/>
  <c r="CC11" i="70"/>
  <c r="CD11" i="70"/>
  <c r="CC12" i="70"/>
  <c r="CD12" i="70"/>
  <c r="CC13" i="70"/>
  <c r="CD13" i="70"/>
  <c r="CC20" i="72"/>
  <c r="CD20" i="72"/>
  <c r="CC34" i="74"/>
  <c r="CD34" i="74"/>
  <c r="CC26" i="47"/>
  <c r="CD26" i="47"/>
  <c r="CC29" i="49"/>
  <c r="CD29" i="49"/>
  <c r="CC15" i="50"/>
  <c r="CD15" i="50"/>
  <c r="CC31" i="52"/>
  <c r="CD31" i="52"/>
  <c r="BC19" i="55"/>
  <c r="CD19" i="55"/>
  <c r="CC10" i="56"/>
  <c r="CD10" i="56"/>
  <c r="CC16" i="56"/>
  <c r="CD16" i="56"/>
  <c r="CC32" i="61"/>
  <c r="CD32" i="61"/>
  <c r="CC11" i="62"/>
  <c r="CD11" i="62"/>
  <c r="CC12" i="62"/>
  <c r="CD12" i="62"/>
  <c r="CC13" i="62"/>
  <c r="CD13" i="62"/>
  <c r="CC10" i="69"/>
  <c r="CD10" i="69"/>
  <c r="CC25" i="70"/>
  <c r="CD25" i="70"/>
  <c r="CC18" i="64"/>
  <c r="BL32" i="56" a="1"/>
  <c r="BL32" i="56" s="1"/>
  <c r="CD18" i="46"/>
  <c r="CC33" i="47"/>
  <c r="CD33" i="47"/>
  <c r="CC25" i="48"/>
  <c r="CD25" i="48"/>
  <c r="CC31" i="48"/>
  <c r="CD31" i="48"/>
  <c r="CC14" i="51"/>
  <c r="CD14" i="51"/>
  <c r="CC30" i="51"/>
  <c r="CD30" i="51"/>
  <c r="CC26" i="52"/>
  <c r="CD26" i="52"/>
  <c r="CC32" i="52"/>
  <c r="CD32" i="52"/>
  <c r="CC11" i="53"/>
  <c r="CD11" i="53"/>
  <c r="CC12" i="53"/>
  <c r="CD12" i="53"/>
  <c r="CC13" i="53"/>
  <c r="CD13" i="53"/>
  <c r="CC27" i="54"/>
  <c r="CD27" i="54"/>
  <c r="CC26" i="55"/>
  <c r="CD26" i="55"/>
  <c r="CC31" i="55"/>
  <c r="CD31" i="55"/>
  <c r="CC17" i="56"/>
  <c r="CD17" i="56"/>
  <c r="CC26" i="57"/>
  <c r="CD26" i="57"/>
  <c r="BF32" i="57"/>
  <c r="CD32" i="57"/>
  <c r="CC12" i="58"/>
  <c r="CD12" i="58"/>
  <c r="CC17" i="59"/>
  <c r="CD17" i="59"/>
  <c r="CC15" i="61"/>
  <c r="CD15" i="61"/>
  <c r="CC27" i="61"/>
  <c r="CD27" i="61"/>
  <c r="CC19" i="64"/>
  <c r="CD19" i="64"/>
  <c r="CC30" i="64"/>
  <c r="CD30" i="64"/>
  <c r="CC34" i="66"/>
  <c r="CD34" i="66"/>
  <c r="CC30" i="46"/>
  <c r="CD30" i="46"/>
  <c r="BD16" i="47"/>
  <c r="CD16" i="47"/>
  <c r="CC31" i="49"/>
  <c r="CD31" i="49"/>
  <c r="BF29" i="50"/>
  <c r="CD29" i="50"/>
  <c r="CC15" i="51"/>
  <c r="CD15" i="51"/>
  <c r="CC16" i="52"/>
  <c r="CD16" i="52"/>
  <c r="CC28" i="53"/>
  <c r="CD28" i="53"/>
  <c r="CC11" i="54"/>
  <c r="CD11" i="54"/>
  <c r="CC13" i="54"/>
  <c r="CD13" i="54"/>
  <c r="CC27" i="46"/>
  <c r="CD27" i="46"/>
  <c r="BC31" i="46"/>
  <c r="CD31" i="46"/>
  <c r="CC17" i="47"/>
  <c r="CD17" i="47"/>
  <c r="BL18" i="48" a="1"/>
  <c r="BL18" i="48" s="1"/>
  <c r="BL19" i="48" a="1"/>
  <c r="BL19" i="48" s="1"/>
  <c r="BL20" i="48" a="1"/>
  <c r="BL20" i="48" s="1"/>
  <c r="CA20" i="48"/>
  <c r="CC14" i="49"/>
  <c r="CD14" i="49"/>
  <c r="CC32" i="49"/>
  <c r="CD32" i="49"/>
  <c r="CC17" i="50"/>
  <c r="CD17" i="50"/>
  <c r="CC23" i="50"/>
  <c r="CD23" i="50"/>
  <c r="CC32" i="51"/>
  <c r="CD32" i="51"/>
  <c r="CC17" i="52"/>
  <c r="CD17" i="52"/>
  <c r="CC35" i="52"/>
  <c r="CD35" i="52"/>
  <c r="CC22" i="53"/>
  <c r="CD22" i="53"/>
  <c r="BE30" i="53"/>
  <c r="CC33" i="53"/>
  <c r="CD33" i="53"/>
  <c r="AY15" i="54" a="1"/>
  <c r="AY15" i="54" s="1"/>
  <c r="BH15" i="54" s="1"/>
  <c r="DC15" i="54" s="1"/>
  <c r="BS15" i="54" a="1"/>
  <c r="BS15" i="54" s="1"/>
  <c r="CC17" i="54"/>
  <c r="CD17" i="54"/>
  <c r="CC29" i="54"/>
  <c r="CD29" i="54"/>
  <c r="CC14" i="56"/>
  <c r="CD14" i="56"/>
  <c r="CC11" i="57"/>
  <c r="CD11" i="57"/>
  <c r="CC12" i="57"/>
  <c r="CD12" i="57"/>
  <c r="CC13" i="57"/>
  <c r="CD13" i="57"/>
  <c r="CC35" i="57"/>
  <c r="CD35" i="57"/>
  <c r="BC22" i="58"/>
  <c r="CC11" i="60"/>
  <c r="CD11" i="60"/>
  <c r="CC14" i="60"/>
  <c r="CD14" i="60"/>
  <c r="CC20" i="60"/>
  <c r="CD20" i="60"/>
  <c r="AY22" i="60" a="1"/>
  <c r="AY22" i="60" s="1"/>
  <c r="BH22" i="60" s="1"/>
  <c r="DC22" i="60" s="1"/>
  <c r="BS22" i="60" a="1"/>
  <c r="BS22" i="60" s="1"/>
  <c r="CC25" i="60"/>
  <c r="CD25" i="60"/>
  <c r="CC29" i="61"/>
  <c r="CD29" i="61"/>
  <c r="BL25" i="62" a="1"/>
  <c r="BL25" i="62" s="1"/>
  <c r="BL26" i="62" a="1"/>
  <c r="BL26" i="62" s="1"/>
  <c r="BL27" i="62" a="1"/>
  <c r="BL27" i="62" s="1"/>
  <c r="BL28" i="62" a="1"/>
  <c r="BL28" i="62" s="1"/>
  <c r="CC31" i="62"/>
  <c r="CD31" i="62"/>
  <c r="AY23" i="64" a="1"/>
  <c r="AY23" i="64" s="1"/>
  <c r="BH23" i="64" s="1"/>
  <c r="DC23" i="64" s="1"/>
  <c r="BS23" i="64" a="1"/>
  <c r="BS23" i="64" s="1"/>
  <c r="CC11" i="65"/>
  <c r="CD11" i="65"/>
  <c r="CC12" i="65"/>
  <c r="CD12" i="65"/>
  <c r="CC13" i="65"/>
  <c r="CD13" i="65"/>
  <c r="CC14" i="66"/>
  <c r="CD14" i="66"/>
  <c r="CC19" i="66"/>
  <c r="CD19" i="66"/>
  <c r="BF32" i="67"/>
  <c r="CD32" i="67"/>
  <c r="CC14" i="69"/>
  <c r="CD14" i="69"/>
  <c r="CC20" i="69"/>
  <c r="CD20" i="69"/>
  <c r="CC30" i="69"/>
  <c r="CD30" i="69"/>
  <c r="CC33" i="70"/>
  <c r="CD33" i="70"/>
  <c r="AY16" i="71" a="1"/>
  <c r="AY16" i="71" s="1"/>
  <c r="BH16" i="71" s="1"/>
  <c r="DC16" i="71" s="1"/>
  <c r="BS16" i="71" a="1"/>
  <c r="BS16" i="71" s="1"/>
  <c r="CC29" i="72"/>
  <c r="CD29" i="72"/>
  <c r="CC33" i="72"/>
  <c r="CD33" i="72"/>
  <c r="CC19" i="74"/>
  <c r="CD19" i="74"/>
  <c r="CC25" i="74"/>
  <c r="CD25" i="74"/>
  <c r="CC30" i="75"/>
  <c r="CD30" i="75"/>
  <c r="CC27" i="76"/>
  <c r="CD27" i="76"/>
  <c r="CC33" i="76"/>
  <c r="CD33" i="76"/>
  <c r="CK16" i="74"/>
  <c r="CK16" i="53"/>
  <c r="BL20" i="52" a="1"/>
  <c r="BL20" i="52" s="1"/>
  <c r="BL35" i="59" a="1"/>
  <c r="BL35" i="59" s="1"/>
  <c r="BS30" i="54" a="1"/>
  <c r="BS30" i="54" s="1"/>
  <c r="CD14" i="50"/>
  <c r="CD12" i="59"/>
  <c r="CD19" i="56"/>
  <c r="CC17" i="62"/>
  <c r="CD17" i="62"/>
  <c r="CC27" i="63"/>
  <c r="CD27" i="63"/>
  <c r="BL18" i="50" a="1"/>
  <c r="BL18" i="50" s="1"/>
  <c r="BL19" i="50" a="1"/>
  <c r="BL19" i="50" s="1"/>
  <c r="CC27" i="50"/>
  <c r="CD27" i="50"/>
  <c r="CC27" i="66"/>
  <c r="CD27" i="66"/>
  <c r="CC30" i="70"/>
  <c r="CD30" i="70"/>
  <c r="CC17" i="71"/>
  <c r="CD17" i="71"/>
  <c r="CC22" i="46"/>
  <c r="CD22" i="46"/>
  <c r="CA32" i="46"/>
  <c r="CD32" i="46"/>
  <c r="CC11" i="47"/>
  <c r="CD11" i="47"/>
  <c r="CC12" i="47"/>
  <c r="CD12" i="47"/>
  <c r="CC18" i="47"/>
  <c r="CD18" i="47"/>
  <c r="CC17" i="48"/>
  <c r="CD17" i="48"/>
  <c r="CC21" i="49"/>
  <c r="CD21" i="49"/>
  <c r="CC18" i="50"/>
  <c r="CD18" i="50"/>
  <c r="CC30" i="50"/>
  <c r="CD30" i="50"/>
  <c r="BF16" i="51"/>
  <c r="CD16" i="51"/>
  <c r="BZ20" i="51"/>
  <c r="CC28" i="51"/>
  <c r="CD28" i="51"/>
  <c r="CB18" i="52"/>
  <c r="CD18" i="52"/>
  <c r="CC29" i="52"/>
  <c r="CD29" i="52"/>
  <c r="CC16" i="53"/>
  <c r="CD16" i="53"/>
  <c r="CC34" i="53"/>
  <c r="CD34" i="53"/>
  <c r="CC14" i="54"/>
  <c r="CD14" i="54"/>
  <c r="CA18" i="54"/>
  <c r="CD18" i="54"/>
  <c r="CC23" i="54"/>
  <c r="CD23" i="54"/>
  <c r="BL11" i="55" a="1"/>
  <c r="BL11" i="55" s="1"/>
  <c r="BL13" i="55" a="1"/>
  <c r="BL13" i="55" s="1"/>
  <c r="BL14" i="55" a="1"/>
  <c r="BL14" i="55" s="1"/>
  <c r="CE14" i="55" s="1"/>
  <c r="CC29" i="55"/>
  <c r="CD29" i="55"/>
  <c r="CC27" i="56"/>
  <c r="CD27" i="56"/>
  <c r="CC33" i="56"/>
  <c r="CD33" i="56"/>
  <c r="CC17" i="57"/>
  <c r="CD17" i="57"/>
  <c r="CC29" i="57"/>
  <c r="CD29" i="57"/>
  <c r="BE22" i="58"/>
  <c r="CB28" i="58"/>
  <c r="CD15" i="59"/>
  <c r="CC15" i="59"/>
  <c r="AY16" i="59" a="1"/>
  <c r="AY16" i="59" s="1"/>
  <c r="BS16" i="59" a="1"/>
  <c r="BS16" i="59" s="1"/>
  <c r="BE27" i="59"/>
  <c r="CD27" i="59"/>
  <c r="AY16" i="60" a="1"/>
  <c r="AY16" i="60" s="1"/>
  <c r="BS16" i="60" a="1"/>
  <c r="BS16" i="60" s="1"/>
  <c r="CC26" i="60"/>
  <c r="CD26" i="60"/>
  <c r="CC11" i="61"/>
  <c r="CD11" i="61"/>
  <c r="CC13" i="61"/>
  <c r="CD13" i="61"/>
  <c r="CC22" i="62"/>
  <c r="CD22" i="62"/>
  <c r="CC27" i="62"/>
  <c r="CD27" i="62"/>
  <c r="AY29" i="62" a="1"/>
  <c r="AY29" i="62" s="1"/>
  <c r="BH29" i="62" s="1"/>
  <c r="DC29" i="62" s="1"/>
  <c r="BS29" i="62" a="1"/>
  <c r="BS29" i="62" s="1"/>
  <c r="CC32" i="62"/>
  <c r="CD32" i="62"/>
  <c r="CC11" i="63"/>
  <c r="CD11" i="63"/>
  <c r="CC33" i="64"/>
  <c r="CD33" i="64"/>
  <c r="CB32" i="65"/>
  <c r="CC20" i="66"/>
  <c r="CD20" i="66"/>
  <c r="CC24" i="66"/>
  <c r="CD24" i="66"/>
  <c r="CC10" i="67"/>
  <c r="CD10" i="67"/>
  <c r="CC18" i="68"/>
  <c r="CD18" i="68"/>
  <c r="CC23" i="68"/>
  <c r="CD23" i="68"/>
  <c r="CC29" i="68"/>
  <c r="CD29" i="68"/>
  <c r="CC35" i="68"/>
  <c r="CD35" i="68"/>
  <c r="BF10" i="70"/>
  <c r="CD10" i="70"/>
  <c r="CC16" i="70"/>
  <c r="CD16" i="70"/>
  <c r="CC29" i="70"/>
  <c r="CD29" i="70"/>
  <c r="CC18" i="72"/>
  <c r="CD18" i="72"/>
  <c r="BD32" i="72"/>
  <c r="CC34" i="72"/>
  <c r="CD34" i="72"/>
  <c r="AY22" i="74" a="1"/>
  <c r="AY22" i="74" s="1"/>
  <c r="BS22" i="74" a="1"/>
  <c r="BS22" i="74" s="1"/>
  <c r="CC26" i="74"/>
  <c r="CD26" i="74"/>
  <c r="CC11" i="75"/>
  <c r="CD11" i="75"/>
  <c r="CC12" i="75"/>
  <c r="CD12" i="75"/>
  <c r="CC16" i="76"/>
  <c r="CD16" i="76"/>
  <c r="CK29" i="72"/>
  <c r="BL19" i="52" a="1"/>
  <c r="BL19" i="52" s="1"/>
  <c r="BL33" i="59" a="1"/>
  <c r="BL33" i="59" s="1"/>
  <c r="BL28" i="54" a="1"/>
  <c r="BL28" i="54" s="1"/>
  <c r="BS30" i="57" a="1"/>
  <c r="BS30" i="57" s="1"/>
  <c r="BS29" i="75" a="1"/>
  <c r="BS29" i="75" s="1"/>
  <c r="CD32" i="59"/>
  <c r="CD28" i="65"/>
  <c r="CD21" i="72"/>
  <c r="CC25" i="47"/>
  <c r="CD25" i="47"/>
  <c r="CC23" i="48"/>
  <c r="CD23" i="48"/>
  <c r="CC22" i="49"/>
  <c r="CD22" i="49"/>
  <c r="AY30" i="49" a="1"/>
  <c r="AY30" i="49" s="1"/>
  <c r="BS30" i="49" a="1"/>
  <c r="BS30" i="49" s="1"/>
  <c r="BD35" i="49"/>
  <c r="CD35" i="49"/>
  <c r="AY15" i="57" a="1"/>
  <c r="AY15" i="57" s="1"/>
  <c r="BH15" i="57" s="1"/>
  <c r="DC15" i="57" s="1"/>
  <c r="BS15" i="57" a="1"/>
  <c r="BS15" i="57" s="1"/>
  <c r="CC19" i="57"/>
  <c r="CD19" i="57"/>
  <c r="BY10" i="58"/>
  <c r="CD10" i="58"/>
  <c r="AY15" i="47" a="1"/>
  <c r="AY15" i="47" s="1"/>
  <c r="BS15" i="47" a="1"/>
  <c r="BS15" i="47" s="1"/>
  <c r="CC19" i="47"/>
  <c r="CD19" i="47"/>
  <c r="BC30" i="47"/>
  <c r="CD30" i="47"/>
  <c r="CC18" i="48"/>
  <c r="CD18" i="48"/>
  <c r="CC15" i="49"/>
  <c r="CD15" i="49"/>
  <c r="CC34" i="49"/>
  <c r="CD34" i="49"/>
  <c r="CC19" i="50"/>
  <c r="CD19" i="50"/>
  <c r="CC17" i="51"/>
  <c r="CD17" i="51"/>
  <c r="B30" i="51" a="1"/>
  <c r="B30" i="51" s="1"/>
  <c r="BS30" i="51" a="1"/>
  <c r="BS30" i="51" s="1"/>
  <c r="CC34" i="51"/>
  <c r="CD34" i="51"/>
  <c r="CC19" i="52"/>
  <c r="CD19" i="52"/>
  <c r="CC35" i="53"/>
  <c r="CD35" i="53"/>
  <c r="BC24" i="54"/>
  <c r="CD24" i="54"/>
  <c r="CC30" i="54"/>
  <c r="CD30" i="54"/>
  <c r="CC23" i="55"/>
  <c r="CD23" i="55"/>
  <c r="CC34" i="56"/>
  <c r="CD34" i="56"/>
  <c r="CC14" i="57"/>
  <c r="CD14" i="57"/>
  <c r="CC15" i="58"/>
  <c r="CD15" i="58"/>
  <c r="CC30" i="58"/>
  <c r="CD30" i="58"/>
  <c r="CC15" i="60"/>
  <c r="CD15" i="60"/>
  <c r="CC27" i="60"/>
  <c r="CD27" i="60"/>
  <c r="B29" i="60" a="1"/>
  <c r="B29" i="60" s="1"/>
  <c r="BS29" i="60" a="1"/>
  <c r="BS29" i="60" s="1"/>
  <c r="CC30" i="61"/>
  <c r="CD30" i="61"/>
  <c r="CC16" i="62"/>
  <c r="CD16" i="62"/>
  <c r="BF32" i="63"/>
  <c r="CD32" i="63"/>
  <c r="CC29" i="64"/>
  <c r="CD29" i="64"/>
  <c r="AY30" i="64" a="1"/>
  <c r="AY30" i="64" s="1"/>
  <c r="BS30" i="64" a="1"/>
  <c r="BS30" i="64" s="1"/>
  <c r="CC34" i="64"/>
  <c r="CD34" i="64"/>
  <c r="CC14" i="65"/>
  <c r="CD14" i="65"/>
  <c r="CC15" i="66"/>
  <c r="CD15" i="66"/>
  <c r="CC28" i="67"/>
  <c r="CD28" i="67"/>
  <c r="BL28" i="69" a="1"/>
  <c r="BL28" i="69" s="1"/>
  <c r="BL25" i="69" a="1"/>
  <c r="BL25" i="69" s="1"/>
  <c r="BL26" i="69" a="1"/>
  <c r="BL26" i="69" s="1"/>
  <c r="CE26" i="69" s="1"/>
  <c r="BL27" i="69" a="1"/>
  <c r="BL27" i="69" s="1"/>
  <c r="CC22" i="71"/>
  <c r="CD22" i="71"/>
  <c r="CC34" i="71"/>
  <c r="CD34" i="71"/>
  <c r="CC14" i="72"/>
  <c r="CD14" i="72"/>
  <c r="CC24" i="72"/>
  <c r="CD24" i="72"/>
  <c r="CC30" i="72"/>
  <c r="CD30" i="72"/>
  <c r="BE32" i="72"/>
  <c r="CC35" i="72"/>
  <c r="CD35" i="72"/>
  <c r="CC21" i="74"/>
  <c r="CD21" i="74"/>
  <c r="CC27" i="74"/>
  <c r="CD27" i="74"/>
  <c r="B29" i="74" a="1"/>
  <c r="B29" i="74" s="1"/>
  <c r="BS29" i="74" a="1"/>
  <c r="BS29" i="74" s="1"/>
  <c r="CC21" i="75"/>
  <c r="CD21" i="75"/>
  <c r="CC35" i="76"/>
  <c r="CD35" i="76"/>
  <c r="CK23" i="56"/>
  <c r="CK23" i="72"/>
  <c r="CC19" i="55"/>
  <c r="BL21" i="48" a="1"/>
  <c r="BL21" i="48" s="1"/>
  <c r="BL18" i="52" a="1"/>
  <c r="BL18" i="52" s="1"/>
  <c r="BL21" i="50" a="1"/>
  <c r="BL21" i="50" s="1"/>
  <c r="BL32" i="59" a="1"/>
  <c r="BL32" i="59" s="1"/>
  <c r="BL34" i="56" a="1"/>
  <c r="BL34" i="56" s="1"/>
  <c r="CE34" i="56" s="1"/>
  <c r="BL12" i="55" a="1"/>
  <c r="BL12" i="55" s="1"/>
  <c r="BL26" i="54" a="1"/>
  <c r="BL26" i="54" s="1"/>
  <c r="CD16" i="48"/>
  <c r="CD11" i="52"/>
  <c r="CD32" i="50"/>
  <c r="CD17" i="55"/>
  <c r="CD29" i="65"/>
  <c r="CD23" i="72"/>
  <c r="CK23" i="58"/>
  <c r="CK23" i="70"/>
  <c r="CK16" i="46"/>
  <c r="CK29" i="58"/>
  <c r="DL15" i="53"/>
  <c r="DL15" i="67"/>
  <c r="DL14" i="69"/>
  <c r="DL30" i="46"/>
  <c r="DL14" i="52"/>
  <c r="DL23" i="64"/>
  <c r="DL29" i="46"/>
  <c r="DL29" i="48"/>
  <c r="DL22" i="49"/>
  <c r="DL23" i="59"/>
  <c r="DL16" i="72"/>
  <c r="DL22" i="75"/>
  <c r="DL14" i="65"/>
  <c r="DL30" i="62"/>
  <c r="DL29" i="47"/>
  <c r="DL29" i="60"/>
  <c r="DL23" i="74"/>
  <c r="BK14" i="61"/>
  <c r="BK14" i="51"/>
  <c r="BK14" i="46"/>
  <c r="BK14" i="72"/>
  <c r="DL29" i="67"/>
  <c r="DL23" i="49"/>
  <c r="CJ14" i="50"/>
  <c r="BK14" i="49"/>
  <c r="BK14" i="59"/>
  <c r="BK14" i="66"/>
  <c r="CJ30" i="48"/>
  <c r="CJ30" i="50"/>
  <c r="BK14" i="58"/>
  <c r="CJ14" i="72"/>
  <c r="CJ14" i="47"/>
  <c r="CJ14" i="61"/>
  <c r="CF30" i="76"/>
  <c r="CJ30" i="76"/>
  <c r="CJ16" i="53"/>
  <c r="BK14" i="67"/>
  <c r="BK14" i="52"/>
  <c r="BK14" i="56"/>
  <c r="BK14" i="65"/>
  <c r="CJ14" i="49"/>
  <c r="BF16" i="64"/>
  <c r="CC16" i="64"/>
  <c r="BF28" i="64"/>
  <c r="CC28" i="64"/>
  <c r="BY19" i="65"/>
  <c r="CC19" i="65"/>
  <c r="BF35" i="69"/>
  <c r="CC35" i="69"/>
  <c r="AY23" i="76" a="1"/>
  <c r="AY23" i="76" s="1"/>
  <c r="CC31" i="47"/>
  <c r="AY16" i="57" a="1"/>
  <c r="AY16" i="57" s="1"/>
  <c r="BH16" i="57" s="1"/>
  <c r="DC16" i="57" s="1"/>
  <c r="BD23" i="62"/>
  <c r="CC23" i="62"/>
  <c r="BF25" i="69"/>
  <c r="CC25" i="69"/>
  <c r="BF14" i="63"/>
  <c r="CC14" i="63"/>
  <c r="BF11" i="76"/>
  <c r="CC11" i="76"/>
  <c r="CC17" i="46"/>
  <c r="CC29" i="50"/>
  <c r="CC23" i="63"/>
  <c r="CC10" i="70"/>
  <c r="CA26" i="51"/>
  <c r="CC26" i="51"/>
  <c r="BF16" i="59"/>
  <c r="CC16" i="59"/>
  <c r="B23" i="74" a="1"/>
  <c r="B23" i="74" s="1"/>
  <c r="P23" i="74" s="1"/>
  <c r="BC32" i="75"/>
  <c r="CC32" i="75"/>
  <c r="AY16" i="52" a="1"/>
  <c r="AY16" i="52" s="1"/>
  <c r="BH16" i="52" s="1"/>
  <c r="DC16" i="52" s="1"/>
  <c r="B15" i="70" a="1"/>
  <c r="B15" i="70" s="1"/>
  <c r="P15" i="70" s="1"/>
  <c r="B29" i="70" a="1"/>
  <c r="B29" i="70" s="1"/>
  <c r="P29" i="70" s="1"/>
  <c r="BF10" i="71"/>
  <c r="CC10" i="71"/>
  <c r="BF27" i="71"/>
  <c r="CC27" i="71"/>
  <c r="AY29" i="71" a="1"/>
  <c r="AY29" i="71" s="1"/>
  <c r="BH29" i="71" s="1"/>
  <c r="DC29" i="71" s="1"/>
  <c r="BC13" i="74"/>
  <c r="CC13" i="74"/>
  <c r="BF19" i="75"/>
  <c r="CC19" i="75"/>
  <c r="AY15" i="46" a="1"/>
  <c r="AY15" i="46" s="1"/>
  <c r="BH15" i="46" s="1"/>
  <c r="DC15" i="46" s="1"/>
  <c r="BF19" i="46"/>
  <c r="CC19" i="46"/>
  <c r="BF24" i="46"/>
  <c r="CC24" i="46"/>
  <c r="BF29" i="46"/>
  <c r="CC29" i="46"/>
  <c r="B30" i="46" a="1"/>
  <c r="B30" i="46" s="1"/>
  <c r="BF22" i="51"/>
  <c r="CC22" i="51"/>
  <c r="BF12" i="52"/>
  <c r="CC12" i="52"/>
  <c r="BF25" i="58"/>
  <c r="CC25" i="58"/>
  <c r="BF20" i="63"/>
  <c r="CC20" i="63"/>
  <c r="AY22" i="63" a="1"/>
  <c r="AY22" i="63" s="1"/>
  <c r="AY30" i="66" a="1"/>
  <c r="AY30" i="66" s="1"/>
  <c r="BH30" i="66" s="1"/>
  <c r="DC30" i="66" s="1"/>
  <c r="BF19" i="68"/>
  <c r="CC19" i="68"/>
  <c r="BD14" i="75"/>
  <c r="CC14" i="75"/>
  <c r="BF20" i="75"/>
  <c r="CC20" i="75"/>
  <c r="BY12" i="76"/>
  <c r="CC12" i="76"/>
  <c r="BF10" i="46"/>
  <c r="CC10" i="46"/>
  <c r="AY22" i="46" a="1"/>
  <c r="AY22" i="46" s="1"/>
  <c r="BC25" i="46"/>
  <c r="CC25" i="46"/>
  <c r="BE22" i="52"/>
  <c r="CC22" i="52"/>
  <c r="BF27" i="52"/>
  <c r="CC27" i="52"/>
  <c r="BF17" i="53"/>
  <c r="CC17" i="53"/>
  <c r="CA23" i="53"/>
  <c r="CC23" i="53"/>
  <c r="BF18" i="55"/>
  <c r="CC18" i="55"/>
  <c r="BF18" i="56"/>
  <c r="CC18" i="56"/>
  <c r="BF34" i="57"/>
  <c r="CC34" i="57"/>
  <c r="AY30" i="59" a="1"/>
  <c r="AY30" i="59" s="1"/>
  <c r="BH30" i="59" s="1"/>
  <c r="DC30" i="59" s="1"/>
  <c r="BF25" i="61"/>
  <c r="CC25" i="61"/>
  <c r="BF31" i="61"/>
  <c r="CC31" i="61"/>
  <c r="BF35" i="64"/>
  <c r="CC35" i="64"/>
  <c r="BC22" i="67"/>
  <c r="CC22" i="67"/>
  <c r="BF26" i="67"/>
  <c r="CC26" i="67"/>
  <c r="AY30" i="71" a="1"/>
  <c r="AY30" i="71" s="1"/>
  <c r="BH30" i="71" s="1"/>
  <c r="DC30" i="71" s="1"/>
  <c r="B16" i="75" a="1"/>
  <c r="B16" i="75" s="1"/>
  <c r="P16" i="75" s="1"/>
  <c r="BF25" i="75"/>
  <c r="CC25" i="75"/>
  <c r="BF34" i="75"/>
  <c r="CC34" i="75"/>
  <c r="AY15" i="76" a="1"/>
  <c r="AY15" i="76" s="1"/>
  <c r="BH15" i="76" s="1"/>
  <c r="DC15" i="76" s="1"/>
  <c r="BF23" i="76"/>
  <c r="CC23" i="76"/>
  <c r="BF29" i="76"/>
  <c r="CC29" i="76"/>
  <c r="CC18" i="46"/>
  <c r="CC21" i="48"/>
  <c r="CC30" i="53"/>
  <c r="CC10" i="58"/>
  <c r="CC24" i="54"/>
  <c r="CC32" i="63"/>
  <c r="BF16" i="49"/>
  <c r="CC16" i="49"/>
  <c r="BF33" i="49"/>
  <c r="CC33" i="49"/>
  <c r="BF20" i="52"/>
  <c r="CC20" i="52"/>
  <c r="BF30" i="52"/>
  <c r="CC30" i="52"/>
  <c r="BF32" i="53"/>
  <c r="CC32" i="53"/>
  <c r="BF13" i="63"/>
  <c r="CC13" i="63"/>
  <c r="AO15" i="63"/>
  <c r="CT15" i="63" s="1"/>
  <c r="BF18" i="63"/>
  <c r="CC18" i="63"/>
  <c r="BF29" i="63"/>
  <c r="CC29" i="63"/>
  <c r="BF35" i="63"/>
  <c r="CC35" i="63"/>
  <c r="AY23" i="66" a="1"/>
  <c r="AY23" i="66" s="1"/>
  <c r="BF11" i="67"/>
  <c r="CC11" i="67"/>
  <c r="AY22" i="67" a="1"/>
  <c r="AY22" i="67" s="1"/>
  <c r="BH22" i="67" s="1"/>
  <c r="DC22" i="67" s="1"/>
  <c r="BF14" i="68"/>
  <c r="CC14" i="68"/>
  <c r="BE17" i="68"/>
  <c r="CC17" i="68"/>
  <c r="BF15" i="69"/>
  <c r="CC15" i="69"/>
  <c r="BF22" i="70"/>
  <c r="CC22" i="70"/>
  <c r="BF20" i="71"/>
  <c r="CC20" i="71"/>
  <c r="BF19" i="72"/>
  <c r="CC19" i="72"/>
  <c r="BE33" i="74"/>
  <c r="CC33" i="74"/>
  <c r="CC23" i="72"/>
  <c r="BE23" i="46"/>
  <c r="CC23" i="46"/>
  <c r="BZ11" i="50"/>
  <c r="CC11" i="50"/>
  <c r="BF33" i="59"/>
  <c r="CC33" i="59"/>
  <c r="BE23" i="60"/>
  <c r="CC23" i="60"/>
  <c r="BC23" i="61"/>
  <c r="CC23" i="61"/>
  <c r="BF19" i="63"/>
  <c r="CC19" i="63"/>
  <c r="AY22" i="65" a="1"/>
  <c r="AY22" i="65" s="1"/>
  <c r="BH22" i="65" s="1"/>
  <c r="DC22" i="65" s="1"/>
  <c r="BF13" i="66"/>
  <c r="CC13" i="66"/>
  <c r="BF24" i="67"/>
  <c r="CC24" i="67"/>
  <c r="BF33" i="68"/>
  <c r="CC33" i="68"/>
  <c r="BF26" i="69"/>
  <c r="CC26" i="69"/>
  <c r="BF21" i="71"/>
  <c r="CC21" i="71"/>
  <c r="CA13" i="47"/>
  <c r="CC13" i="47"/>
  <c r="BF34" i="47"/>
  <c r="CC34" i="47"/>
  <c r="BF22" i="54"/>
  <c r="CC22" i="54"/>
  <c r="BC23" i="56"/>
  <c r="CC23" i="56"/>
  <c r="BF28" i="57"/>
  <c r="CC28" i="57"/>
  <c r="BF11" i="58"/>
  <c r="CC11" i="58"/>
  <c r="BF21" i="58"/>
  <c r="CC21" i="58"/>
  <c r="BY34" i="59"/>
  <c r="CC34" i="59"/>
  <c r="BF24" i="63"/>
  <c r="CC24" i="63"/>
  <c r="CA30" i="63"/>
  <c r="CC30" i="63"/>
  <c r="BF14" i="64"/>
  <c r="CC14" i="64"/>
  <c r="BF30" i="67"/>
  <c r="CC30" i="67"/>
  <c r="AY22" i="75" a="1"/>
  <c r="AY22" i="75" s="1"/>
  <c r="BH22" i="75" s="1"/>
  <c r="DC22" i="75" s="1"/>
  <c r="BZ24" i="75"/>
  <c r="CC24" i="75"/>
  <c r="CB29" i="47"/>
  <c r="CC29" i="47"/>
  <c r="AY30" i="47" a="1"/>
  <c r="AY30" i="47" s="1"/>
  <c r="BC35" i="47"/>
  <c r="CC35" i="47"/>
  <c r="BE19" i="48"/>
  <c r="CC19" i="48"/>
  <c r="AY15" i="49" a="1"/>
  <c r="AY15" i="49" s="1"/>
  <c r="BH15" i="49" s="1"/>
  <c r="DC15" i="49" s="1"/>
  <c r="BY35" i="50"/>
  <c r="CC35" i="50"/>
  <c r="DL15" i="51"/>
  <c r="BY13" i="52"/>
  <c r="CC13" i="52"/>
  <c r="AY23" i="52" a="1"/>
  <c r="AY23" i="52" s="1"/>
  <c r="BH23" i="52" s="1"/>
  <c r="DC23" i="52" s="1"/>
  <c r="CB33" i="54"/>
  <c r="CC33" i="54"/>
  <c r="BF16" i="57"/>
  <c r="CC16" i="57"/>
  <c r="BC10" i="58"/>
  <c r="BD10" i="59"/>
  <c r="CC10" i="59"/>
  <c r="DL22" i="59"/>
  <c r="BE14" i="61"/>
  <c r="CC14" i="61"/>
  <c r="B16" i="63" a="1"/>
  <c r="B16" i="63" s="1"/>
  <c r="P16" i="63" s="1"/>
  <c r="BF21" i="63"/>
  <c r="CC21" i="63"/>
  <c r="BF25" i="63"/>
  <c r="CC25" i="63"/>
  <c r="BF10" i="64"/>
  <c r="CC10" i="64"/>
  <c r="BF25" i="65"/>
  <c r="CC25" i="65"/>
  <c r="AY15" i="66" a="1"/>
  <c r="AY15" i="66" s="1"/>
  <c r="BH15" i="66" s="1"/>
  <c r="DC15" i="66" s="1"/>
  <c r="BF16" i="69"/>
  <c r="CC16" i="69"/>
  <c r="AY23" i="69" a="1"/>
  <c r="AY23" i="69" s="1"/>
  <c r="BH23" i="69" s="1"/>
  <c r="DC23" i="69" s="1"/>
  <c r="BF28" i="69"/>
  <c r="CC28" i="69"/>
  <c r="BF18" i="70"/>
  <c r="CC18" i="70"/>
  <c r="BF23" i="70"/>
  <c r="CC23" i="70"/>
  <c r="BF32" i="70"/>
  <c r="CC32" i="70"/>
  <c r="BF11" i="71"/>
  <c r="CC11" i="71"/>
  <c r="BY16" i="71"/>
  <c r="CC16" i="71"/>
  <c r="BF13" i="72"/>
  <c r="CC13" i="72"/>
  <c r="BF25" i="72"/>
  <c r="CC25" i="72"/>
  <c r="CA26" i="46"/>
  <c r="CC26" i="46"/>
  <c r="BE23" i="47"/>
  <c r="CC23" i="47"/>
  <c r="AY16" i="48" a="1"/>
  <c r="AY16" i="48" s="1"/>
  <c r="BE20" i="48"/>
  <c r="CC20" i="48"/>
  <c r="BE20" i="49"/>
  <c r="CC20" i="49"/>
  <c r="BD33" i="49"/>
  <c r="AY15" i="51" a="1"/>
  <c r="AY15" i="51" s="1"/>
  <c r="BH15" i="51" s="1"/>
  <c r="DC15" i="51" s="1"/>
  <c r="BF23" i="51"/>
  <c r="CC23" i="51"/>
  <c r="BF29" i="51"/>
  <c r="CC29" i="51"/>
  <c r="BF35" i="51"/>
  <c r="CC35" i="51"/>
  <c r="BF28" i="52"/>
  <c r="CC28" i="52"/>
  <c r="BF34" i="52"/>
  <c r="CC34" i="52"/>
  <c r="BF24" i="53"/>
  <c r="CC24" i="53"/>
  <c r="CB34" i="54"/>
  <c r="CC34" i="54"/>
  <c r="AY15" i="55" a="1"/>
  <c r="AY15" i="55" s="1"/>
  <c r="CA30" i="55"/>
  <c r="CC30" i="55"/>
  <c r="BF23" i="57"/>
  <c r="CC23" i="57"/>
  <c r="BF13" i="58"/>
  <c r="CC13" i="58"/>
  <c r="BF27" i="58"/>
  <c r="CC27" i="58"/>
  <c r="BF31" i="58"/>
  <c r="CC31" i="58"/>
  <c r="BZ20" i="59"/>
  <c r="CC20" i="59"/>
  <c r="AY22" i="59" a="1"/>
  <c r="AY22" i="59" s="1"/>
  <c r="BH22" i="59" s="1"/>
  <c r="DC22" i="59" s="1"/>
  <c r="CA21" i="60"/>
  <c r="CC21" i="60"/>
  <c r="BF30" i="60"/>
  <c r="CC30" i="60"/>
  <c r="BF10" i="61"/>
  <c r="CC10" i="61"/>
  <c r="AY16" i="61" a="1"/>
  <c r="AY16" i="61" s="1"/>
  <c r="BH16" i="61" s="1"/>
  <c r="DC16" i="61" s="1"/>
  <c r="BF20" i="61"/>
  <c r="CC20" i="61"/>
  <c r="AY22" i="61" a="1"/>
  <c r="AY22" i="61" s="1"/>
  <c r="BH22" i="61" s="1"/>
  <c r="DC22" i="61" s="1"/>
  <c r="BF26" i="61"/>
  <c r="CC26" i="61"/>
  <c r="CB26" i="62"/>
  <c r="CC26" i="62"/>
  <c r="BF10" i="63"/>
  <c r="CC10" i="63"/>
  <c r="BF26" i="63"/>
  <c r="CC26" i="63"/>
  <c r="BZ31" i="63"/>
  <c r="CC31" i="63"/>
  <c r="AT11" i="65" a="1"/>
  <c r="AT11" i="65" s="1"/>
  <c r="BG11" i="65" s="1"/>
  <c r="BF16" i="65"/>
  <c r="CC16" i="65"/>
  <c r="BY22" i="65"/>
  <c r="CC22" i="65"/>
  <c r="BF16" i="67"/>
  <c r="CC16" i="67"/>
  <c r="AY23" i="67" a="1"/>
  <c r="AY23" i="67" s="1"/>
  <c r="BH23" i="67" s="1"/>
  <c r="DC23" i="67" s="1"/>
  <c r="BF27" i="67"/>
  <c r="CC27" i="67"/>
  <c r="AY29" i="67" a="1"/>
  <c r="AY29" i="67" s="1"/>
  <c r="BH29" i="67" s="1"/>
  <c r="DC29" i="67" s="1"/>
  <c r="BF11" i="68"/>
  <c r="CC11" i="68"/>
  <c r="DL15" i="69"/>
  <c r="BF31" i="69"/>
  <c r="CC31" i="69"/>
  <c r="AY16" i="70" a="1"/>
  <c r="AY16" i="70" s="1"/>
  <c r="BF19" i="70"/>
  <c r="CC19" i="70"/>
  <c r="B30" i="70" a="1"/>
  <c r="B30" i="70" s="1"/>
  <c r="P30" i="70" s="1"/>
  <c r="BF29" i="71"/>
  <c r="CC29" i="71"/>
  <c r="BF35" i="71"/>
  <c r="CC35" i="71"/>
  <c r="BF15" i="75"/>
  <c r="CC15" i="75"/>
  <c r="BF18" i="76"/>
  <c r="CC18" i="76"/>
  <c r="CC31" i="46"/>
  <c r="CC32" i="48"/>
  <c r="CC18" i="52"/>
  <c r="CC24" i="61"/>
  <c r="CC31" i="67"/>
  <c r="CC10" i="75"/>
  <c r="BZ32" i="47"/>
  <c r="CC32" i="47"/>
  <c r="BD11" i="48"/>
  <c r="CC11" i="48"/>
  <c r="B23" i="48" a="1"/>
  <c r="B23" i="48" s="1"/>
  <c r="BF28" i="49"/>
  <c r="CC28" i="49"/>
  <c r="BF31" i="51"/>
  <c r="CC31" i="51"/>
  <c r="AY23" i="53" a="1"/>
  <c r="AY23" i="53" s="1"/>
  <c r="BF21" i="54"/>
  <c r="CC21" i="54"/>
  <c r="BF22" i="55"/>
  <c r="CC22" i="55"/>
  <c r="CA34" i="55"/>
  <c r="CC34" i="55"/>
  <c r="BF22" i="56"/>
  <c r="CC22" i="56"/>
  <c r="BF19" i="58"/>
  <c r="CC19" i="58"/>
  <c r="AT25" i="62" a="1"/>
  <c r="AT25" i="62" s="1"/>
  <c r="BG25" i="62" s="1"/>
  <c r="BF34" i="62"/>
  <c r="CC34" i="62"/>
  <c r="BD22" i="66"/>
  <c r="CC22" i="66"/>
  <c r="AY29" i="66" a="1"/>
  <c r="AY29" i="66" s="1"/>
  <c r="BH29" i="66" s="1"/>
  <c r="DC29" i="66" s="1"/>
  <c r="BF33" i="66"/>
  <c r="CC33" i="66"/>
  <c r="B16" i="69" a="1"/>
  <c r="B16" i="69" s="1"/>
  <c r="P16" i="69" s="1"/>
  <c r="BY31" i="71"/>
  <c r="CC31" i="71"/>
  <c r="BC16" i="74"/>
  <c r="CC16" i="74"/>
  <c r="BF22" i="74"/>
  <c r="CC22" i="74"/>
  <c r="CC10" i="55"/>
  <c r="BZ22" i="47"/>
  <c r="CC22" i="47"/>
  <c r="BF28" i="47"/>
  <c r="CC28" i="47"/>
  <c r="BF17" i="49"/>
  <c r="CC17" i="49"/>
  <c r="BF27" i="51"/>
  <c r="CC27" i="51"/>
  <c r="BF12" i="54"/>
  <c r="CC12" i="54"/>
  <c r="AY29" i="54" a="1"/>
  <c r="AY29" i="54" s="1"/>
  <c r="BH29" i="54" s="1"/>
  <c r="DC29" i="54" s="1"/>
  <c r="BF16" i="55"/>
  <c r="CC16" i="55"/>
  <c r="AY30" i="55" a="1"/>
  <c r="AY30" i="55" s="1"/>
  <c r="BD35" i="55"/>
  <c r="CC35" i="55"/>
  <c r="CB16" i="66"/>
  <c r="CC16" i="66"/>
  <c r="BF15" i="67"/>
  <c r="CC15" i="67"/>
  <c r="BF12" i="69"/>
  <c r="CC12" i="69"/>
  <c r="BD28" i="70"/>
  <c r="CC28" i="70"/>
  <c r="BD29" i="75"/>
  <c r="CC29" i="75"/>
  <c r="BF28" i="76"/>
  <c r="CC28" i="76"/>
  <c r="BY34" i="46"/>
  <c r="CC34" i="46"/>
  <c r="BF29" i="53"/>
  <c r="CC29" i="53"/>
  <c r="BY11" i="55"/>
  <c r="CC11" i="55"/>
  <c r="AO15" i="56"/>
  <c r="CT15" i="56" s="1"/>
  <c r="AY30" i="56" a="1"/>
  <c r="AY30" i="56" s="1"/>
  <c r="BH30" i="56" s="1"/>
  <c r="DC30" i="56" s="1"/>
  <c r="CB22" i="57"/>
  <c r="CC22" i="57"/>
  <c r="BF18" i="59"/>
  <c r="CC18" i="59"/>
  <c r="BF23" i="59"/>
  <c r="CC23" i="59"/>
  <c r="BF28" i="59"/>
  <c r="CC28" i="59"/>
  <c r="BF18" i="61"/>
  <c r="CC18" i="61"/>
  <c r="BF10" i="62"/>
  <c r="CC10" i="62"/>
  <c r="AY16" i="62" a="1"/>
  <c r="AY16" i="62" s="1"/>
  <c r="BH16" i="62" s="1"/>
  <c r="DC16" i="62" s="1"/>
  <c r="BF21" i="62"/>
  <c r="CC21" i="62"/>
  <c r="B22" i="62" a="1"/>
  <c r="B22" i="62" s="1"/>
  <c r="P22" i="62" s="1"/>
  <c r="BE24" i="62"/>
  <c r="CC24" i="62"/>
  <c r="BF10" i="68"/>
  <c r="CC10" i="68"/>
  <c r="BY15" i="68"/>
  <c r="CC15" i="68"/>
  <c r="BD34" i="68"/>
  <c r="CC34" i="68"/>
  <c r="AY29" i="69" a="1"/>
  <c r="AY29" i="69" s="1"/>
  <c r="BH29" i="69" s="1"/>
  <c r="DC29" i="69" s="1"/>
  <c r="CB28" i="71"/>
  <c r="CC28" i="71"/>
  <c r="AY22" i="72" a="1"/>
  <c r="AY22" i="72" s="1"/>
  <c r="BH22" i="72" s="1"/>
  <c r="DC22" i="72" s="1"/>
  <c r="BF17" i="74"/>
  <c r="CC17" i="74"/>
  <c r="B30" i="74" a="1"/>
  <c r="B30" i="74" s="1"/>
  <c r="P30" i="74" s="1"/>
  <c r="BF35" i="74"/>
  <c r="CC35" i="74"/>
  <c r="CB34" i="76"/>
  <c r="CC34" i="76"/>
  <c r="BF20" i="46"/>
  <c r="CC20" i="46"/>
  <c r="AY22" i="48" a="1"/>
  <c r="AY22" i="48" s="1"/>
  <c r="BH22" i="48" s="1"/>
  <c r="DC22" i="48" s="1"/>
  <c r="CA30" i="48"/>
  <c r="CC30" i="48"/>
  <c r="CA10" i="49"/>
  <c r="CC10" i="49"/>
  <c r="AY16" i="49" a="1"/>
  <c r="AY16" i="49" s="1"/>
  <c r="BY25" i="49"/>
  <c r="CC25" i="49"/>
  <c r="BY33" i="49"/>
  <c r="AY15" i="50" a="1"/>
  <c r="AY15" i="50" s="1"/>
  <c r="BH15" i="50" s="1"/>
  <c r="DC15" i="50" s="1"/>
  <c r="BD24" i="50"/>
  <c r="CC24" i="50"/>
  <c r="BF19" i="51"/>
  <c r="CC19" i="51"/>
  <c r="B30" i="52" a="1"/>
  <c r="B30" i="52" s="1"/>
  <c r="P30" i="52" s="1"/>
  <c r="BF14" i="53"/>
  <c r="CC14" i="53"/>
  <c r="BF19" i="53"/>
  <c r="CC19" i="53"/>
  <c r="BE25" i="53"/>
  <c r="CC25" i="53"/>
  <c r="CB35" i="54"/>
  <c r="CC35" i="54"/>
  <c r="BC20" i="55"/>
  <c r="CC20" i="55"/>
  <c r="B22" i="55" a="1"/>
  <c r="B22" i="55" s="1"/>
  <c r="P22" i="55" s="1"/>
  <c r="BF15" i="56"/>
  <c r="CC15" i="56"/>
  <c r="AO16" i="56"/>
  <c r="CT16" i="56" s="1"/>
  <c r="CA20" i="56"/>
  <c r="CC20" i="56"/>
  <c r="AO22" i="56"/>
  <c r="CT22" i="56" s="1"/>
  <c r="BF26" i="56"/>
  <c r="CC26" i="56"/>
  <c r="BF30" i="56"/>
  <c r="CC30" i="56"/>
  <c r="BZ10" i="57"/>
  <c r="CC10" i="57"/>
  <c r="BF18" i="57"/>
  <c r="CC18" i="57"/>
  <c r="AT25" i="58" a="1"/>
  <c r="AT25" i="58" s="1"/>
  <c r="BG25" i="58" s="1"/>
  <c r="BF16" i="58"/>
  <c r="CC16" i="58"/>
  <c r="AY23" i="58" a="1"/>
  <c r="AY23" i="58" s="1"/>
  <c r="BF28" i="58"/>
  <c r="CC28" i="58"/>
  <c r="AY29" i="58" a="1"/>
  <c r="AY29" i="58" s="1"/>
  <c r="BH29" i="58" s="1"/>
  <c r="DC29" i="58" s="1"/>
  <c r="BF11" i="59"/>
  <c r="CC11" i="59"/>
  <c r="BF21" i="59"/>
  <c r="CC21" i="59"/>
  <c r="BF24" i="59"/>
  <c r="CC24" i="59"/>
  <c r="BF31" i="60"/>
  <c r="CC31" i="60"/>
  <c r="BF21" i="61"/>
  <c r="CC21" i="61"/>
  <c r="B29" i="61" a="1"/>
  <c r="B29" i="61" s="1"/>
  <c r="P29" i="61" s="1"/>
  <c r="BE33" i="61"/>
  <c r="CC33" i="61"/>
  <c r="AY23" i="62" a="1"/>
  <c r="AY23" i="62" s="1"/>
  <c r="BH23" i="62" s="1"/>
  <c r="DC23" i="62" s="1"/>
  <c r="AY23" i="63" a="1"/>
  <c r="AY23" i="63" s="1"/>
  <c r="BH23" i="63" s="1"/>
  <c r="DC23" i="63" s="1"/>
  <c r="BY11" i="64"/>
  <c r="CC11" i="64"/>
  <c r="AY16" i="64" a="1"/>
  <c r="AY16" i="64" s="1"/>
  <c r="BH16" i="64" s="1"/>
  <c r="DC16" i="64" s="1"/>
  <c r="BF20" i="64"/>
  <c r="CC20" i="64"/>
  <c r="BD25" i="64"/>
  <c r="CC25" i="64"/>
  <c r="BD24" i="65"/>
  <c r="BF27" i="65"/>
  <c r="CC27" i="65"/>
  <c r="BF31" i="65"/>
  <c r="CC31" i="65"/>
  <c r="BF10" i="66"/>
  <c r="CC10" i="66"/>
  <c r="AY22" i="66" a="1"/>
  <c r="AY22" i="66" s="1"/>
  <c r="BH22" i="66" s="1"/>
  <c r="DC22" i="66" s="1"/>
  <c r="BF30" i="66"/>
  <c r="CC30" i="66"/>
  <c r="CA12" i="67"/>
  <c r="CB17" i="67"/>
  <c r="CC17" i="67"/>
  <c r="BF33" i="67"/>
  <c r="CC33" i="67"/>
  <c r="BF16" i="68"/>
  <c r="CC16" i="68"/>
  <c r="BF25" i="68"/>
  <c r="CC25" i="68"/>
  <c r="BF30" i="68"/>
  <c r="CC30" i="68"/>
  <c r="B15" i="69" a="1"/>
  <c r="B15" i="69" s="1"/>
  <c r="P15" i="69" s="1"/>
  <c r="BF20" i="70"/>
  <c r="CC20" i="70"/>
  <c r="AY22" i="70" a="1"/>
  <c r="AY22" i="70" s="1"/>
  <c r="BH22" i="70" s="1"/>
  <c r="DC22" i="70" s="1"/>
  <c r="BF24" i="70"/>
  <c r="CC24" i="70"/>
  <c r="BE28" i="70"/>
  <c r="BZ31" i="70"/>
  <c r="BF34" i="70"/>
  <c r="CC34" i="70"/>
  <c r="AT33" i="72" a="1"/>
  <c r="AT33" i="72" s="1"/>
  <c r="BG33" i="72" s="1"/>
  <c r="BZ15" i="72"/>
  <c r="BC20" i="72"/>
  <c r="BZ22" i="72"/>
  <c r="CC22" i="72"/>
  <c r="BE27" i="72"/>
  <c r="CC27" i="72"/>
  <c r="AY29" i="72" a="1"/>
  <c r="AY29" i="72" s="1"/>
  <c r="BH29" i="72" s="1"/>
  <c r="DC29" i="72" s="1"/>
  <c r="CG29" i="72"/>
  <c r="BF10" i="74"/>
  <c r="CC10" i="74"/>
  <c r="BD13" i="74"/>
  <c r="BF15" i="74"/>
  <c r="CC15" i="74"/>
  <c r="AY16" i="74" a="1"/>
  <c r="AY16" i="74" s="1"/>
  <c r="BH16" i="74" s="1"/>
  <c r="DC16" i="74" s="1"/>
  <c r="BE20" i="74"/>
  <c r="CC20" i="74"/>
  <c r="AY23" i="75" a="1"/>
  <c r="AY23" i="75" s="1"/>
  <c r="BH23" i="75" s="1"/>
  <c r="DC23" i="75" s="1"/>
  <c r="BF26" i="75"/>
  <c r="CC26" i="75"/>
  <c r="BZ33" i="75"/>
  <c r="BZ24" i="76"/>
  <c r="CC24" i="76"/>
  <c r="CC32" i="46"/>
  <c r="CC25" i="52"/>
  <c r="CC32" i="67"/>
  <c r="CC24" i="69"/>
  <c r="BF22" i="48"/>
  <c r="CC22" i="48"/>
  <c r="BE28" i="48"/>
  <c r="CC28" i="48"/>
  <c r="CA12" i="49"/>
  <c r="CC12" i="49"/>
  <c r="AY29" i="50" a="1"/>
  <c r="AY29" i="50" s="1"/>
  <c r="BH29" i="50" s="1"/>
  <c r="DC29" i="50" s="1"/>
  <c r="BZ11" i="51"/>
  <c r="CC11" i="51"/>
  <c r="BF22" i="64"/>
  <c r="CC22" i="64"/>
  <c r="BF11" i="69"/>
  <c r="CC11" i="69"/>
  <c r="B22" i="69" a="1"/>
  <c r="B22" i="69" s="1"/>
  <c r="P22" i="69" s="1"/>
  <c r="B23" i="70" a="1"/>
  <c r="B23" i="70" s="1"/>
  <c r="P23" i="70" s="1"/>
  <c r="BZ15" i="71"/>
  <c r="CC15" i="71"/>
  <c r="CB12" i="74"/>
  <c r="CC12" i="74"/>
  <c r="BF23" i="75"/>
  <c r="CC23" i="75"/>
  <c r="DL15" i="56"/>
  <c r="CR31" i="59"/>
  <c r="BF17" i="61"/>
  <c r="CC17" i="61"/>
  <c r="BF15" i="65"/>
  <c r="CC15" i="65"/>
  <c r="AY16" i="65" a="1"/>
  <c r="AY16" i="65" s="1"/>
  <c r="BH16" i="65" s="1"/>
  <c r="DC16" i="65" s="1"/>
  <c r="BF20" i="65"/>
  <c r="CC20" i="65"/>
  <c r="BE34" i="65"/>
  <c r="CC34" i="65"/>
  <c r="BF21" i="69"/>
  <c r="CC21" i="69"/>
  <c r="BZ32" i="71"/>
  <c r="CC32" i="71"/>
  <c r="BF11" i="72"/>
  <c r="CC11" i="72"/>
  <c r="AO15" i="75"/>
  <c r="CT15" i="75" s="1"/>
  <c r="BF22" i="76"/>
  <c r="CC22" i="76"/>
  <c r="BF23" i="49"/>
  <c r="CC23" i="49"/>
  <c r="BF34" i="50"/>
  <c r="CC34" i="50"/>
  <c r="BC33" i="57"/>
  <c r="CC33" i="57"/>
  <c r="CA21" i="65"/>
  <c r="CC21" i="65"/>
  <c r="BF35" i="65"/>
  <c r="CC35" i="65"/>
  <c r="BF27" i="69"/>
  <c r="CC27" i="69"/>
  <c r="BF17" i="70"/>
  <c r="CC17" i="70"/>
  <c r="BF33" i="71"/>
  <c r="CC33" i="71"/>
  <c r="BF12" i="72"/>
  <c r="CC12" i="72"/>
  <c r="BZ14" i="48"/>
  <c r="CC14" i="48"/>
  <c r="DL16" i="48"/>
  <c r="BF19" i="49"/>
  <c r="CC19" i="49"/>
  <c r="BF11" i="46"/>
  <c r="CC11" i="46"/>
  <c r="BC15" i="46"/>
  <c r="CC15" i="46"/>
  <c r="CB14" i="47"/>
  <c r="CC14" i="47"/>
  <c r="CB24" i="47"/>
  <c r="CC24" i="47"/>
  <c r="BF15" i="48"/>
  <c r="CC15" i="48"/>
  <c r="B23" i="46" a="1"/>
  <c r="B23" i="46" s="1"/>
  <c r="P23" i="46" s="1"/>
  <c r="BF28" i="46"/>
  <c r="CC28" i="46"/>
  <c r="BF10" i="48"/>
  <c r="CC10" i="48"/>
  <c r="BY26" i="49"/>
  <c r="CC26" i="49"/>
  <c r="DL29" i="49"/>
  <c r="BF25" i="50"/>
  <c r="CC25" i="50"/>
  <c r="CA10" i="51"/>
  <c r="CC10" i="51"/>
  <c r="BF24" i="51"/>
  <c r="CC24" i="51"/>
  <c r="BD14" i="52"/>
  <c r="CC14" i="52"/>
  <c r="BF23" i="52"/>
  <c r="CC23" i="52"/>
  <c r="BF20" i="53"/>
  <c r="CC20" i="53"/>
  <c r="AY22" i="53" a="1"/>
  <c r="AY22" i="53" s="1"/>
  <c r="BF26" i="53"/>
  <c r="CC26" i="53"/>
  <c r="CB10" i="54"/>
  <c r="CC10" i="54"/>
  <c r="CA19" i="54"/>
  <c r="CC19" i="54"/>
  <c r="B16" i="55" a="1"/>
  <c r="B16" i="55" s="1"/>
  <c r="P16" i="55" s="1"/>
  <c r="BZ21" i="55"/>
  <c r="CC21" i="55"/>
  <c r="BF27" i="55"/>
  <c r="CC27" i="55"/>
  <c r="B29" i="55" a="1"/>
  <c r="B29" i="55" s="1"/>
  <c r="CA21" i="56"/>
  <c r="CC21" i="56"/>
  <c r="AY29" i="56" a="1"/>
  <c r="AY29" i="56" s="1"/>
  <c r="CA31" i="56"/>
  <c r="CC31" i="56"/>
  <c r="BE24" i="57"/>
  <c r="CC24" i="57"/>
  <c r="BF30" i="57"/>
  <c r="CC30" i="57"/>
  <c r="BF17" i="58"/>
  <c r="CC17" i="58"/>
  <c r="CB33" i="58"/>
  <c r="CC33" i="58"/>
  <c r="BF25" i="59"/>
  <c r="CC25" i="59"/>
  <c r="BF10" i="60"/>
  <c r="CC10" i="60"/>
  <c r="BE32" i="60"/>
  <c r="CC32" i="60"/>
  <c r="B23" i="61" a="1"/>
  <c r="B23" i="61" s="1"/>
  <c r="P23" i="61" s="1"/>
  <c r="B15" i="62" a="1"/>
  <c r="B15" i="62" s="1"/>
  <c r="P15" i="62" s="1"/>
  <c r="BE21" i="62"/>
  <c r="BF28" i="62"/>
  <c r="CC28" i="62"/>
  <c r="BF16" i="63"/>
  <c r="CC16" i="63"/>
  <c r="BF28" i="63"/>
  <c r="CC28" i="63"/>
  <c r="BF33" i="63"/>
  <c r="CC33" i="63"/>
  <c r="CB12" i="64"/>
  <c r="CC12" i="64"/>
  <c r="BF21" i="64"/>
  <c r="CC21" i="64"/>
  <c r="AY15" i="65" a="1"/>
  <c r="AY15" i="65" s="1"/>
  <c r="BH15" i="65" s="1"/>
  <c r="DC15" i="65" s="1"/>
  <c r="BF17" i="65"/>
  <c r="CC17" i="65"/>
  <c r="BD30" i="65"/>
  <c r="AY16" i="66" a="1"/>
  <c r="AY16" i="66" s="1"/>
  <c r="BH16" i="66" s="1"/>
  <c r="DC16" i="66" s="1"/>
  <c r="BF21" i="66"/>
  <c r="CC21" i="66"/>
  <c r="BF25" i="66"/>
  <c r="CC25" i="66"/>
  <c r="BD31" i="66"/>
  <c r="CC31" i="66"/>
  <c r="CA35" i="66"/>
  <c r="AY15" i="67" a="1"/>
  <c r="AY15" i="67" s="1"/>
  <c r="BH15" i="67" s="1"/>
  <c r="DC15" i="67" s="1"/>
  <c r="CB18" i="67"/>
  <c r="CC18" i="67"/>
  <c r="BF34" i="67"/>
  <c r="CC34" i="67"/>
  <c r="BF12" i="68"/>
  <c r="CC12" i="68"/>
  <c r="B23" i="68" a="1"/>
  <c r="B23" i="68" s="1"/>
  <c r="P23" i="68" s="1"/>
  <c r="BF18" i="69"/>
  <c r="CC18" i="69"/>
  <c r="BF33" i="69"/>
  <c r="CC33" i="69"/>
  <c r="CA21" i="70"/>
  <c r="CC21" i="70"/>
  <c r="BE35" i="70"/>
  <c r="CC35" i="70"/>
  <c r="BF24" i="71"/>
  <c r="CC24" i="71"/>
  <c r="AO15" i="72"/>
  <c r="CT15" i="72" s="1"/>
  <c r="BF17" i="72"/>
  <c r="CC17" i="72"/>
  <c r="BF31" i="74"/>
  <c r="CC31" i="74"/>
  <c r="BF16" i="75"/>
  <c r="CC16" i="75"/>
  <c r="BF27" i="75"/>
  <c r="CC27" i="75"/>
  <c r="BF15" i="76"/>
  <c r="CC15" i="76"/>
  <c r="AY16" i="76" a="1"/>
  <c r="AY16" i="76" s="1"/>
  <c r="BH16" i="76" s="1"/>
  <c r="DC16" i="76" s="1"/>
  <c r="BF20" i="76"/>
  <c r="CC20" i="76"/>
  <c r="BK14" i="47"/>
  <c r="BK14" i="64"/>
  <c r="CC16" i="47"/>
  <c r="CC17" i="60"/>
  <c r="CC31" i="57"/>
  <c r="CC10" i="65"/>
  <c r="CC18" i="74"/>
  <c r="BF27" i="47"/>
  <c r="CC27" i="47"/>
  <c r="BF21" i="50"/>
  <c r="CC21" i="50"/>
  <c r="BF21" i="51"/>
  <c r="CC21" i="51"/>
  <c r="CA24" i="52"/>
  <c r="CC24" i="52"/>
  <c r="BE10" i="53"/>
  <c r="CC10" i="53"/>
  <c r="BY23" i="58"/>
  <c r="CC23" i="58"/>
  <c r="BF29" i="58"/>
  <c r="CC29" i="58"/>
  <c r="BD35" i="58"/>
  <c r="CC35" i="58"/>
  <c r="BF27" i="59"/>
  <c r="CC27" i="59"/>
  <c r="BY29" i="60"/>
  <c r="CC29" i="60"/>
  <c r="BF19" i="62"/>
  <c r="CC19" i="62"/>
  <c r="BF32" i="64"/>
  <c r="CC32" i="64"/>
  <c r="BF33" i="65"/>
  <c r="CC33" i="65"/>
  <c r="BF12" i="66"/>
  <c r="CC12" i="66"/>
  <c r="BF20" i="67"/>
  <c r="CC20" i="67"/>
  <c r="BF32" i="68"/>
  <c r="CC32" i="68"/>
  <c r="B22" i="71" a="1"/>
  <c r="B22" i="71" s="1"/>
  <c r="P22" i="71" s="1"/>
  <c r="BF33" i="46"/>
  <c r="CC33" i="46"/>
  <c r="BE12" i="48"/>
  <c r="CC12" i="48"/>
  <c r="BZ12" i="51"/>
  <c r="CC12" i="51"/>
  <c r="BF15" i="52"/>
  <c r="CC15" i="52"/>
  <c r="CB20" i="58"/>
  <c r="CC20" i="58"/>
  <c r="B22" i="58" a="1"/>
  <c r="B22" i="58" s="1"/>
  <c r="P22" i="58" s="1"/>
  <c r="BC24" i="58"/>
  <c r="CC24" i="58"/>
  <c r="AY29" i="59" a="1"/>
  <c r="AY29" i="59" s="1"/>
  <c r="BH29" i="59" s="1"/>
  <c r="DC29" i="59" s="1"/>
  <c r="BZ12" i="60"/>
  <c r="CC12" i="60"/>
  <c r="BF18" i="60"/>
  <c r="CC18" i="60"/>
  <c r="BF15" i="62"/>
  <c r="CC15" i="62"/>
  <c r="BF20" i="62"/>
  <c r="CC20" i="62"/>
  <c r="BF35" i="62"/>
  <c r="CC35" i="62"/>
  <c r="BD13" i="75"/>
  <c r="CC13" i="75"/>
  <c r="BY13" i="48"/>
  <c r="CC13" i="48"/>
  <c r="AO15" i="48"/>
  <c r="CT15" i="48" s="1"/>
  <c r="CB29" i="48"/>
  <c r="CC29" i="48"/>
  <c r="CA35" i="48"/>
  <c r="CC35" i="48"/>
  <c r="BD18" i="49"/>
  <c r="CC18" i="49"/>
  <c r="BC12" i="50"/>
  <c r="CC12" i="50"/>
  <c r="BF13" i="51"/>
  <c r="CC13" i="51"/>
  <c r="BD33" i="51"/>
  <c r="CC33" i="51"/>
  <c r="AY30" i="53" a="1"/>
  <c r="AY30" i="53" s="1"/>
  <c r="BH30" i="53" s="1"/>
  <c r="DC30" i="53" s="1"/>
  <c r="CA32" i="54"/>
  <c r="CC32" i="54"/>
  <c r="BZ13" i="60"/>
  <c r="CC13" i="60"/>
  <c r="BF24" i="60"/>
  <c r="CC24" i="60"/>
  <c r="BE16" i="46"/>
  <c r="CC16" i="46"/>
  <c r="AY29" i="46" a="1"/>
  <c r="AY29" i="46" s="1"/>
  <c r="BH29" i="46" s="1"/>
  <c r="DC29" i="46" s="1"/>
  <c r="CB15" i="47"/>
  <c r="CC15" i="47"/>
  <c r="CA21" i="47"/>
  <c r="CC21" i="47"/>
  <c r="BF27" i="48"/>
  <c r="CC27" i="48"/>
  <c r="AQ29" i="48"/>
  <c r="BF11" i="49"/>
  <c r="CC11" i="49"/>
  <c r="BF27" i="49"/>
  <c r="CC27" i="49"/>
  <c r="BZ20" i="50"/>
  <c r="CC20" i="50"/>
  <c r="AY22" i="50" a="1"/>
  <c r="AY22" i="50" s="1"/>
  <c r="BC26" i="50"/>
  <c r="CC26" i="50"/>
  <c r="BE31" i="50"/>
  <c r="CC31" i="50"/>
  <c r="B16" i="51" a="1"/>
  <c r="B16" i="51" s="1"/>
  <c r="P16" i="51" s="1"/>
  <c r="BF10" i="52"/>
  <c r="CC10" i="52"/>
  <c r="BF15" i="53"/>
  <c r="CC15" i="53"/>
  <c r="BF15" i="54"/>
  <c r="CC15" i="54"/>
  <c r="CA20" i="54"/>
  <c r="CC20" i="54"/>
  <c r="B22" i="54" a="1"/>
  <c r="B22" i="54" s="1"/>
  <c r="P22" i="54" s="1"/>
  <c r="AY23" i="55" a="1"/>
  <c r="AY23" i="55" s="1"/>
  <c r="BF33" i="55"/>
  <c r="CC33" i="55"/>
  <c r="CB12" i="56"/>
  <c r="CC12" i="56"/>
  <c r="AY23" i="56" a="1"/>
  <c r="AY23" i="56" s="1"/>
  <c r="BH23" i="56" s="1"/>
  <c r="DC23" i="56" s="1"/>
  <c r="BF28" i="56"/>
  <c r="CC28" i="56"/>
  <c r="BF32" i="56"/>
  <c r="CC32" i="56"/>
  <c r="BF20" i="57"/>
  <c r="CC20" i="57"/>
  <c r="AY15" i="58" a="1"/>
  <c r="AY15" i="58" s="1"/>
  <c r="AY30" i="58" a="1"/>
  <c r="AY30" i="58" s="1"/>
  <c r="BH30" i="58" s="1"/>
  <c r="DC30" i="58" s="1"/>
  <c r="BF13" i="59"/>
  <c r="CC13" i="59"/>
  <c r="AY23" i="59" a="1"/>
  <c r="AY23" i="59" s="1"/>
  <c r="BH23" i="59" s="1"/>
  <c r="DC23" i="59" s="1"/>
  <c r="BE26" i="59"/>
  <c r="CC26" i="59"/>
  <c r="BF16" i="60"/>
  <c r="CC16" i="60"/>
  <c r="BF33" i="60"/>
  <c r="CC33" i="60"/>
  <c r="BF12" i="61"/>
  <c r="CC12" i="61"/>
  <c r="BF22" i="61"/>
  <c r="CC22" i="61"/>
  <c r="BF35" i="61"/>
  <c r="CC35" i="61"/>
  <c r="BF14" i="62"/>
  <c r="CC14" i="62"/>
  <c r="AY30" i="62" a="1"/>
  <c r="AY30" i="62" s="1"/>
  <c r="BH30" i="62" s="1"/>
  <c r="DC30" i="62" s="1"/>
  <c r="BF33" i="62"/>
  <c r="CC33" i="62"/>
  <c r="BY17" i="63"/>
  <c r="CC17" i="63"/>
  <c r="BY34" i="63"/>
  <c r="CC34" i="63"/>
  <c r="BF13" i="64"/>
  <c r="CC13" i="64"/>
  <c r="BZ27" i="64"/>
  <c r="CC27" i="64"/>
  <c r="BF18" i="65"/>
  <c r="CC18" i="65"/>
  <c r="BF23" i="65"/>
  <c r="CC23" i="65"/>
  <c r="CA32" i="66"/>
  <c r="CC32" i="66"/>
  <c r="BF23" i="67"/>
  <c r="CC23" i="67"/>
  <c r="BF29" i="67"/>
  <c r="CC29" i="67"/>
  <c r="BF13" i="68"/>
  <c r="CC13" i="68"/>
  <c r="BF31" i="68"/>
  <c r="CC31" i="68"/>
  <c r="BF29" i="69"/>
  <c r="CC29" i="69"/>
  <c r="AY30" i="69" a="1"/>
  <c r="AY30" i="69" s="1"/>
  <c r="BH30" i="69" s="1"/>
  <c r="DC30" i="69" s="1"/>
  <c r="BF34" i="69"/>
  <c r="CC34" i="69"/>
  <c r="BC26" i="70"/>
  <c r="CC26" i="70"/>
  <c r="BF25" i="71"/>
  <c r="CC25" i="71"/>
  <c r="BY10" i="72"/>
  <c r="CC10" i="72"/>
  <c r="BF32" i="74"/>
  <c r="CC32" i="74"/>
  <c r="CB25" i="75"/>
  <c r="BF31" i="75"/>
  <c r="CC31" i="75"/>
  <c r="BF10" i="76"/>
  <c r="CC10" i="76"/>
  <c r="BE21" i="76"/>
  <c r="CC21" i="76"/>
  <c r="BF26" i="76"/>
  <c r="CC26" i="76"/>
  <c r="CC16" i="51"/>
  <c r="CC22" i="60"/>
  <c r="CC32" i="57"/>
  <c r="CC24" i="74"/>
  <c r="BK14" i="69"/>
  <c r="BY22" i="59"/>
  <c r="CB22" i="59"/>
  <c r="AY30" i="76" a="1"/>
  <c r="AY30" i="76" s="1"/>
  <c r="BH30" i="76" s="1"/>
  <c r="DC30" i="76" s="1"/>
  <c r="BF20" i="51"/>
  <c r="BE20" i="51"/>
  <c r="BK23" i="57"/>
  <c r="BC18" i="68"/>
  <c r="BE18" i="68"/>
  <c r="BZ15" i="63"/>
  <c r="BF15" i="63"/>
  <c r="BF20" i="66"/>
  <c r="CA20" i="66"/>
  <c r="AY15" i="53" a="1"/>
  <c r="AY15" i="53" s="1"/>
  <c r="BH15" i="53" s="1"/>
  <c r="DC15" i="53" s="1"/>
  <c r="AR15" i="53"/>
  <c r="CB12" i="71"/>
  <c r="CA12" i="71"/>
  <c r="BF30" i="75"/>
  <c r="BC30" i="75"/>
  <c r="BF25" i="52"/>
  <c r="BY25" i="52"/>
  <c r="CR17" i="60" a="1"/>
  <c r="EA10" i="60" a="1"/>
  <c r="EA10" i="60" s="1"/>
  <c r="BF18" i="48"/>
  <c r="CB18" i="48"/>
  <c r="CB34" i="53"/>
  <c r="BE34" i="53"/>
  <c r="AO29" i="47"/>
  <c r="CT29" i="47" s="1"/>
  <c r="BF31" i="76"/>
  <c r="BZ31" i="76"/>
  <c r="CE22" i="64"/>
  <c r="DL22" i="64"/>
  <c r="CR24" i="60" a="1"/>
  <c r="BE26" i="72"/>
  <c r="BC26" i="72"/>
  <c r="CR31" i="60" a="1"/>
  <c r="F35" i="60" s="1" a="1"/>
  <c r="F35" i="60" s="1"/>
  <c r="N35" i="60" s="1"/>
  <c r="BD35" i="59"/>
  <c r="BF35" i="59"/>
  <c r="CE29" i="74"/>
  <c r="DL29" i="74"/>
  <c r="CA11" i="75"/>
  <c r="BZ11" i="75"/>
  <c r="BK22" i="68"/>
  <c r="AY14" i="70"/>
  <c r="BH14" i="70" s="1"/>
  <c r="DC14" i="70" s="1"/>
  <c r="BK14" i="70"/>
  <c r="CB34" i="61"/>
  <c r="BF34" i="61"/>
  <c r="BK14" i="54"/>
  <c r="BF11" i="51"/>
  <c r="BK14" i="50"/>
  <c r="B23" i="60" a="1"/>
  <c r="B23" i="60" s="1"/>
  <c r="P23" i="60" s="1"/>
  <c r="BZ13" i="71"/>
  <c r="BF13" i="71"/>
  <c r="BF31" i="66"/>
  <c r="BF35" i="50"/>
  <c r="BY18" i="47"/>
  <c r="BF18" i="47"/>
  <c r="CA12" i="74"/>
  <c r="BF12" i="74"/>
  <c r="CB10" i="47"/>
  <c r="BF10" i="47"/>
  <c r="BE16" i="52"/>
  <c r="BF16" i="52"/>
  <c r="BY15" i="57"/>
  <c r="BF15" i="57"/>
  <c r="BE25" i="57"/>
  <c r="BF25" i="57"/>
  <c r="BE26" i="58"/>
  <c r="BF26" i="58"/>
  <c r="BE19" i="60"/>
  <c r="BF19" i="60"/>
  <c r="BD27" i="60"/>
  <c r="BF27" i="60"/>
  <c r="CB13" i="61"/>
  <c r="BF13" i="61"/>
  <c r="BE15" i="61"/>
  <c r="BF15" i="61"/>
  <c r="BD32" i="61"/>
  <c r="BF32" i="61"/>
  <c r="CA22" i="62"/>
  <c r="BF22" i="62"/>
  <c r="BZ25" i="62"/>
  <c r="BF25" i="62"/>
  <c r="BZ19" i="64"/>
  <c r="BF19" i="64"/>
  <c r="BC10" i="67"/>
  <c r="BF10" i="67"/>
  <c r="BD13" i="67"/>
  <c r="BF13" i="67"/>
  <c r="CA22" i="68"/>
  <c r="BF22" i="68"/>
  <c r="BY20" i="69"/>
  <c r="BF20" i="69"/>
  <c r="BE23" i="69"/>
  <c r="BF23" i="69"/>
  <c r="CB13" i="70"/>
  <c r="BF13" i="70"/>
  <c r="BY15" i="70"/>
  <c r="BF15" i="70"/>
  <c r="BY17" i="71"/>
  <c r="BF17" i="71"/>
  <c r="BY23" i="71"/>
  <c r="BF23" i="71"/>
  <c r="BC15" i="72"/>
  <c r="BF15" i="72"/>
  <c r="BD30" i="72"/>
  <c r="BF30" i="72"/>
  <c r="BD14" i="74"/>
  <c r="BF14" i="74"/>
  <c r="B15" i="74" a="1"/>
  <c r="Q15" i="74" s="1"/>
  <c r="AY15" i="74" a="1"/>
  <c r="AY15" i="74" s="1"/>
  <c r="BH15" i="74" s="1"/>
  <c r="DC15" i="74" s="1"/>
  <c r="BE35" i="76"/>
  <c r="BF35" i="76"/>
  <c r="AY23" i="46" a="1"/>
  <c r="AY23" i="46" s="1"/>
  <c r="BH23" i="46" s="1"/>
  <c r="DC23" i="46" s="1"/>
  <c r="AY29" i="47" a="1"/>
  <c r="AY29" i="47" s="1"/>
  <c r="BH29" i="47" s="1"/>
  <c r="DC29" i="47" s="1"/>
  <c r="AY15" i="56" a="1"/>
  <c r="BF15" i="46"/>
  <c r="BF31" i="46"/>
  <c r="BF21" i="47"/>
  <c r="BF11" i="48"/>
  <c r="BF35" i="49"/>
  <c r="BF34" i="53"/>
  <c r="BF10" i="51"/>
  <c r="BF33" i="61"/>
  <c r="BF32" i="60"/>
  <c r="BF34" i="59"/>
  <c r="BF33" i="58"/>
  <c r="BF31" i="56"/>
  <c r="BF30" i="55"/>
  <c r="BF32" i="54"/>
  <c r="BF31" i="67"/>
  <c r="BF34" i="65"/>
  <c r="BF12" i="71"/>
  <c r="BF24" i="69"/>
  <c r="BE22" i="50"/>
  <c r="BF22" i="50"/>
  <c r="BE19" i="56"/>
  <c r="BF19" i="56"/>
  <c r="BY21" i="57"/>
  <c r="BF21" i="57"/>
  <c r="AO22" i="57"/>
  <c r="CT22" i="57" s="1"/>
  <c r="AY22" i="57" a="1"/>
  <c r="AY22" i="57" s="1"/>
  <c r="CA26" i="60"/>
  <c r="BF26" i="60"/>
  <c r="BY11" i="65"/>
  <c r="BF11" i="65"/>
  <c r="BF16" i="46"/>
  <c r="BF32" i="46"/>
  <c r="BF22" i="47"/>
  <c r="BF12" i="48"/>
  <c r="BF28" i="48"/>
  <c r="BF18" i="49"/>
  <c r="BF10" i="53"/>
  <c r="BF10" i="59"/>
  <c r="BF34" i="55"/>
  <c r="BF33" i="54"/>
  <c r="BF33" i="74"/>
  <c r="CB21" i="49"/>
  <c r="BF21" i="49"/>
  <c r="BC15" i="50"/>
  <c r="BF15" i="50"/>
  <c r="BE32" i="50"/>
  <c r="BF32" i="50"/>
  <c r="CB17" i="51"/>
  <c r="BF17" i="51"/>
  <c r="BY16" i="56"/>
  <c r="BF16" i="56"/>
  <c r="BE18" i="62"/>
  <c r="BF18" i="62"/>
  <c r="CA27" i="63"/>
  <c r="BF27" i="63"/>
  <c r="BE25" i="48"/>
  <c r="BF25" i="48"/>
  <c r="CA31" i="49"/>
  <c r="BF31" i="49"/>
  <c r="BD31" i="54"/>
  <c r="BF31" i="54"/>
  <c r="BE29" i="64"/>
  <c r="BF29" i="64"/>
  <c r="CA17" i="66"/>
  <c r="BF17" i="66"/>
  <c r="BE17" i="56"/>
  <c r="BF17" i="56"/>
  <c r="CA24" i="56"/>
  <c r="BF24" i="56"/>
  <c r="BY34" i="56"/>
  <c r="BF34" i="56"/>
  <c r="BY19" i="57"/>
  <c r="BF19" i="57"/>
  <c r="BY26" i="57"/>
  <c r="BF26" i="57"/>
  <c r="BY18" i="58"/>
  <c r="BF18" i="58"/>
  <c r="CA15" i="59"/>
  <c r="BF15" i="59"/>
  <c r="BD12" i="60"/>
  <c r="BD28" i="60"/>
  <c r="BF28" i="60"/>
  <c r="BC19" i="61"/>
  <c r="BF19" i="61"/>
  <c r="CB16" i="62"/>
  <c r="BF16" i="62"/>
  <c r="CA26" i="62"/>
  <c r="BF26" i="62"/>
  <c r="BD29" i="62"/>
  <c r="BF29" i="62"/>
  <c r="BY31" i="62"/>
  <c r="BF31" i="62"/>
  <c r="BY22" i="63"/>
  <c r="BF22" i="63"/>
  <c r="BC26" i="64"/>
  <c r="BF26" i="64"/>
  <c r="BC11" i="65"/>
  <c r="BC24" i="65"/>
  <c r="BF24" i="65"/>
  <c r="BY30" i="65"/>
  <c r="BF30" i="65"/>
  <c r="CA19" i="67"/>
  <c r="BF19" i="67"/>
  <c r="BE26" i="68"/>
  <c r="BF26" i="68"/>
  <c r="BD17" i="69"/>
  <c r="BF17" i="69"/>
  <c r="BY27" i="70"/>
  <c r="BF27" i="70"/>
  <c r="BZ18" i="71"/>
  <c r="BF18" i="71"/>
  <c r="BD14" i="72"/>
  <c r="BF14" i="72"/>
  <c r="AY16" i="72" a="1"/>
  <c r="AY16" i="72" s="1"/>
  <c r="BH16" i="72" s="1"/>
  <c r="DC16" i="72" s="1"/>
  <c r="BY21" i="72"/>
  <c r="BF21" i="72"/>
  <c r="BD27" i="72"/>
  <c r="BE28" i="72"/>
  <c r="BF28" i="72"/>
  <c r="BC12" i="74"/>
  <c r="BF17" i="46"/>
  <c r="BF23" i="47"/>
  <c r="BF13" i="48"/>
  <c r="BF29" i="48"/>
  <c r="BF13" i="52"/>
  <c r="BF12" i="51"/>
  <c r="BF11" i="50"/>
  <c r="BF12" i="60"/>
  <c r="BF10" i="58"/>
  <c r="BF35" i="58"/>
  <c r="BF35" i="55"/>
  <c r="BF34" i="54"/>
  <c r="BF32" i="66"/>
  <c r="BF11" i="64"/>
  <c r="BF17" i="63"/>
  <c r="BF23" i="62"/>
  <c r="BF29" i="75"/>
  <c r="BF15" i="71"/>
  <c r="BF21" i="70"/>
  <c r="CA35" i="52"/>
  <c r="BF35" i="52"/>
  <c r="BC18" i="53"/>
  <c r="BF18" i="53"/>
  <c r="BC16" i="54"/>
  <c r="BF16" i="54"/>
  <c r="BD23" i="54"/>
  <c r="BF23" i="54"/>
  <c r="BE27" i="54"/>
  <c r="BF27" i="54"/>
  <c r="BD30" i="54"/>
  <c r="BF30" i="54"/>
  <c r="BE19" i="69"/>
  <c r="BF19" i="69"/>
  <c r="BY26" i="70"/>
  <c r="BF26" i="70"/>
  <c r="BY16" i="72"/>
  <c r="BF16" i="72"/>
  <c r="CB24" i="72"/>
  <c r="BF24" i="72"/>
  <c r="BZ19" i="74"/>
  <c r="BY19" i="74"/>
  <c r="CA29" i="74"/>
  <c r="BF29" i="74"/>
  <c r="AY29" i="49" a="1"/>
  <c r="AY29" i="49" s="1"/>
  <c r="BH29" i="49" s="1"/>
  <c r="DC29" i="49" s="1"/>
  <c r="BY33" i="56"/>
  <c r="BF33" i="56"/>
  <c r="BY33" i="47"/>
  <c r="BF33" i="47"/>
  <c r="BY16" i="48"/>
  <c r="BF16" i="48"/>
  <c r="BE14" i="50"/>
  <c r="BF14" i="50"/>
  <c r="BC18" i="51"/>
  <c r="BF18" i="51"/>
  <c r="BC13" i="53"/>
  <c r="BF13" i="53"/>
  <c r="CB25" i="51"/>
  <c r="BF25" i="51"/>
  <c r="BC32" i="51"/>
  <c r="BF32" i="51"/>
  <c r="CB21" i="52"/>
  <c r="BF21" i="52"/>
  <c r="BC29" i="54"/>
  <c r="BF29" i="54"/>
  <c r="CA30" i="54"/>
  <c r="CA12" i="55"/>
  <c r="BF12" i="55"/>
  <c r="BC26" i="55"/>
  <c r="BF26" i="55"/>
  <c r="CB13" i="56"/>
  <c r="BF13" i="56"/>
  <c r="BY11" i="57"/>
  <c r="BF11" i="57"/>
  <c r="CB14" i="57"/>
  <c r="BF14" i="57"/>
  <c r="BE15" i="58"/>
  <c r="BF15" i="58"/>
  <c r="AY16" i="58" a="1"/>
  <c r="AY16" i="58" s="1"/>
  <c r="BZ22" i="58"/>
  <c r="BF22" i="58"/>
  <c r="BY30" i="58"/>
  <c r="BF30" i="58"/>
  <c r="BC19" i="59"/>
  <c r="BF19" i="59"/>
  <c r="BC27" i="59"/>
  <c r="BY31" i="59"/>
  <c r="BF31" i="59"/>
  <c r="BY14" i="60"/>
  <c r="BF14" i="60"/>
  <c r="BY20" i="60"/>
  <c r="BF20" i="60"/>
  <c r="BC34" i="60"/>
  <c r="BF34" i="60"/>
  <c r="CB16" i="61"/>
  <c r="BF16" i="61"/>
  <c r="BD18" i="61"/>
  <c r="CA12" i="63"/>
  <c r="BF12" i="63"/>
  <c r="AY30" i="63" a="1"/>
  <c r="AY30" i="63" s="1"/>
  <c r="BH30" i="63" s="1"/>
  <c r="DC30" i="63" s="1"/>
  <c r="AT26" i="64" a="1"/>
  <c r="AT26" i="64" s="1"/>
  <c r="BG26" i="64" s="1"/>
  <c r="AT25" i="64" a="1"/>
  <c r="AT25" i="64" s="1"/>
  <c r="BG25" i="64" s="1"/>
  <c r="CA17" i="64"/>
  <c r="BF17" i="64"/>
  <c r="BC23" i="64"/>
  <c r="BF23" i="64"/>
  <c r="CA33" i="64"/>
  <c r="BF33" i="64"/>
  <c r="CA13" i="65"/>
  <c r="BF13" i="65"/>
  <c r="BZ28" i="65"/>
  <c r="BF28" i="65"/>
  <c r="AO29" i="65"/>
  <c r="CT29" i="65" s="1"/>
  <c r="AY29" i="65" a="1"/>
  <c r="AY29" i="65" s="1"/>
  <c r="BH29" i="65" s="1"/>
  <c r="DC29" i="65" s="1"/>
  <c r="CA15" i="66"/>
  <c r="BF15" i="66"/>
  <c r="BE18" i="66"/>
  <c r="BF18" i="66"/>
  <c r="BZ24" i="66"/>
  <c r="BF24" i="66"/>
  <c r="BE28" i="66"/>
  <c r="BF28" i="66"/>
  <c r="CB35" i="66"/>
  <c r="BF35" i="66"/>
  <c r="B16" i="68" a="1"/>
  <c r="B16" i="68" s="1"/>
  <c r="P16" i="68" s="1"/>
  <c r="AY16" i="68" a="1"/>
  <c r="AY16" i="68" s="1"/>
  <c r="BH16" i="68" s="1"/>
  <c r="DC16" i="68" s="1"/>
  <c r="CB23" i="68"/>
  <c r="BF23" i="68"/>
  <c r="CA10" i="69"/>
  <c r="BF10" i="69"/>
  <c r="BC13" i="69"/>
  <c r="BF13" i="69"/>
  <c r="BY30" i="69"/>
  <c r="BF30" i="69"/>
  <c r="B16" i="72" a="1"/>
  <c r="B16" i="72" s="1"/>
  <c r="P16" i="72" s="1"/>
  <c r="BY18" i="72"/>
  <c r="BF18" i="72"/>
  <c r="BY22" i="72"/>
  <c r="BY31" i="72"/>
  <c r="BF31" i="72"/>
  <c r="BE34" i="72"/>
  <c r="BF34" i="72"/>
  <c r="BD12" i="74"/>
  <c r="CA18" i="74"/>
  <c r="BF18" i="74"/>
  <c r="BD28" i="74"/>
  <c r="BF28" i="74"/>
  <c r="BY29" i="74"/>
  <c r="BZ30" i="74"/>
  <c r="BF30" i="74"/>
  <c r="BY34" i="74"/>
  <c r="BF34" i="74"/>
  <c r="BZ17" i="75"/>
  <c r="BF17" i="75"/>
  <c r="CA21" i="75"/>
  <c r="BF21" i="75"/>
  <c r="BD14" i="76"/>
  <c r="BF14" i="76"/>
  <c r="BD17" i="76"/>
  <c r="BF17" i="76"/>
  <c r="BE17" i="76"/>
  <c r="AO22" i="76"/>
  <c r="CT22" i="76" s="1"/>
  <c r="BY30" i="76"/>
  <c r="BF30" i="76"/>
  <c r="CB33" i="76"/>
  <c r="BF33" i="76"/>
  <c r="AY30" i="74" a="1"/>
  <c r="AY30" i="74" s="1"/>
  <c r="BH30" i="74" s="1"/>
  <c r="DC30" i="74" s="1"/>
  <c r="AY22" i="76" a="1"/>
  <c r="BF18" i="46"/>
  <c r="BF34" i="46"/>
  <c r="BF24" i="47"/>
  <c r="BF14" i="48"/>
  <c r="BF30" i="48"/>
  <c r="BF20" i="49"/>
  <c r="BF14" i="52"/>
  <c r="BF12" i="50"/>
  <c r="BF14" i="61"/>
  <c r="BF13" i="60"/>
  <c r="BF10" i="57"/>
  <c r="BF12" i="56"/>
  <c r="BF11" i="55"/>
  <c r="BF10" i="54"/>
  <c r="BF35" i="54"/>
  <c r="BF12" i="64"/>
  <c r="BF24" i="62"/>
  <c r="BF10" i="72"/>
  <c r="BF16" i="71"/>
  <c r="BF34" i="68"/>
  <c r="CA29" i="65"/>
  <c r="BF29" i="65"/>
  <c r="CA21" i="67"/>
  <c r="BF21" i="67"/>
  <c r="CB28" i="68"/>
  <c r="BF28" i="68"/>
  <c r="BC19" i="50"/>
  <c r="BF19" i="50"/>
  <c r="BE27" i="46"/>
  <c r="BF27" i="46"/>
  <c r="BE19" i="47"/>
  <c r="BF19" i="47"/>
  <c r="BZ26" i="47"/>
  <c r="BF26" i="47"/>
  <c r="CB15" i="51"/>
  <c r="BF15" i="51"/>
  <c r="BZ34" i="51"/>
  <c r="BF34" i="51"/>
  <c r="CB17" i="54"/>
  <c r="BF17" i="54"/>
  <c r="BE28" i="54"/>
  <c r="BF28" i="54"/>
  <c r="BD31" i="55"/>
  <c r="BF31" i="55"/>
  <c r="BD27" i="56"/>
  <c r="BF27" i="56"/>
  <c r="BY26" i="48"/>
  <c r="BF26" i="48"/>
  <c r="BY33" i="48"/>
  <c r="BF33" i="48"/>
  <c r="CB22" i="49"/>
  <c r="BF22" i="49"/>
  <c r="BD32" i="49"/>
  <c r="BF32" i="49"/>
  <c r="BE27" i="50"/>
  <c r="BF27" i="50"/>
  <c r="BZ29" i="57"/>
  <c r="BF29" i="57"/>
  <c r="BC29" i="61"/>
  <c r="BF29" i="61"/>
  <c r="BY11" i="63"/>
  <c r="BF11" i="63"/>
  <c r="BZ12" i="65"/>
  <c r="BF12" i="65"/>
  <c r="CB23" i="66"/>
  <c r="BF23" i="66"/>
  <c r="BC27" i="66"/>
  <c r="BF27" i="66"/>
  <c r="BY34" i="66"/>
  <c r="BF34" i="66"/>
  <c r="BY25" i="67"/>
  <c r="BF25" i="67"/>
  <c r="CB35" i="67"/>
  <c r="BF35" i="67"/>
  <c r="AT26" i="69" a="1"/>
  <c r="AT26" i="69" s="1"/>
  <c r="BG26" i="69" s="1"/>
  <c r="AT28" i="69" a="1"/>
  <c r="AT28" i="69" s="1"/>
  <c r="BG28" i="69" s="1"/>
  <c r="AT27" i="69" a="1"/>
  <c r="AT27" i="69" s="1"/>
  <c r="BG27" i="69" s="1"/>
  <c r="CB34" i="71"/>
  <c r="BF34" i="71"/>
  <c r="CB27" i="74"/>
  <c r="BF27" i="74"/>
  <c r="BY21" i="46"/>
  <c r="BF21" i="46"/>
  <c r="BC30" i="46"/>
  <c r="BF30" i="46"/>
  <c r="CA20" i="47"/>
  <c r="BF20" i="47"/>
  <c r="BE29" i="49"/>
  <c r="BF29" i="49"/>
  <c r="B15" i="52" a="1"/>
  <c r="B15" i="52" s="1"/>
  <c r="AY15" i="52" a="1"/>
  <c r="AY15" i="52" s="1"/>
  <c r="BH15" i="52" s="1"/>
  <c r="DC15" i="52" s="1"/>
  <c r="CA17" i="52"/>
  <c r="BF17" i="52"/>
  <c r="BY29" i="55"/>
  <c r="BF29" i="55"/>
  <c r="BY32" i="55"/>
  <c r="BF32" i="55"/>
  <c r="BY12" i="46"/>
  <c r="BF12" i="46"/>
  <c r="BD11" i="47"/>
  <c r="BF11" i="47"/>
  <c r="BD17" i="48"/>
  <c r="BF17" i="48"/>
  <c r="BY23" i="48"/>
  <c r="BF23" i="48"/>
  <c r="CA34" i="48"/>
  <c r="BF34" i="48"/>
  <c r="BD17" i="50"/>
  <c r="BF17" i="50"/>
  <c r="BE28" i="50"/>
  <c r="BF28" i="50"/>
  <c r="BZ31" i="50"/>
  <c r="BF31" i="50"/>
  <c r="BY17" i="51"/>
  <c r="BE35" i="46"/>
  <c r="BF35" i="46"/>
  <c r="BZ17" i="47"/>
  <c r="BF17" i="47"/>
  <c r="CB14" i="49"/>
  <c r="BF14" i="49"/>
  <c r="BY18" i="49"/>
  <c r="BE11" i="50"/>
  <c r="BY14" i="51"/>
  <c r="BF14" i="51"/>
  <c r="BE15" i="51"/>
  <c r="CA18" i="52"/>
  <c r="BF18" i="52"/>
  <c r="BZ21" i="53"/>
  <c r="BF21" i="53"/>
  <c r="CB28" i="53"/>
  <c r="BF28" i="53"/>
  <c r="CA26" i="54"/>
  <c r="BF26" i="54"/>
  <c r="BZ10" i="56"/>
  <c r="BF10" i="56"/>
  <c r="CA16" i="56"/>
  <c r="BZ25" i="56"/>
  <c r="BF25" i="56"/>
  <c r="BC35" i="56"/>
  <c r="BF35" i="56"/>
  <c r="BY27" i="57"/>
  <c r="BF27" i="57"/>
  <c r="CB11" i="60"/>
  <c r="BF11" i="60"/>
  <c r="BZ25" i="60"/>
  <c r="BF25" i="60"/>
  <c r="BY11" i="61"/>
  <c r="BF11" i="61"/>
  <c r="CA27" i="61"/>
  <c r="BF27" i="61"/>
  <c r="CB30" i="61"/>
  <c r="BF30" i="61"/>
  <c r="CA17" i="62"/>
  <c r="BF17" i="62"/>
  <c r="B30" i="62" a="1"/>
  <c r="B30" i="62" s="1"/>
  <c r="P30" i="62" s="1"/>
  <c r="BD32" i="62"/>
  <c r="BF32" i="62"/>
  <c r="CB15" i="64"/>
  <c r="BF15" i="64"/>
  <c r="AP22" i="64"/>
  <c r="AY22" i="64" a="1"/>
  <c r="AY22" i="64" s="1"/>
  <c r="BH22" i="64" s="1"/>
  <c r="DC22" i="64" s="1"/>
  <c r="CB14" i="67"/>
  <c r="BF14" i="67"/>
  <c r="BC11" i="68"/>
  <c r="BE27" i="68"/>
  <c r="BF27" i="68"/>
  <c r="EA10" i="69" a="1"/>
  <c r="EA10" i="69" s="1"/>
  <c r="BZ11" i="70"/>
  <c r="BF11" i="70"/>
  <c r="BY14" i="70"/>
  <c r="BF14" i="70"/>
  <c r="CA25" i="70"/>
  <c r="BF25" i="70"/>
  <c r="CA26" i="70"/>
  <c r="BC28" i="70"/>
  <c r="BF28" i="70"/>
  <c r="BZ33" i="70"/>
  <c r="BF33" i="70"/>
  <c r="CA19" i="71"/>
  <c r="BF19" i="71"/>
  <c r="CB22" i="71"/>
  <c r="BF22" i="71"/>
  <c r="B15" i="72" a="1"/>
  <c r="B15" i="72" s="1"/>
  <c r="P15" i="72" s="1"/>
  <c r="BD17" i="72"/>
  <c r="BC30" i="72"/>
  <c r="BY11" i="74"/>
  <c r="BF11" i="74"/>
  <c r="BE12" i="74"/>
  <c r="BE13" i="74"/>
  <c r="BF13" i="74"/>
  <c r="BF24" i="75"/>
  <c r="BD24" i="75"/>
  <c r="BD32" i="75"/>
  <c r="BF32" i="75"/>
  <c r="BE35" i="75"/>
  <c r="BF35" i="75"/>
  <c r="AY22" i="62" a="1"/>
  <c r="AY22" i="62" s="1"/>
  <c r="BH22" i="62" s="1"/>
  <c r="DC22" i="62" s="1"/>
  <c r="AY29" i="74" a="1"/>
  <c r="AY29" i="74" s="1"/>
  <c r="BH29" i="74" s="1"/>
  <c r="DC29" i="74" s="1"/>
  <c r="BF23" i="46"/>
  <c r="BF13" i="47"/>
  <c r="BF29" i="47"/>
  <c r="BF19" i="48"/>
  <c r="BF35" i="48"/>
  <c r="BF25" i="49"/>
  <c r="BF23" i="53"/>
  <c r="BF22" i="52"/>
  <c r="BF20" i="50"/>
  <c r="BF21" i="60"/>
  <c r="BF20" i="59"/>
  <c r="BF20" i="56"/>
  <c r="BF19" i="55"/>
  <c r="BF18" i="54"/>
  <c r="BF17" i="67"/>
  <c r="BF16" i="66"/>
  <c r="BF30" i="63"/>
  <c r="BF10" i="75"/>
  <c r="BF16" i="74"/>
  <c r="BF22" i="72"/>
  <c r="BF28" i="71"/>
  <c r="CB25" i="47"/>
  <c r="BF25" i="47"/>
  <c r="AY23" i="50" a="1"/>
  <c r="AY23" i="50" s="1"/>
  <c r="BH23" i="50" s="1"/>
  <c r="DC23" i="50" s="1"/>
  <c r="CB31" i="52"/>
  <c r="BF31" i="52"/>
  <c r="BZ35" i="53"/>
  <c r="BF35" i="53"/>
  <c r="CB15" i="60"/>
  <c r="BF15" i="60"/>
  <c r="BY29" i="66"/>
  <c r="BF29" i="66"/>
  <c r="CB24" i="68"/>
  <c r="BF24" i="68"/>
  <c r="BD34" i="49"/>
  <c r="BF34" i="49"/>
  <c r="BY13" i="49"/>
  <c r="BF13" i="49"/>
  <c r="BE15" i="49"/>
  <c r="BF15" i="49"/>
  <c r="CB33" i="50"/>
  <c r="BF33" i="50"/>
  <c r="BE29" i="52"/>
  <c r="BF29" i="52"/>
  <c r="BE32" i="52"/>
  <c r="BF32" i="52"/>
  <c r="BZ14" i="46"/>
  <c r="BF14" i="46"/>
  <c r="BY16" i="50"/>
  <c r="BF16" i="50"/>
  <c r="BY23" i="50"/>
  <c r="BF23" i="50"/>
  <c r="BZ30" i="50"/>
  <c r="BF30" i="50"/>
  <c r="BZ28" i="51"/>
  <c r="BF28" i="51"/>
  <c r="BZ11" i="52"/>
  <c r="BF11" i="52"/>
  <c r="BY26" i="52"/>
  <c r="BF26" i="52"/>
  <c r="BD33" i="53"/>
  <c r="BF33" i="53"/>
  <c r="BE13" i="54"/>
  <c r="BF13" i="54"/>
  <c r="CB25" i="55"/>
  <c r="BF25" i="55"/>
  <c r="BE12" i="58"/>
  <c r="BF12" i="58"/>
  <c r="BE23" i="58"/>
  <c r="BF23" i="58"/>
  <c r="BE30" i="59"/>
  <c r="BF30" i="59"/>
  <c r="B30" i="61" a="1"/>
  <c r="B30" i="61" s="1"/>
  <c r="P30" i="61" s="1"/>
  <c r="AY30" i="61" a="1"/>
  <c r="AY30" i="61" s="1"/>
  <c r="BY13" i="62"/>
  <c r="BF13" i="62"/>
  <c r="CA20" i="68"/>
  <c r="BF20" i="68"/>
  <c r="CB29" i="68"/>
  <c r="BF29" i="68"/>
  <c r="BY29" i="70"/>
  <c r="BF29" i="70"/>
  <c r="BD30" i="71"/>
  <c r="BF30" i="71"/>
  <c r="CA33" i="72"/>
  <c r="BF33" i="72"/>
  <c r="BC23" i="74"/>
  <c r="BF23" i="74"/>
  <c r="BE13" i="76"/>
  <c r="BF13" i="76"/>
  <c r="CB16" i="76"/>
  <c r="BF16" i="76"/>
  <c r="BD27" i="76"/>
  <c r="BF27" i="76"/>
  <c r="BE27" i="76"/>
  <c r="BE32" i="76"/>
  <c r="BF32" i="76"/>
  <c r="BE33" i="52"/>
  <c r="BF33" i="52"/>
  <c r="CA16" i="53"/>
  <c r="BF16" i="53"/>
  <c r="CA27" i="53"/>
  <c r="BF27" i="53"/>
  <c r="BD25" i="54"/>
  <c r="BF25" i="54"/>
  <c r="BC15" i="55"/>
  <c r="BF15" i="55"/>
  <c r="BD13" i="46"/>
  <c r="BF13" i="46"/>
  <c r="BY22" i="46"/>
  <c r="BF22" i="46"/>
  <c r="CA12" i="47"/>
  <c r="BF12" i="47"/>
  <c r="BY35" i="47"/>
  <c r="BF35" i="47"/>
  <c r="BD24" i="48"/>
  <c r="BF24" i="48"/>
  <c r="CA31" i="48"/>
  <c r="BF31" i="48"/>
  <c r="CB30" i="49"/>
  <c r="BF30" i="49"/>
  <c r="BZ13" i="50"/>
  <c r="BF13" i="50"/>
  <c r="AO15" i="50"/>
  <c r="CT15" i="50" s="1"/>
  <c r="BZ18" i="50"/>
  <c r="BF18" i="50"/>
  <c r="BZ33" i="50"/>
  <c r="CA33" i="51"/>
  <c r="BF33" i="51"/>
  <c r="BC11" i="53"/>
  <c r="BF11" i="53"/>
  <c r="CA31" i="53"/>
  <c r="BF31" i="53"/>
  <c r="BD11" i="54"/>
  <c r="BF11" i="54"/>
  <c r="BC14" i="54"/>
  <c r="BF14" i="54"/>
  <c r="BZ13" i="55"/>
  <c r="BF13" i="55"/>
  <c r="BY23" i="55"/>
  <c r="BF23" i="55"/>
  <c r="BD29" i="56"/>
  <c r="BF29" i="56"/>
  <c r="BE12" i="57"/>
  <c r="BF12" i="57"/>
  <c r="CA13" i="59"/>
  <c r="BE14" i="59"/>
  <c r="BF14" i="59"/>
  <c r="CA32" i="59"/>
  <c r="BF32" i="59"/>
  <c r="BC29" i="60"/>
  <c r="BF29" i="60"/>
  <c r="CA35" i="60"/>
  <c r="BF35" i="60"/>
  <c r="BY11" i="62"/>
  <c r="BF11" i="62"/>
  <c r="CA27" i="62"/>
  <c r="BF27" i="62"/>
  <c r="BY30" i="64"/>
  <c r="BF30" i="64"/>
  <c r="BY34" i="64"/>
  <c r="BF34" i="64"/>
  <c r="B23" i="65" a="1"/>
  <c r="B23" i="65" s="1"/>
  <c r="P23" i="65" s="1"/>
  <c r="AY23" i="65" a="1"/>
  <c r="AY23" i="65" s="1"/>
  <c r="BE11" i="66"/>
  <c r="BF11" i="66"/>
  <c r="BD14" i="66"/>
  <c r="BF14" i="66"/>
  <c r="BE19" i="66"/>
  <c r="BF19" i="66"/>
  <c r="CB12" i="67"/>
  <c r="BF12" i="67"/>
  <c r="BD20" i="68"/>
  <c r="CB21" i="68"/>
  <c r="BF21" i="68"/>
  <c r="CA22" i="69"/>
  <c r="BF22" i="69"/>
  <c r="BE15" i="70"/>
  <c r="BY16" i="70"/>
  <c r="BF16" i="70"/>
  <c r="BE30" i="70"/>
  <c r="BF30" i="70"/>
  <c r="BY21" i="71"/>
  <c r="CA29" i="72"/>
  <c r="BF29" i="72"/>
  <c r="BY32" i="72"/>
  <c r="BF32" i="72"/>
  <c r="CA35" i="72"/>
  <c r="BF35" i="72"/>
  <c r="CB25" i="74"/>
  <c r="BF25" i="74"/>
  <c r="BF18" i="75"/>
  <c r="BE18" i="75"/>
  <c r="CB10" i="76"/>
  <c r="BE34" i="76"/>
  <c r="BF34" i="76"/>
  <c r="AY16" i="55" a="1"/>
  <c r="AY16" i="55" s="1"/>
  <c r="BH16" i="55" s="1"/>
  <c r="DC16" i="55" s="1"/>
  <c r="AY22" i="69" a="1"/>
  <c r="AY22" i="69" s="1"/>
  <c r="BH22" i="69" s="1"/>
  <c r="DC22" i="69" s="1"/>
  <c r="BF14" i="47"/>
  <c r="BF30" i="47"/>
  <c r="BF20" i="48"/>
  <c r="BF10" i="49"/>
  <c r="BF26" i="49"/>
  <c r="BF24" i="50"/>
  <c r="BF23" i="61"/>
  <c r="BF22" i="60"/>
  <c r="BF20" i="58"/>
  <c r="BF22" i="57"/>
  <c r="BF21" i="56"/>
  <c r="BF20" i="55"/>
  <c r="BF19" i="54"/>
  <c r="BF18" i="67"/>
  <c r="BF19" i="65"/>
  <c r="BF25" i="64"/>
  <c r="BF31" i="63"/>
  <c r="BF11" i="75"/>
  <c r="BF23" i="72"/>
  <c r="BF35" i="70"/>
  <c r="BF15" i="68"/>
  <c r="BF21" i="76"/>
  <c r="BE28" i="75"/>
  <c r="BF28" i="75"/>
  <c r="CA12" i="76"/>
  <c r="BF12" i="76"/>
  <c r="BY27" i="76"/>
  <c r="AY16" i="46" a="1"/>
  <c r="BI16" i="46" s="1"/>
  <c r="AY22" i="47" a="1"/>
  <c r="BI22" i="47" s="1"/>
  <c r="AY23" i="49" a="1"/>
  <c r="AY29" i="53" a="1"/>
  <c r="AY29" i="53" s="1"/>
  <c r="AY15" i="72" a="1"/>
  <c r="AY15" i="72" s="1"/>
  <c r="BH15" i="72" s="1"/>
  <c r="DC15" i="72" s="1"/>
  <c r="AY23" i="70" a="1"/>
  <c r="AY23" i="70" s="1"/>
  <c r="BH23" i="70" s="1"/>
  <c r="DC23" i="70" s="1"/>
  <c r="BF25" i="46"/>
  <c r="BF15" i="47"/>
  <c r="BF31" i="47"/>
  <c r="BF21" i="48"/>
  <c r="BF25" i="53"/>
  <c r="BF24" i="52"/>
  <c r="BF26" i="51"/>
  <c r="BF23" i="60"/>
  <c r="BF22" i="59"/>
  <c r="BF24" i="58"/>
  <c r="BF21" i="55"/>
  <c r="BF20" i="54"/>
  <c r="BF22" i="67"/>
  <c r="BF21" i="65"/>
  <c r="BF27" i="64"/>
  <c r="BF13" i="75"/>
  <c r="BF19" i="74"/>
  <c r="BF31" i="71"/>
  <c r="BF17" i="68"/>
  <c r="BY17" i="57"/>
  <c r="BF17" i="57"/>
  <c r="BE29" i="59"/>
  <c r="BF29" i="59"/>
  <c r="CB28" i="61"/>
  <c r="BF28" i="61"/>
  <c r="BD12" i="70"/>
  <c r="BF12" i="70"/>
  <c r="BZ27" i="72"/>
  <c r="BF27" i="72"/>
  <c r="BD24" i="49"/>
  <c r="BF24" i="49"/>
  <c r="CA30" i="51"/>
  <c r="BF30" i="51"/>
  <c r="CB19" i="52"/>
  <c r="BF19" i="52"/>
  <c r="BE12" i="53"/>
  <c r="BF12" i="53"/>
  <c r="BC22" i="53"/>
  <c r="BF22" i="53"/>
  <c r="BC32" i="54"/>
  <c r="BC14" i="55"/>
  <c r="BF14" i="55"/>
  <c r="CB17" i="55"/>
  <c r="BF17" i="55"/>
  <c r="CA24" i="55"/>
  <c r="BF24" i="55"/>
  <c r="CA28" i="55"/>
  <c r="BF28" i="55"/>
  <c r="BE11" i="56"/>
  <c r="BF11" i="56"/>
  <c r="BE14" i="56"/>
  <c r="BF14" i="56"/>
  <c r="BD13" i="57"/>
  <c r="BF13" i="57"/>
  <c r="BY35" i="57"/>
  <c r="BF35" i="57"/>
  <c r="BE14" i="58"/>
  <c r="BF14" i="58"/>
  <c r="BE32" i="58"/>
  <c r="BF32" i="58"/>
  <c r="BD17" i="59"/>
  <c r="BF17" i="59"/>
  <c r="CA22" i="60"/>
  <c r="BZ12" i="62"/>
  <c r="BF12" i="62"/>
  <c r="BC30" i="62"/>
  <c r="BF30" i="62"/>
  <c r="BD17" i="64"/>
  <c r="BZ31" i="64"/>
  <c r="BF31" i="64"/>
  <c r="BC14" i="65"/>
  <c r="BF14" i="65"/>
  <c r="BZ26" i="65"/>
  <c r="BF26" i="65"/>
  <c r="BD32" i="65"/>
  <c r="BF32" i="65"/>
  <c r="B15" i="66" a="1"/>
  <c r="B15" i="66" s="1"/>
  <c r="P15" i="66" s="1"/>
  <c r="BD26" i="66"/>
  <c r="BF26" i="66"/>
  <c r="CB28" i="67"/>
  <c r="BF28" i="67"/>
  <c r="CA29" i="67"/>
  <c r="BD18" i="68"/>
  <c r="BY20" i="68"/>
  <c r="CA35" i="68"/>
  <c r="BF35" i="68"/>
  <c r="BE14" i="69"/>
  <c r="BF14" i="69"/>
  <c r="BE32" i="69"/>
  <c r="BF32" i="69"/>
  <c r="BY31" i="70"/>
  <c r="BF31" i="70"/>
  <c r="CB14" i="71"/>
  <c r="BF14" i="71"/>
  <c r="BY26" i="71"/>
  <c r="BF26" i="71"/>
  <c r="CA20" i="72"/>
  <c r="BF20" i="72"/>
  <c r="B23" i="72" a="1"/>
  <c r="B23" i="72" s="1"/>
  <c r="P23" i="72" s="1"/>
  <c r="AY23" i="72" a="1"/>
  <c r="AY23" i="72" s="1"/>
  <c r="BH23" i="72" s="1"/>
  <c r="DC23" i="72" s="1"/>
  <c r="BD23" i="72"/>
  <c r="BD26" i="72"/>
  <c r="BC26" i="74"/>
  <c r="BF26" i="74"/>
  <c r="CA12" i="75"/>
  <c r="BF12" i="75"/>
  <c r="BD21" i="75"/>
  <c r="BE22" i="75"/>
  <c r="BF22" i="75"/>
  <c r="BY19" i="76"/>
  <c r="BF19" i="76"/>
  <c r="AY15" i="48" a="1"/>
  <c r="AY15" i="48" s="1"/>
  <c r="BH15" i="48" s="1"/>
  <c r="DC15" i="48" s="1"/>
  <c r="AY22" i="71" a="1"/>
  <c r="AY22" i="71" s="1"/>
  <c r="BH22" i="71" s="1"/>
  <c r="DC22" i="71" s="1"/>
  <c r="AY29" i="70" a="1"/>
  <c r="AY29" i="70" s="1"/>
  <c r="BH29" i="70" s="1"/>
  <c r="DC29" i="70" s="1"/>
  <c r="BF26" i="46"/>
  <c r="BF16" i="47"/>
  <c r="BF32" i="47"/>
  <c r="BF12" i="49"/>
  <c r="BF26" i="50"/>
  <c r="BF26" i="59"/>
  <c r="BF24" i="57"/>
  <c r="BF23" i="56"/>
  <c r="BF24" i="54"/>
  <c r="BF22" i="66"/>
  <c r="BF22" i="65"/>
  <c r="BF34" i="63"/>
  <c r="BF14" i="75"/>
  <c r="BF20" i="74"/>
  <c r="BF26" i="72"/>
  <c r="BF32" i="71"/>
  <c r="BF18" i="68"/>
  <c r="BF24" i="76"/>
  <c r="BY21" i="74"/>
  <c r="BF21" i="74"/>
  <c r="BE33" i="75"/>
  <c r="BF33" i="75"/>
  <c r="BY25" i="76"/>
  <c r="BF25" i="76"/>
  <c r="BZ14" i="51"/>
  <c r="AY30" i="52" a="1"/>
  <c r="AY30" i="52" s="1"/>
  <c r="BH30" i="52" s="1"/>
  <c r="DC30" i="52" s="1"/>
  <c r="AY22" i="52" a="1"/>
  <c r="AY22" i="52" s="1"/>
  <c r="BH22" i="52" s="1"/>
  <c r="DC22" i="52" s="1"/>
  <c r="AY23" i="51" a="1"/>
  <c r="AY23" i="51" s="1"/>
  <c r="BH23" i="51" s="1"/>
  <c r="DC23" i="51" s="1"/>
  <c r="AY16" i="50" a="1"/>
  <c r="AY16" i="50" s="1"/>
  <c r="BH16" i="50" s="1"/>
  <c r="DC16" i="50" s="1"/>
  <c r="AY22" i="56" a="1"/>
  <c r="AY22" i="56" s="1"/>
  <c r="BH22" i="56" s="1"/>
  <c r="DC22" i="56" s="1"/>
  <c r="AY15" i="62" a="1"/>
  <c r="AY15" i="62" s="1"/>
  <c r="BH15" i="62" s="1"/>
  <c r="DC15" i="62" s="1"/>
  <c r="AY30" i="70" a="1"/>
  <c r="AY30" i="70" s="1"/>
  <c r="BH30" i="70" s="1"/>
  <c r="DC30" i="70" s="1"/>
  <c r="AT12" i="65" a="1"/>
  <c r="AT12" i="65" s="1"/>
  <c r="BG12" i="65" s="1"/>
  <c r="BK12" i="65" s="1"/>
  <c r="AT32" i="72" a="1"/>
  <c r="AT32" i="72" s="1"/>
  <c r="BG32" i="72" s="1"/>
  <c r="AY29" i="52" a="1"/>
  <c r="AY29" i="52" s="1"/>
  <c r="BH29" i="52" s="1"/>
  <c r="DC29" i="52" s="1"/>
  <c r="AY30" i="51" a="1"/>
  <c r="BJ30" i="51" s="1"/>
  <c r="AY22" i="51" a="1"/>
  <c r="AY22" i="51" s="1"/>
  <c r="BH22" i="51" s="1"/>
  <c r="DC22" i="51" s="1"/>
  <c r="AY22" i="55" a="1"/>
  <c r="AY22" i="55" s="1"/>
  <c r="AY15" i="70" a="1"/>
  <c r="AY15" i="70" s="1"/>
  <c r="BH15" i="70" s="1"/>
  <c r="DC15" i="70" s="1"/>
  <c r="BZ32" i="72"/>
  <c r="DL23" i="75"/>
  <c r="B30" i="75" a="1"/>
  <c r="B30" i="75" s="1"/>
  <c r="P30" i="75" s="1"/>
  <c r="AY16" i="47" a="1"/>
  <c r="AY16" i="47" s="1"/>
  <c r="BH16" i="47" s="1"/>
  <c r="DC16" i="47" s="1"/>
  <c r="AY29" i="51" a="1"/>
  <c r="AY29" i="51" s="1"/>
  <c r="BH29" i="51" s="1"/>
  <c r="DC29" i="51" s="1"/>
  <c r="AY30" i="50" a="1"/>
  <c r="AY30" i="50" s="1"/>
  <c r="BH30" i="50" s="1"/>
  <c r="DC30" i="50" s="1"/>
  <c r="AY23" i="61" a="1"/>
  <c r="BI23" i="61" s="1"/>
  <c r="AY15" i="61" a="1"/>
  <c r="AY15" i="61" s="1"/>
  <c r="AY29" i="55" a="1"/>
  <c r="AY29" i="55" s="1"/>
  <c r="AY16" i="75" a="1"/>
  <c r="AY16" i="75" s="1"/>
  <c r="BH16" i="75" s="1"/>
  <c r="DC16" i="75" s="1"/>
  <c r="AY30" i="72" a="1"/>
  <c r="BD11" i="61"/>
  <c r="B15" i="61" a="1"/>
  <c r="B15" i="61" s="1"/>
  <c r="P15" i="61" s="1"/>
  <c r="B23" i="63" a="1"/>
  <c r="B23" i="63" s="1"/>
  <c r="P23" i="63" s="1"/>
  <c r="B29" i="67" a="1"/>
  <c r="B29" i="67" s="1"/>
  <c r="P29" i="67" s="1"/>
  <c r="BC27" i="50"/>
  <c r="B29" i="50" a="1"/>
  <c r="B29" i="50" s="1"/>
  <c r="P29" i="50" s="1"/>
  <c r="BD14" i="51"/>
  <c r="BD25" i="57"/>
  <c r="AO23" i="61"/>
  <c r="CT23" i="61" s="1"/>
  <c r="AO29" i="61"/>
  <c r="CT29" i="61" s="1"/>
  <c r="B15" i="63" a="1"/>
  <c r="B15" i="63" s="1"/>
  <c r="P15" i="63" s="1"/>
  <c r="B15" i="75" a="1"/>
  <c r="B15" i="75" s="1"/>
  <c r="P15" i="75" s="1"/>
  <c r="B29" i="75" a="1"/>
  <c r="B29" i="75" s="1"/>
  <c r="P29" i="75" s="1"/>
  <c r="AY23" i="47" a="1"/>
  <c r="AY16" i="69" a="1"/>
  <c r="BJ16" i="69" s="1"/>
  <c r="BE14" i="51"/>
  <c r="BC33" i="52"/>
  <c r="BC35" i="53"/>
  <c r="B15" i="54" a="1"/>
  <c r="B15" i="54" s="1"/>
  <c r="P15" i="54" s="1"/>
  <c r="CB14" i="55"/>
  <c r="BC17" i="55"/>
  <c r="CB35" i="58"/>
  <c r="BZ34" i="59"/>
  <c r="BZ35" i="60"/>
  <c r="BZ27" i="62"/>
  <c r="BC15" i="63"/>
  <c r="BC30" i="64"/>
  <c r="BE13" i="69"/>
  <c r="BC16" i="72"/>
  <c r="BC29" i="74"/>
  <c r="BD30" i="74"/>
  <c r="CA10" i="75"/>
  <c r="AO16" i="75"/>
  <c r="CT16" i="75" s="1"/>
  <c r="BE14" i="76"/>
  <c r="BE19" i="76"/>
  <c r="BD35" i="76"/>
  <c r="AY23" i="48" a="1"/>
  <c r="AY23" i="48" s="1"/>
  <c r="BH23" i="48" s="1"/>
  <c r="DC23" i="48" s="1"/>
  <c r="AY29" i="61" a="1"/>
  <c r="AY29" i="61" s="1"/>
  <c r="BH29" i="61" s="1"/>
  <c r="DC29" i="61" s="1"/>
  <c r="AY30" i="60" a="1"/>
  <c r="AY15" i="59" a="1"/>
  <c r="AY15" i="59" s="1"/>
  <c r="BH15" i="59" s="1"/>
  <c r="DC15" i="59" s="1"/>
  <c r="AY23" i="54" a="1"/>
  <c r="AY23" i="54" s="1"/>
  <c r="BH23" i="54" s="1"/>
  <c r="DC23" i="54" s="1"/>
  <c r="AY16" i="67" a="1"/>
  <c r="AY15" i="63" a="1"/>
  <c r="BJ15" i="63" s="1"/>
  <c r="AY29" i="75" a="1"/>
  <c r="AY29" i="75" s="1"/>
  <c r="BH29" i="75" s="1"/>
  <c r="DC29" i="75" s="1"/>
  <c r="AY15" i="69" a="1"/>
  <c r="AY15" i="69" s="1"/>
  <c r="BH15" i="69" s="1"/>
  <c r="DC15" i="69" s="1"/>
  <c r="BD32" i="50"/>
  <c r="BD10" i="56"/>
  <c r="AY30" i="46" a="1"/>
  <c r="AY30" i="46" s="1"/>
  <c r="BH30" i="46" s="1"/>
  <c r="DC30" i="46" s="1"/>
  <c r="AY15" i="60" a="1"/>
  <c r="AY15" i="60" s="1"/>
  <c r="BH15" i="60" s="1"/>
  <c r="DC15" i="60" s="1"/>
  <c r="AY30" i="54" a="1"/>
  <c r="AY30" i="54" s="1"/>
  <c r="AY16" i="63" a="1"/>
  <c r="AY30" i="75" a="1"/>
  <c r="AY30" i="75" s="1"/>
  <c r="BH30" i="75" s="1"/>
  <c r="DC30" i="75" s="1"/>
  <c r="AY15" i="75" a="1"/>
  <c r="AY15" i="75" s="1"/>
  <c r="BH15" i="75" s="1"/>
  <c r="DC15" i="75" s="1"/>
  <c r="CA13" i="50"/>
  <c r="DL29" i="50"/>
  <c r="CB12" i="53"/>
  <c r="BD35" i="53"/>
  <c r="BC11" i="54"/>
  <c r="BC12" i="58"/>
  <c r="AO15" i="60"/>
  <c r="CT15" i="60" s="1"/>
  <c r="CB11" i="61"/>
  <c r="CA16" i="62"/>
  <c r="BZ22" i="62"/>
  <c r="BE25" i="62"/>
  <c r="BD15" i="63"/>
  <c r="BC34" i="64"/>
  <c r="CB26" i="65"/>
  <c r="CB34" i="65"/>
  <c r="CA20" i="69"/>
  <c r="BC29" i="70"/>
  <c r="BC31" i="70"/>
  <c r="CA23" i="71"/>
  <c r="BE16" i="72"/>
  <c r="CB26" i="74"/>
  <c r="BD29" i="74"/>
  <c r="AO30" i="75"/>
  <c r="CT30" i="75" s="1"/>
  <c r="BC17" i="76"/>
  <c r="AY30" i="48" a="1"/>
  <c r="BJ30" i="48" s="1"/>
  <c r="AY16" i="53" a="1"/>
  <c r="AY16" i="53" s="1"/>
  <c r="BH16" i="53" s="1"/>
  <c r="DC16" i="53" s="1"/>
  <c r="AY29" i="60" a="1"/>
  <c r="AY29" i="60" s="1"/>
  <c r="BH29" i="60" s="1"/>
  <c r="DC29" i="60" s="1"/>
  <c r="AY22" i="54" a="1"/>
  <c r="AY22" i="54" s="1"/>
  <c r="BH22" i="54" s="1"/>
  <c r="DC22" i="54" s="1"/>
  <c r="AY16" i="54" a="1"/>
  <c r="AY30" i="65" a="1"/>
  <c r="AY30" i="65" s="1"/>
  <c r="BH30" i="65" s="1"/>
  <c r="DC30" i="65" s="1"/>
  <c r="AY29" i="63" a="1"/>
  <c r="AY29" i="63" s="1"/>
  <c r="AY23" i="71" a="1"/>
  <c r="AY23" i="71" s="1"/>
  <c r="BH23" i="71" s="1"/>
  <c r="DC23" i="71" s="1"/>
  <c r="AY16" i="51" a="1"/>
  <c r="AY16" i="51" s="1"/>
  <c r="B23" i="71" a="1"/>
  <c r="B23" i="71" s="1"/>
  <c r="P23" i="71" s="1"/>
  <c r="AY30" i="67" a="1"/>
  <c r="AY30" i="67" s="1"/>
  <c r="BH30" i="67" s="1"/>
  <c r="DC30" i="67" s="1"/>
  <c r="BZ19" i="48"/>
  <c r="BE33" i="50"/>
  <c r="CA21" i="55"/>
  <c r="CB19" i="64"/>
  <c r="BD34" i="64"/>
  <c r="BC22" i="68"/>
  <c r="BZ28" i="68"/>
  <c r="CB20" i="69"/>
  <c r="CB23" i="71"/>
  <c r="BC27" i="72"/>
  <c r="BC32" i="72"/>
  <c r="BC21" i="75"/>
  <c r="BY33" i="75"/>
  <c r="BZ30" i="76"/>
  <c r="BD33" i="76"/>
  <c r="AY29" i="48" a="1"/>
  <c r="AY22" i="49" a="1"/>
  <c r="AY22" i="49" s="1"/>
  <c r="BH22" i="49" s="1"/>
  <c r="DC22" i="49" s="1"/>
  <c r="AY22" i="58" a="1"/>
  <c r="AY22" i="58" s="1"/>
  <c r="AY16" i="56" a="1"/>
  <c r="BJ16" i="56" s="1"/>
  <c r="AY23" i="74" a="1"/>
  <c r="AY23" i="74" s="1"/>
  <c r="BH23" i="74" s="1"/>
  <c r="DC23" i="74" s="1"/>
  <c r="AY23" i="68" a="1"/>
  <c r="AY23" i="68" s="1"/>
  <c r="BH23" i="68" s="1"/>
  <c r="DC23" i="68" s="1"/>
  <c r="AY29" i="76" a="1"/>
  <c r="BY22" i="47"/>
  <c r="AT21" i="48" a="1"/>
  <c r="AT21" i="48" s="1"/>
  <c r="BG21" i="48" s="1"/>
  <c r="AT20" i="48" a="1"/>
  <c r="AT20" i="48" s="1"/>
  <c r="AT19" i="48" a="1"/>
  <c r="AT19" i="48" s="1"/>
  <c r="BG19" i="48" s="1"/>
  <c r="AT18" i="48" a="1"/>
  <c r="AT18" i="48" s="1"/>
  <c r="BG18" i="48" s="1"/>
  <c r="BZ31" i="48"/>
  <c r="CB35" i="48"/>
  <c r="BZ13" i="49"/>
  <c r="BZ26" i="51"/>
  <c r="BC13" i="52"/>
  <c r="BZ12" i="53"/>
  <c r="AT35" i="59" a="1"/>
  <c r="AT35" i="59" s="1"/>
  <c r="BG35" i="59" s="1"/>
  <c r="BK35" i="59" s="1"/>
  <c r="AT34" i="59" a="1"/>
  <c r="AT34" i="59" s="1"/>
  <c r="BG34" i="59" s="1"/>
  <c r="BK34" i="59" s="1"/>
  <c r="AT33" i="59" a="1"/>
  <c r="AT33" i="59" s="1"/>
  <c r="BG33" i="59" s="1"/>
  <c r="BK33" i="59" s="1"/>
  <c r="AT32" i="59" a="1"/>
  <c r="AT32" i="59" s="1"/>
  <c r="BG32" i="59" s="1"/>
  <c r="BK32" i="59" s="1"/>
  <c r="BY22" i="60"/>
  <c r="AO16" i="63"/>
  <c r="CT16" i="63" s="1"/>
  <c r="CA13" i="66"/>
  <c r="BD13" i="66"/>
  <c r="BC13" i="66"/>
  <c r="BZ23" i="66"/>
  <c r="BC23" i="66"/>
  <c r="B29" i="66" a="1"/>
  <c r="B29" i="66" s="1"/>
  <c r="P29" i="66" s="1"/>
  <c r="BE12" i="69"/>
  <c r="BD12" i="69"/>
  <c r="CB20" i="70"/>
  <c r="CA20" i="70"/>
  <c r="BZ12" i="71"/>
  <c r="BC12" i="71"/>
  <c r="B30" i="71" a="1"/>
  <c r="R30" i="71" s="1"/>
  <c r="AO30" i="71"/>
  <c r="CT30" i="71" s="1"/>
  <c r="CB20" i="76"/>
  <c r="BC20" i="76"/>
  <c r="BY11" i="52"/>
  <c r="BE14" i="55"/>
  <c r="BC16" i="56"/>
  <c r="BC11" i="57"/>
  <c r="BC19" i="57"/>
  <c r="AO30" i="57"/>
  <c r="CT30" i="57" s="1"/>
  <c r="B30" i="57" a="1"/>
  <c r="Q30" i="57" s="1"/>
  <c r="BC33" i="58"/>
  <c r="AO23" i="59"/>
  <c r="CT23" i="59" s="1"/>
  <c r="BZ16" i="61"/>
  <c r="CA20" i="62"/>
  <c r="BC20" i="62"/>
  <c r="CA14" i="65"/>
  <c r="AO16" i="65"/>
  <c r="CT16" i="65" s="1"/>
  <c r="CE16" i="65"/>
  <c r="CK16" i="65" s="1"/>
  <c r="DL16" i="65"/>
  <c r="BD10" i="67"/>
  <c r="BE30" i="67"/>
  <c r="BC30" i="67"/>
  <c r="BY11" i="68"/>
  <c r="CB11" i="68"/>
  <c r="CA11" i="68"/>
  <c r="CA12" i="70"/>
  <c r="BD18" i="70"/>
  <c r="BE18" i="70"/>
  <c r="B15" i="76" a="1"/>
  <c r="B15" i="76" s="1"/>
  <c r="P15" i="76" s="1"/>
  <c r="AO15" i="76"/>
  <c r="CT15" i="76" s="1"/>
  <c r="BD32" i="51"/>
  <c r="B22" i="56" a="1"/>
  <c r="B22" i="56" s="1"/>
  <c r="P22" i="56" s="1"/>
  <c r="BE19" i="57"/>
  <c r="CA12" i="60"/>
  <c r="CB29" i="63"/>
  <c r="BE29" i="63"/>
  <c r="BC29" i="63"/>
  <c r="BE31" i="64"/>
  <c r="CB25" i="65"/>
  <c r="BD25" i="65"/>
  <c r="BY28" i="65"/>
  <c r="CB32" i="66"/>
  <c r="BE11" i="67"/>
  <c r="BD11" i="67"/>
  <c r="B15" i="67" a="1"/>
  <c r="B15" i="67" s="1"/>
  <c r="P15" i="67" s="1"/>
  <c r="AT21" i="70" a="1"/>
  <c r="AT21" i="70" s="1"/>
  <c r="BG21" i="70" s="1"/>
  <c r="AT20" i="70" a="1"/>
  <c r="AT20" i="70" s="1"/>
  <c r="BG20" i="70" s="1"/>
  <c r="AT19" i="70" a="1"/>
  <c r="AT19" i="70" s="1"/>
  <c r="BG19" i="70" s="1"/>
  <c r="BK19" i="70" s="1"/>
  <c r="AT18" i="70" a="1"/>
  <c r="AT18" i="70" s="1"/>
  <c r="BG18" i="70" s="1"/>
  <c r="BC25" i="75"/>
  <c r="BZ25" i="75"/>
  <c r="BC28" i="76"/>
  <c r="BE28" i="76"/>
  <c r="BD28" i="76"/>
  <c r="AT34" i="56" a="1"/>
  <c r="AT34" i="56" s="1"/>
  <c r="BG34" i="56" s="1"/>
  <c r="BK34" i="56" s="1"/>
  <c r="AT33" i="56" a="1"/>
  <c r="AT33" i="56" s="1"/>
  <c r="BG33" i="56" s="1"/>
  <c r="BK33" i="56" s="1"/>
  <c r="AT32" i="56" a="1"/>
  <c r="AT32" i="56" s="1"/>
  <c r="BG32" i="56" s="1"/>
  <c r="BK32" i="56" s="1"/>
  <c r="AT35" i="56" a="1"/>
  <c r="AT35" i="56" s="1"/>
  <c r="BG35" i="56" s="1"/>
  <c r="BK35" i="56" s="1"/>
  <c r="BY14" i="64"/>
  <c r="CA14" i="64"/>
  <c r="AR15" i="71"/>
  <c r="B15" i="71" a="1"/>
  <c r="B15" i="71" s="1"/>
  <c r="P15" i="71" s="1"/>
  <c r="BE27" i="71"/>
  <c r="CB27" i="71"/>
  <c r="BC27" i="71"/>
  <c r="BD20" i="49"/>
  <c r="BZ32" i="49"/>
  <c r="BC34" i="49"/>
  <c r="BC10" i="54"/>
  <c r="BC31" i="55"/>
  <c r="BC21" i="56"/>
  <c r="BE33" i="57"/>
  <c r="BY10" i="60"/>
  <c r="BD10" i="60"/>
  <c r="BC10" i="60"/>
  <c r="BD19" i="61"/>
  <c r="CA10" i="67"/>
  <c r="BD33" i="68"/>
  <c r="BC33" i="68"/>
  <c r="CB18" i="59"/>
  <c r="BC18" i="59"/>
  <c r="BZ35" i="61"/>
  <c r="BD35" i="61"/>
  <c r="B22" i="46" a="1"/>
  <c r="B22" i="46" s="1"/>
  <c r="P22" i="46" s="1"/>
  <c r="CB27" i="46"/>
  <c r="AO30" i="46"/>
  <c r="CT30" i="46" s="1"/>
  <c r="BE32" i="51"/>
  <c r="CA22" i="52"/>
  <c r="BE17" i="48"/>
  <c r="B22" i="49" a="1"/>
  <c r="B22" i="49" s="1"/>
  <c r="P22" i="49" s="1"/>
  <c r="BE15" i="50"/>
  <c r="AR29" i="51"/>
  <c r="AT28" i="54" a="1"/>
  <c r="AT28" i="54" s="1"/>
  <c r="BG28" i="54" s="1"/>
  <c r="BK28" i="54" s="1"/>
  <c r="AT27" i="54" a="1"/>
  <c r="AT27" i="54" s="1"/>
  <c r="BG27" i="54" s="1"/>
  <c r="AT26" i="54" a="1"/>
  <c r="AT26" i="54" s="1"/>
  <c r="BG26" i="54" s="1"/>
  <c r="AT25" i="54" a="1"/>
  <c r="AT25" i="54" s="1"/>
  <c r="BG25" i="54" s="1"/>
  <c r="CA27" i="54"/>
  <c r="AT13" i="55" a="1"/>
  <c r="AT13" i="55" s="1"/>
  <c r="BG13" i="55" s="1"/>
  <c r="AT14" i="55" a="1"/>
  <c r="AT14" i="55" s="1"/>
  <c r="BG14" i="55" s="1"/>
  <c r="AT12" i="55" a="1"/>
  <c r="AT12" i="55" s="1"/>
  <c r="BG12" i="55" s="1"/>
  <c r="AT11" i="55" a="1"/>
  <c r="AT11" i="55" s="1"/>
  <c r="BG11" i="55" s="1"/>
  <c r="CB16" i="56"/>
  <c r="BE21" i="56"/>
  <c r="CB24" i="57"/>
  <c r="B22" i="68" a="1"/>
  <c r="B22" i="68" s="1"/>
  <c r="P22" i="68" s="1"/>
  <c r="AO22" i="68"/>
  <c r="CT22" i="68" s="1"/>
  <c r="BY23" i="69"/>
  <c r="BZ23" i="70"/>
  <c r="BY23" i="70"/>
  <c r="BE33" i="71"/>
  <c r="BC33" i="71"/>
  <c r="BD11" i="76"/>
  <c r="CB11" i="76"/>
  <c r="BD16" i="46"/>
  <c r="AT21" i="50" a="1"/>
  <c r="AT21" i="50" s="1"/>
  <c r="BG21" i="50" s="1"/>
  <c r="BK21" i="50" s="1"/>
  <c r="AT20" i="50" a="1"/>
  <c r="AT20" i="50" s="1"/>
  <c r="BG20" i="50" s="1"/>
  <c r="AT19" i="50" a="1"/>
  <c r="AT19" i="50" s="1"/>
  <c r="BG19" i="50" s="1"/>
  <c r="AT18" i="50" a="1"/>
  <c r="AT18" i="50" s="1"/>
  <c r="BG18" i="50" s="1"/>
  <c r="CB32" i="51"/>
  <c r="BZ29" i="56"/>
  <c r="BY29" i="56"/>
  <c r="BC12" i="57"/>
  <c r="CA28" i="57"/>
  <c r="BY28" i="57"/>
  <c r="B15" i="58" a="1"/>
  <c r="B15" i="58" s="1"/>
  <c r="P15" i="58" s="1"/>
  <c r="BE18" i="59"/>
  <c r="BE28" i="59"/>
  <c r="BC28" i="59"/>
  <c r="BC35" i="61"/>
  <c r="BC11" i="63"/>
  <c r="B16" i="66" a="1"/>
  <c r="B16" i="66" s="1"/>
  <c r="P16" i="66" s="1"/>
  <c r="CA31" i="68"/>
  <c r="BD31" i="68"/>
  <c r="BC31" i="68"/>
  <c r="AO30" i="69"/>
  <c r="CT30" i="69" s="1"/>
  <c r="CR17" i="76" a="1"/>
  <c r="EA10" i="76" a="1"/>
  <c r="EA10" i="76" s="1"/>
  <c r="CA29" i="48"/>
  <c r="BC33" i="48"/>
  <c r="AT21" i="52" a="1"/>
  <c r="AT21" i="52" s="1"/>
  <c r="BG21" i="52" s="1"/>
  <c r="BK21" i="52" s="1"/>
  <c r="AT20" i="52" a="1"/>
  <c r="AT20" i="52" s="1"/>
  <c r="BG20" i="52" s="1"/>
  <c r="AT19" i="52" a="1"/>
  <c r="AT19" i="52" s="1"/>
  <c r="BG19" i="52" s="1"/>
  <c r="AT18" i="52" a="1"/>
  <c r="AT18" i="52" s="1"/>
  <c r="BG18" i="52" s="1"/>
  <c r="BD32" i="52"/>
  <c r="BY31" i="48"/>
  <c r="BD33" i="48"/>
  <c r="B23" i="51" a="1"/>
  <c r="B23" i="51" s="1"/>
  <c r="BZ24" i="64"/>
  <c r="BD24" i="64"/>
  <c r="BC24" i="64"/>
  <c r="AO15" i="68"/>
  <c r="CT15" i="68" s="1"/>
  <c r="AR22" i="69"/>
  <c r="BY28" i="72"/>
  <c r="BC28" i="72"/>
  <c r="AO23" i="76"/>
  <c r="CT23" i="76" s="1"/>
  <c r="CB29" i="75"/>
  <c r="CA33" i="75"/>
  <c r="B23" i="76" a="1"/>
  <c r="B23" i="76" s="1"/>
  <c r="P23" i="76" s="1"/>
  <c r="CA30" i="76"/>
  <c r="AT18" i="60" a="1"/>
  <c r="AT18" i="60" s="1"/>
  <c r="BG18" i="60" s="1"/>
  <c r="BZ30" i="61"/>
  <c r="BE29" i="66"/>
  <c r="AO16" i="68"/>
  <c r="CT16" i="68" s="1"/>
  <c r="BC19" i="69"/>
  <c r="BE11" i="70"/>
  <c r="CB26" i="70"/>
  <c r="AT35" i="72" a="1"/>
  <c r="AT35" i="72" s="1"/>
  <c r="BG35" i="72" s="1"/>
  <c r="BK35" i="72" s="1"/>
  <c r="AT34" i="72" a="1"/>
  <c r="AT34" i="72" s="1"/>
  <c r="BG34" i="72" s="1"/>
  <c r="BK34" i="72" s="1"/>
  <c r="BC30" i="74"/>
  <c r="BD17" i="75"/>
  <c r="CB33" i="75"/>
  <c r="CB30" i="76"/>
  <c r="BD34" i="76"/>
  <c r="AT19" i="60" a="1"/>
  <c r="AT19" i="60" s="1"/>
  <c r="BG19" i="60" s="1"/>
  <c r="AT26" i="62" a="1"/>
  <c r="AT26" i="62" s="1"/>
  <c r="BG26" i="62" s="1"/>
  <c r="AT20" i="63" a="1"/>
  <c r="AT20" i="63" s="1"/>
  <c r="BG20" i="63" s="1"/>
  <c r="BK20" i="63" s="1"/>
  <c r="AT19" i="63" a="1"/>
  <c r="AT19" i="63" s="1"/>
  <c r="BG19" i="63" s="1"/>
  <c r="AT18" i="63" a="1"/>
  <c r="AT18" i="63" s="1"/>
  <c r="BG18" i="63" s="1"/>
  <c r="CA17" i="63"/>
  <c r="CA30" i="64"/>
  <c r="CA34" i="64"/>
  <c r="BC14" i="66"/>
  <c r="AT13" i="68" a="1"/>
  <c r="AT13" i="68" s="1"/>
  <c r="BG13" i="68" s="1"/>
  <c r="BK13" i="68" s="1"/>
  <c r="AT12" i="68" a="1"/>
  <c r="AT12" i="68" s="1"/>
  <c r="BG12" i="68" s="1"/>
  <c r="AT11" i="68" a="1"/>
  <c r="AT11" i="68" s="1"/>
  <c r="BG11" i="68" s="1"/>
  <c r="BD19" i="69"/>
  <c r="BZ13" i="70"/>
  <c r="BZ16" i="72"/>
  <c r="BZ21" i="75"/>
  <c r="CA14" i="76"/>
  <c r="BC14" i="76"/>
  <c r="AT20" i="60" a="1"/>
  <c r="AT20" i="60" s="1"/>
  <c r="BG20" i="60" s="1"/>
  <c r="AT27" i="62" a="1"/>
  <c r="AT27" i="62" s="1"/>
  <c r="BG27" i="62" s="1"/>
  <c r="BK27" i="62" s="1"/>
  <c r="AN27" i="58"/>
  <c r="AS27" i="58" s="1"/>
  <c r="CV27" i="58" s="1"/>
  <c r="AT28" i="58" a="1"/>
  <c r="AT28" i="58" s="1"/>
  <c r="BG28" i="58" s="1"/>
  <c r="BK28" i="58" s="1"/>
  <c r="CB17" i="63"/>
  <c r="CB34" i="64"/>
  <c r="B29" i="65" a="1"/>
  <c r="B29" i="65" s="1"/>
  <c r="P29" i="65" s="1"/>
  <c r="BZ22" i="68"/>
  <c r="CB31" i="70"/>
  <c r="CB16" i="72"/>
  <c r="CB32" i="72"/>
  <c r="AO23" i="74"/>
  <c r="CT23" i="74" s="1"/>
  <c r="CB29" i="74"/>
  <c r="CA29" i="76"/>
  <c r="BD29" i="76"/>
  <c r="BC29" i="76"/>
  <c r="AT21" i="60" a="1"/>
  <c r="AT21" i="60" s="1"/>
  <c r="BG21" i="60" s="1"/>
  <c r="BK21" i="60" s="1"/>
  <c r="AT26" i="58" a="1"/>
  <c r="AT26" i="58" s="1"/>
  <c r="BG26" i="58" s="1"/>
  <c r="AT28" i="62" a="1"/>
  <c r="AT28" i="62" s="1"/>
  <c r="BG28" i="62" s="1"/>
  <c r="BK28" i="62" s="1"/>
  <c r="BJ14" i="72"/>
  <c r="AT25" i="69" a="1"/>
  <c r="AT25" i="69" s="1"/>
  <c r="BG25" i="69" s="1"/>
  <c r="AT28" i="64" a="1"/>
  <c r="AT28" i="64" s="1"/>
  <c r="BG28" i="64" s="1"/>
  <c r="AT27" i="64" a="1"/>
  <c r="AT27" i="64" s="1"/>
  <c r="BG27" i="64" s="1"/>
  <c r="B30" i="76" a="1"/>
  <c r="B30" i="76" s="1"/>
  <c r="BC30" i="76"/>
  <c r="BC33" i="76"/>
  <c r="AT27" i="58" a="1"/>
  <c r="AT27" i="58" s="1"/>
  <c r="BG27" i="58" s="1"/>
  <c r="BK27" i="58" s="1"/>
  <c r="CB27" i="76"/>
  <c r="DL29" i="75"/>
  <c r="DL14" i="72"/>
  <c r="DL23" i="56"/>
  <c r="CE22" i="67"/>
  <c r="DL15" i="68"/>
  <c r="DL23" i="70"/>
  <c r="DL29" i="72"/>
  <c r="DL15" i="61"/>
  <c r="DL30" i="71"/>
  <c r="CE30" i="69"/>
  <c r="DL16" i="71"/>
  <c r="CE30" i="68"/>
  <c r="DL23" i="72"/>
  <c r="AR14" i="70"/>
  <c r="DL30" i="48"/>
  <c r="DL15" i="55"/>
  <c r="DL30" i="67"/>
  <c r="DL30" i="76"/>
  <c r="DL29" i="56"/>
  <c r="DL30" i="57"/>
  <c r="DL22" i="69"/>
  <c r="DL23" i="46"/>
  <c r="DL23" i="61"/>
  <c r="BD16" i="51"/>
  <c r="BE16" i="51"/>
  <c r="BC22" i="51"/>
  <c r="BD22" i="51"/>
  <c r="CB22" i="51"/>
  <c r="BY21" i="47"/>
  <c r="BD32" i="47"/>
  <c r="CB35" i="47"/>
  <c r="BC13" i="48"/>
  <c r="CB24" i="49"/>
  <c r="CB23" i="50"/>
  <c r="DL30" i="50"/>
  <c r="BC18" i="52"/>
  <c r="BY23" i="46"/>
  <c r="BZ32" i="46"/>
  <c r="DL16" i="47"/>
  <c r="CB19" i="47"/>
  <c r="B29" i="47" a="1"/>
  <c r="B29" i="47" s="1"/>
  <c r="P29" i="47" s="1"/>
  <c r="BE32" i="47"/>
  <c r="BE11" i="48"/>
  <c r="BD13" i="48"/>
  <c r="BY28" i="50"/>
  <c r="BC31" i="50"/>
  <c r="AO30" i="51"/>
  <c r="CT30" i="51" s="1"/>
  <c r="BZ16" i="52"/>
  <c r="BY22" i="52"/>
  <c r="CB11" i="53"/>
  <c r="BD16" i="53"/>
  <c r="BC34" i="53"/>
  <c r="CR24" i="54"/>
  <c r="DL23" i="55"/>
  <c r="CE23" i="55"/>
  <c r="CA25" i="55"/>
  <c r="AO15" i="58"/>
  <c r="CT15" i="58" s="1"/>
  <c r="CE15" i="58"/>
  <c r="CK15" i="58" s="1"/>
  <c r="DL16" i="58"/>
  <c r="AO30" i="58"/>
  <c r="CT30" i="58" s="1"/>
  <c r="BY32" i="58"/>
  <c r="BC32" i="58"/>
  <c r="BE19" i="59"/>
  <c r="CB20" i="59"/>
  <c r="BD20" i="59"/>
  <c r="BZ32" i="60"/>
  <c r="CA11" i="61"/>
  <c r="CB25" i="61"/>
  <c r="BY25" i="61"/>
  <c r="CE15" i="64"/>
  <c r="DL15" i="64"/>
  <c r="B23" i="66" a="1"/>
  <c r="B23" i="66" s="1"/>
  <c r="P23" i="66" s="1"/>
  <c r="AO23" i="66"/>
  <c r="CT23" i="66" s="1"/>
  <c r="CE22" i="68"/>
  <c r="BZ12" i="54"/>
  <c r="BY12" i="54"/>
  <c r="BC24" i="48"/>
  <c r="CA13" i="49"/>
  <c r="BC16" i="51"/>
  <c r="BC28" i="51"/>
  <c r="B29" i="54" a="1"/>
  <c r="B29" i="54" s="1"/>
  <c r="P29" i="54" s="1"/>
  <c r="CR31" i="57" a="1"/>
  <c r="CR10" i="57" a="1"/>
  <c r="BZ19" i="59"/>
  <c r="CB10" i="61"/>
  <c r="BC10" i="61"/>
  <c r="BE10" i="65"/>
  <c r="BC10" i="65"/>
  <c r="CA21" i="66"/>
  <c r="BD21" i="66"/>
  <c r="BC21" i="66"/>
  <c r="BZ29" i="67"/>
  <c r="BC29" i="67"/>
  <c r="BY25" i="55"/>
  <c r="BZ25" i="55"/>
  <c r="CA27" i="58"/>
  <c r="BC27" i="58"/>
  <c r="BC18" i="60"/>
  <c r="CB18" i="60"/>
  <c r="DL22" i="60"/>
  <c r="CE22" i="60"/>
  <c r="CB19" i="63"/>
  <c r="BE19" i="63"/>
  <c r="CA10" i="62"/>
  <c r="BC10" i="62"/>
  <c r="BY35" i="62"/>
  <c r="BD35" i="62"/>
  <c r="B23" i="47" a="1"/>
  <c r="B23" i="47" s="1"/>
  <c r="P23" i="47" s="1"/>
  <c r="CB13" i="48"/>
  <c r="BE25" i="49"/>
  <c r="B23" i="50" a="1"/>
  <c r="B23" i="50" s="1"/>
  <c r="P23" i="50" s="1"/>
  <c r="BY14" i="47"/>
  <c r="CE29" i="47"/>
  <c r="B30" i="48" a="1"/>
  <c r="B30" i="48" s="1"/>
  <c r="P30" i="48" s="1"/>
  <c r="CB12" i="49"/>
  <c r="CB13" i="49"/>
  <c r="B16" i="49" a="1"/>
  <c r="B16" i="49" s="1"/>
  <c r="P16" i="49" s="1"/>
  <c r="BC23" i="50"/>
  <c r="B15" i="51" a="1"/>
  <c r="B15" i="51" s="1"/>
  <c r="BZ22" i="51"/>
  <c r="CB12" i="52"/>
  <c r="BC12" i="52"/>
  <c r="CE15" i="52"/>
  <c r="BE12" i="46"/>
  <c r="BY31" i="46"/>
  <c r="BD33" i="47"/>
  <c r="BD35" i="47"/>
  <c r="CB24" i="48"/>
  <c r="CB25" i="49"/>
  <c r="BC33" i="49"/>
  <c r="BE33" i="49"/>
  <c r="BD11" i="50"/>
  <c r="CF14" i="50"/>
  <c r="BD23" i="50"/>
  <c r="CB16" i="51"/>
  <c r="CA22" i="51"/>
  <c r="CE14" i="52"/>
  <c r="CK14" i="52" s="1"/>
  <c r="CE22" i="54"/>
  <c r="DL23" i="54"/>
  <c r="CE23" i="54"/>
  <c r="BY31" i="55"/>
  <c r="CB31" i="55"/>
  <c r="CA31" i="55"/>
  <c r="BZ20" i="57"/>
  <c r="BY20" i="57"/>
  <c r="B29" i="59" a="1"/>
  <c r="B29" i="59" s="1"/>
  <c r="P29" i="59" s="1"/>
  <c r="BC11" i="61"/>
  <c r="BD30" i="68"/>
  <c r="BC30" i="68"/>
  <c r="CB15" i="53"/>
  <c r="BE15" i="53"/>
  <c r="BY22" i="54"/>
  <c r="BZ22" i="54"/>
  <c r="AO29" i="54"/>
  <c r="CT29" i="54" s="1"/>
  <c r="BY35" i="55"/>
  <c r="BZ35" i="55"/>
  <c r="CB31" i="58"/>
  <c r="BC31" i="58"/>
  <c r="BZ27" i="59"/>
  <c r="BD27" i="59"/>
  <c r="BY23" i="61"/>
  <c r="BD23" i="61"/>
  <c r="CR10" i="63" a="1"/>
  <c r="CR24" i="63" a="1"/>
  <c r="AO23" i="64"/>
  <c r="CT23" i="64" s="1"/>
  <c r="BC34" i="68"/>
  <c r="BE34" i="68"/>
  <c r="BZ12" i="46"/>
  <c r="BC34" i="46"/>
  <c r="CA35" i="47"/>
  <c r="DL15" i="48"/>
  <c r="BC13" i="49"/>
  <c r="AO16" i="49"/>
  <c r="CT16" i="49" s="1"/>
  <c r="CE22" i="49"/>
  <c r="CK22" i="49" s="1"/>
  <c r="CA23" i="50"/>
  <c r="CB14" i="51"/>
  <c r="AO15" i="51"/>
  <c r="CT15" i="51" s="1"/>
  <c r="BE11" i="53"/>
  <c r="BY14" i="53"/>
  <c r="BE14" i="53"/>
  <c r="CA22" i="54"/>
  <c r="CR31" i="54" a="1"/>
  <c r="BC25" i="55"/>
  <c r="BC34" i="55"/>
  <c r="BC11" i="56"/>
  <c r="AO15" i="59"/>
  <c r="CT15" i="59" s="1"/>
  <c r="B15" i="59" a="1"/>
  <c r="B15" i="59" s="1"/>
  <c r="P15" i="59" s="1"/>
  <c r="CE22" i="59"/>
  <c r="CK22" i="59" s="1"/>
  <c r="CE23" i="59"/>
  <c r="CK23" i="59" s="1"/>
  <c r="BZ23" i="61"/>
  <c r="CA34" i="61"/>
  <c r="BC34" i="61"/>
  <c r="CA14" i="62"/>
  <c r="BZ14" i="62"/>
  <c r="BY16" i="62"/>
  <c r="BC16" i="62"/>
  <c r="BC35" i="62"/>
  <c r="CA20" i="63"/>
  <c r="BD20" i="63"/>
  <c r="BZ29" i="65"/>
  <c r="DL30" i="65"/>
  <c r="AO29" i="67"/>
  <c r="CT29" i="67" s="1"/>
  <c r="CB13" i="68"/>
  <c r="CA13" i="68"/>
  <c r="BD13" i="49"/>
  <c r="CB29" i="52"/>
  <c r="BD29" i="52"/>
  <c r="BC17" i="54"/>
  <c r="CB22" i="54"/>
  <c r="BD32" i="55"/>
  <c r="BY19" i="56"/>
  <c r="EA10" i="57" a="1"/>
  <c r="EA10" i="57" s="1"/>
  <c r="BY30" i="57"/>
  <c r="BE30" i="57"/>
  <c r="BZ30" i="58"/>
  <c r="BD19" i="59"/>
  <c r="BC20" i="60"/>
  <c r="BD10" i="61"/>
  <c r="BZ11" i="61"/>
  <c r="BZ20" i="61"/>
  <c r="CB20" i="61"/>
  <c r="BE28" i="61"/>
  <c r="BZ24" i="63"/>
  <c r="BY24" i="63"/>
  <c r="BY13" i="64"/>
  <c r="BC13" i="64"/>
  <c r="BZ22" i="64"/>
  <c r="BE22" i="64"/>
  <c r="BY12" i="63"/>
  <c r="CB11" i="65"/>
  <c r="BY11" i="66"/>
  <c r="BE23" i="66"/>
  <c r="BC10" i="72"/>
  <c r="BD18" i="72"/>
  <c r="CB33" i="74"/>
  <c r="BE17" i="75"/>
  <c r="CE23" i="67"/>
  <c r="CB10" i="72"/>
  <c r="CA32" i="51"/>
  <c r="CB22" i="60"/>
  <c r="AO29" i="60"/>
  <c r="CT29" i="60" s="1"/>
  <c r="B30" i="69" a="1"/>
  <c r="B30" i="69" s="1"/>
  <c r="P30" i="69" s="1"/>
  <c r="AO29" i="75"/>
  <c r="CT29" i="75" s="1"/>
  <c r="AQ14" i="51"/>
  <c r="CF14" i="49"/>
  <c r="AP14" i="50"/>
  <c r="CI29" i="51"/>
  <c r="AO14" i="65"/>
  <c r="CT14" i="65" s="1"/>
  <c r="AQ14" i="69"/>
  <c r="AO14" i="56"/>
  <c r="CT14" i="56" s="1"/>
  <c r="AR14" i="56"/>
  <c r="BI29" i="54"/>
  <c r="AO14" i="70"/>
  <c r="CT14" i="70" s="1"/>
  <c r="AR14" i="58"/>
  <c r="CI14" i="50"/>
  <c r="CG14" i="61"/>
  <c r="CI16" i="53"/>
  <c r="CH14" i="61"/>
  <c r="BD34" i="47"/>
  <c r="BC34" i="47"/>
  <c r="BE19" i="49"/>
  <c r="BC19" i="49"/>
  <c r="BY34" i="52"/>
  <c r="CB34" i="52"/>
  <c r="BE34" i="52"/>
  <c r="BC34" i="52"/>
  <c r="CA25" i="66"/>
  <c r="BY25" i="66"/>
  <c r="BY15" i="76"/>
  <c r="CB15" i="76"/>
  <c r="BC15" i="76"/>
  <c r="CA15" i="76"/>
  <c r="BZ15" i="76"/>
  <c r="BD15" i="76"/>
  <c r="BC33" i="46"/>
  <c r="BY33" i="46"/>
  <c r="CB16" i="49"/>
  <c r="BC16" i="49"/>
  <c r="BY34" i="48"/>
  <c r="BD34" i="48"/>
  <c r="BC34" i="48"/>
  <c r="CB34" i="48"/>
  <c r="BZ16" i="49"/>
  <c r="BY27" i="53"/>
  <c r="BY12" i="55"/>
  <c r="CB12" i="55"/>
  <c r="BZ12" i="55"/>
  <c r="BC12" i="55"/>
  <c r="CA25" i="56"/>
  <c r="BC25" i="56"/>
  <c r="BE25" i="56"/>
  <c r="BC34" i="57"/>
  <c r="BD34" i="57"/>
  <c r="CB14" i="60"/>
  <c r="BC14" i="60"/>
  <c r="BE14" i="60"/>
  <c r="BD14" i="60"/>
  <c r="CB10" i="66"/>
  <c r="CA10" i="66"/>
  <c r="BE32" i="68"/>
  <c r="BD32" i="68"/>
  <c r="BC32" i="68"/>
  <c r="BY24" i="69"/>
  <c r="BC24" i="69"/>
  <c r="BD24" i="69"/>
  <c r="BC16" i="70"/>
  <c r="CA16" i="70"/>
  <c r="BZ16" i="70"/>
  <c r="CA24" i="74"/>
  <c r="BY24" i="74"/>
  <c r="CB34" i="75"/>
  <c r="BC34" i="75"/>
  <c r="CA34" i="75"/>
  <c r="BZ34" i="75"/>
  <c r="BY34" i="75"/>
  <c r="BD34" i="75"/>
  <c r="BE16" i="57"/>
  <c r="CA16" i="57"/>
  <c r="CB33" i="57"/>
  <c r="BZ33" i="57"/>
  <c r="BY33" i="57"/>
  <c r="CA15" i="62"/>
  <c r="BC15" i="62"/>
  <c r="CB15" i="62"/>
  <c r="BD10" i="68"/>
  <c r="BC10" i="68"/>
  <c r="CB19" i="75"/>
  <c r="BE19" i="75"/>
  <c r="BY24" i="76"/>
  <c r="CB24" i="76"/>
  <c r="CA24" i="76"/>
  <c r="BC24" i="76"/>
  <c r="BE24" i="76"/>
  <c r="BD24" i="76"/>
  <c r="BZ35" i="76"/>
  <c r="BC35" i="76"/>
  <c r="CB35" i="76"/>
  <c r="CA35" i="76"/>
  <c r="BY24" i="60"/>
  <c r="BC24" i="60"/>
  <c r="BY16" i="49"/>
  <c r="CA10" i="50"/>
  <c r="CB10" i="50"/>
  <c r="CA12" i="46"/>
  <c r="BC16" i="46"/>
  <c r="CA16" i="46"/>
  <c r="BZ16" i="46"/>
  <c r="BY16" i="46"/>
  <c r="BZ35" i="49"/>
  <c r="BC35" i="49"/>
  <c r="BZ18" i="57"/>
  <c r="CB18" i="57"/>
  <c r="BC18" i="57"/>
  <c r="BZ28" i="46"/>
  <c r="BD28" i="46"/>
  <c r="BC28" i="46"/>
  <c r="BZ18" i="48"/>
  <c r="CA18" i="48"/>
  <c r="CB16" i="52"/>
  <c r="BC16" i="52"/>
  <c r="CB29" i="54"/>
  <c r="CB16" i="46"/>
  <c r="CB23" i="46"/>
  <c r="BE28" i="47"/>
  <c r="CB28" i="47"/>
  <c r="BZ29" i="48"/>
  <c r="BD29" i="48"/>
  <c r="BC29" i="48"/>
  <c r="BY30" i="48"/>
  <c r="CB30" i="48"/>
  <c r="BC10" i="49"/>
  <c r="BZ10" i="49"/>
  <c r="BY10" i="49"/>
  <c r="BD27" i="50"/>
  <c r="BD23" i="52"/>
  <c r="BC23" i="52"/>
  <c r="BE27" i="55"/>
  <c r="BC27" i="55"/>
  <c r="CA29" i="57"/>
  <c r="BC29" i="57"/>
  <c r="CB34" i="58"/>
  <c r="BC34" i="58"/>
  <c r="BC11" i="59"/>
  <c r="BE11" i="59"/>
  <c r="BD11" i="59"/>
  <c r="CA11" i="59"/>
  <c r="BZ11" i="59"/>
  <c r="BY32" i="59"/>
  <c r="BD32" i="59"/>
  <c r="BC32" i="59"/>
  <c r="BZ32" i="59"/>
  <c r="CB32" i="59"/>
  <c r="BY26" i="62"/>
  <c r="BC26" i="62"/>
  <c r="BD26" i="62"/>
  <c r="CA35" i="63"/>
  <c r="BD35" i="63"/>
  <c r="BC35" i="63"/>
  <c r="CA28" i="75"/>
  <c r="BZ28" i="75"/>
  <c r="BY28" i="75"/>
  <c r="CB28" i="75"/>
  <c r="BD28" i="75"/>
  <c r="BC28" i="75"/>
  <c r="BY17" i="49"/>
  <c r="BE17" i="49"/>
  <c r="BC27" i="57"/>
  <c r="BE27" i="57"/>
  <c r="BD27" i="57"/>
  <c r="BZ27" i="57"/>
  <c r="CA27" i="57"/>
  <c r="CB10" i="71"/>
  <c r="BD10" i="71"/>
  <c r="BE10" i="71"/>
  <c r="CB21" i="76"/>
  <c r="CA31" i="69"/>
  <c r="CB31" i="69"/>
  <c r="BY19" i="70"/>
  <c r="BC19" i="70"/>
  <c r="BD19" i="70"/>
  <c r="BE13" i="60"/>
  <c r="BC13" i="60"/>
  <c r="BD13" i="60"/>
  <c r="BY29" i="47"/>
  <c r="BE29" i="47"/>
  <c r="BD29" i="47"/>
  <c r="BY19" i="51"/>
  <c r="CA19" i="51"/>
  <c r="BZ14" i="52"/>
  <c r="CA14" i="52"/>
  <c r="BZ34" i="52"/>
  <c r="BD21" i="54"/>
  <c r="BY21" i="54"/>
  <c r="BE24" i="55"/>
  <c r="BD24" i="55"/>
  <c r="CB28" i="57"/>
  <c r="BC28" i="57"/>
  <c r="BE28" i="57"/>
  <c r="CB33" i="60"/>
  <c r="CA33" i="60"/>
  <c r="BY35" i="60"/>
  <c r="BC35" i="60"/>
  <c r="CB35" i="60"/>
  <c r="BZ31" i="61"/>
  <c r="BY31" i="61"/>
  <c r="BY14" i="62"/>
  <c r="BD14" i="62"/>
  <c r="BC14" i="62"/>
  <c r="BY16" i="64"/>
  <c r="CA16" i="64"/>
  <c r="CA18" i="64"/>
  <c r="BC18" i="64"/>
  <c r="CB18" i="64"/>
  <c r="BC32" i="64"/>
  <c r="BY32" i="64"/>
  <c r="BE12" i="65"/>
  <c r="CB12" i="65"/>
  <c r="CA12" i="65"/>
  <c r="BC18" i="75"/>
  <c r="CA18" i="75"/>
  <c r="BZ18" i="75"/>
  <c r="BD18" i="75"/>
  <c r="BY18" i="75"/>
  <c r="BE15" i="76"/>
  <c r="BY21" i="76"/>
  <c r="BZ23" i="76"/>
  <c r="BC23" i="76"/>
  <c r="CB23" i="76"/>
  <c r="BE23" i="76"/>
  <c r="BD23" i="76"/>
  <c r="CA23" i="76"/>
  <c r="CB27" i="47"/>
  <c r="BD27" i="47"/>
  <c r="BC27" i="47"/>
  <c r="CB30" i="52"/>
  <c r="CA30" i="52"/>
  <c r="BE25" i="59"/>
  <c r="BC25" i="59"/>
  <c r="BY32" i="60"/>
  <c r="BC32" i="60"/>
  <c r="CB32" i="60"/>
  <c r="BE17" i="52"/>
  <c r="BC17" i="52"/>
  <c r="BD23" i="48"/>
  <c r="BC23" i="48"/>
  <c r="BZ31" i="51"/>
  <c r="BE31" i="51"/>
  <c r="CB13" i="59"/>
  <c r="BD13" i="59"/>
  <c r="BC13" i="59"/>
  <c r="BY13" i="60"/>
  <c r="BC33" i="62"/>
  <c r="BE33" i="62"/>
  <c r="BE15" i="65"/>
  <c r="BD15" i="65"/>
  <c r="BC15" i="65"/>
  <c r="CB15" i="65"/>
  <c r="BY15" i="65"/>
  <c r="BZ34" i="67"/>
  <c r="BC34" i="67"/>
  <c r="CB34" i="67"/>
  <c r="BD34" i="67"/>
  <c r="CB28" i="46"/>
  <c r="BD14" i="47"/>
  <c r="BC14" i="47"/>
  <c r="BZ32" i="50"/>
  <c r="BC32" i="50"/>
  <c r="CB32" i="50"/>
  <c r="CA32" i="50"/>
  <c r="BD13" i="47"/>
  <c r="BZ13" i="47"/>
  <c r="BE13" i="47"/>
  <c r="BY27" i="47"/>
  <c r="CA10" i="48"/>
  <c r="BZ10" i="48"/>
  <c r="CB28" i="48"/>
  <c r="BY13" i="50"/>
  <c r="BD13" i="50"/>
  <c r="CB13" i="50"/>
  <c r="BC13" i="50"/>
  <c r="CA35" i="46"/>
  <c r="CA10" i="47"/>
  <c r="BC10" i="47"/>
  <c r="BY25" i="47"/>
  <c r="CA27" i="47"/>
  <c r="CB34" i="47"/>
  <c r="BE34" i="48"/>
  <c r="CB25" i="50"/>
  <c r="BE25" i="50"/>
  <c r="CA21" i="51"/>
  <c r="BD21" i="51"/>
  <c r="BY17" i="52"/>
  <c r="CA34" i="52"/>
  <c r="BZ15" i="54"/>
  <c r="BE15" i="54"/>
  <c r="BC15" i="54"/>
  <c r="CB27" i="56"/>
  <c r="BY28" i="58"/>
  <c r="BE28" i="58"/>
  <c r="BD28" i="58"/>
  <c r="BC28" i="58"/>
  <c r="CA28" i="58"/>
  <c r="BZ28" i="58"/>
  <c r="BY17" i="61"/>
  <c r="BZ17" i="61"/>
  <c r="BD17" i="61"/>
  <c r="CB17" i="61"/>
  <c r="CA17" i="61"/>
  <c r="CB19" i="61"/>
  <c r="CA19" i="61"/>
  <c r="BY19" i="61"/>
  <c r="CA16" i="67"/>
  <c r="BC16" i="67"/>
  <c r="CB19" i="70"/>
  <c r="BE16" i="71"/>
  <c r="BD16" i="71"/>
  <c r="BC16" i="71"/>
  <c r="BZ16" i="71"/>
  <c r="BE21" i="71"/>
  <c r="BC21" i="71"/>
  <c r="BE34" i="75"/>
  <c r="CA21" i="76"/>
  <c r="BZ33" i="52"/>
  <c r="CB33" i="52"/>
  <c r="BY11" i="54"/>
  <c r="CB11" i="54"/>
  <c r="CA11" i="54"/>
  <c r="BY16" i="61"/>
  <c r="BE16" i="61"/>
  <c r="BD16" i="61"/>
  <c r="BC16" i="61"/>
  <c r="CA35" i="65"/>
  <c r="BE35" i="65"/>
  <c r="BD35" i="65"/>
  <c r="CB32" i="67"/>
  <c r="BD32" i="67"/>
  <c r="BC32" i="67"/>
  <c r="BZ32" i="67"/>
  <c r="BZ24" i="70"/>
  <c r="BD24" i="70"/>
  <c r="BC24" i="70"/>
  <c r="BZ32" i="75"/>
  <c r="BY32" i="75"/>
  <c r="CB32" i="75"/>
  <c r="CA32" i="75"/>
  <c r="BZ15" i="51"/>
  <c r="CA14" i="57"/>
  <c r="BD26" i="57"/>
  <c r="BC26" i="57"/>
  <c r="BY29" i="63"/>
  <c r="CB30" i="68"/>
  <c r="BY30" i="68"/>
  <c r="BY15" i="69"/>
  <c r="CA15" i="69"/>
  <c r="BZ15" i="69"/>
  <c r="BC15" i="69"/>
  <c r="BZ30" i="70"/>
  <c r="BD30" i="70"/>
  <c r="CA31" i="47"/>
  <c r="BZ13" i="48"/>
  <c r="BE24" i="48"/>
  <c r="CA15" i="49"/>
  <c r="CA26" i="49"/>
  <c r="CB15" i="50"/>
  <c r="CB22" i="50"/>
  <c r="CA15" i="51"/>
  <c r="BZ16" i="51"/>
  <c r="CA17" i="51"/>
  <c r="BE22" i="51"/>
  <c r="BY33" i="51"/>
  <c r="BE12" i="52"/>
  <c r="BE18" i="52"/>
  <c r="BZ24" i="52"/>
  <c r="BC25" i="52"/>
  <c r="BE25" i="52"/>
  <c r="CA25" i="52"/>
  <c r="BC30" i="54"/>
  <c r="BY13" i="55"/>
  <c r="BY14" i="55"/>
  <c r="CA35" i="55"/>
  <c r="BY11" i="56"/>
  <c r="CB11" i="56"/>
  <c r="CA11" i="56"/>
  <c r="BZ11" i="56"/>
  <c r="BD31" i="56"/>
  <c r="BY25" i="57"/>
  <c r="BD15" i="58"/>
  <c r="CB30" i="58"/>
  <c r="BE30" i="58"/>
  <c r="BC30" i="58"/>
  <c r="BE12" i="59"/>
  <c r="BC12" i="59"/>
  <c r="CA19" i="59"/>
  <c r="BD28" i="59"/>
  <c r="BD14" i="61"/>
  <c r="CA21" i="61"/>
  <c r="BY21" i="61"/>
  <c r="BY20" i="67"/>
  <c r="CB20" i="67"/>
  <c r="CB19" i="68"/>
  <c r="BE19" i="68"/>
  <c r="BD19" i="68"/>
  <c r="BC19" i="68"/>
  <c r="BZ26" i="71"/>
  <c r="CA30" i="75"/>
  <c r="BZ30" i="75"/>
  <c r="BY30" i="75"/>
  <c r="CB30" i="75"/>
  <c r="BE30" i="75"/>
  <c r="BY14" i="50"/>
  <c r="BD24" i="63"/>
  <c r="BC24" i="63"/>
  <c r="BC11" i="75"/>
  <c r="BE11" i="75"/>
  <c r="BD11" i="75"/>
  <c r="CB11" i="75"/>
  <c r="BY11" i="75"/>
  <c r="BY17" i="75"/>
  <c r="BC17" i="75"/>
  <c r="CB17" i="75"/>
  <c r="CA17" i="75"/>
  <c r="BE32" i="75"/>
  <c r="BY13" i="76"/>
  <c r="CB13" i="76"/>
  <c r="CA13" i="76"/>
  <c r="BZ13" i="76"/>
  <c r="BD13" i="76"/>
  <c r="BC13" i="76"/>
  <c r="BZ14" i="50"/>
  <c r="BY25" i="62"/>
  <c r="BD25" i="62"/>
  <c r="CB25" i="62"/>
  <c r="CA25" i="62"/>
  <c r="CA24" i="63"/>
  <c r="CB10" i="75"/>
  <c r="CB12" i="76"/>
  <c r="BC12" i="76"/>
  <c r="BE12" i="76"/>
  <c r="CA34" i="76"/>
  <c r="BC34" i="76"/>
  <c r="BZ35" i="47"/>
  <c r="CA13" i="48"/>
  <c r="CB15" i="49"/>
  <c r="BZ25" i="49"/>
  <c r="CB26" i="49"/>
  <c r="CB11" i="50"/>
  <c r="BZ23" i="50"/>
  <c r="CA16" i="51"/>
  <c r="BZ32" i="51"/>
  <c r="CA11" i="53"/>
  <c r="BY16" i="53"/>
  <c r="CA14" i="55"/>
  <c r="BZ21" i="57"/>
  <c r="CA24" i="57"/>
  <c r="BD24" i="57"/>
  <c r="BC24" i="57"/>
  <c r="BZ24" i="57"/>
  <c r="CA25" i="57"/>
  <c r="BZ27" i="61"/>
  <c r="BE27" i="61"/>
  <c r="BZ34" i="62"/>
  <c r="BE34" i="62"/>
  <c r="BD34" i="62"/>
  <c r="BE16" i="65"/>
  <c r="BD16" i="65"/>
  <c r="BC16" i="65"/>
  <c r="BD26" i="65"/>
  <c r="BE26" i="65"/>
  <c r="CA26" i="65"/>
  <c r="BY19" i="67"/>
  <c r="CB25" i="68"/>
  <c r="BE25" i="68"/>
  <c r="BE10" i="69"/>
  <c r="BZ10" i="69"/>
  <c r="BY20" i="70"/>
  <c r="BE20" i="70"/>
  <c r="BC20" i="70"/>
  <c r="BZ20" i="70"/>
  <c r="BC23" i="71"/>
  <c r="BE35" i="71"/>
  <c r="BY35" i="71"/>
  <c r="CB26" i="72"/>
  <c r="BY26" i="72"/>
  <c r="CA33" i="52"/>
  <c r="BZ11" i="54"/>
  <c r="CA20" i="59"/>
  <c r="BC20" i="59"/>
  <c r="CA26" i="61"/>
  <c r="BZ26" i="61"/>
  <c r="CA31" i="50"/>
  <c r="CA18" i="55"/>
  <c r="BD18" i="55"/>
  <c r="BZ14" i="57"/>
  <c r="BD14" i="57"/>
  <c r="BY30" i="61"/>
  <c r="BC30" i="61"/>
  <c r="BD30" i="61"/>
  <c r="BZ24" i="48"/>
  <c r="CA25" i="49"/>
  <c r="BY22" i="51"/>
  <c r="BY24" i="52"/>
  <c r="BE24" i="52"/>
  <c r="BD24" i="52"/>
  <c r="BC24" i="52"/>
  <c r="CB24" i="52"/>
  <c r="BZ10" i="53"/>
  <c r="BD10" i="53"/>
  <c r="CA13" i="56"/>
  <c r="BE13" i="56"/>
  <c r="CA28" i="56"/>
  <c r="BD28" i="56"/>
  <c r="CB31" i="56"/>
  <c r="CB15" i="58"/>
  <c r="BZ15" i="58"/>
  <c r="BY28" i="59"/>
  <c r="CB28" i="59"/>
  <c r="CA28" i="59"/>
  <c r="BZ28" i="59"/>
  <c r="CA33" i="59"/>
  <c r="BZ33" i="59"/>
  <c r="CA13" i="61"/>
  <c r="BC13" i="61"/>
  <c r="CB14" i="61"/>
  <c r="BY14" i="61"/>
  <c r="BZ28" i="62"/>
  <c r="CB28" i="62"/>
  <c r="BE13" i="63"/>
  <c r="BZ13" i="63"/>
  <c r="BC23" i="65"/>
  <c r="BD23" i="65"/>
  <c r="BD15" i="66"/>
  <c r="BC15" i="66"/>
  <c r="BY15" i="66"/>
  <c r="CB15" i="66"/>
  <c r="BZ19" i="67"/>
  <c r="BD25" i="67"/>
  <c r="BC25" i="67"/>
  <c r="BZ16" i="68"/>
  <c r="CB16" i="68"/>
  <c r="BD16" i="68"/>
  <c r="BC16" i="68"/>
  <c r="BY16" i="68"/>
  <c r="CB35" i="68"/>
  <c r="BC35" i="68"/>
  <c r="BE35" i="68"/>
  <c r="BD35" i="68"/>
  <c r="BY24" i="71"/>
  <c r="BC24" i="71"/>
  <c r="BY25" i="53"/>
  <c r="CB35" i="53"/>
  <c r="BD17" i="54"/>
  <c r="BC22" i="54"/>
  <c r="BY25" i="54"/>
  <c r="CB32" i="54"/>
  <c r="BD25" i="55"/>
  <c r="BC30" i="55"/>
  <c r="BD16" i="56"/>
  <c r="BZ21" i="56"/>
  <c r="CA29" i="56"/>
  <c r="BE11" i="57"/>
  <c r="CA22" i="57"/>
  <c r="CA23" i="58"/>
  <c r="BD31" i="58"/>
  <c r="BD26" i="59"/>
  <c r="BZ10" i="60"/>
  <c r="CB27" i="60"/>
  <c r="BE11" i="61"/>
  <c r="BE20" i="62"/>
  <c r="BZ21" i="62"/>
  <c r="BD21" i="62"/>
  <c r="CA21" i="62"/>
  <c r="CB24" i="64"/>
  <c r="BD33" i="64"/>
  <c r="BC33" i="64"/>
  <c r="CB20" i="66"/>
  <c r="BD20" i="66"/>
  <c r="BZ35" i="67"/>
  <c r="CA35" i="67"/>
  <c r="BD35" i="67"/>
  <c r="BD26" i="68"/>
  <c r="BZ32" i="69"/>
  <c r="BZ14" i="71"/>
  <c r="BY18" i="71"/>
  <c r="CB18" i="71"/>
  <c r="CA18" i="71"/>
  <c r="BD20" i="72"/>
  <c r="BY30" i="72"/>
  <c r="BY13" i="74"/>
  <c r="CB13" i="74"/>
  <c r="CA13" i="74"/>
  <c r="BZ13" i="74"/>
  <c r="BE29" i="74"/>
  <c r="BY30" i="74"/>
  <c r="BC14" i="75"/>
  <c r="BC29" i="75"/>
  <c r="CA20" i="76"/>
  <c r="BE33" i="76"/>
  <c r="CA29" i="52"/>
  <c r="CA34" i="53"/>
  <c r="BE22" i="54"/>
  <c r="BE25" i="55"/>
  <c r="BZ31" i="55"/>
  <c r="CB21" i="56"/>
  <c r="BY22" i="58"/>
  <c r="BZ32" i="58"/>
  <c r="BY27" i="59"/>
  <c r="CA34" i="59"/>
  <c r="CA10" i="60"/>
  <c r="CA20" i="60"/>
  <c r="CA10" i="61"/>
  <c r="CB21" i="62"/>
  <c r="CA11" i="63"/>
  <c r="BZ12" i="63"/>
  <c r="BZ19" i="63"/>
  <c r="BY20" i="63"/>
  <c r="BY22" i="64"/>
  <c r="BD22" i="64"/>
  <c r="CB21" i="65"/>
  <c r="BD21" i="65"/>
  <c r="BC21" i="65"/>
  <c r="CB13" i="66"/>
  <c r="BY14" i="66"/>
  <c r="CB14" i="66"/>
  <c r="CA14" i="66"/>
  <c r="BZ14" i="66"/>
  <c r="BE10" i="67"/>
  <c r="CB10" i="67"/>
  <c r="BZ10" i="67"/>
  <c r="BZ11" i="67"/>
  <c r="BY11" i="67"/>
  <c r="BY29" i="67"/>
  <c r="CB29" i="67"/>
  <c r="CB20" i="68"/>
  <c r="BC20" i="68"/>
  <c r="BY19" i="69"/>
  <c r="CB19" i="69"/>
  <c r="CA19" i="69"/>
  <c r="BZ19" i="69"/>
  <c r="CA32" i="69"/>
  <c r="BC11" i="70"/>
  <c r="BD11" i="70"/>
  <c r="CB23" i="70"/>
  <c r="BC23" i="70"/>
  <c r="BY25" i="70"/>
  <c r="BD25" i="70"/>
  <c r="BC25" i="70"/>
  <c r="CB28" i="70"/>
  <c r="BY18" i="74"/>
  <c r="BD18" i="74"/>
  <c r="BC18" i="74"/>
  <c r="CB18" i="74"/>
  <c r="CB20" i="75"/>
  <c r="BD20" i="75"/>
  <c r="BC20" i="75"/>
  <c r="BY28" i="76"/>
  <c r="CA19" i="57"/>
  <c r="CA30" i="57"/>
  <c r="BY31" i="58"/>
  <c r="CA22" i="59"/>
  <c r="CB34" i="59"/>
  <c r="CB10" i="60"/>
  <c r="CB20" i="60"/>
  <c r="CB20" i="62"/>
  <c r="CB11" i="63"/>
  <c r="CA19" i="63"/>
  <c r="BC10" i="64"/>
  <c r="CA10" i="64"/>
  <c r="BY19" i="64"/>
  <c r="BE19" i="64"/>
  <c r="BC19" i="64"/>
  <c r="CA19" i="64"/>
  <c r="BY23" i="64"/>
  <c r="CA23" i="64"/>
  <c r="BZ23" i="64"/>
  <c r="BE26" i="67"/>
  <c r="BC26" i="67"/>
  <c r="BY30" i="67"/>
  <c r="CB30" i="67"/>
  <c r="CA30" i="67"/>
  <c r="BZ30" i="67"/>
  <c r="BZ26" i="68"/>
  <c r="CA26" i="68"/>
  <c r="BY26" i="68"/>
  <c r="BY21" i="70"/>
  <c r="BZ21" i="70"/>
  <c r="CB11" i="71"/>
  <c r="BD11" i="71"/>
  <c r="BC11" i="71"/>
  <c r="CB11" i="72"/>
  <c r="CA11" i="72"/>
  <c r="CA15" i="72"/>
  <c r="CB15" i="72"/>
  <c r="BZ20" i="72"/>
  <c r="BZ14" i="75"/>
  <c r="CA14" i="75"/>
  <c r="BY14" i="75"/>
  <c r="BE14" i="75"/>
  <c r="CA29" i="75"/>
  <c r="BZ29" i="75"/>
  <c r="BY29" i="75"/>
  <c r="BE29" i="75"/>
  <c r="BZ17" i="76"/>
  <c r="BY17" i="76"/>
  <c r="BZ27" i="76"/>
  <c r="CB28" i="76"/>
  <c r="CB29" i="76"/>
  <c r="BD34" i="61"/>
  <c r="BE10" i="62"/>
  <c r="BE16" i="62"/>
  <c r="CA35" i="62"/>
  <c r="BD13" i="64"/>
  <c r="BD15" i="64"/>
  <c r="BE17" i="64"/>
  <c r="BE30" i="64"/>
  <c r="BY31" i="64"/>
  <c r="BE34" i="64"/>
  <c r="CA30" i="65"/>
  <c r="CA32" i="65"/>
  <c r="BY18" i="66"/>
  <c r="BE21" i="66"/>
  <c r="BZ29" i="66"/>
  <c r="BC34" i="66"/>
  <c r="BD11" i="68"/>
  <c r="BE33" i="68"/>
  <c r="BC13" i="70"/>
  <c r="BD12" i="71"/>
  <c r="BD27" i="71"/>
  <c r="CA28" i="71"/>
  <c r="BD32" i="71"/>
  <c r="BD10" i="72"/>
  <c r="BZ23" i="72"/>
  <c r="BZ28" i="72"/>
  <c r="BD27" i="74"/>
  <c r="BE21" i="75"/>
  <c r="BC33" i="75"/>
  <c r="BD30" i="76"/>
  <c r="BZ28" i="61"/>
  <c r="CA35" i="61"/>
  <c r="BY17" i="62"/>
  <c r="CB35" i="62"/>
  <c r="CA18" i="66"/>
  <c r="CA29" i="66"/>
  <c r="BD34" i="66"/>
  <c r="BE11" i="68"/>
  <c r="BD31" i="70"/>
  <c r="CA23" i="72"/>
  <c r="CA27" i="72"/>
  <c r="CA28" i="72"/>
  <c r="BD33" i="75"/>
  <c r="BY14" i="76"/>
  <c r="CB35" i="61"/>
  <c r="CB10" i="62"/>
  <c r="BZ16" i="62"/>
  <c r="CB13" i="64"/>
  <c r="BY15" i="64"/>
  <c r="BZ30" i="64"/>
  <c r="BZ34" i="64"/>
  <c r="CB29" i="65"/>
  <c r="CA23" i="66"/>
  <c r="CA15" i="68"/>
  <c r="BY13" i="70"/>
  <c r="BZ26" i="70"/>
  <c r="BY27" i="71"/>
  <c r="CA32" i="71"/>
  <c r="BZ10" i="72"/>
  <c r="CB27" i="72"/>
  <c r="BY21" i="75"/>
  <c r="BZ14" i="76"/>
  <c r="P29" i="55"/>
  <c r="CB28" i="52"/>
  <c r="BY28" i="52"/>
  <c r="BZ18" i="46"/>
  <c r="BY19" i="46"/>
  <c r="CB19" i="46"/>
  <c r="CA19" i="46"/>
  <c r="BZ19" i="46"/>
  <c r="B29" i="48" a="1"/>
  <c r="B29" i="48" s="1"/>
  <c r="P29" i="48" s="1"/>
  <c r="BD15" i="56"/>
  <c r="BE15" i="56"/>
  <c r="BC15" i="56"/>
  <c r="CA15" i="56"/>
  <c r="BY15" i="56"/>
  <c r="BZ30" i="49"/>
  <c r="BY30" i="46"/>
  <c r="BE30" i="46"/>
  <c r="BD30" i="46"/>
  <c r="BZ10" i="51"/>
  <c r="CB10" i="51"/>
  <c r="BD10" i="51"/>
  <c r="BC10" i="51"/>
  <c r="BY34" i="51"/>
  <c r="BC13" i="46"/>
  <c r="AQ14" i="46"/>
  <c r="CA14" i="46"/>
  <c r="BZ22" i="46"/>
  <c r="BE10" i="47"/>
  <c r="BY15" i="47"/>
  <c r="BY19" i="47"/>
  <c r="BC19" i="47"/>
  <c r="BZ19" i="47"/>
  <c r="BC12" i="48"/>
  <c r="CA19" i="48"/>
  <c r="BY20" i="48"/>
  <c r="BD20" i="48"/>
  <c r="CB20" i="48"/>
  <c r="BC20" i="48"/>
  <c r="BZ20" i="48"/>
  <c r="BD26" i="48"/>
  <c r="BE26" i="48"/>
  <c r="CB26" i="48"/>
  <c r="BZ35" i="48"/>
  <c r="BC35" i="48"/>
  <c r="BD35" i="48"/>
  <c r="CB10" i="49"/>
  <c r="BE18" i="49"/>
  <c r="BC18" i="49"/>
  <c r="BZ18" i="49"/>
  <c r="BD19" i="49"/>
  <c r="CB19" i="49"/>
  <c r="BZ19" i="49"/>
  <c r="BC22" i="49"/>
  <c r="BC24" i="49"/>
  <c r="B29" i="49" a="1"/>
  <c r="B29" i="49" s="1"/>
  <c r="P29" i="49" s="1"/>
  <c r="BY33" i="50"/>
  <c r="BD33" i="50"/>
  <c r="BC33" i="50"/>
  <c r="CA33" i="50"/>
  <c r="BY20" i="51"/>
  <c r="CB20" i="51"/>
  <c r="BD20" i="51"/>
  <c r="BC20" i="51"/>
  <c r="CA20" i="51"/>
  <c r="DL29" i="51"/>
  <c r="CB33" i="51"/>
  <c r="BE33" i="51"/>
  <c r="BC33" i="51"/>
  <c r="BZ33" i="51"/>
  <c r="BZ30" i="52"/>
  <c r="BZ35" i="52"/>
  <c r="BC35" i="52"/>
  <c r="BE35" i="52"/>
  <c r="BD35" i="52"/>
  <c r="CB35" i="52"/>
  <c r="BE12" i="54"/>
  <c r="BC12" i="54"/>
  <c r="BD12" i="54"/>
  <c r="CB12" i="54"/>
  <c r="CA12" i="54"/>
  <c r="BD16" i="48"/>
  <c r="BC16" i="48"/>
  <c r="CA14" i="49"/>
  <c r="BZ14" i="49"/>
  <c r="BY14" i="49"/>
  <c r="DL16" i="56"/>
  <c r="CE16" i="56"/>
  <c r="CK16" i="56" s="1"/>
  <c r="CA17" i="50"/>
  <c r="BZ17" i="50"/>
  <c r="BY17" i="50"/>
  <c r="BE17" i="50"/>
  <c r="CA21" i="50"/>
  <c r="BC21" i="50"/>
  <c r="BC35" i="51"/>
  <c r="BD35" i="51"/>
  <c r="CA18" i="46"/>
  <c r="BC20" i="49"/>
  <c r="CA20" i="49"/>
  <c r="BZ20" i="49"/>
  <c r="BY20" i="49"/>
  <c r="CE15" i="51"/>
  <c r="CK15" i="51" s="1"/>
  <c r="BE21" i="51"/>
  <c r="BY21" i="51"/>
  <c r="CB21" i="51"/>
  <c r="BZ21" i="51"/>
  <c r="BZ30" i="51"/>
  <c r="CB30" i="51"/>
  <c r="BD30" i="51"/>
  <c r="BE30" i="51"/>
  <c r="BC30" i="51"/>
  <c r="CB14" i="46"/>
  <c r="BZ30" i="46"/>
  <c r="BZ35" i="46"/>
  <c r="BD35" i="46"/>
  <c r="BC35" i="46"/>
  <c r="CB35" i="46"/>
  <c r="BC13" i="47"/>
  <c r="CA15" i="47"/>
  <c r="CA19" i="47"/>
  <c r="B22" i="47" a="1"/>
  <c r="B22" i="47" s="1"/>
  <c r="P22" i="47" s="1"/>
  <c r="BZ31" i="47"/>
  <c r="CB32" i="47"/>
  <c r="BC32" i="47"/>
  <c r="BY34" i="47"/>
  <c r="CA34" i="47"/>
  <c r="BZ34" i="47"/>
  <c r="BE34" i="47"/>
  <c r="BD10" i="48"/>
  <c r="BC11" i="48"/>
  <c r="BD12" i="48"/>
  <c r="BC17" i="48"/>
  <c r="CB19" i="48"/>
  <c r="CA18" i="49"/>
  <c r="BY19" i="49"/>
  <c r="BD22" i="49"/>
  <c r="BC26" i="49"/>
  <c r="BE26" i="49"/>
  <c r="BD26" i="49"/>
  <c r="BZ26" i="49"/>
  <c r="BD29" i="49"/>
  <c r="BE32" i="49"/>
  <c r="BZ34" i="49"/>
  <c r="CB34" i="49"/>
  <c r="CA34" i="49"/>
  <c r="BE34" i="49"/>
  <c r="CI23" i="50"/>
  <c r="BY31" i="51"/>
  <c r="CA31" i="51"/>
  <c r="BD31" i="51"/>
  <c r="BC31" i="51"/>
  <c r="CB31" i="51"/>
  <c r="B23" i="52" a="1"/>
  <c r="B23" i="52" s="1"/>
  <c r="P23" i="52" s="1"/>
  <c r="AO23" i="52"/>
  <c r="CT23" i="52" s="1"/>
  <c r="BY29" i="53"/>
  <c r="CA29" i="53"/>
  <c r="BE29" i="53"/>
  <c r="BD29" i="53"/>
  <c r="BC29" i="53"/>
  <c r="CB29" i="53"/>
  <c r="BZ29" i="53"/>
  <c r="BY33" i="55"/>
  <c r="BE33" i="55"/>
  <c r="BD33" i="55"/>
  <c r="BC33" i="55"/>
  <c r="CB33" i="55"/>
  <c r="BE28" i="52"/>
  <c r="EA10" i="53" a="1"/>
  <c r="EA10" i="53" s="1"/>
  <c r="CR10" i="53" a="1"/>
  <c r="CB16" i="50"/>
  <c r="BD16" i="50"/>
  <c r="BC16" i="50"/>
  <c r="BZ10" i="52"/>
  <c r="CB10" i="52"/>
  <c r="BH14" i="52"/>
  <c r="DC14" i="52" s="1"/>
  <c r="CA23" i="47"/>
  <c r="BD23" i="47"/>
  <c r="BC23" i="47"/>
  <c r="BZ16" i="50"/>
  <c r="CA27" i="50"/>
  <c r="BZ27" i="50"/>
  <c r="BY27" i="50"/>
  <c r="BD34" i="51"/>
  <c r="BC34" i="51"/>
  <c r="CA10" i="52"/>
  <c r="DL16" i="52"/>
  <c r="BY21" i="53"/>
  <c r="CB21" i="53"/>
  <c r="BC21" i="53"/>
  <c r="BE21" i="53"/>
  <c r="BD21" i="53"/>
  <c r="CA21" i="53"/>
  <c r="BC14" i="46"/>
  <c r="CB15" i="46"/>
  <c r="BY15" i="46"/>
  <c r="BD23" i="46"/>
  <c r="BC23" i="46"/>
  <c r="CA30" i="46"/>
  <c r="BE34" i="46"/>
  <c r="BD34" i="46"/>
  <c r="CB34" i="46"/>
  <c r="BD28" i="47"/>
  <c r="BC28" i="47"/>
  <c r="BY28" i="47"/>
  <c r="BY30" i="47"/>
  <c r="BE10" i="48"/>
  <c r="BE16" i="48"/>
  <c r="CE22" i="48"/>
  <c r="BE23" i="48"/>
  <c r="BZ23" i="48"/>
  <c r="BZ25" i="48"/>
  <c r="CE29" i="48"/>
  <c r="CK29" i="48" s="1"/>
  <c r="CA17" i="49"/>
  <c r="BD17" i="49"/>
  <c r="BC17" i="49"/>
  <c r="BZ17" i="49"/>
  <c r="BY24" i="49"/>
  <c r="CA24" i="49"/>
  <c r="BZ24" i="49"/>
  <c r="BE24" i="49"/>
  <c r="B30" i="49" a="1"/>
  <c r="B30" i="49" s="1"/>
  <c r="P30" i="49" s="1"/>
  <c r="AO29" i="50"/>
  <c r="CT29" i="50" s="1"/>
  <c r="BZ19" i="51"/>
  <c r="BC19" i="51"/>
  <c r="BE19" i="51"/>
  <c r="BD19" i="51"/>
  <c r="R30" i="54"/>
  <c r="AO23" i="55"/>
  <c r="CT23" i="55" s="1"/>
  <c r="B23" i="55" a="1"/>
  <c r="B23" i="55" s="1"/>
  <c r="P23" i="55" s="1"/>
  <c r="BY18" i="46"/>
  <c r="CB18" i="46"/>
  <c r="CB22" i="46"/>
  <c r="BE22" i="46"/>
  <c r="CA22" i="46"/>
  <c r="BD22" i="46"/>
  <c r="CA14" i="48"/>
  <c r="BY30" i="49"/>
  <c r="BC30" i="49"/>
  <c r="BZ12" i="47"/>
  <c r="BC12" i="47"/>
  <c r="CB28" i="49"/>
  <c r="BC28" i="49"/>
  <c r="CA30" i="49"/>
  <c r="BD14" i="46"/>
  <c r="BD18" i="46"/>
  <c r="BC19" i="46"/>
  <c r="BY25" i="46"/>
  <c r="CB30" i="46"/>
  <c r="BD12" i="47"/>
  <c r="BZ12" i="48"/>
  <c r="CA12" i="48"/>
  <c r="CB12" i="48"/>
  <c r="BD14" i="49"/>
  <c r="BE16" i="50"/>
  <c r="CB24" i="50"/>
  <c r="CA24" i="50"/>
  <c r="BY24" i="50"/>
  <c r="BC28" i="52"/>
  <c r="BZ23" i="53"/>
  <c r="CB23" i="53"/>
  <c r="BY23" i="53"/>
  <c r="BE14" i="46"/>
  <c r="BD17" i="46"/>
  <c r="BE18" i="46"/>
  <c r="BD19" i="46"/>
  <c r="CE22" i="46"/>
  <c r="CK22" i="46" s="1"/>
  <c r="BZ33" i="46"/>
  <c r="BY13" i="47"/>
  <c r="CB13" i="47"/>
  <c r="CE22" i="47"/>
  <c r="CK22" i="47" s="1"/>
  <c r="CA11" i="48"/>
  <c r="CB11" i="48"/>
  <c r="BY17" i="48"/>
  <c r="CB17" i="48"/>
  <c r="BZ17" i="48"/>
  <c r="CA17" i="48"/>
  <c r="BE22" i="48"/>
  <c r="BD22" i="48"/>
  <c r="BZ12" i="49"/>
  <c r="BE12" i="49"/>
  <c r="BD12" i="49"/>
  <c r="BZ15" i="49"/>
  <c r="BY29" i="49"/>
  <c r="CB29" i="49"/>
  <c r="BC29" i="49"/>
  <c r="CA29" i="49"/>
  <c r="BZ29" i="49"/>
  <c r="CE29" i="49"/>
  <c r="CK29" i="49" s="1"/>
  <c r="BC17" i="50"/>
  <c r="BZ24" i="50"/>
  <c r="B30" i="50" a="1"/>
  <c r="B30" i="50" s="1"/>
  <c r="P30" i="50" s="1"/>
  <c r="BE10" i="51"/>
  <c r="BC17" i="51"/>
  <c r="BD17" i="51"/>
  <c r="BE17" i="51"/>
  <c r="BZ17" i="51"/>
  <c r="BC21" i="51"/>
  <c r="B22" i="51" a="1"/>
  <c r="R22" i="51" s="1"/>
  <c r="CH29" i="51"/>
  <c r="CF29" i="51"/>
  <c r="CG29" i="51"/>
  <c r="BE34" i="51"/>
  <c r="BC10" i="52"/>
  <c r="BD26" i="52"/>
  <c r="BE26" i="52"/>
  <c r="BD28" i="52"/>
  <c r="CE22" i="53"/>
  <c r="CK22" i="53" s="1"/>
  <c r="DL22" i="53"/>
  <c r="BZ26" i="54"/>
  <c r="BC26" i="54"/>
  <c r="BE26" i="54"/>
  <c r="BY26" i="54"/>
  <c r="BD26" i="54"/>
  <c r="BY25" i="50"/>
  <c r="BY29" i="52"/>
  <c r="BZ29" i="52"/>
  <c r="BC29" i="52"/>
  <c r="BY10" i="53"/>
  <c r="BY30" i="53"/>
  <c r="CB30" i="53"/>
  <c r="BC30" i="53"/>
  <c r="BD13" i="54"/>
  <c r="CA13" i="54"/>
  <c r="BC13" i="54"/>
  <c r="BY13" i="54"/>
  <c r="CB15" i="54"/>
  <c r="BD15" i="54"/>
  <c r="AO22" i="54"/>
  <c r="CT22" i="54" s="1"/>
  <c r="CB25" i="54"/>
  <c r="BE13" i="55"/>
  <c r="BC13" i="55"/>
  <c r="BD13" i="55"/>
  <c r="CA13" i="55"/>
  <c r="BD20" i="56"/>
  <c r="BY20" i="56"/>
  <c r="BE20" i="56"/>
  <c r="BC20" i="56"/>
  <c r="BD16" i="49"/>
  <c r="AO22" i="46"/>
  <c r="CT22" i="46" s="1"/>
  <c r="BE28" i="46"/>
  <c r="BZ29" i="47"/>
  <c r="BY18" i="48"/>
  <c r="BE13" i="49"/>
  <c r="BE16" i="49"/>
  <c r="CA35" i="49"/>
  <c r="BE13" i="50"/>
  <c r="BY15" i="50"/>
  <c r="BE23" i="50"/>
  <c r="DL16" i="51"/>
  <c r="CE16" i="51"/>
  <c r="CK16" i="51" s="1"/>
  <c r="AO16" i="52"/>
  <c r="CT16" i="52" s="1"/>
  <c r="CA10" i="53"/>
  <c r="BC12" i="53"/>
  <c r="CA15" i="53"/>
  <c r="DL23" i="53"/>
  <c r="BZ25" i="53"/>
  <c r="B29" i="53" a="1"/>
  <c r="B29" i="53" s="1"/>
  <c r="P29" i="53" s="1"/>
  <c r="BZ30" i="53"/>
  <c r="BC33" i="53"/>
  <c r="BZ13" i="54"/>
  <c r="CE15" i="54"/>
  <c r="CK15" i="54" s="1"/>
  <c r="BC35" i="54"/>
  <c r="BY22" i="56"/>
  <c r="BD22" i="56"/>
  <c r="CA22" i="56"/>
  <c r="BE22" i="56"/>
  <c r="BC22" i="56"/>
  <c r="CB22" i="56"/>
  <c r="BZ22" i="56"/>
  <c r="BD30" i="56"/>
  <c r="BY30" i="56"/>
  <c r="BE13" i="48"/>
  <c r="BC30" i="48"/>
  <c r="BE33" i="48"/>
  <c r="DL16" i="46"/>
  <c r="BE27" i="47"/>
  <c r="BC29" i="47"/>
  <c r="CA29" i="47"/>
  <c r="BY24" i="48"/>
  <c r="BE29" i="48"/>
  <c r="BZ30" i="48"/>
  <c r="BZ34" i="48"/>
  <c r="CB35" i="49"/>
  <c r="BZ15" i="50"/>
  <c r="BY15" i="51"/>
  <c r="BD15" i="51"/>
  <c r="BC15" i="51"/>
  <c r="BY16" i="51"/>
  <c r="CE22" i="51"/>
  <c r="CK22" i="51" s="1"/>
  <c r="DL22" i="51"/>
  <c r="BY14" i="52"/>
  <c r="CB14" i="52"/>
  <c r="BC14" i="52"/>
  <c r="BE14" i="52"/>
  <c r="B16" i="52" a="1"/>
  <c r="B16" i="52" s="1"/>
  <c r="P16" i="52" s="1"/>
  <c r="CB17" i="52"/>
  <c r="BD17" i="52"/>
  <c r="BY18" i="52"/>
  <c r="BD18" i="52"/>
  <c r="BZ18" i="52"/>
  <c r="CA21" i="52"/>
  <c r="DL29" i="52"/>
  <c r="CE29" i="52"/>
  <c r="BD12" i="53"/>
  <c r="CA30" i="53"/>
  <c r="BE33" i="53"/>
  <c r="BY34" i="53"/>
  <c r="BD34" i="53"/>
  <c r="BZ34" i="53"/>
  <c r="AN25" i="54"/>
  <c r="AS25" i="54" s="1"/>
  <c r="CV25" i="54" s="1"/>
  <c r="AN27" i="54"/>
  <c r="BY15" i="54"/>
  <c r="BY17" i="54"/>
  <c r="BE17" i="54"/>
  <c r="BZ17" i="54"/>
  <c r="CA17" i="54"/>
  <c r="BC19" i="54"/>
  <c r="BD27" i="54"/>
  <c r="DL30" i="55"/>
  <c r="CE30" i="55"/>
  <c r="CK30" i="55" s="1"/>
  <c r="BZ11" i="53"/>
  <c r="BD11" i="53"/>
  <c r="BE16" i="53"/>
  <c r="BZ16" i="53"/>
  <c r="CB16" i="53"/>
  <c r="BC16" i="53"/>
  <c r="CA35" i="53"/>
  <c r="BC25" i="54"/>
  <c r="CA35" i="54"/>
  <c r="BZ15" i="55"/>
  <c r="CB15" i="55"/>
  <c r="BY15" i="55"/>
  <c r="DL22" i="55"/>
  <c r="CE22" i="55"/>
  <c r="CK22" i="55" s="1"/>
  <c r="CE30" i="52"/>
  <c r="CK30" i="52" s="1"/>
  <c r="DL30" i="52"/>
  <c r="BY12" i="53"/>
  <c r="CA12" i="53"/>
  <c r="BY33" i="53"/>
  <c r="CB19" i="54"/>
  <c r="CA24" i="54"/>
  <c r="DL29" i="54"/>
  <c r="F14" i="55" a="1"/>
  <c r="F14" i="55" s="1"/>
  <c r="N14" i="55" s="1"/>
  <c r="CB28" i="55"/>
  <c r="BY28" i="55"/>
  <c r="BE28" i="55"/>
  <c r="BD28" i="55"/>
  <c r="B16" i="53" a="1"/>
  <c r="B16" i="53" s="1"/>
  <c r="P16" i="53" s="1"/>
  <c r="AQ16" i="53"/>
  <c r="CB18" i="53"/>
  <c r="BD18" i="53"/>
  <c r="CA18" i="53"/>
  <c r="B30" i="53" a="1"/>
  <c r="B30" i="53" s="1"/>
  <c r="P30" i="53" s="1"/>
  <c r="BD16" i="54"/>
  <c r="CB16" i="54"/>
  <c r="CB24" i="54"/>
  <c r="CA25" i="54"/>
  <c r="BZ25" i="54"/>
  <c r="BE25" i="54"/>
  <c r="BY27" i="54"/>
  <c r="CB27" i="54"/>
  <c r="BC27" i="54"/>
  <c r="BZ27" i="54"/>
  <c r="AN14" i="55"/>
  <c r="BE12" i="55"/>
  <c r="AO15" i="55"/>
  <c r="CT15" i="55" s="1"/>
  <c r="BY21" i="55"/>
  <c r="BD21" i="55"/>
  <c r="BC21" i="55"/>
  <c r="B29" i="56" a="1"/>
  <c r="B29" i="56" s="1"/>
  <c r="P29" i="56" s="1"/>
  <c r="BZ11" i="58"/>
  <c r="CA11" i="58"/>
  <c r="BD11" i="58"/>
  <c r="BC11" i="58"/>
  <c r="B23" i="58" a="1"/>
  <c r="B23" i="58" s="1"/>
  <c r="P23" i="58" s="1"/>
  <c r="BD16" i="52"/>
  <c r="BZ22" i="52"/>
  <c r="CB32" i="52"/>
  <c r="CA29" i="54"/>
  <c r="CR17" i="55" a="1"/>
  <c r="CR24" i="55" a="1"/>
  <c r="BE21" i="55"/>
  <c r="CB34" i="55"/>
  <c r="BD34" i="55"/>
  <c r="CA10" i="56"/>
  <c r="CA14" i="56"/>
  <c r="BY27" i="56"/>
  <c r="BE27" i="56"/>
  <c r="BC27" i="56"/>
  <c r="CA27" i="56"/>
  <c r="BZ27" i="56"/>
  <c r="DL30" i="56"/>
  <c r="CE30" i="56"/>
  <c r="CK30" i="56" s="1"/>
  <c r="BD12" i="57"/>
  <c r="BY12" i="57"/>
  <c r="BD24" i="58"/>
  <c r="BE24" i="58"/>
  <c r="CB24" i="58"/>
  <c r="BZ24" i="58"/>
  <c r="BY24" i="58"/>
  <c r="AR14" i="59"/>
  <c r="AO14" i="59"/>
  <c r="CT14" i="59" s="1"/>
  <c r="CA19" i="56"/>
  <c r="BZ19" i="56"/>
  <c r="BD19" i="56"/>
  <c r="BC19" i="56"/>
  <c r="CB19" i="56"/>
  <c r="BC33" i="56"/>
  <c r="CB33" i="56"/>
  <c r="BJ14" i="57"/>
  <c r="CB21" i="55"/>
  <c r="B15" i="56" a="1"/>
  <c r="B15" i="56" s="1"/>
  <c r="P15" i="56" s="1"/>
  <c r="DL29" i="57"/>
  <c r="CE29" i="57"/>
  <c r="BE11" i="58"/>
  <c r="BZ26" i="58"/>
  <c r="BD26" i="58"/>
  <c r="CB26" i="58"/>
  <c r="CA13" i="57"/>
  <c r="BE13" i="57"/>
  <c r="BC13" i="57"/>
  <c r="CB13" i="57"/>
  <c r="BZ13" i="57"/>
  <c r="BY12" i="58"/>
  <c r="BD12" i="58"/>
  <c r="CB12" i="58"/>
  <c r="CA12" i="58"/>
  <c r="BZ12" i="58"/>
  <c r="BY32" i="51"/>
  <c r="BY16" i="52"/>
  <c r="BD25" i="52"/>
  <c r="BD33" i="52"/>
  <c r="BD34" i="52"/>
  <c r="BE11" i="54"/>
  <c r="BD22" i="54"/>
  <c r="BD12" i="55"/>
  <c r="CB24" i="55"/>
  <c r="BY24" i="55"/>
  <c r="BC24" i="55"/>
  <c r="BE34" i="55"/>
  <c r="BY17" i="56"/>
  <c r="CB17" i="56"/>
  <c r="BZ17" i="56"/>
  <c r="BD17" i="56"/>
  <c r="BC17" i="56"/>
  <c r="CA17" i="56"/>
  <c r="BZ34" i="56"/>
  <c r="BE34" i="56"/>
  <c r="BD34" i="56"/>
  <c r="CA34" i="56"/>
  <c r="BZ15" i="57"/>
  <c r="BY11" i="58"/>
  <c r="EA10" i="58" a="1"/>
  <c r="EA10" i="58" s="1"/>
  <c r="CR31" i="58" a="1"/>
  <c r="BY10" i="59"/>
  <c r="BC10" i="59"/>
  <c r="CA16" i="59"/>
  <c r="BC16" i="59"/>
  <c r="CB16" i="59"/>
  <c r="BZ16" i="59"/>
  <c r="BY16" i="59"/>
  <c r="DL29" i="59"/>
  <c r="CE29" i="59"/>
  <c r="CK29" i="59" s="1"/>
  <c r="BC30" i="59"/>
  <c r="CE16" i="60"/>
  <c r="DL16" i="60"/>
  <c r="B16" i="61" a="1"/>
  <c r="B16" i="61" s="1"/>
  <c r="P16" i="61" s="1"/>
  <c r="AO16" i="61"/>
  <c r="CT16" i="61" s="1"/>
  <c r="B16" i="62" a="1"/>
  <c r="B16" i="62" s="1"/>
  <c r="P16" i="62" s="1"/>
  <c r="AO16" i="62"/>
  <c r="CT16" i="62" s="1"/>
  <c r="CA26" i="63"/>
  <c r="BD26" i="63"/>
  <c r="BC26" i="63"/>
  <c r="CB26" i="63"/>
  <c r="BZ26" i="63"/>
  <c r="BD27" i="65"/>
  <c r="BE27" i="65"/>
  <c r="CA27" i="65"/>
  <c r="BZ27" i="65"/>
  <c r="BE35" i="55"/>
  <c r="CE15" i="56"/>
  <c r="CK15" i="56" s="1"/>
  <c r="CB25" i="56"/>
  <c r="BE29" i="56"/>
  <c r="BC31" i="56"/>
  <c r="CE14" i="57"/>
  <c r="CK14" i="57" s="1"/>
  <c r="BD18" i="57"/>
  <c r="BD19" i="57"/>
  <c r="CR24" i="57" a="1"/>
  <c r="BZ25" i="57"/>
  <c r="BE26" i="57"/>
  <c r="BZ28" i="57"/>
  <c r="BD29" i="57"/>
  <c r="CB30" i="57"/>
  <c r="BE34" i="57"/>
  <c r="BC23" i="58"/>
  <c r="CA32" i="58"/>
  <c r="CA34" i="58"/>
  <c r="BZ10" i="59"/>
  <c r="BD12" i="59"/>
  <c r="CE14" i="59"/>
  <c r="BY15" i="59"/>
  <c r="CB15" i="59"/>
  <c r="BD15" i="59"/>
  <c r="BZ15" i="59"/>
  <c r="BC15" i="59"/>
  <c r="BZ15" i="60"/>
  <c r="BY19" i="60"/>
  <c r="BD19" i="60"/>
  <c r="CA19" i="60"/>
  <c r="BZ19" i="60"/>
  <c r="CE29" i="60"/>
  <c r="BY24" i="61"/>
  <c r="CA24" i="61"/>
  <c r="BZ24" i="61"/>
  <c r="BD24" i="61"/>
  <c r="BC24" i="61"/>
  <c r="BY29" i="62"/>
  <c r="CB29" i="62"/>
  <c r="CA29" i="62"/>
  <c r="BZ29" i="62"/>
  <c r="BE29" i="62"/>
  <c r="CB12" i="66"/>
  <c r="BD12" i="66"/>
  <c r="BC12" i="66"/>
  <c r="BE10" i="74"/>
  <c r="BZ10" i="74"/>
  <c r="BE29" i="57"/>
  <c r="BC30" i="57"/>
  <c r="BD23" i="58"/>
  <c r="CB32" i="58"/>
  <c r="CA10" i="59"/>
  <c r="BY11" i="59"/>
  <c r="BE15" i="59"/>
  <c r="CA11" i="60"/>
  <c r="BD11" i="60"/>
  <c r="CA15" i="60"/>
  <c r="CB19" i="60"/>
  <c r="CA25" i="60"/>
  <c r="AO22" i="61"/>
  <c r="CT22" i="61" s="1"/>
  <c r="BD33" i="61"/>
  <c r="BC33" i="61"/>
  <c r="BY33" i="61"/>
  <c r="BY28" i="63"/>
  <c r="BE28" i="63"/>
  <c r="BC28" i="63"/>
  <c r="CB28" i="63"/>
  <c r="CA28" i="63"/>
  <c r="BZ28" i="63"/>
  <c r="BY20" i="65"/>
  <c r="BC20" i="65"/>
  <c r="CB11" i="69"/>
  <c r="BC11" i="69"/>
  <c r="BZ11" i="69"/>
  <c r="BY11" i="69"/>
  <c r="BD11" i="69"/>
  <c r="BE11" i="69"/>
  <c r="BE31" i="56"/>
  <c r="CR17" i="57" a="1"/>
  <c r="CA18" i="57"/>
  <c r="BD30" i="57"/>
  <c r="CB10" i="59"/>
  <c r="CB12" i="59"/>
  <c r="BY12" i="59"/>
  <c r="BY14" i="59"/>
  <c r="CB30" i="59"/>
  <c r="BD30" i="59"/>
  <c r="BZ30" i="59"/>
  <c r="BY30" i="59"/>
  <c r="CB25" i="60"/>
  <c r="CB30" i="60"/>
  <c r="BD30" i="60"/>
  <c r="BC30" i="60"/>
  <c r="CA30" i="60"/>
  <c r="DL22" i="61"/>
  <c r="CE22" i="61"/>
  <c r="CK22" i="61" s="1"/>
  <c r="AO30" i="61"/>
  <c r="CT30" i="61" s="1"/>
  <c r="BY18" i="62"/>
  <c r="BD18" i="62"/>
  <c r="BC18" i="62"/>
  <c r="CB18" i="62"/>
  <c r="CA18" i="62"/>
  <c r="BZ18" i="62"/>
  <c r="BC32" i="62"/>
  <c r="BZ32" i="62"/>
  <c r="BY32" i="62"/>
  <c r="BD23" i="63"/>
  <c r="CB23" i="63"/>
  <c r="CA23" i="63"/>
  <c r="BZ23" i="63"/>
  <c r="BY23" i="63"/>
  <c r="CA11" i="64"/>
  <c r="BE11" i="64"/>
  <c r="BD11" i="64"/>
  <c r="BZ11" i="64"/>
  <c r="CR31" i="66" a="1"/>
  <c r="CR10" i="66" a="1"/>
  <c r="CR17" i="66" a="1"/>
  <c r="B22" i="67" a="1"/>
  <c r="Q22" i="67" s="1"/>
  <c r="CE15" i="59"/>
  <c r="CA29" i="61"/>
  <c r="BE29" i="61"/>
  <c r="BD29" i="61"/>
  <c r="CB29" i="61"/>
  <c r="DL16" i="62"/>
  <c r="CE16" i="62"/>
  <c r="CK16" i="62" s="1"/>
  <c r="AO29" i="62"/>
  <c r="CT29" i="62" s="1"/>
  <c r="B29" i="62" a="1"/>
  <c r="B29" i="62" s="1"/>
  <c r="P29" i="62" s="1"/>
  <c r="DL23" i="63"/>
  <c r="BY29" i="64"/>
  <c r="BD29" i="64"/>
  <c r="CB29" i="64"/>
  <c r="BC29" i="64"/>
  <c r="CA29" i="64"/>
  <c r="BZ29" i="64"/>
  <c r="CE30" i="66"/>
  <c r="CK30" i="66" s="1"/>
  <c r="DL30" i="66"/>
  <c r="BZ27" i="55"/>
  <c r="BE31" i="55"/>
  <c r="BD11" i="56"/>
  <c r="BD25" i="56"/>
  <c r="BZ31" i="56"/>
  <c r="BC14" i="57"/>
  <c r="BZ19" i="57"/>
  <c r="AO23" i="57"/>
  <c r="CT23" i="57" s="1"/>
  <c r="BC25" i="57"/>
  <c r="BZ26" i="57"/>
  <c r="BD28" i="57"/>
  <c r="BZ23" i="58"/>
  <c r="BE27" i="58"/>
  <c r="BD30" i="58"/>
  <c r="BE31" i="58"/>
  <c r="BD32" i="58"/>
  <c r="BZ12" i="59"/>
  <c r="BD16" i="59"/>
  <c r="BD18" i="59"/>
  <c r="BZ18" i="59"/>
  <c r="BY18" i="59"/>
  <c r="CA26" i="59"/>
  <c r="BC26" i="59"/>
  <c r="BZ26" i="59"/>
  <c r="BY26" i="59"/>
  <c r="B30" i="59" a="1"/>
  <c r="B30" i="59" s="1"/>
  <c r="P30" i="59" s="1"/>
  <c r="BC35" i="59"/>
  <c r="BE35" i="59"/>
  <c r="CB35" i="59"/>
  <c r="CA35" i="59"/>
  <c r="BZ35" i="59"/>
  <c r="BY35" i="59"/>
  <c r="B22" i="60" a="1"/>
  <c r="Q22" i="60" s="1"/>
  <c r="AQ22" i="60"/>
  <c r="BC18" i="61"/>
  <c r="BE18" i="61"/>
  <c r="CB18" i="61"/>
  <c r="CA18" i="61"/>
  <c r="BZ18" i="61"/>
  <c r="BY18" i="61"/>
  <c r="BY24" i="62"/>
  <c r="BD24" i="62"/>
  <c r="BC24" i="62"/>
  <c r="CB24" i="62"/>
  <c r="CA24" i="62"/>
  <c r="BZ24" i="62"/>
  <c r="CB14" i="63"/>
  <c r="BE14" i="63"/>
  <c r="CB18" i="63"/>
  <c r="BE18" i="63"/>
  <c r="BE26" i="63"/>
  <c r="BY31" i="63"/>
  <c r="BE31" i="63"/>
  <c r="BD31" i="63"/>
  <c r="BC31" i="63"/>
  <c r="CB31" i="63"/>
  <c r="CA31" i="63"/>
  <c r="BD21" i="64"/>
  <c r="BE21" i="64"/>
  <c r="CB21" i="64"/>
  <c r="BZ21" i="64"/>
  <c r="BY21" i="64"/>
  <c r="CE22" i="65"/>
  <c r="CK22" i="65" s="1"/>
  <c r="CA28" i="65"/>
  <c r="BD28" i="65"/>
  <c r="BE28" i="65"/>
  <c r="CB28" i="65"/>
  <c r="BE16" i="59"/>
  <c r="DL30" i="59"/>
  <c r="BC19" i="60"/>
  <c r="B30" i="60" a="1"/>
  <c r="B30" i="60" s="1"/>
  <c r="P30" i="60" s="1"/>
  <c r="BI14" i="61"/>
  <c r="BE31" i="62"/>
  <c r="CB31" i="62"/>
  <c r="BZ31" i="62"/>
  <c r="CB13" i="63"/>
  <c r="BZ16" i="63"/>
  <c r="CB16" i="63"/>
  <c r="CA16" i="63"/>
  <c r="BE16" i="63"/>
  <c r="BC16" i="63"/>
  <c r="BE12" i="66"/>
  <c r="BC35" i="55"/>
  <c r="BD21" i="56"/>
  <c r="DL16" i="57"/>
  <c r="CB19" i="57"/>
  <c r="BY29" i="57"/>
  <c r="BZ30" i="57"/>
  <c r="BC15" i="58"/>
  <c r="BY15" i="58"/>
  <c r="BD22" i="58"/>
  <c r="BE10" i="59"/>
  <c r="BD29" i="59"/>
  <c r="BC29" i="59"/>
  <c r="BZ29" i="59"/>
  <c r="BY29" i="59"/>
  <c r="BY15" i="60"/>
  <c r="BD15" i="60"/>
  <c r="BC15" i="60"/>
  <c r="BY28" i="60"/>
  <c r="CB24" i="61"/>
  <c r="CE30" i="61"/>
  <c r="DL30" i="61"/>
  <c r="CA23" i="62"/>
  <c r="BC29" i="62"/>
  <c r="BD16" i="63"/>
  <c r="BZ16" i="64"/>
  <c r="BD16" i="64"/>
  <c r="BY27" i="65"/>
  <c r="BH14" i="66"/>
  <c r="DC14" i="66" s="1"/>
  <c r="BJ14" i="66"/>
  <c r="BI14" i="66"/>
  <c r="BY24" i="66"/>
  <c r="BD24" i="66"/>
  <c r="BC24" i="66"/>
  <c r="CB24" i="66"/>
  <c r="CA24" i="66"/>
  <c r="BE24" i="66"/>
  <c r="F18" i="60" a="1"/>
  <c r="F18" i="60" s="1"/>
  <c r="N18" i="60" s="1"/>
  <c r="Q18" i="60" s="1"/>
  <c r="BE10" i="61"/>
  <c r="BE19" i="61"/>
  <c r="BE34" i="61"/>
  <c r="BE14" i="62"/>
  <c r="BE35" i="63"/>
  <c r="BD23" i="64"/>
  <c r="CB23" i="64"/>
  <c r="BD14" i="65"/>
  <c r="CB14" i="65"/>
  <c r="BE14" i="65"/>
  <c r="CE29" i="65"/>
  <c r="CK29" i="65" s="1"/>
  <c r="DL29" i="65"/>
  <c r="BZ33" i="66"/>
  <c r="BE33" i="66"/>
  <c r="BD33" i="66"/>
  <c r="BC33" i="66"/>
  <c r="CB33" i="66"/>
  <c r="CA33" i="66"/>
  <c r="CE23" i="69"/>
  <c r="CK23" i="69" s="1"/>
  <c r="DL23" i="69"/>
  <c r="BC20" i="71"/>
  <c r="BE20" i="71"/>
  <c r="BD20" i="71"/>
  <c r="CB20" i="71"/>
  <c r="BY20" i="71"/>
  <c r="CA20" i="71"/>
  <c r="BZ20" i="71"/>
  <c r="BY19" i="59"/>
  <c r="BE20" i="59"/>
  <c r="BC33" i="59"/>
  <c r="BE34" i="59"/>
  <c r="CR10" i="60" a="1"/>
  <c r="BY12" i="60"/>
  <c r="B15" i="60" a="1"/>
  <c r="B15" i="60" s="1"/>
  <c r="P15" i="60" s="1"/>
  <c r="BD20" i="60"/>
  <c r="BD24" i="60"/>
  <c r="CA32" i="60"/>
  <c r="BD35" i="60"/>
  <c r="BE13" i="61"/>
  <c r="CE16" i="61"/>
  <c r="CK16" i="61" s="1"/>
  <c r="BE23" i="61"/>
  <c r="CA23" i="61"/>
  <c r="BD25" i="61"/>
  <c r="CA30" i="61"/>
  <c r="BE35" i="61"/>
  <c r="BY12" i="62"/>
  <c r="BD16" i="62"/>
  <c r="BY33" i="62"/>
  <c r="BZ35" i="62"/>
  <c r="BD11" i="63"/>
  <c r="BC17" i="63"/>
  <c r="BZ20" i="63"/>
  <c r="CB24" i="63"/>
  <c r="BE13" i="64"/>
  <c r="CB14" i="64"/>
  <c r="BD18" i="64"/>
  <c r="BE23" i="64"/>
  <c r="CA24" i="64"/>
  <c r="B29" i="64" a="1"/>
  <c r="B29" i="64" s="1"/>
  <c r="P29" i="64" s="1"/>
  <c r="BY16" i="65"/>
  <c r="CB16" i="65"/>
  <c r="BZ16" i="65"/>
  <c r="CE23" i="65"/>
  <c r="CA24" i="65"/>
  <c r="CB24" i="65"/>
  <c r="BZ24" i="65"/>
  <c r="BE24" i="65"/>
  <c r="B30" i="65" a="1"/>
  <c r="B30" i="65" s="1"/>
  <c r="P30" i="65" s="1"/>
  <c r="BY35" i="65"/>
  <c r="BD11" i="66"/>
  <c r="BC11" i="66"/>
  <c r="F33" i="59" a="1"/>
  <c r="F33" i="59" s="1"/>
  <c r="N33" i="59" s="1"/>
  <c r="Q33" i="59" s="1"/>
  <c r="BZ33" i="60"/>
  <c r="BE35" i="60"/>
  <c r="BY10" i="61"/>
  <c r="BJ14" i="61"/>
  <c r="DL14" i="61"/>
  <c r="BC17" i="61"/>
  <c r="BC20" i="61"/>
  <c r="CB23" i="61"/>
  <c r="BZ26" i="62"/>
  <c r="CB33" i="62"/>
  <c r="CA34" i="62"/>
  <c r="BD17" i="63"/>
  <c r="BC19" i="63"/>
  <c r="CR31" i="63" a="1"/>
  <c r="BE10" i="64"/>
  <c r="BY17" i="64"/>
  <c r="BD11" i="65"/>
  <c r="CE14" i="65"/>
  <c r="DL15" i="65"/>
  <c r="DL14" i="70"/>
  <c r="CE14" i="70"/>
  <c r="CB34" i="62"/>
  <c r="BZ11" i="63"/>
  <c r="BC12" i="63"/>
  <c r="BE17" i="63"/>
  <c r="BD19" i="63"/>
  <c r="BC20" i="63"/>
  <c r="BC22" i="63"/>
  <c r="BE24" i="63"/>
  <c r="BY35" i="63"/>
  <c r="BZ13" i="64"/>
  <c r="DL16" i="64"/>
  <c r="BZ17" i="64"/>
  <c r="BY18" i="64"/>
  <c r="B23" i="64" a="1"/>
  <c r="B23" i="64" s="1"/>
  <c r="P23" i="64" s="1"/>
  <c r="CE23" i="64"/>
  <c r="CA16" i="65"/>
  <c r="BY23" i="65"/>
  <c r="BE14" i="66"/>
  <c r="BD19" i="66"/>
  <c r="BJ14" i="67"/>
  <c r="BI14" i="67"/>
  <c r="BY20" i="59"/>
  <c r="BE10" i="60"/>
  <c r="BZ20" i="60"/>
  <c r="BD32" i="60"/>
  <c r="CA16" i="61"/>
  <c r="BZ19" i="61"/>
  <c r="CA25" i="61"/>
  <c r="BE15" i="62"/>
  <c r="BZ35" i="63"/>
  <c r="BY10" i="64"/>
  <c r="CA13" i="64"/>
  <c r="CA15" i="64"/>
  <c r="CB17" i="64"/>
  <c r="BC31" i="64"/>
  <c r="CA31" i="64"/>
  <c r="CB32" i="64"/>
  <c r="BZ33" i="64"/>
  <c r="BY33" i="64"/>
  <c r="BE33" i="64"/>
  <c r="CA11" i="65"/>
  <c r="B16" i="65" a="1"/>
  <c r="B16" i="65" s="1"/>
  <c r="P16" i="65" s="1"/>
  <c r="CB14" i="62"/>
  <c r="BZ17" i="63"/>
  <c r="BE20" i="63"/>
  <c r="BZ10" i="64"/>
  <c r="BD14" i="64"/>
  <c r="BC17" i="64"/>
  <c r="BY12" i="65"/>
  <c r="BC12" i="65"/>
  <c r="BY14" i="65"/>
  <c r="BC35" i="65"/>
  <c r="CA19" i="66"/>
  <c r="BC19" i="66"/>
  <c r="CB19" i="66"/>
  <c r="BZ19" i="66"/>
  <c r="AO29" i="66"/>
  <c r="CT29" i="66" s="1"/>
  <c r="BE34" i="66"/>
  <c r="AO30" i="68"/>
  <c r="CT30" i="68" s="1"/>
  <c r="CB30" i="71"/>
  <c r="BZ14" i="67"/>
  <c r="BY14" i="67"/>
  <c r="BE14" i="67"/>
  <c r="B30" i="67" a="1"/>
  <c r="B30" i="67" s="1"/>
  <c r="P30" i="67" s="1"/>
  <c r="CB10" i="68"/>
  <c r="CA10" i="68"/>
  <c r="BY10" i="68"/>
  <c r="BE10" i="68"/>
  <c r="CE29" i="68"/>
  <c r="DL29" i="68"/>
  <c r="B29" i="69" a="1"/>
  <c r="B29" i="69" s="1"/>
  <c r="P29" i="69" s="1"/>
  <c r="AO29" i="69"/>
  <c r="CT29" i="69" s="1"/>
  <c r="BE21" i="65"/>
  <c r="BZ25" i="65"/>
  <c r="BC29" i="65"/>
  <c r="BC30" i="65"/>
  <c r="CB30" i="65"/>
  <c r="BE13" i="66"/>
  <c r="BC18" i="66"/>
  <c r="BY21" i="66"/>
  <c r="BC22" i="66"/>
  <c r="BD23" i="66"/>
  <c r="CB29" i="66"/>
  <c r="BC32" i="66"/>
  <c r="BZ34" i="66"/>
  <c r="BC12" i="67"/>
  <c r="BC13" i="67"/>
  <c r="CE15" i="67"/>
  <c r="CK15" i="67" s="1"/>
  <c r="BD17" i="68"/>
  <c r="BY10" i="70"/>
  <c r="BD10" i="70"/>
  <c r="BC10" i="70"/>
  <c r="CB10" i="70"/>
  <c r="CA10" i="70"/>
  <c r="BZ10" i="70"/>
  <c r="BE10" i="70"/>
  <c r="DL15" i="70"/>
  <c r="CE15" i="70"/>
  <c r="CK15" i="70" s="1"/>
  <c r="BZ19" i="71"/>
  <c r="BY19" i="71"/>
  <c r="BE19" i="71"/>
  <c r="CB19" i="71"/>
  <c r="BC25" i="72"/>
  <c r="BZ25" i="72"/>
  <c r="BY25" i="72"/>
  <c r="BD25" i="72"/>
  <c r="BE25" i="72"/>
  <c r="CA25" i="65"/>
  <c r="BD29" i="65"/>
  <c r="BD18" i="66"/>
  <c r="BZ21" i="66"/>
  <c r="BC29" i="66"/>
  <c r="BD32" i="66"/>
  <c r="CA34" i="66"/>
  <c r="CB11" i="67"/>
  <c r="BC11" i="67"/>
  <c r="BD12" i="67"/>
  <c r="BD15" i="68"/>
  <c r="BH22" i="68"/>
  <c r="DC22" i="68" s="1"/>
  <c r="BY27" i="68"/>
  <c r="BD27" i="68"/>
  <c r="BC27" i="68"/>
  <c r="CB27" i="68"/>
  <c r="CA27" i="68"/>
  <c r="BZ27" i="68"/>
  <c r="CB12" i="69"/>
  <c r="BZ12" i="69"/>
  <c r="BY12" i="69"/>
  <c r="BC12" i="69"/>
  <c r="BE27" i="70"/>
  <c r="CB27" i="70"/>
  <c r="CA27" i="70"/>
  <c r="BZ27" i="70"/>
  <c r="EA10" i="71" a="1"/>
  <c r="EA10" i="71" s="1"/>
  <c r="CR24" i="71" a="1"/>
  <c r="BC27" i="75"/>
  <c r="BE27" i="75"/>
  <c r="BD27" i="75"/>
  <c r="CA27" i="75"/>
  <c r="BZ27" i="75"/>
  <c r="BY27" i="75"/>
  <c r="CB31" i="75"/>
  <c r="BD31" i="75"/>
  <c r="CA31" i="75"/>
  <c r="BZ31" i="75"/>
  <c r="BY31" i="75"/>
  <c r="BY26" i="65"/>
  <c r="BE29" i="65"/>
  <c r="BE30" i="65"/>
  <c r="CB21" i="66"/>
  <c r="BD29" i="66"/>
  <c r="BE32" i="66"/>
  <c r="CB34" i="66"/>
  <c r="BC18" i="67"/>
  <c r="BE19" i="67"/>
  <c r="CB22" i="67"/>
  <c r="CA22" i="67"/>
  <c r="B23" i="67" a="1"/>
  <c r="B23" i="67" s="1"/>
  <c r="P23" i="67" s="1"/>
  <c r="BE15" i="68"/>
  <c r="BZ27" i="66"/>
  <c r="BY17" i="68"/>
  <c r="BC17" i="68"/>
  <c r="CB17" i="68"/>
  <c r="CA17" i="68"/>
  <c r="BZ17" i="68"/>
  <c r="BZ18" i="70"/>
  <c r="BY18" i="70"/>
  <c r="BC18" i="70"/>
  <c r="CE15" i="71"/>
  <c r="DL15" i="71"/>
  <c r="BZ20" i="67"/>
  <c r="BD20" i="67"/>
  <c r="BY22" i="68"/>
  <c r="CB22" i="68"/>
  <c r="BE22" i="68"/>
  <c r="BD22" i="68"/>
  <c r="B29" i="68" a="1"/>
  <c r="B29" i="68" s="1"/>
  <c r="P29" i="68" s="1"/>
  <c r="CE29" i="69"/>
  <c r="CK29" i="69" s="1"/>
  <c r="BZ15" i="74"/>
  <c r="BE15" i="74"/>
  <c r="CA15" i="74"/>
  <c r="CB15" i="74"/>
  <c r="BY10" i="69"/>
  <c r="BD13" i="69"/>
  <c r="BZ20" i="69"/>
  <c r="BZ12" i="70"/>
  <c r="BD15" i="70"/>
  <c r="CB15" i="70"/>
  <c r="BC30" i="70"/>
  <c r="BY13" i="71"/>
  <c r="CA13" i="71"/>
  <c r="BE26" i="71"/>
  <c r="BZ28" i="71"/>
  <c r="BD28" i="71"/>
  <c r="BC28" i="71"/>
  <c r="DL15" i="72"/>
  <c r="CE15" i="72"/>
  <c r="AP22" i="74"/>
  <c r="CE30" i="74"/>
  <c r="CK30" i="74" s="1"/>
  <c r="DL30" i="74"/>
  <c r="BE34" i="67"/>
  <c r="BE16" i="68"/>
  <c r="CA28" i="68"/>
  <c r="BD15" i="69"/>
  <c r="CB15" i="69"/>
  <c r="BZ23" i="69"/>
  <c r="BE24" i="69"/>
  <c r="BZ30" i="69"/>
  <c r="BD13" i="70"/>
  <c r="CB16" i="70"/>
  <c r="CB21" i="70"/>
  <c r="BE24" i="70"/>
  <c r="BE33" i="70"/>
  <c r="CA33" i="70"/>
  <c r="CA10" i="71"/>
  <c r="BE11" i="71"/>
  <c r="CB13" i="71"/>
  <c r="BD23" i="71"/>
  <c r="BY14" i="74"/>
  <c r="BC14" i="74"/>
  <c r="CB14" i="74"/>
  <c r="CA14" i="74"/>
  <c r="BZ14" i="74"/>
  <c r="BY22" i="75"/>
  <c r="BD22" i="75"/>
  <c r="CB22" i="75"/>
  <c r="BC22" i="75"/>
  <c r="CA22" i="75"/>
  <c r="BZ22" i="75"/>
  <c r="CB26" i="76"/>
  <c r="BE26" i="76"/>
  <c r="BD26" i="76"/>
  <c r="BC26" i="76"/>
  <c r="CA26" i="76"/>
  <c r="BZ26" i="76"/>
  <c r="BY26" i="76"/>
  <c r="BD29" i="67"/>
  <c r="BY18" i="68"/>
  <c r="BY19" i="68"/>
  <c r="BY25" i="68"/>
  <c r="BE31" i="68"/>
  <c r="BY13" i="69"/>
  <c r="CA30" i="69"/>
  <c r="BE13" i="70"/>
  <c r="BE19" i="70"/>
  <c r="BD20" i="70"/>
  <c r="BD23" i="70"/>
  <c r="CA23" i="70"/>
  <c r="BZ25" i="70"/>
  <c r="BY28" i="70"/>
  <c r="BE12" i="71"/>
  <c r="BE17" i="71"/>
  <c r="BC18" i="71"/>
  <c r="BD21" i="71"/>
  <c r="BE23" i="71"/>
  <c r="BY33" i="71"/>
  <c r="BD33" i="71"/>
  <c r="CA33" i="71"/>
  <c r="BZ33" i="71"/>
  <c r="CB33" i="71"/>
  <c r="CA14" i="72"/>
  <c r="BC14" i="72"/>
  <c r="BZ14" i="72"/>
  <c r="BY14" i="72"/>
  <c r="BE14" i="72"/>
  <c r="BZ23" i="74"/>
  <c r="CA23" i="74"/>
  <c r="BE23" i="74"/>
  <c r="BD23" i="74"/>
  <c r="CB32" i="76"/>
  <c r="BD32" i="76"/>
  <c r="BC32" i="76"/>
  <c r="BY10" i="67"/>
  <c r="BE29" i="67"/>
  <c r="BE32" i="67"/>
  <c r="BE35" i="67"/>
  <c r="B15" i="68" a="1"/>
  <c r="B15" i="68" s="1"/>
  <c r="P15" i="68" s="1"/>
  <c r="CE16" i="68"/>
  <c r="CK16" i="68" s="1"/>
  <c r="BZ19" i="68"/>
  <c r="BE20" i="68"/>
  <c r="CE23" i="68"/>
  <c r="CK23" i="68" s="1"/>
  <c r="BZ25" i="68"/>
  <c r="BE30" i="68"/>
  <c r="BY32" i="68"/>
  <c r="BY34" i="68"/>
  <c r="BY35" i="68"/>
  <c r="BZ13" i="69"/>
  <c r="BC20" i="69"/>
  <c r="BC23" i="69"/>
  <c r="BC30" i="69"/>
  <c r="CB30" i="69"/>
  <c r="BZ31" i="69"/>
  <c r="BC32" i="69"/>
  <c r="BE23" i="70"/>
  <c r="BY24" i="70"/>
  <c r="BZ28" i="70"/>
  <c r="CA30" i="70"/>
  <c r="BY11" i="71"/>
  <c r="BC13" i="71"/>
  <c r="DL23" i="71"/>
  <c r="CE23" i="71"/>
  <c r="CK23" i="71" s="1"/>
  <c r="CB13" i="72"/>
  <c r="CA13" i="72"/>
  <c r="BZ13" i="72"/>
  <c r="BY13" i="72"/>
  <c r="BD13" i="72"/>
  <c r="BC13" i="72"/>
  <c r="BD22" i="72"/>
  <c r="CB22" i="72"/>
  <c r="CA22" i="72"/>
  <c r="BD35" i="75"/>
  <c r="CB35" i="75"/>
  <c r="BC35" i="75"/>
  <c r="CA35" i="75"/>
  <c r="BZ35" i="75"/>
  <c r="BY35" i="75"/>
  <c r="CA34" i="67"/>
  <c r="CA19" i="68"/>
  <c r="BY31" i="68"/>
  <c r="BZ35" i="68"/>
  <c r="BD10" i="69"/>
  <c r="BD20" i="69"/>
  <c r="BD23" i="69"/>
  <c r="BD30" i="69"/>
  <c r="BY11" i="70"/>
  <c r="AR15" i="70"/>
  <c r="BZ15" i="70"/>
  <c r="BC21" i="70"/>
  <c r="CB25" i="70"/>
  <c r="CA28" i="70"/>
  <c r="CB30" i="70"/>
  <c r="CA31" i="70"/>
  <c r="BD13" i="71"/>
  <c r="AO22" i="71"/>
  <c r="CT22" i="71" s="1"/>
  <c r="BZ23" i="71"/>
  <c r="BC26" i="71"/>
  <c r="BE28" i="71"/>
  <c r="CB23" i="74"/>
  <c r="AQ22" i="75"/>
  <c r="B22" i="75" a="1"/>
  <c r="B22" i="75" s="1"/>
  <c r="P22" i="75" s="1"/>
  <c r="BY31" i="76"/>
  <c r="CA31" i="76"/>
  <c r="BC15" i="70"/>
  <c r="CA15" i="70"/>
  <c r="DL16" i="70"/>
  <c r="BD21" i="70"/>
  <c r="AO30" i="70"/>
  <c r="CT30" i="70" s="1"/>
  <c r="BE13" i="71"/>
  <c r="BD17" i="71"/>
  <c r="BC17" i="71"/>
  <c r="CB17" i="71"/>
  <c r="BD26" i="71"/>
  <c r="BZ18" i="76"/>
  <c r="BE18" i="76"/>
  <c r="BD18" i="76"/>
  <c r="BC18" i="76"/>
  <c r="CB18" i="76"/>
  <c r="CA18" i="76"/>
  <c r="BE25" i="76"/>
  <c r="BD25" i="76"/>
  <c r="CA25" i="76"/>
  <c r="BZ25" i="76"/>
  <c r="CB32" i="71"/>
  <c r="BE10" i="72"/>
  <c r="BD15" i="72"/>
  <c r="BE18" i="72"/>
  <c r="BE20" i="72"/>
  <c r="CA24" i="72"/>
  <c r="CB28" i="72"/>
  <c r="BZ30" i="72"/>
  <c r="BY33" i="72"/>
  <c r="BE35" i="72"/>
  <c r="BZ24" i="74"/>
  <c r="CE30" i="75"/>
  <c r="CK30" i="75" s="1"/>
  <c r="BZ19" i="76"/>
  <c r="B29" i="76" a="1"/>
  <c r="B29" i="76" s="1"/>
  <c r="P29" i="76" s="1"/>
  <c r="BE15" i="72"/>
  <c r="BZ33" i="72"/>
  <c r="BZ34" i="72"/>
  <c r="DL16" i="74"/>
  <c r="BY19" i="75"/>
  <c r="CA19" i="76"/>
  <c r="CA34" i="72"/>
  <c r="DL15" i="74"/>
  <c r="AO16" i="74"/>
  <c r="CT16" i="74" s="1"/>
  <c r="BZ19" i="75"/>
  <c r="CB19" i="76"/>
  <c r="BC32" i="71"/>
  <c r="CA10" i="72"/>
  <c r="BZ11" i="72"/>
  <c r="CB20" i="72"/>
  <c r="BE23" i="72"/>
  <c r="BD28" i="72"/>
  <c r="DL30" i="72"/>
  <c r="CA32" i="72"/>
  <c r="CB34" i="72"/>
  <c r="BY35" i="72"/>
  <c r="BY20" i="74"/>
  <c r="CA21" i="74"/>
  <c r="BC24" i="74"/>
  <c r="CR10" i="75" a="1"/>
  <c r="BZ35" i="72"/>
  <c r="BZ20" i="74"/>
  <c r="BD24" i="74"/>
  <c r="BC19" i="75"/>
  <c r="BC19" i="76"/>
  <c r="BE32" i="71"/>
  <c r="BD16" i="72"/>
  <c r="CA16" i="72"/>
  <c r="DL22" i="72"/>
  <c r="CA20" i="74"/>
  <c r="BE24" i="74"/>
  <c r="BD19" i="75"/>
  <c r="BD19" i="76"/>
  <c r="CS3" i="76"/>
  <c r="DL15" i="76"/>
  <c r="CA22" i="76"/>
  <c r="BZ22" i="76"/>
  <c r="BC22" i="76"/>
  <c r="CB22" i="76"/>
  <c r="BY22" i="76"/>
  <c r="BE22" i="76"/>
  <c r="BD22" i="76"/>
  <c r="BC10" i="76"/>
  <c r="CA10" i="76"/>
  <c r="BH23" i="76"/>
  <c r="DC23" i="76" s="1"/>
  <c r="BJ23" i="76"/>
  <c r="BI23" i="76"/>
  <c r="BD16" i="76"/>
  <c r="BZ16" i="76"/>
  <c r="BY16" i="76"/>
  <c r="BE16" i="76"/>
  <c r="BC16" i="76"/>
  <c r="BD10" i="76"/>
  <c r="BY10" i="76"/>
  <c r="CA11" i="76"/>
  <c r="BE11" i="76"/>
  <c r="BC11" i="76"/>
  <c r="BY11" i="76"/>
  <c r="BZ12" i="76"/>
  <c r="BD12" i="76"/>
  <c r="CH15" i="76"/>
  <c r="AO16" i="76"/>
  <c r="CT16" i="76" s="1"/>
  <c r="B16" i="76" a="1"/>
  <c r="B16" i="76" s="1"/>
  <c r="P16" i="76" s="1"/>
  <c r="CR31" i="76" a="1"/>
  <c r="CR24" i="76" a="1"/>
  <c r="CR10" i="76" a="1"/>
  <c r="BE10" i="76"/>
  <c r="BZ10" i="76"/>
  <c r="BZ11" i="76"/>
  <c r="CA16" i="76"/>
  <c r="DL16" i="76"/>
  <c r="BY20" i="76"/>
  <c r="BE20" i="76"/>
  <c r="BD20" i="76"/>
  <c r="BZ20" i="76"/>
  <c r="DL22" i="76"/>
  <c r="CE22" i="76"/>
  <c r="CB17" i="76"/>
  <c r="CA17" i="76"/>
  <c r="BD21" i="76"/>
  <c r="BC21" i="76"/>
  <c r="BZ21" i="76"/>
  <c r="CB14" i="76"/>
  <c r="AN30" i="76"/>
  <c r="AS30" i="76" s="1"/>
  <c r="CV30" i="76" s="1"/>
  <c r="DL29" i="76"/>
  <c r="CE29" i="76"/>
  <c r="CK29" i="76" s="1"/>
  <c r="AN29" i="76"/>
  <c r="AS29" i="76" s="1"/>
  <c r="CV29" i="76" s="1"/>
  <c r="CI30" i="76"/>
  <c r="CH30" i="76"/>
  <c r="CG30" i="76"/>
  <c r="BY18" i="76"/>
  <c r="CE23" i="76"/>
  <c r="CK23" i="76" s="1"/>
  <c r="B22" i="76" a="1"/>
  <c r="B22" i="76" s="1"/>
  <c r="P22" i="76" s="1"/>
  <c r="BC25" i="76"/>
  <c r="CB25" i="76"/>
  <c r="P30" i="76"/>
  <c r="BE31" i="76"/>
  <c r="BD31" i="76"/>
  <c r="BC31" i="76"/>
  <c r="CB31" i="76"/>
  <c r="BC27" i="76"/>
  <c r="CA27" i="76"/>
  <c r="BY23" i="76"/>
  <c r="CA28" i="76"/>
  <c r="BZ28" i="76"/>
  <c r="BY32" i="76"/>
  <c r="BE29" i="76"/>
  <c r="BZ32" i="76"/>
  <c r="BY33" i="76"/>
  <c r="BY29" i="76"/>
  <c r="CA32" i="76"/>
  <c r="BZ33" i="76"/>
  <c r="BY34" i="76"/>
  <c r="BZ29" i="76"/>
  <c r="BE30" i="76"/>
  <c r="CA33" i="76"/>
  <c r="BZ34" i="76"/>
  <c r="BY35" i="76"/>
  <c r="CR10" i="68"/>
  <c r="AN26" i="69"/>
  <c r="F25" i="69" a="1"/>
  <c r="F25" i="69" s="1"/>
  <c r="N25" i="69" s="1"/>
  <c r="R25" i="69" s="1"/>
  <c r="F26" i="69" a="1"/>
  <c r="F26" i="69" s="1"/>
  <c r="N26" i="69" s="1"/>
  <c r="DL25" i="69"/>
  <c r="CR24" i="69"/>
  <c r="CR10" i="69" a="1"/>
  <c r="CR31" i="69" a="1"/>
  <c r="CR17" i="69" a="1"/>
  <c r="F20" i="70" a="1"/>
  <c r="F20" i="70" s="1"/>
  <c r="N20" i="70" s="1"/>
  <c r="R20" i="70" s="1"/>
  <c r="EA10" i="70" a="1"/>
  <c r="EA10" i="70" s="1"/>
  <c r="F19" i="70" a="1"/>
  <c r="F19" i="70" s="1"/>
  <c r="N19" i="70" s="1"/>
  <c r="P19" i="70" s="1"/>
  <c r="AN20" i="70"/>
  <c r="CR24" i="70" a="1"/>
  <c r="CR10" i="70" a="1"/>
  <c r="AN19" i="70"/>
  <c r="F21" i="70" a="1"/>
  <c r="F21" i="70" s="1"/>
  <c r="N21" i="70" s="1"/>
  <c r="Q21" i="70" s="1"/>
  <c r="AN21" i="70"/>
  <c r="R23" i="68"/>
  <c r="Q23" i="68"/>
  <c r="BI29" i="68"/>
  <c r="BH29" i="68"/>
  <c r="DC29" i="68" s="1"/>
  <c r="BE25" i="69"/>
  <c r="BD25" i="69"/>
  <c r="CB25" i="69"/>
  <c r="CA25" i="69"/>
  <c r="BZ25" i="69"/>
  <c r="BY25" i="69"/>
  <c r="BC25" i="69"/>
  <c r="CA29" i="69"/>
  <c r="BZ29" i="69"/>
  <c r="BC29" i="69"/>
  <c r="CB29" i="69"/>
  <c r="BY29" i="69"/>
  <c r="BE29" i="69"/>
  <c r="BD29" i="69"/>
  <c r="F14" i="68" a="1"/>
  <c r="F14" i="68" s="1"/>
  <c r="N14" i="68" s="1"/>
  <c r="F12" i="68" a="1"/>
  <c r="F12" i="68" s="1"/>
  <c r="N12" i="68" s="1"/>
  <c r="F11" i="68" a="1"/>
  <c r="F11" i="68" s="1"/>
  <c r="N11" i="68" s="1"/>
  <c r="F13" i="68" a="1"/>
  <c r="F13" i="68" s="1"/>
  <c r="N13" i="68" s="1"/>
  <c r="BG14" i="68"/>
  <c r="BK14" i="68" s="1"/>
  <c r="BD13" i="68"/>
  <c r="BZ13" i="68"/>
  <c r="BY13" i="68"/>
  <c r="BE13" i="68"/>
  <c r="BC13" i="68"/>
  <c r="BC24" i="68"/>
  <c r="BZ24" i="68"/>
  <c r="BY24" i="68"/>
  <c r="BE24" i="68"/>
  <c r="BD24" i="68"/>
  <c r="BC17" i="69"/>
  <c r="CB17" i="69"/>
  <c r="CA17" i="69"/>
  <c r="BZ17" i="69"/>
  <c r="BE17" i="69"/>
  <c r="BY17" i="69"/>
  <c r="BJ14" i="70"/>
  <c r="BI14" i="70"/>
  <c r="BC32" i="70"/>
  <c r="CA32" i="70"/>
  <c r="BZ32" i="70"/>
  <c r="BE32" i="70"/>
  <c r="BY32" i="70"/>
  <c r="CB32" i="70"/>
  <c r="BD32" i="70"/>
  <c r="BC27" i="69"/>
  <c r="CB27" i="69"/>
  <c r="CA27" i="69"/>
  <c r="BZ27" i="69"/>
  <c r="BE27" i="69"/>
  <c r="BC29" i="68"/>
  <c r="BY29" i="68"/>
  <c r="BE29" i="68"/>
  <c r="BD29" i="68"/>
  <c r="BE12" i="68"/>
  <c r="CA12" i="68"/>
  <c r="BZ12" i="68"/>
  <c r="BY12" i="68"/>
  <c r="BD12" i="68"/>
  <c r="BC12" i="68"/>
  <c r="CB12" i="68"/>
  <c r="CS3" i="68"/>
  <c r="CE16" i="69"/>
  <c r="CK16" i="69" s="1"/>
  <c r="DL16" i="69"/>
  <c r="AO23" i="69"/>
  <c r="CT23" i="69" s="1"/>
  <c r="B23" i="69" a="1"/>
  <c r="BD27" i="69"/>
  <c r="CB15" i="68"/>
  <c r="BC15" i="68"/>
  <c r="BZ15" i="68"/>
  <c r="BD23" i="68"/>
  <c r="BY23" i="68"/>
  <c r="BE23" i="68"/>
  <c r="BC23" i="68"/>
  <c r="CA23" i="68"/>
  <c r="BZ23" i="68"/>
  <c r="BZ29" i="68"/>
  <c r="BC22" i="69"/>
  <c r="BZ22" i="69"/>
  <c r="BY22" i="69"/>
  <c r="BE22" i="69"/>
  <c r="BD22" i="69"/>
  <c r="CB22" i="69"/>
  <c r="BY27" i="69"/>
  <c r="AN15" i="69"/>
  <c r="AS15" i="69" s="1"/>
  <c r="CV15" i="69" s="1"/>
  <c r="BC14" i="68"/>
  <c r="CA14" i="68"/>
  <c r="BZ14" i="68"/>
  <c r="BY14" i="68"/>
  <c r="BE14" i="68"/>
  <c r="BD14" i="68"/>
  <c r="CB14" i="68"/>
  <c r="CA21" i="68"/>
  <c r="BZ21" i="68"/>
  <c r="BY21" i="68"/>
  <c r="BE21" i="68"/>
  <c r="BD21" i="68"/>
  <c r="BC21" i="68"/>
  <c r="CA24" i="68"/>
  <c r="CA29" i="68"/>
  <c r="BI14" i="69"/>
  <c r="BH14" i="69"/>
  <c r="DC14" i="69" s="1"/>
  <c r="BJ14" i="69"/>
  <c r="BE21" i="69"/>
  <c r="BD21" i="69"/>
  <c r="CB21" i="69"/>
  <c r="CA21" i="69"/>
  <c r="BZ21" i="69"/>
  <c r="BY21" i="69"/>
  <c r="BC21" i="69"/>
  <c r="BC35" i="69"/>
  <c r="BZ35" i="69"/>
  <c r="BY35" i="69"/>
  <c r="BE35" i="69"/>
  <c r="BD35" i="69"/>
  <c r="CB35" i="69"/>
  <c r="CA35" i="69"/>
  <c r="CA14" i="69"/>
  <c r="BZ14" i="69"/>
  <c r="BY14" i="69"/>
  <c r="BD14" i="69"/>
  <c r="BC14" i="69"/>
  <c r="CB14" i="69"/>
  <c r="BD17" i="70"/>
  <c r="BC17" i="70"/>
  <c r="BY17" i="70"/>
  <c r="BE17" i="70"/>
  <c r="BZ17" i="70"/>
  <c r="CB17" i="70"/>
  <c r="CA17" i="70"/>
  <c r="AN22" i="72"/>
  <c r="AS22" i="72" s="1"/>
  <c r="CV22" i="72" s="1"/>
  <c r="BJ15" i="68"/>
  <c r="BI15" i="68"/>
  <c r="BE28" i="68"/>
  <c r="BY28" i="68"/>
  <c r="BD28" i="68"/>
  <c r="BC28" i="68"/>
  <c r="BD26" i="69"/>
  <c r="BC26" i="69"/>
  <c r="CB26" i="69"/>
  <c r="CA26" i="69"/>
  <c r="BZ26" i="69"/>
  <c r="BY26" i="69"/>
  <c r="BE26" i="69"/>
  <c r="CB33" i="69"/>
  <c r="CA33" i="69"/>
  <c r="BC33" i="69"/>
  <c r="BE33" i="69"/>
  <c r="BZ33" i="69"/>
  <c r="BD33" i="69"/>
  <c r="BJ15" i="71"/>
  <c r="CR24" i="68" a="1"/>
  <c r="CR17" i="68" a="1"/>
  <c r="EA10" i="68" a="1"/>
  <c r="EA10" i="68" s="1"/>
  <c r="CR31" i="68" a="1"/>
  <c r="BH15" i="68"/>
  <c r="DC15" i="68" s="1"/>
  <c r="CA25" i="68"/>
  <c r="BD25" i="68"/>
  <c r="BC25" i="68"/>
  <c r="AP14" i="69"/>
  <c r="AO14" i="69"/>
  <c r="CT14" i="69" s="1"/>
  <c r="AR14" i="69"/>
  <c r="BD16" i="69"/>
  <c r="BC16" i="69"/>
  <c r="CB16" i="69"/>
  <c r="CA16" i="69"/>
  <c r="BZ16" i="69"/>
  <c r="BE16" i="69"/>
  <c r="BY16" i="69"/>
  <c r="CA18" i="69"/>
  <c r="BZ18" i="69"/>
  <c r="CB18" i="69"/>
  <c r="BE18" i="69"/>
  <c r="BY18" i="69"/>
  <c r="BD18" i="69"/>
  <c r="BC18" i="69"/>
  <c r="CB28" i="69"/>
  <c r="CA28" i="69"/>
  <c r="BZ28" i="69"/>
  <c r="BE28" i="69"/>
  <c r="BY28" i="69"/>
  <c r="BD28" i="69"/>
  <c r="BC28" i="69"/>
  <c r="BY33" i="69"/>
  <c r="DL22" i="71"/>
  <c r="CE22" i="71"/>
  <c r="CK22" i="71" s="1"/>
  <c r="BE31" i="69"/>
  <c r="BD31" i="69"/>
  <c r="CA34" i="69"/>
  <c r="BZ34" i="69"/>
  <c r="AN22" i="70"/>
  <c r="AS22" i="70" s="1"/>
  <c r="CV22" i="70" s="1"/>
  <c r="CA16" i="68"/>
  <c r="BZ18" i="68"/>
  <c r="AO23" i="68"/>
  <c r="CT23" i="68" s="1"/>
  <c r="BZ30" i="68"/>
  <c r="BZ31" i="68"/>
  <c r="BZ32" i="68"/>
  <c r="BY33" i="68"/>
  <c r="BZ34" i="68"/>
  <c r="CA11" i="69"/>
  <c r="CA12" i="69"/>
  <c r="CE14" i="69"/>
  <c r="CE15" i="69"/>
  <c r="CK15" i="69" s="1"/>
  <c r="F28" i="69" a="1"/>
  <c r="F28" i="69" s="1"/>
  <c r="N28" i="69" s="1"/>
  <c r="CR10" i="71" a="1"/>
  <c r="CR17" i="71" a="1"/>
  <c r="CR31" i="71" a="1"/>
  <c r="BD12" i="72"/>
  <c r="BC12" i="72"/>
  <c r="CB12" i="72"/>
  <c r="BZ12" i="72"/>
  <c r="BY12" i="72"/>
  <c r="BE12" i="72"/>
  <c r="CA12" i="72"/>
  <c r="CB10" i="69"/>
  <c r="BY12" i="70"/>
  <c r="BE12" i="70"/>
  <c r="BC12" i="70"/>
  <c r="CB12" i="70"/>
  <c r="CB14" i="70"/>
  <c r="CA14" i="70"/>
  <c r="BC14" i="70"/>
  <c r="BZ14" i="70"/>
  <c r="BE14" i="70"/>
  <c r="BD14" i="70"/>
  <c r="AO29" i="71"/>
  <c r="CT29" i="71" s="1"/>
  <c r="B29" i="71" a="1"/>
  <c r="B29" i="71" s="1"/>
  <c r="P29" i="71" s="1"/>
  <c r="CB31" i="71"/>
  <c r="BC31" i="71"/>
  <c r="CA31" i="71"/>
  <c r="BE31" i="71"/>
  <c r="BZ31" i="71"/>
  <c r="BD31" i="71"/>
  <c r="CA18" i="68"/>
  <c r="CA30" i="68"/>
  <c r="CB31" i="68"/>
  <c r="CA32" i="68"/>
  <c r="BZ33" i="68"/>
  <c r="CA34" i="68"/>
  <c r="AP16" i="69"/>
  <c r="BC34" i="69"/>
  <c r="BD22" i="70"/>
  <c r="BC22" i="70"/>
  <c r="BZ22" i="70"/>
  <c r="BE22" i="70"/>
  <c r="BY22" i="70"/>
  <c r="CB22" i="70"/>
  <c r="CA22" i="70"/>
  <c r="CE22" i="70"/>
  <c r="CK22" i="70" s="1"/>
  <c r="DL22" i="70"/>
  <c r="CB34" i="70"/>
  <c r="CA34" i="70"/>
  <c r="BE34" i="70"/>
  <c r="BD34" i="70"/>
  <c r="BZ34" i="70"/>
  <c r="BC34" i="70"/>
  <c r="BY34" i="70"/>
  <c r="CS3" i="71"/>
  <c r="BC15" i="71"/>
  <c r="BY15" i="71"/>
  <c r="BE15" i="71"/>
  <c r="BD15" i="71"/>
  <c r="CB15" i="71"/>
  <c r="CA15" i="71"/>
  <c r="CB26" i="68"/>
  <c r="CB18" i="68"/>
  <c r="CB34" i="68"/>
  <c r="CB23" i="69"/>
  <c r="CA23" i="69"/>
  <c r="BC31" i="69"/>
  <c r="BD34" i="69"/>
  <c r="BY34" i="69"/>
  <c r="B16" i="71" a="1"/>
  <c r="CB32" i="68"/>
  <c r="CA33" i="68"/>
  <c r="BZ10" i="68"/>
  <c r="BZ20" i="68"/>
  <c r="BC26" i="68"/>
  <c r="B30" i="68" a="1"/>
  <c r="B30" i="68" s="1"/>
  <c r="P30" i="68" s="1"/>
  <c r="CB33" i="68"/>
  <c r="BC10" i="69"/>
  <c r="CB13" i="69"/>
  <c r="CA13" i="69"/>
  <c r="CA24" i="69"/>
  <c r="BZ24" i="69"/>
  <c r="F27" i="69" a="1"/>
  <c r="F27" i="69" s="1"/>
  <c r="N27" i="69" s="1"/>
  <c r="BY31" i="69"/>
  <c r="CB32" i="69"/>
  <c r="BY32" i="69"/>
  <c r="BD32" i="69"/>
  <c r="BE34" i="69"/>
  <c r="CB34" i="69"/>
  <c r="B22" i="70" a="1"/>
  <c r="B22" i="70" s="1"/>
  <c r="P22" i="70" s="1"/>
  <c r="CB25" i="71"/>
  <c r="CA25" i="71"/>
  <c r="BE25" i="71"/>
  <c r="BZ25" i="71"/>
  <c r="BD25" i="71"/>
  <c r="BY25" i="71"/>
  <c r="BC25" i="71"/>
  <c r="CA13" i="70"/>
  <c r="AP14" i="70"/>
  <c r="AQ14" i="70"/>
  <c r="CB29" i="70"/>
  <c r="CA29" i="70"/>
  <c r="BZ29" i="70"/>
  <c r="BE29" i="70"/>
  <c r="BD29" i="70"/>
  <c r="CA35" i="70"/>
  <c r="BZ35" i="70"/>
  <c r="CB35" i="70"/>
  <c r="BD35" i="70"/>
  <c r="BY35" i="70"/>
  <c r="BC35" i="70"/>
  <c r="BC10" i="71"/>
  <c r="BY10" i="71"/>
  <c r="BZ10" i="71"/>
  <c r="CA14" i="71"/>
  <c r="BE29" i="71"/>
  <c r="BD29" i="71"/>
  <c r="BZ29" i="71"/>
  <c r="BC29" i="71"/>
  <c r="BY29" i="71"/>
  <c r="CB29" i="71"/>
  <c r="DL29" i="71"/>
  <c r="CE29" i="71"/>
  <c r="CK29" i="71" s="1"/>
  <c r="CI14" i="72"/>
  <c r="CF14" i="72"/>
  <c r="F35" i="72" a="1"/>
  <c r="F35" i="72" s="1"/>
  <c r="N35" i="72" s="1"/>
  <c r="F34" i="72" a="1"/>
  <c r="F34" i="72" s="1"/>
  <c r="N34" i="72" s="1"/>
  <c r="F32" i="72" a="1"/>
  <c r="F32" i="72" s="1"/>
  <c r="N32" i="72" s="1"/>
  <c r="F33" i="72" a="1"/>
  <c r="F33" i="72" s="1"/>
  <c r="N33" i="72" s="1"/>
  <c r="CR31" i="72"/>
  <c r="CB33" i="70"/>
  <c r="BY33" i="70"/>
  <c r="BD33" i="70"/>
  <c r="BC33" i="70"/>
  <c r="CA29" i="71"/>
  <c r="BE17" i="72"/>
  <c r="BC17" i="72"/>
  <c r="BZ17" i="72"/>
  <c r="BY17" i="72"/>
  <c r="CA17" i="72"/>
  <c r="CB17" i="72"/>
  <c r="B22" i="72" a="1"/>
  <c r="B22" i="72" s="1"/>
  <c r="P22" i="72" s="1"/>
  <c r="BE14" i="71"/>
  <c r="BD14" i="71"/>
  <c r="BY14" i="71"/>
  <c r="BC14" i="71"/>
  <c r="CA22" i="71"/>
  <c r="BZ22" i="71"/>
  <c r="BY22" i="71"/>
  <c r="BD22" i="71"/>
  <c r="BC22" i="71"/>
  <c r="BE22" i="71"/>
  <c r="CH23" i="72"/>
  <c r="CG30" i="71"/>
  <c r="BZ21" i="72"/>
  <c r="BE21" i="72"/>
  <c r="BD21" i="72"/>
  <c r="BC21" i="72"/>
  <c r="AR23" i="70"/>
  <c r="B21" i="71"/>
  <c r="CR17" i="72" a="1"/>
  <c r="CR24" i="72" a="1"/>
  <c r="EA10" i="72" a="1"/>
  <c r="EA10" i="72" s="1"/>
  <c r="CR10" i="72" a="1"/>
  <c r="CA21" i="72"/>
  <c r="AR14" i="72"/>
  <c r="AQ14" i="72"/>
  <c r="AP14" i="72"/>
  <c r="AO14" i="72"/>
  <c r="CT14" i="72" s="1"/>
  <c r="CB21" i="72"/>
  <c r="AN23" i="72"/>
  <c r="AS23" i="72" s="1"/>
  <c r="CV23" i="72" s="1"/>
  <c r="BD29" i="72"/>
  <c r="BC29" i="72"/>
  <c r="BZ29" i="72"/>
  <c r="BE29" i="72"/>
  <c r="BY29" i="72"/>
  <c r="CB29" i="72"/>
  <c r="CG30" i="72"/>
  <c r="CR31" i="74" a="1"/>
  <c r="EA10" i="74" a="1"/>
  <c r="EA10" i="74" s="1"/>
  <c r="CR10" i="74" a="1"/>
  <c r="CR17" i="74" a="1"/>
  <c r="CR24" i="74" a="1"/>
  <c r="AO16" i="70"/>
  <c r="CT16" i="70" s="1"/>
  <c r="BE13" i="72"/>
  <c r="BD24" i="72"/>
  <c r="BZ24" i="72"/>
  <c r="BY24" i="72"/>
  <c r="BE24" i="72"/>
  <c r="BC24" i="72"/>
  <c r="R29" i="74"/>
  <c r="P29" i="74"/>
  <c r="CB35" i="74"/>
  <c r="BY35" i="74"/>
  <c r="BD35" i="74"/>
  <c r="BC35" i="74"/>
  <c r="BE35" i="74"/>
  <c r="CA35" i="74"/>
  <c r="BZ35" i="74"/>
  <c r="BG14" i="75"/>
  <c r="BK14" i="75" s="1"/>
  <c r="F14" i="75" a="1"/>
  <c r="F14" i="75" s="1"/>
  <c r="N14" i="75" s="1"/>
  <c r="B16" i="70" a="1"/>
  <c r="Q16" i="70" s="1"/>
  <c r="CB18" i="70"/>
  <c r="CA18" i="70"/>
  <c r="AO29" i="70"/>
  <c r="CT29" i="70" s="1"/>
  <c r="CE29" i="70"/>
  <c r="CE30" i="70"/>
  <c r="CK30" i="70" s="1"/>
  <c r="CB21" i="71"/>
  <c r="CA21" i="71"/>
  <c r="BZ21" i="71"/>
  <c r="AN23" i="71"/>
  <c r="AS23" i="71" s="1"/>
  <c r="CV23" i="71" s="1"/>
  <c r="BE24" i="71"/>
  <c r="BD24" i="71"/>
  <c r="CA24" i="71"/>
  <c r="BZ24" i="71"/>
  <c r="CB24" i="71"/>
  <c r="BC30" i="71"/>
  <c r="BZ30" i="71"/>
  <c r="BY30" i="71"/>
  <c r="BE30" i="71"/>
  <c r="CA30" i="71"/>
  <c r="BE34" i="71"/>
  <c r="BD34" i="71"/>
  <c r="BZ34" i="71"/>
  <c r="BY34" i="71"/>
  <c r="BC34" i="71"/>
  <c r="CA34" i="71"/>
  <c r="AN16" i="72"/>
  <c r="AS16" i="72" s="1"/>
  <c r="CV16" i="72" s="1"/>
  <c r="CB19" i="72"/>
  <c r="BZ19" i="72"/>
  <c r="CA19" i="72"/>
  <c r="BE19" i="72"/>
  <c r="BY19" i="72"/>
  <c r="BD19" i="72"/>
  <c r="BC19" i="72"/>
  <c r="AN29" i="72"/>
  <c r="AS29" i="72" s="1"/>
  <c r="CV29" i="72" s="1"/>
  <c r="BD34" i="72"/>
  <c r="BC34" i="72"/>
  <c r="BY34" i="72"/>
  <c r="CB26" i="71"/>
  <c r="CA26" i="71"/>
  <c r="BD35" i="71"/>
  <c r="BC35" i="71"/>
  <c r="CA35" i="71"/>
  <c r="BZ35" i="71"/>
  <c r="CB35" i="71"/>
  <c r="BI14" i="72"/>
  <c r="BH14" i="72"/>
  <c r="DC14" i="72" s="1"/>
  <c r="CH14" i="72"/>
  <c r="AR30" i="72"/>
  <c r="B30" i="72" a="1"/>
  <c r="CE23" i="74"/>
  <c r="BE15" i="69"/>
  <c r="BE20" i="69"/>
  <c r="BE30" i="69"/>
  <c r="CA11" i="70"/>
  <c r="BE16" i="70"/>
  <c r="BD16" i="70"/>
  <c r="BD19" i="71"/>
  <c r="BC19" i="71"/>
  <c r="CA27" i="71"/>
  <c r="BZ27" i="71"/>
  <c r="F18" i="70" a="1"/>
  <c r="F18" i="70" s="1"/>
  <c r="N18" i="70" s="1"/>
  <c r="CR17" i="70"/>
  <c r="CB11" i="70"/>
  <c r="CA19" i="70"/>
  <c r="BZ19" i="70"/>
  <c r="CB24" i="70"/>
  <c r="CA24" i="70"/>
  <c r="BE26" i="70"/>
  <c r="BD26" i="70"/>
  <c r="BD27" i="70"/>
  <c r="BC27" i="70"/>
  <c r="CR31" i="70" a="1"/>
  <c r="CA11" i="71"/>
  <c r="BZ11" i="71"/>
  <c r="CB16" i="71"/>
  <c r="CA16" i="71"/>
  <c r="CA17" i="71"/>
  <c r="BZ17" i="71"/>
  <c r="BE18" i="71"/>
  <c r="BD18" i="71"/>
  <c r="BC11" i="72"/>
  <c r="BY11" i="72"/>
  <c r="BE11" i="72"/>
  <c r="BD11" i="72"/>
  <c r="CB14" i="72"/>
  <c r="CE16" i="72"/>
  <c r="CA18" i="72"/>
  <c r="CB18" i="72"/>
  <c r="BC18" i="72"/>
  <c r="BZ18" i="72"/>
  <c r="B29" i="72" a="1"/>
  <c r="B29" i="72" s="1"/>
  <c r="P29" i="72" s="1"/>
  <c r="CB30" i="72"/>
  <c r="CA30" i="72"/>
  <c r="BE30" i="72"/>
  <c r="BC35" i="72"/>
  <c r="CB35" i="72"/>
  <c r="BD35" i="72"/>
  <c r="BZ16" i="75"/>
  <c r="BY16" i="75"/>
  <c r="BC16" i="75"/>
  <c r="CB16" i="75"/>
  <c r="CA16" i="75"/>
  <c r="BE16" i="75"/>
  <c r="BD16" i="75"/>
  <c r="BE21" i="70"/>
  <c r="BE25" i="70"/>
  <c r="BY30" i="70"/>
  <c r="BE31" i="70"/>
  <c r="BY12" i="71"/>
  <c r="BY28" i="71"/>
  <c r="BY32" i="71"/>
  <c r="CG14" i="72"/>
  <c r="BE22" i="72"/>
  <c r="BC22" i="72"/>
  <c r="AO23" i="75"/>
  <c r="CT23" i="75" s="1"/>
  <c r="B23" i="75" a="1"/>
  <c r="B23" i="75" s="1"/>
  <c r="P23" i="75" s="1"/>
  <c r="BC23" i="72"/>
  <c r="CB23" i="72"/>
  <c r="CB31" i="72"/>
  <c r="CA31" i="72"/>
  <c r="BZ31" i="72"/>
  <c r="BE31" i="72"/>
  <c r="BD31" i="72"/>
  <c r="BC31" i="72"/>
  <c r="BE33" i="72"/>
  <c r="BD33" i="72"/>
  <c r="BC33" i="72"/>
  <c r="CB33" i="72"/>
  <c r="BC21" i="74"/>
  <c r="CB21" i="74"/>
  <c r="BE21" i="74"/>
  <c r="BD21" i="74"/>
  <c r="BZ21" i="74"/>
  <c r="CB22" i="74"/>
  <c r="CA22" i="74"/>
  <c r="BZ22" i="74"/>
  <c r="BE22" i="74"/>
  <c r="BD22" i="74"/>
  <c r="BY22" i="74"/>
  <c r="BC22" i="74"/>
  <c r="DL22" i="74"/>
  <c r="CE22" i="74"/>
  <c r="CK22" i="74" s="1"/>
  <c r="BY15" i="72"/>
  <c r="BY20" i="72"/>
  <c r="CB25" i="72"/>
  <c r="CA25" i="72"/>
  <c r="CS3" i="74"/>
  <c r="BC34" i="74"/>
  <c r="CB34" i="74"/>
  <c r="CA34" i="74"/>
  <c r="BE34" i="74"/>
  <c r="BD34" i="74"/>
  <c r="BZ34" i="74"/>
  <c r="CA26" i="72"/>
  <c r="BZ26" i="72"/>
  <c r="CA31" i="74"/>
  <c r="BZ31" i="74"/>
  <c r="CB31" i="74"/>
  <c r="BE31" i="74"/>
  <c r="BD31" i="74"/>
  <c r="BC31" i="74"/>
  <c r="BY31" i="74"/>
  <c r="BC28" i="74"/>
  <c r="CB28" i="74"/>
  <c r="CA28" i="74"/>
  <c r="BZ28" i="74"/>
  <c r="BE28" i="74"/>
  <c r="BY28" i="74"/>
  <c r="BY27" i="72"/>
  <c r="CB11" i="74"/>
  <c r="CA11" i="74"/>
  <c r="BZ11" i="74"/>
  <c r="BE11" i="74"/>
  <c r="BD11" i="74"/>
  <c r="CB17" i="74"/>
  <c r="CA17" i="74"/>
  <c r="BZ17" i="74"/>
  <c r="BE17" i="74"/>
  <c r="BD17" i="74"/>
  <c r="BY17" i="74"/>
  <c r="BC17" i="74"/>
  <c r="BE19" i="74"/>
  <c r="BD19" i="74"/>
  <c r="BC19" i="74"/>
  <c r="CB19" i="74"/>
  <c r="CA19" i="74"/>
  <c r="DL16" i="75"/>
  <c r="CE16" i="75"/>
  <c r="CK16" i="75" s="1"/>
  <c r="BC11" i="74"/>
  <c r="CB16" i="74"/>
  <c r="CA16" i="74"/>
  <c r="BZ16" i="74"/>
  <c r="BE16" i="74"/>
  <c r="BY16" i="74"/>
  <c r="BD16" i="74"/>
  <c r="BD20" i="74"/>
  <c r="BC20" i="74"/>
  <c r="CB20" i="74"/>
  <c r="CA13" i="75"/>
  <c r="BY13" i="75"/>
  <c r="BC13" i="75"/>
  <c r="BE13" i="75"/>
  <c r="CB13" i="75"/>
  <c r="BZ13" i="75"/>
  <c r="BD10" i="74"/>
  <c r="BC10" i="74"/>
  <c r="BY10" i="74"/>
  <c r="CG15" i="74"/>
  <c r="BD33" i="74"/>
  <c r="BC33" i="74"/>
  <c r="CA33" i="74"/>
  <c r="BZ33" i="74"/>
  <c r="BY33" i="74"/>
  <c r="DL15" i="75"/>
  <c r="CE15" i="75"/>
  <c r="CK15" i="75" s="1"/>
  <c r="BE25" i="74"/>
  <c r="CA25" i="74"/>
  <c r="BZ25" i="74"/>
  <c r="BY25" i="74"/>
  <c r="BD25" i="74"/>
  <c r="CB30" i="74"/>
  <c r="CA30" i="74"/>
  <c r="BE30" i="74"/>
  <c r="CA10" i="74"/>
  <c r="B16" i="74" a="1"/>
  <c r="B16" i="74" s="1"/>
  <c r="P16" i="74" s="1"/>
  <c r="BC25" i="74"/>
  <c r="BD26" i="74"/>
  <c r="BZ26" i="74"/>
  <c r="BY26" i="74"/>
  <c r="BE26" i="74"/>
  <c r="CA26" i="74"/>
  <c r="CB10" i="74"/>
  <c r="BD15" i="74"/>
  <c r="BC15" i="74"/>
  <c r="BY15" i="74"/>
  <c r="BH22" i="74"/>
  <c r="DC22" i="74" s="1"/>
  <c r="B22" i="74" a="1"/>
  <c r="B22" i="74" s="1"/>
  <c r="P22" i="74" s="1"/>
  <c r="BC27" i="74"/>
  <c r="CA27" i="74"/>
  <c r="BZ27" i="74"/>
  <c r="BY27" i="74"/>
  <c r="BE27" i="74"/>
  <c r="AR29" i="74"/>
  <c r="CB12" i="75"/>
  <c r="BZ12" i="75"/>
  <c r="BD12" i="75"/>
  <c r="BY12" i="75"/>
  <c r="BC12" i="75"/>
  <c r="BE12" i="75"/>
  <c r="BY12" i="74"/>
  <c r="CB15" i="75"/>
  <c r="BZ15" i="75"/>
  <c r="BE15" i="75"/>
  <c r="BY15" i="75"/>
  <c r="BD15" i="75"/>
  <c r="BC15" i="75"/>
  <c r="CA15" i="75"/>
  <c r="BZ12" i="74"/>
  <c r="BE14" i="74"/>
  <c r="BE18" i="74"/>
  <c r="BY23" i="74"/>
  <c r="BE32" i="74"/>
  <c r="BD32" i="74"/>
  <c r="BZ32" i="74"/>
  <c r="BY32" i="74"/>
  <c r="CA32" i="74"/>
  <c r="BC24" i="75"/>
  <c r="BY24" i="75"/>
  <c r="BE24" i="75"/>
  <c r="CB24" i="75"/>
  <c r="CA24" i="75"/>
  <c r="CB24" i="74"/>
  <c r="AO30" i="74"/>
  <c r="CT30" i="74" s="1"/>
  <c r="BC32" i="74"/>
  <c r="CB32" i="74"/>
  <c r="BZ29" i="74"/>
  <c r="BD23" i="75"/>
  <c r="BC23" i="75"/>
  <c r="CB23" i="75"/>
  <c r="CA23" i="75"/>
  <c r="BE23" i="75"/>
  <c r="BZ23" i="75"/>
  <c r="BY23" i="75"/>
  <c r="CS3" i="75"/>
  <c r="BE10" i="75"/>
  <c r="BY10" i="75"/>
  <c r="BD10" i="75"/>
  <c r="BC10" i="75"/>
  <c r="CE22" i="75"/>
  <c r="CK22" i="75" s="1"/>
  <c r="BE25" i="75"/>
  <c r="CA25" i="75"/>
  <c r="BY25" i="75"/>
  <c r="BD25" i="75"/>
  <c r="CB14" i="75"/>
  <c r="AP29" i="75"/>
  <c r="AR29" i="75"/>
  <c r="AQ29" i="75"/>
  <c r="CI29" i="75"/>
  <c r="CG29" i="75"/>
  <c r="BD26" i="75"/>
  <c r="BY26" i="75"/>
  <c r="BE26" i="75"/>
  <c r="CA26" i="75"/>
  <c r="BC26" i="75"/>
  <c r="BZ26" i="75"/>
  <c r="CB26" i="75"/>
  <c r="CR24" i="75" a="1"/>
  <c r="CR31" i="75" a="1"/>
  <c r="CR17" i="75" a="1"/>
  <c r="CB18" i="75"/>
  <c r="CA19" i="75"/>
  <c r="BE20" i="75"/>
  <c r="BY20" i="75"/>
  <c r="CB21" i="75"/>
  <c r="BZ20" i="75"/>
  <c r="CA20" i="75"/>
  <c r="CB27" i="75"/>
  <c r="BE31" i="75"/>
  <c r="BC31" i="75"/>
  <c r="CE21" i="63"/>
  <c r="F21" i="63" a="1"/>
  <c r="F21" i="63" s="1"/>
  <c r="N21" i="63" s="1"/>
  <c r="P21" i="63" s="1"/>
  <c r="AN21" i="63"/>
  <c r="EA10" i="63" a="1"/>
  <c r="EA10" i="63" s="1"/>
  <c r="F25" i="64" a="1"/>
  <c r="F25" i="64" s="1"/>
  <c r="N25" i="64" s="1"/>
  <c r="R25" i="64" s="1"/>
  <c r="EA10" i="64" a="1"/>
  <c r="EA10" i="64" s="1"/>
  <c r="F27" i="62" a="1"/>
  <c r="F27" i="62" s="1"/>
  <c r="N27" i="62" s="1"/>
  <c r="F25" i="62" a="1"/>
  <c r="F25" i="62" s="1"/>
  <c r="N25" i="62" s="1"/>
  <c r="F26" i="62" a="1"/>
  <c r="F26" i="62" s="1"/>
  <c r="N26" i="62" s="1"/>
  <c r="CR24" i="62"/>
  <c r="F28" i="62" a="1"/>
  <c r="F28" i="62" s="1"/>
  <c r="N28" i="62" s="1"/>
  <c r="BH14" i="64"/>
  <c r="DC14" i="64" s="1"/>
  <c r="BJ14" i="64"/>
  <c r="BI14" i="64"/>
  <c r="BC13" i="62"/>
  <c r="CB13" i="62"/>
  <c r="BZ13" i="62"/>
  <c r="CA13" i="62"/>
  <c r="BE30" i="62"/>
  <c r="BD30" i="62"/>
  <c r="CB30" i="62"/>
  <c r="BZ30" i="62"/>
  <c r="DL29" i="63"/>
  <c r="CE29" i="63"/>
  <c r="CK29" i="63" s="1"/>
  <c r="B16" i="64" a="1"/>
  <c r="BD12" i="62"/>
  <c r="BC12" i="62"/>
  <c r="CA12" i="62"/>
  <c r="BE12" i="62"/>
  <c r="CB12" i="62"/>
  <c r="BD13" i="62"/>
  <c r="AN15" i="62"/>
  <c r="AS15" i="62" s="1"/>
  <c r="CV15" i="62" s="1"/>
  <c r="CE15" i="62"/>
  <c r="CK15" i="62" s="1"/>
  <c r="BE17" i="62"/>
  <c r="BD17" i="62"/>
  <c r="BC17" i="62"/>
  <c r="CB17" i="62"/>
  <c r="BZ17" i="62"/>
  <c r="BY22" i="62"/>
  <c r="B23" i="62" a="1"/>
  <c r="AQ23" i="62"/>
  <c r="BE27" i="62"/>
  <c r="BD27" i="62"/>
  <c r="BC27" i="62"/>
  <c r="CB27" i="62"/>
  <c r="BY27" i="62"/>
  <c r="CA28" i="62"/>
  <c r="BY28" i="62"/>
  <c r="BE28" i="62"/>
  <c r="BD28" i="62"/>
  <c r="BC28" i="62"/>
  <c r="CE30" i="62"/>
  <c r="CK30" i="62" s="1"/>
  <c r="DL15" i="63"/>
  <c r="BZ22" i="63"/>
  <c r="BE22" i="63"/>
  <c r="CB22" i="63"/>
  <c r="CA22" i="63"/>
  <c r="BD22" i="63"/>
  <c r="BC32" i="63"/>
  <c r="BZ32" i="63"/>
  <c r="BY32" i="63"/>
  <c r="BE32" i="63"/>
  <c r="BD32" i="63"/>
  <c r="CB32" i="63"/>
  <c r="CA32" i="63"/>
  <c r="BI14" i="65"/>
  <c r="BH14" i="65"/>
  <c r="DC14" i="65" s="1"/>
  <c r="BJ14" i="65"/>
  <c r="CR10" i="62" a="1"/>
  <c r="CB10" i="63"/>
  <c r="CA10" i="63"/>
  <c r="BE10" i="63"/>
  <c r="BD10" i="63"/>
  <c r="BZ10" i="63"/>
  <c r="BC10" i="63"/>
  <c r="BE11" i="62"/>
  <c r="BD11" i="62"/>
  <c r="BC11" i="62"/>
  <c r="CB11" i="62"/>
  <c r="BZ11" i="62"/>
  <c r="BE13" i="62"/>
  <c r="CB19" i="62"/>
  <c r="CA19" i="62"/>
  <c r="BZ19" i="62"/>
  <c r="BE19" i="62"/>
  <c r="BY19" i="62"/>
  <c r="BZ21" i="63"/>
  <c r="CA21" i="63"/>
  <c r="BY21" i="63"/>
  <c r="BE21" i="63"/>
  <c r="BD21" i="63"/>
  <c r="BC21" i="63"/>
  <c r="CA11" i="62"/>
  <c r="AO22" i="62"/>
  <c r="CT22" i="62" s="1"/>
  <c r="DL22" i="62"/>
  <c r="BC23" i="62"/>
  <c r="CB23" i="62"/>
  <c r="BZ23" i="62"/>
  <c r="BY23" i="62"/>
  <c r="CA30" i="62"/>
  <c r="BY10" i="63"/>
  <c r="AO22" i="63"/>
  <c r="CT22" i="63" s="1"/>
  <c r="B22" i="63" a="1"/>
  <c r="Q22" i="63" s="1"/>
  <c r="CR31" i="62" a="1"/>
  <c r="CR17" i="62" a="1"/>
  <c r="EA10" i="62" a="1"/>
  <c r="EA10" i="62" s="1"/>
  <c r="BC19" i="62"/>
  <c r="BE22" i="62"/>
  <c r="BD22" i="62"/>
  <c r="BC22" i="62"/>
  <c r="CB22" i="62"/>
  <c r="BY33" i="63"/>
  <c r="BE33" i="63"/>
  <c r="BD33" i="63"/>
  <c r="BC33" i="63"/>
  <c r="CA33" i="63"/>
  <c r="BZ33" i="63"/>
  <c r="BE20" i="64"/>
  <c r="BC20" i="64"/>
  <c r="BZ20" i="64"/>
  <c r="BD20" i="64"/>
  <c r="BY20" i="64"/>
  <c r="CA20" i="64"/>
  <c r="CB20" i="64"/>
  <c r="CB25" i="63"/>
  <c r="BZ25" i="63"/>
  <c r="CA25" i="63"/>
  <c r="BE25" i="63"/>
  <c r="BY25" i="63"/>
  <c r="BD25" i="63"/>
  <c r="BC25" i="63"/>
  <c r="BG14" i="63"/>
  <c r="BK14" i="63" s="1"/>
  <c r="F14" i="63" a="1"/>
  <c r="F14" i="63" s="1"/>
  <c r="N14" i="63" s="1"/>
  <c r="BG13" i="63"/>
  <c r="BK13" i="63" s="1"/>
  <c r="F13" i="63" a="1"/>
  <c r="F13" i="63" s="1"/>
  <c r="N13" i="63" s="1"/>
  <c r="BY30" i="62"/>
  <c r="BD19" i="62"/>
  <c r="BE23" i="62"/>
  <c r="DL29" i="62"/>
  <c r="CE29" i="62"/>
  <c r="CB21" i="63"/>
  <c r="CB33" i="63"/>
  <c r="AN29" i="64"/>
  <c r="AS29" i="64" s="1"/>
  <c r="CV29" i="64" s="1"/>
  <c r="BD10" i="62"/>
  <c r="BD15" i="62"/>
  <c r="BD20" i="62"/>
  <c r="BC21" i="62"/>
  <c r="DL23" i="62"/>
  <c r="BC25" i="62"/>
  <c r="B30" i="63" a="1"/>
  <c r="AO30" i="63"/>
  <c r="CT30" i="63" s="1"/>
  <c r="AN14" i="64"/>
  <c r="AS14" i="64" s="1"/>
  <c r="CV14" i="64" s="1"/>
  <c r="BJ15" i="64"/>
  <c r="B15" i="64" a="1"/>
  <c r="CB27" i="64"/>
  <c r="BD27" i="64"/>
  <c r="BC27" i="64"/>
  <c r="CA27" i="64"/>
  <c r="BE27" i="64"/>
  <c r="BY27" i="64"/>
  <c r="BY10" i="62"/>
  <c r="BY15" i="62"/>
  <c r="BY20" i="62"/>
  <c r="DL16" i="63"/>
  <c r="CE16" i="63"/>
  <c r="CK16" i="63" s="1"/>
  <c r="CS3" i="62"/>
  <c r="BZ10" i="62"/>
  <c r="BZ15" i="62"/>
  <c r="BZ20" i="62"/>
  <c r="BY21" i="62"/>
  <c r="BE26" i="62"/>
  <c r="CB32" i="62"/>
  <c r="CA32" i="62"/>
  <c r="BE32" i="62"/>
  <c r="CA33" i="62"/>
  <c r="BZ33" i="62"/>
  <c r="BD33" i="62"/>
  <c r="BE12" i="63"/>
  <c r="BD12" i="63"/>
  <c r="CB12" i="63"/>
  <c r="BD13" i="63"/>
  <c r="BC13" i="63"/>
  <c r="CA13" i="63"/>
  <c r="BC14" i="63"/>
  <c r="BZ14" i="63"/>
  <c r="BY14" i="63"/>
  <c r="CB15" i="63"/>
  <c r="CA15" i="63"/>
  <c r="BE15" i="63"/>
  <c r="BG21" i="63"/>
  <c r="BK21" i="63" s="1"/>
  <c r="F19" i="63" a="1"/>
  <c r="F19" i="63" s="1"/>
  <c r="N19" i="63" s="1"/>
  <c r="F20" i="63" a="1"/>
  <c r="F20" i="63" s="1"/>
  <c r="N20" i="63" s="1"/>
  <c r="F18" i="63" a="1"/>
  <c r="F18" i="63" s="1"/>
  <c r="N18" i="63" s="1"/>
  <c r="BC18" i="63"/>
  <c r="BZ18" i="63"/>
  <c r="BY18" i="63"/>
  <c r="BZ27" i="63"/>
  <c r="BE27" i="63"/>
  <c r="CB27" i="63"/>
  <c r="BY27" i="63"/>
  <c r="BC27" i="63"/>
  <c r="BD27" i="63"/>
  <c r="CB34" i="63"/>
  <c r="BC34" i="63"/>
  <c r="CA34" i="63"/>
  <c r="BE34" i="63"/>
  <c r="BD34" i="63"/>
  <c r="BZ34" i="63"/>
  <c r="DL14" i="64"/>
  <c r="CE14" i="64"/>
  <c r="AN16" i="64"/>
  <c r="AS16" i="64" s="1"/>
  <c r="CV16" i="64" s="1"/>
  <c r="B22" i="64" a="1"/>
  <c r="CA28" i="64"/>
  <c r="BD28" i="64"/>
  <c r="BC28" i="64"/>
  <c r="CB28" i="64"/>
  <c r="BE28" i="64"/>
  <c r="BZ28" i="64"/>
  <c r="BY28" i="64"/>
  <c r="CR31" i="65" a="1"/>
  <c r="CR24" i="65" a="1"/>
  <c r="EA10" i="65" a="1"/>
  <c r="EA10" i="65" s="1"/>
  <c r="CR17" i="65" a="1"/>
  <c r="F11" i="65" a="1"/>
  <c r="F11" i="65" s="1"/>
  <c r="N11" i="65" s="1"/>
  <c r="CR10" i="65"/>
  <c r="BG13" i="65"/>
  <c r="BK13" i="65" s="1"/>
  <c r="F13" i="65" a="1"/>
  <c r="F13" i="65" s="1"/>
  <c r="N13" i="65" s="1"/>
  <c r="F12" i="65" a="1"/>
  <c r="F12" i="65" s="1"/>
  <c r="N12" i="65" s="1"/>
  <c r="BZ22" i="65"/>
  <c r="BE22" i="65"/>
  <c r="BD22" i="65"/>
  <c r="CB22" i="65"/>
  <c r="BC22" i="65"/>
  <c r="CA22" i="65"/>
  <c r="BD31" i="62"/>
  <c r="BC31" i="62"/>
  <c r="CA31" i="62"/>
  <c r="BY13" i="63"/>
  <c r="BD14" i="63"/>
  <c r="CA14" i="63"/>
  <c r="BY15" i="63"/>
  <c r="CR17" i="63"/>
  <c r="BD18" i="63"/>
  <c r="CA18" i="63"/>
  <c r="CE22" i="63"/>
  <c r="CK22" i="63" s="1"/>
  <c r="AO23" i="63"/>
  <c r="CT23" i="63" s="1"/>
  <c r="B29" i="63" a="1"/>
  <c r="Q29" i="63" s="1"/>
  <c r="AN15" i="64"/>
  <c r="AS15" i="64" s="1"/>
  <c r="CV15" i="64" s="1"/>
  <c r="BZ26" i="64"/>
  <c r="BY26" i="64"/>
  <c r="BE26" i="64"/>
  <c r="BD26" i="64"/>
  <c r="CA26" i="64"/>
  <c r="CB26" i="64"/>
  <c r="AN30" i="65"/>
  <c r="AS30" i="65" s="1"/>
  <c r="CV30" i="65" s="1"/>
  <c r="BC34" i="62"/>
  <c r="BY19" i="63"/>
  <c r="AN29" i="63"/>
  <c r="AS29" i="63" s="1"/>
  <c r="CV29" i="63" s="1"/>
  <c r="DL30" i="63"/>
  <c r="CE30" i="63"/>
  <c r="BD30" i="64"/>
  <c r="CB30" i="64"/>
  <c r="F27" i="64" a="1"/>
  <c r="F27" i="64" s="1"/>
  <c r="N27" i="64" s="1"/>
  <c r="F28" i="64" a="1"/>
  <c r="F28" i="64" s="1"/>
  <c r="N28" i="64" s="1"/>
  <c r="F26" i="64" a="1"/>
  <c r="F26" i="64" s="1"/>
  <c r="N26" i="64" s="1"/>
  <c r="CR24" i="64"/>
  <c r="BY34" i="62"/>
  <c r="BE35" i="62"/>
  <c r="BE11" i="63"/>
  <c r="BY16" i="63"/>
  <c r="BZ30" i="63"/>
  <c r="BY30" i="63"/>
  <c r="BE30" i="63"/>
  <c r="BD30" i="63"/>
  <c r="CB30" i="63"/>
  <c r="BZ12" i="64"/>
  <c r="CA12" i="64"/>
  <c r="BY12" i="64"/>
  <c r="BE12" i="64"/>
  <c r="BD12" i="64"/>
  <c r="BC12" i="64"/>
  <c r="BC25" i="64"/>
  <c r="CA25" i="64"/>
  <c r="BZ25" i="64"/>
  <c r="BY25" i="64"/>
  <c r="BE25" i="64"/>
  <c r="CB25" i="64"/>
  <c r="CA32" i="64"/>
  <c r="BZ32" i="64"/>
  <c r="BD32" i="64"/>
  <c r="BE32" i="64"/>
  <c r="CB20" i="63"/>
  <c r="BE23" i="63"/>
  <c r="BC23" i="63"/>
  <c r="BC30" i="63"/>
  <c r="CR31" i="64" a="1"/>
  <c r="CR10" i="64" a="1"/>
  <c r="CR17" i="64" a="1"/>
  <c r="CA10" i="65"/>
  <c r="CB10" i="65"/>
  <c r="BY10" i="65"/>
  <c r="BD10" i="65"/>
  <c r="BZ10" i="65"/>
  <c r="BZ17" i="65"/>
  <c r="BE17" i="65"/>
  <c r="BD17" i="65"/>
  <c r="CA17" i="65"/>
  <c r="BC17" i="65"/>
  <c r="CB17" i="65"/>
  <c r="BY17" i="65"/>
  <c r="BY26" i="63"/>
  <c r="BD28" i="63"/>
  <c r="BD29" i="63"/>
  <c r="CB35" i="63"/>
  <c r="BD10" i="64"/>
  <c r="BC11" i="64"/>
  <c r="BC14" i="64"/>
  <c r="BE16" i="64"/>
  <c r="CA21" i="64"/>
  <c r="BZ35" i="64"/>
  <c r="BE35" i="64"/>
  <c r="CB35" i="64"/>
  <c r="BY35" i="64"/>
  <c r="BC35" i="64"/>
  <c r="BD35" i="64"/>
  <c r="BE31" i="65"/>
  <c r="CA31" i="65"/>
  <c r="BY31" i="65"/>
  <c r="BD31" i="65"/>
  <c r="CB31" i="65"/>
  <c r="BC31" i="65"/>
  <c r="BZ31" i="65"/>
  <c r="BZ29" i="63"/>
  <c r="AP14" i="65"/>
  <c r="AR14" i="65"/>
  <c r="AQ14" i="65"/>
  <c r="CA29" i="63"/>
  <c r="BE15" i="64"/>
  <c r="BC15" i="64"/>
  <c r="CB22" i="64"/>
  <c r="CA22" i="64"/>
  <c r="BE13" i="65"/>
  <c r="BC13" i="65"/>
  <c r="BZ13" i="65"/>
  <c r="BD13" i="65"/>
  <c r="BY13" i="65"/>
  <c r="CB13" i="65"/>
  <c r="BC19" i="65"/>
  <c r="CB19" i="65"/>
  <c r="CA19" i="65"/>
  <c r="BE19" i="65"/>
  <c r="BZ19" i="65"/>
  <c r="BD19" i="65"/>
  <c r="CB10" i="64"/>
  <c r="CB11" i="64"/>
  <c r="BZ14" i="64"/>
  <c r="BE14" i="64"/>
  <c r="BC16" i="64"/>
  <c r="CB16" i="64"/>
  <c r="BZ18" i="64"/>
  <c r="BE18" i="64"/>
  <c r="BC21" i="64"/>
  <c r="BC22" i="64"/>
  <c r="CA35" i="64"/>
  <c r="AR15" i="65"/>
  <c r="B15" i="65" a="1"/>
  <c r="AR14" i="66"/>
  <c r="AQ14" i="66"/>
  <c r="AP14" i="66"/>
  <c r="AO14" i="66"/>
  <c r="CT14" i="66" s="1"/>
  <c r="B30" i="66" a="1"/>
  <c r="B30" i="66" s="1"/>
  <c r="P30" i="66" s="1"/>
  <c r="CB31" i="64"/>
  <c r="BD18" i="65"/>
  <c r="CB18" i="65"/>
  <c r="CA20" i="65"/>
  <c r="BZ20" i="65"/>
  <c r="AO23" i="65"/>
  <c r="CT23" i="65" s="1"/>
  <c r="AN30" i="66"/>
  <c r="AS30" i="66" s="1"/>
  <c r="CV30" i="66" s="1"/>
  <c r="BD19" i="64"/>
  <c r="BE24" i="64"/>
  <c r="CB33" i="64"/>
  <c r="BC18" i="65"/>
  <c r="BY18" i="65"/>
  <c r="BD20" i="65"/>
  <c r="CB20" i="65"/>
  <c r="CB23" i="65"/>
  <c r="BZ23" i="65"/>
  <c r="CA23" i="65"/>
  <c r="BE23" i="65"/>
  <c r="BY24" i="64"/>
  <c r="DL29" i="64"/>
  <c r="AO30" i="64"/>
  <c r="CT30" i="64" s="1"/>
  <c r="BH30" i="64"/>
  <c r="DC30" i="64" s="1"/>
  <c r="DL30" i="64"/>
  <c r="BE18" i="65"/>
  <c r="BZ18" i="65"/>
  <c r="BE20" i="65"/>
  <c r="B22" i="65" a="1"/>
  <c r="B22" i="65" s="1"/>
  <c r="P22" i="65" s="1"/>
  <c r="DL14" i="66"/>
  <c r="CE14" i="66"/>
  <c r="B30" i="64" a="1"/>
  <c r="B30" i="64" s="1"/>
  <c r="P30" i="64" s="1"/>
  <c r="BD31" i="64"/>
  <c r="BZ11" i="65"/>
  <c r="BE11" i="65"/>
  <c r="CA15" i="65"/>
  <c r="BZ15" i="65"/>
  <c r="CA18" i="65"/>
  <c r="CE16" i="66"/>
  <c r="CK16" i="66" s="1"/>
  <c r="DL16" i="66"/>
  <c r="BY21" i="65"/>
  <c r="BC27" i="65"/>
  <c r="CB27" i="65"/>
  <c r="BD33" i="65"/>
  <c r="BC33" i="65"/>
  <c r="CB33" i="65"/>
  <c r="BY33" i="65"/>
  <c r="BD30" i="66"/>
  <c r="BC30" i="66"/>
  <c r="CB30" i="66"/>
  <c r="BZ30" i="66"/>
  <c r="BE30" i="66"/>
  <c r="CA30" i="66"/>
  <c r="BD12" i="65"/>
  <c r="BZ21" i="65"/>
  <c r="BE25" i="65"/>
  <c r="BC25" i="65"/>
  <c r="BZ33" i="65"/>
  <c r="AN15" i="66"/>
  <c r="AS15" i="66" s="1"/>
  <c r="CV15" i="66" s="1"/>
  <c r="CE23" i="66"/>
  <c r="CK23" i="66" s="1"/>
  <c r="BY30" i="66"/>
  <c r="BC32" i="65"/>
  <c r="BY32" i="65"/>
  <c r="BE33" i="65"/>
  <c r="CA33" i="65"/>
  <c r="BE10" i="66"/>
  <c r="BD10" i="66"/>
  <c r="BC10" i="66"/>
  <c r="BZ10" i="66"/>
  <c r="BY10" i="66"/>
  <c r="BH23" i="66"/>
  <c r="DC23" i="66" s="1"/>
  <c r="CS3" i="67"/>
  <c r="BY25" i="65"/>
  <c r="BC26" i="65"/>
  <c r="BC28" i="65"/>
  <c r="BE32" i="65"/>
  <c r="BZ32" i="65"/>
  <c r="BY24" i="65"/>
  <c r="BY29" i="65"/>
  <c r="AN16" i="66"/>
  <c r="AS16" i="66" s="1"/>
  <c r="CV16" i="66" s="1"/>
  <c r="BC34" i="65"/>
  <c r="CA34" i="65"/>
  <c r="BY34" i="65"/>
  <c r="CB35" i="65"/>
  <c r="BZ35" i="65"/>
  <c r="BC25" i="66"/>
  <c r="CB25" i="66"/>
  <c r="BZ25" i="66"/>
  <c r="BE25" i="66"/>
  <c r="BD25" i="66"/>
  <c r="BZ30" i="65"/>
  <c r="BD34" i="65"/>
  <c r="BZ34" i="65"/>
  <c r="CS3" i="66"/>
  <c r="CB11" i="66"/>
  <c r="CA11" i="66"/>
  <c r="BZ11" i="66"/>
  <c r="BE16" i="66"/>
  <c r="BC16" i="66"/>
  <c r="CA16" i="66"/>
  <c r="BZ16" i="66"/>
  <c r="BD16" i="66"/>
  <c r="BY16" i="66"/>
  <c r="BD17" i="66"/>
  <c r="BZ17" i="66"/>
  <c r="BY17" i="66"/>
  <c r="BE17" i="66"/>
  <c r="BC17" i="66"/>
  <c r="CB17" i="66"/>
  <c r="CE22" i="66"/>
  <c r="CK22" i="66" s="1"/>
  <c r="CB27" i="66"/>
  <c r="CA27" i="66"/>
  <c r="BY27" i="66"/>
  <c r="BD27" i="66"/>
  <c r="BE27" i="66"/>
  <c r="BZ21" i="67"/>
  <c r="CB21" i="67"/>
  <c r="BY21" i="67"/>
  <c r="BD21" i="67"/>
  <c r="BC21" i="67"/>
  <c r="BE21" i="67"/>
  <c r="BY12" i="66"/>
  <c r="BZ15" i="66"/>
  <c r="BE15" i="66"/>
  <c r="BZ20" i="66"/>
  <c r="BE20" i="66"/>
  <c r="AN16" i="67"/>
  <c r="AS16" i="67" s="1"/>
  <c r="CV16" i="67" s="1"/>
  <c r="BZ12" i="66"/>
  <c r="BY13" i="66"/>
  <c r="CB18" i="66"/>
  <c r="BZ18" i="66"/>
  <c r="B22" i="66" a="1"/>
  <c r="AQ22" i="66"/>
  <c r="CB26" i="66"/>
  <c r="BZ26" i="66"/>
  <c r="BE26" i="66"/>
  <c r="BC26" i="66"/>
  <c r="BY26" i="66"/>
  <c r="CA28" i="66"/>
  <c r="BZ28" i="66"/>
  <c r="BY28" i="66"/>
  <c r="BD28" i="66"/>
  <c r="CB16" i="67"/>
  <c r="BZ16" i="67"/>
  <c r="BY16" i="67"/>
  <c r="BE16" i="67"/>
  <c r="BD16" i="67"/>
  <c r="BD23" i="67"/>
  <c r="BZ23" i="67"/>
  <c r="CA23" i="67"/>
  <c r="BC23" i="67"/>
  <c r="CB23" i="67"/>
  <c r="BY23" i="67"/>
  <c r="BE23" i="67"/>
  <c r="EA10" i="66" a="1"/>
  <c r="EA10" i="66" s="1"/>
  <c r="CA12" i="66"/>
  <c r="BZ13" i="66"/>
  <c r="CE15" i="66"/>
  <c r="CK15" i="66" s="1"/>
  <c r="CB22" i="66"/>
  <c r="CA22" i="66"/>
  <c r="BZ22" i="66"/>
  <c r="BE22" i="66"/>
  <c r="BY22" i="66"/>
  <c r="CA26" i="66"/>
  <c r="BC28" i="66"/>
  <c r="CB28" i="66"/>
  <c r="BC20" i="66"/>
  <c r="BY20" i="66"/>
  <c r="CR24" i="66" a="1"/>
  <c r="DL29" i="66"/>
  <c r="CE29" i="66"/>
  <c r="CK29" i="66" s="1"/>
  <c r="BC31" i="66"/>
  <c r="CB31" i="66"/>
  <c r="CA31" i="66"/>
  <c r="BE31" i="66"/>
  <c r="BY31" i="66"/>
  <c r="BZ31" i="66"/>
  <c r="BE15" i="67"/>
  <c r="CA15" i="67"/>
  <c r="BY15" i="67"/>
  <c r="BD15" i="67"/>
  <c r="BC15" i="67"/>
  <c r="BZ15" i="67"/>
  <c r="CB15" i="67"/>
  <c r="BY19" i="66"/>
  <c r="AN22" i="67"/>
  <c r="AS22" i="67" s="1"/>
  <c r="CV22" i="67" s="1"/>
  <c r="BY35" i="66"/>
  <c r="BE35" i="66"/>
  <c r="BD35" i="66"/>
  <c r="BC35" i="66"/>
  <c r="BZ35" i="66"/>
  <c r="AN14" i="67"/>
  <c r="AS14" i="67" s="1"/>
  <c r="CV14" i="67" s="1"/>
  <c r="DL14" i="67"/>
  <c r="CE14" i="67"/>
  <c r="BY32" i="66"/>
  <c r="CA13" i="67"/>
  <c r="BZ13" i="67"/>
  <c r="BY13" i="67"/>
  <c r="BE13" i="67"/>
  <c r="CB13" i="67"/>
  <c r="B16" i="67" a="1"/>
  <c r="R16" i="67" s="1"/>
  <c r="BY23" i="66"/>
  <c r="BZ32" i="66"/>
  <c r="BY33" i="66"/>
  <c r="BH14" i="67"/>
  <c r="DC14" i="67" s="1"/>
  <c r="AP15" i="67"/>
  <c r="CA17" i="67"/>
  <c r="BZ17" i="67"/>
  <c r="BY17" i="67"/>
  <c r="BE17" i="67"/>
  <c r="BD17" i="67"/>
  <c r="BC17" i="67"/>
  <c r="BD24" i="67"/>
  <c r="BC24" i="67"/>
  <c r="CB24" i="67"/>
  <c r="BZ24" i="67"/>
  <c r="BE24" i="67"/>
  <c r="CA24" i="67"/>
  <c r="BY24" i="67"/>
  <c r="CR31" i="67" a="1"/>
  <c r="CR24" i="67" a="1"/>
  <c r="CR10" i="67" a="1"/>
  <c r="CA11" i="67"/>
  <c r="BE12" i="67"/>
  <c r="BY12" i="67"/>
  <c r="BC14" i="67"/>
  <c r="CR17" i="67" a="1"/>
  <c r="CB33" i="67"/>
  <c r="CA33" i="67"/>
  <c r="BZ33" i="67"/>
  <c r="BE33" i="67"/>
  <c r="BD33" i="67"/>
  <c r="BC33" i="67"/>
  <c r="BY33" i="67"/>
  <c r="BZ12" i="67"/>
  <c r="BD14" i="67"/>
  <c r="BE18" i="67"/>
  <c r="BZ18" i="67"/>
  <c r="BY18" i="67"/>
  <c r="BD18" i="67"/>
  <c r="CA18" i="67"/>
  <c r="CA14" i="67"/>
  <c r="DL16" i="67"/>
  <c r="CE16" i="67"/>
  <c r="BC19" i="67"/>
  <c r="BE20" i="67"/>
  <c r="BD22" i="67"/>
  <c r="CA26" i="67"/>
  <c r="BZ26" i="67"/>
  <c r="BY26" i="67"/>
  <c r="BD26" i="67"/>
  <c r="CB26" i="67"/>
  <c r="AO23" i="67"/>
  <c r="CT23" i="67" s="1"/>
  <c r="CA28" i="67"/>
  <c r="BZ28" i="67"/>
  <c r="BE28" i="67"/>
  <c r="BY28" i="67"/>
  <c r="BD28" i="67"/>
  <c r="BC28" i="67"/>
  <c r="CE29" i="67"/>
  <c r="CK29" i="67" s="1"/>
  <c r="AN30" i="67"/>
  <c r="AS30" i="67" s="1"/>
  <c r="CV30" i="67" s="1"/>
  <c r="BE31" i="67"/>
  <c r="BD31" i="67"/>
  <c r="BC31" i="67"/>
  <c r="CB31" i="67"/>
  <c r="CA31" i="67"/>
  <c r="BY31" i="67"/>
  <c r="BD19" i="67"/>
  <c r="CB19" i="67"/>
  <c r="BC20" i="67"/>
  <c r="CA20" i="67"/>
  <c r="BY22" i="67"/>
  <c r="BZ22" i="67"/>
  <c r="BE22" i="67"/>
  <c r="BJ22" i="67"/>
  <c r="CB25" i="67"/>
  <c r="CA25" i="67"/>
  <c r="BZ25" i="67"/>
  <c r="BE25" i="67"/>
  <c r="BC27" i="67"/>
  <c r="CB27" i="67"/>
  <c r="BZ27" i="67"/>
  <c r="BE27" i="67"/>
  <c r="BY27" i="67"/>
  <c r="BD27" i="67"/>
  <c r="CA27" i="67"/>
  <c r="BY32" i="67"/>
  <c r="BC35" i="67"/>
  <c r="BD30" i="67"/>
  <c r="CA32" i="67"/>
  <c r="BY34" i="67"/>
  <c r="BY35" i="67"/>
  <c r="EA10" i="54" a="1"/>
  <c r="EA10" i="54" s="1"/>
  <c r="CR17" i="54" a="1"/>
  <c r="F28" i="54" a="1"/>
  <c r="F28" i="54" s="1"/>
  <c r="N28" i="54" s="1"/>
  <c r="R28" i="54" s="1"/>
  <c r="F25" i="54" a="1"/>
  <c r="F25" i="54" s="1"/>
  <c r="N25" i="54" s="1"/>
  <c r="R25" i="54" s="1"/>
  <c r="AN26" i="54"/>
  <c r="AN13" i="55"/>
  <c r="F13" i="55" a="1"/>
  <c r="F13" i="55" s="1"/>
  <c r="N13" i="55" s="1"/>
  <c r="F11" i="55" a="1"/>
  <c r="F11" i="55" s="1"/>
  <c r="N11" i="55" s="1"/>
  <c r="R11" i="55" s="1"/>
  <c r="AN11" i="55"/>
  <c r="AS11" i="55" s="1"/>
  <c r="CV11" i="55" s="1"/>
  <c r="F12" i="55" a="1"/>
  <c r="F12" i="55" s="1"/>
  <c r="N12" i="55" s="1"/>
  <c r="CR31" i="55" a="1"/>
  <c r="EA10" i="55" a="1"/>
  <c r="EA10" i="55" s="1"/>
  <c r="CR10" i="58" a="1"/>
  <c r="EA10" i="59" a="1"/>
  <c r="EA10" i="59" s="1"/>
  <c r="F35" i="59" a="1"/>
  <c r="F35" i="59" s="1"/>
  <c r="N35" i="59" s="1"/>
  <c r="P35" i="59" s="1"/>
  <c r="CR10" i="59" a="1"/>
  <c r="CR17" i="59" a="1"/>
  <c r="CR24" i="59" a="1"/>
  <c r="DL20" i="50"/>
  <c r="CR17" i="52"/>
  <c r="F20" i="52" a="1"/>
  <c r="F20" i="52" s="1"/>
  <c r="N20" i="52" s="1"/>
  <c r="Q20" i="52" s="1"/>
  <c r="CE21" i="52"/>
  <c r="CK21" i="52" s="1"/>
  <c r="DL19" i="52"/>
  <c r="CR10" i="52" a="1"/>
  <c r="CR24" i="49" a="1"/>
  <c r="AO14" i="54"/>
  <c r="CT14" i="54" s="1"/>
  <c r="AR14" i="54"/>
  <c r="AQ14" i="54"/>
  <c r="AP14" i="54"/>
  <c r="R22" i="54"/>
  <c r="R23" i="54"/>
  <c r="BH15" i="55"/>
  <c r="DC15" i="55" s="1"/>
  <c r="BI14" i="54"/>
  <c r="BH14" i="54"/>
  <c r="DC14" i="54" s="1"/>
  <c r="BJ14" i="54"/>
  <c r="BC16" i="55"/>
  <c r="CA16" i="55"/>
  <c r="CB16" i="55"/>
  <c r="BE16" i="55"/>
  <c r="BD16" i="55"/>
  <c r="BZ26" i="56"/>
  <c r="BE26" i="56"/>
  <c r="CB26" i="56"/>
  <c r="CA26" i="56"/>
  <c r="BD26" i="56"/>
  <c r="BC26" i="56"/>
  <c r="CA34" i="54"/>
  <c r="BC31" i="54"/>
  <c r="CB31" i="54"/>
  <c r="BC33" i="54"/>
  <c r="BZ33" i="54"/>
  <c r="BD34" i="54"/>
  <c r="CE16" i="55"/>
  <c r="DL16" i="55"/>
  <c r="BI30" i="55"/>
  <c r="BC18" i="56"/>
  <c r="CB18" i="56"/>
  <c r="CA18" i="56"/>
  <c r="BD18" i="56"/>
  <c r="BZ18" i="56"/>
  <c r="BE18" i="56"/>
  <c r="BD10" i="54"/>
  <c r="BD14" i="54"/>
  <c r="BI15" i="54"/>
  <c r="BY19" i="54"/>
  <c r="BE19" i="54"/>
  <c r="BD19" i="54"/>
  <c r="BZ19" i="54"/>
  <c r="CA21" i="54"/>
  <c r="BC21" i="54"/>
  <c r="CA33" i="54"/>
  <c r="BZ11" i="55"/>
  <c r="CA11" i="55"/>
  <c r="BD11" i="55"/>
  <c r="BE11" i="55"/>
  <c r="CB11" i="55"/>
  <c r="BC11" i="55"/>
  <c r="BZ17" i="55"/>
  <c r="CA17" i="55"/>
  <c r="BE17" i="55"/>
  <c r="BY17" i="55"/>
  <c r="BD17" i="55"/>
  <c r="BD22" i="55"/>
  <c r="BY22" i="55"/>
  <c r="BE22" i="55"/>
  <c r="BZ22" i="55"/>
  <c r="BC22" i="55"/>
  <c r="CA22" i="55"/>
  <c r="DL22" i="56"/>
  <c r="CE22" i="56"/>
  <c r="BJ29" i="54"/>
  <c r="BC34" i="54"/>
  <c r="BZ34" i="54"/>
  <c r="BY34" i="54"/>
  <c r="BE34" i="54"/>
  <c r="CA10" i="55"/>
  <c r="CB10" i="55"/>
  <c r="BE10" i="55"/>
  <c r="CS3" i="56"/>
  <c r="BE10" i="54"/>
  <c r="BY10" i="54"/>
  <c r="BE14" i="54"/>
  <c r="BY14" i="54"/>
  <c r="AO16" i="54"/>
  <c r="CT16" i="54" s="1"/>
  <c r="BC18" i="54"/>
  <c r="BZ18" i="54"/>
  <c r="BY18" i="54"/>
  <c r="BE18" i="54"/>
  <c r="BD20" i="54"/>
  <c r="BY20" i="54"/>
  <c r="BC23" i="54"/>
  <c r="BY23" i="54"/>
  <c r="BY28" i="54"/>
  <c r="CR10" i="55"/>
  <c r="CA19" i="55"/>
  <c r="BY19" i="55"/>
  <c r="BE19" i="55"/>
  <c r="CB19" i="55"/>
  <c r="BZ19" i="55"/>
  <c r="BD19" i="55"/>
  <c r="BZ20" i="55"/>
  <c r="BD20" i="55"/>
  <c r="CB20" i="55"/>
  <c r="BE20" i="55"/>
  <c r="BY20" i="55"/>
  <c r="BE26" i="55"/>
  <c r="BZ26" i="55"/>
  <c r="CB26" i="55"/>
  <c r="BD26" i="55"/>
  <c r="BY26" i="55"/>
  <c r="CA26" i="55"/>
  <c r="B30" i="55" a="1"/>
  <c r="B30" i="55" s="1"/>
  <c r="P30" i="55" s="1"/>
  <c r="BY18" i="56"/>
  <c r="P30" i="54"/>
  <c r="CA31" i="54"/>
  <c r="BZ31" i="54"/>
  <c r="BY31" i="54"/>
  <c r="BE31" i="54"/>
  <c r="BD33" i="54"/>
  <c r="BY33" i="54"/>
  <c r="BE33" i="54"/>
  <c r="CE14" i="54"/>
  <c r="DL14" i="54"/>
  <c r="BY26" i="56"/>
  <c r="BZ10" i="54"/>
  <c r="BZ14" i="54"/>
  <c r="BZ16" i="54"/>
  <c r="CA16" i="54"/>
  <c r="BY16" i="54"/>
  <c r="BE16" i="54"/>
  <c r="BZ20" i="54"/>
  <c r="BE23" i="54"/>
  <c r="BZ23" i="54"/>
  <c r="BC28" i="54"/>
  <c r="BZ28" i="54"/>
  <c r="CB23" i="57"/>
  <c r="BY23" i="57"/>
  <c r="BC23" i="57"/>
  <c r="BE23" i="57"/>
  <c r="CA23" i="57"/>
  <c r="BD23" i="57"/>
  <c r="BZ23" i="57"/>
  <c r="CA10" i="54"/>
  <c r="CB13" i="54"/>
  <c r="CA14" i="54"/>
  <c r="CE16" i="54"/>
  <c r="CK16" i="54" s="1"/>
  <c r="BD18" i="54"/>
  <c r="CB18" i="54"/>
  <c r="BE21" i="54"/>
  <c r="BZ21" i="54"/>
  <c r="CA23" i="54"/>
  <c r="BD24" i="54"/>
  <c r="BY24" i="54"/>
  <c r="F26" i="54" a="1"/>
  <c r="F26" i="54" s="1"/>
  <c r="N26" i="54" s="1"/>
  <c r="BD28" i="54"/>
  <c r="CA28" i="54"/>
  <c r="BD29" i="54"/>
  <c r="BY29" i="54"/>
  <c r="AN30" i="54"/>
  <c r="AS30" i="54" s="1"/>
  <c r="CV30" i="54" s="1"/>
  <c r="CE30" i="54"/>
  <c r="BY10" i="55"/>
  <c r="BE15" i="55"/>
  <c r="CA15" i="55"/>
  <c r="BD15" i="55"/>
  <c r="BZ16" i="55"/>
  <c r="CA20" i="55"/>
  <c r="BD23" i="56"/>
  <c r="CB23" i="56"/>
  <c r="BZ23" i="56"/>
  <c r="BY23" i="56"/>
  <c r="BE23" i="56"/>
  <c r="CA23" i="56"/>
  <c r="BC10" i="55"/>
  <c r="AN15" i="54"/>
  <c r="AS15" i="54" s="1"/>
  <c r="CV15" i="54" s="1"/>
  <c r="CB20" i="54"/>
  <c r="BC20" i="54"/>
  <c r="Q30" i="54"/>
  <c r="BD10" i="55"/>
  <c r="BE20" i="54"/>
  <c r="BY16" i="55"/>
  <c r="CR10" i="54" a="1"/>
  <c r="CB14" i="54"/>
  <c r="CB21" i="54"/>
  <c r="CB23" i="54"/>
  <c r="BE24" i="54"/>
  <c r="BZ24" i="54"/>
  <c r="F27" i="54" a="1"/>
  <c r="F27" i="54" s="1"/>
  <c r="N27" i="54" s="1"/>
  <c r="CB28" i="54"/>
  <c r="BE29" i="54"/>
  <c r="BZ29" i="54"/>
  <c r="CB30" i="54"/>
  <c r="BZ30" i="54"/>
  <c r="BY30" i="54"/>
  <c r="BE30" i="54"/>
  <c r="BE32" i="54"/>
  <c r="BZ32" i="54"/>
  <c r="BY32" i="54"/>
  <c r="BD32" i="54"/>
  <c r="BY35" i="54"/>
  <c r="BE35" i="54"/>
  <c r="BD35" i="54"/>
  <c r="BZ35" i="54"/>
  <c r="BZ10" i="55"/>
  <c r="B15" i="55" a="1"/>
  <c r="B15" i="55" s="1"/>
  <c r="P15" i="55" s="1"/>
  <c r="AP16" i="55"/>
  <c r="CB22" i="55"/>
  <c r="BD27" i="55"/>
  <c r="CB27" i="55"/>
  <c r="BY27" i="55"/>
  <c r="CA27" i="55"/>
  <c r="BH14" i="56"/>
  <c r="DC14" i="56" s="1"/>
  <c r="BI14" i="56"/>
  <c r="BE32" i="56"/>
  <c r="BC32" i="56"/>
  <c r="CB32" i="56"/>
  <c r="CA32" i="56"/>
  <c r="BD32" i="56"/>
  <c r="BY32" i="56"/>
  <c r="BZ32" i="56"/>
  <c r="BI30" i="57"/>
  <c r="BH30" i="57"/>
  <c r="DC30" i="57" s="1"/>
  <c r="BJ30" i="57"/>
  <c r="CB29" i="55"/>
  <c r="BZ29" i="55"/>
  <c r="CA29" i="55"/>
  <c r="BE29" i="55"/>
  <c r="BC29" i="55"/>
  <c r="BD29" i="55"/>
  <c r="BC24" i="56"/>
  <c r="CB24" i="56"/>
  <c r="BZ24" i="56"/>
  <c r="BE24" i="56"/>
  <c r="BY24" i="56"/>
  <c r="BD24" i="56"/>
  <c r="BE28" i="56"/>
  <c r="BC28" i="56"/>
  <c r="BY28" i="56"/>
  <c r="CB28" i="56"/>
  <c r="F34" i="56" a="1"/>
  <c r="F34" i="56" s="1"/>
  <c r="N34" i="56" s="1"/>
  <c r="F32" i="56" a="1"/>
  <c r="F32" i="56" s="1"/>
  <c r="N32" i="56" s="1"/>
  <c r="CR31" i="56"/>
  <c r="F35" i="56" a="1"/>
  <c r="F35" i="56" s="1"/>
  <c r="N35" i="56" s="1"/>
  <c r="F33" i="56" a="1"/>
  <c r="F33" i="56" s="1"/>
  <c r="N33" i="56" s="1"/>
  <c r="CA15" i="54"/>
  <c r="CB26" i="54"/>
  <c r="CB18" i="55"/>
  <c r="BY18" i="55"/>
  <c r="BE18" i="55"/>
  <c r="BZ18" i="55"/>
  <c r="BC18" i="55"/>
  <c r="AN30" i="55"/>
  <c r="AS30" i="55" s="1"/>
  <c r="CV30" i="55" s="1"/>
  <c r="AO23" i="54"/>
  <c r="CT23" i="54" s="1"/>
  <c r="BD23" i="55"/>
  <c r="CB23" i="55"/>
  <c r="BZ23" i="55"/>
  <c r="BC23" i="55"/>
  <c r="BE23" i="55"/>
  <c r="CA23" i="55"/>
  <c r="DL29" i="55"/>
  <c r="CE29" i="55"/>
  <c r="CK29" i="55" s="1"/>
  <c r="CE14" i="56"/>
  <c r="DL14" i="56"/>
  <c r="AR15" i="56"/>
  <c r="BZ28" i="56"/>
  <c r="BZ30" i="55"/>
  <c r="BE30" i="55"/>
  <c r="CB30" i="55"/>
  <c r="BH30" i="55"/>
  <c r="DC30" i="55" s="1"/>
  <c r="BY30" i="55"/>
  <c r="BE12" i="56"/>
  <c r="BZ12" i="56"/>
  <c r="BC12" i="56"/>
  <c r="BY12" i="56"/>
  <c r="BD12" i="56"/>
  <c r="BC14" i="56"/>
  <c r="BZ14" i="56"/>
  <c r="BD14" i="56"/>
  <c r="BY14" i="56"/>
  <c r="CA35" i="56"/>
  <c r="CB35" i="56"/>
  <c r="BZ35" i="56"/>
  <c r="BE35" i="56"/>
  <c r="BD35" i="56"/>
  <c r="CE15" i="57"/>
  <c r="DL15" i="57"/>
  <c r="AO29" i="55"/>
  <c r="CT29" i="55" s="1"/>
  <c r="BD30" i="55"/>
  <c r="BC32" i="55"/>
  <c r="CB32" i="55"/>
  <c r="CA32" i="55"/>
  <c r="BE32" i="55"/>
  <c r="BZ32" i="55"/>
  <c r="B16" i="56" a="1"/>
  <c r="BY35" i="56"/>
  <c r="BH14" i="57"/>
  <c r="DC14" i="57" s="1"/>
  <c r="BI14" i="57"/>
  <c r="B21" i="57"/>
  <c r="BE13" i="58"/>
  <c r="CB13" i="58"/>
  <c r="BZ13" i="58"/>
  <c r="BC13" i="58"/>
  <c r="BD13" i="58"/>
  <c r="CA13" i="58"/>
  <c r="BY13" i="58"/>
  <c r="BC19" i="58"/>
  <c r="BD19" i="58"/>
  <c r="BZ19" i="58"/>
  <c r="BE19" i="58"/>
  <c r="CB19" i="58"/>
  <c r="CA19" i="58"/>
  <c r="BY19" i="58"/>
  <c r="CB13" i="55"/>
  <c r="BZ14" i="55"/>
  <c r="BD14" i="55"/>
  <c r="BC28" i="55"/>
  <c r="BZ28" i="55"/>
  <c r="BJ30" i="55"/>
  <c r="CA12" i="56"/>
  <c r="AQ14" i="56"/>
  <c r="AP14" i="56"/>
  <c r="BJ14" i="56"/>
  <c r="CB14" i="56"/>
  <c r="AP15" i="57"/>
  <c r="B15" i="57" a="1"/>
  <c r="B15" i="57" s="1"/>
  <c r="P15" i="57" s="1"/>
  <c r="BD32" i="57"/>
  <c r="BC32" i="57"/>
  <c r="CB32" i="57"/>
  <c r="CA32" i="57"/>
  <c r="BE32" i="57"/>
  <c r="BZ32" i="57"/>
  <c r="BY32" i="57"/>
  <c r="BD29" i="58"/>
  <c r="BY29" i="58"/>
  <c r="CB29" i="58"/>
  <c r="CA29" i="58"/>
  <c r="BE29" i="58"/>
  <c r="BZ29" i="58"/>
  <c r="BC29" i="58"/>
  <c r="BZ24" i="55"/>
  <c r="CA33" i="55"/>
  <c r="BZ33" i="55"/>
  <c r="CR24" i="56" a="1"/>
  <c r="EA10" i="56" a="1"/>
  <c r="EA10" i="56" s="1"/>
  <c r="CB10" i="56"/>
  <c r="BY10" i="56"/>
  <c r="BE10" i="56"/>
  <c r="BC10" i="56"/>
  <c r="CR10" i="56" a="1"/>
  <c r="CR17" i="56" a="1"/>
  <c r="CB30" i="56"/>
  <c r="BZ30" i="56"/>
  <c r="CA30" i="56"/>
  <c r="BE30" i="56"/>
  <c r="BC30" i="56"/>
  <c r="BE10" i="57"/>
  <c r="BD10" i="57"/>
  <c r="BC10" i="57"/>
  <c r="CB10" i="57"/>
  <c r="CA10" i="57"/>
  <c r="CB17" i="57"/>
  <c r="CA17" i="57"/>
  <c r="BE17" i="57"/>
  <c r="BD17" i="57"/>
  <c r="BZ17" i="57"/>
  <c r="BC17" i="57"/>
  <c r="B16" i="59" a="1"/>
  <c r="B16" i="59" s="1"/>
  <c r="P16" i="59" s="1"/>
  <c r="AO16" i="59"/>
  <c r="CT16" i="59" s="1"/>
  <c r="AR14" i="57"/>
  <c r="AQ14" i="57"/>
  <c r="AO14" i="57"/>
  <c r="CT14" i="57" s="1"/>
  <c r="CE22" i="57"/>
  <c r="DL22" i="57"/>
  <c r="CA34" i="57"/>
  <c r="BY34" i="57"/>
  <c r="CB34" i="57"/>
  <c r="BZ34" i="57"/>
  <c r="BD13" i="56"/>
  <c r="BY13" i="56"/>
  <c r="BC13" i="56"/>
  <c r="BZ13" i="56"/>
  <c r="AQ29" i="56"/>
  <c r="BD33" i="56"/>
  <c r="CA33" i="56"/>
  <c r="BZ33" i="56"/>
  <c r="BE33" i="56"/>
  <c r="AP14" i="57"/>
  <c r="BE20" i="57"/>
  <c r="BD20" i="57"/>
  <c r="BC20" i="57"/>
  <c r="CB20" i="57"/>
  <c r="CA20" i="57"/>
  <c r="CA16" i="58"/>
  <c r="BZ16" i="58"/>
  <c r="BY16" i="58"/>
  <c r="BE16" i="58"/>
  <c r="BD16" i="58"/>
  <c r="BC16" i="58"/>
  <c r="CB16" i="58"/>
  <c r="BY10" i="57"/>
  <c r="BJ23" i="57"/>
  <c r="BI23" i="57"/>
  <c r="BH23" i="57"/>
  <c r="DC23" i="57" s="1"/>
  <c r="AP14" i="58"/>
  <c r="AQ14" i="58"/>
  <c r="AO14" i="58"/>
  <c r="CT14" i="58" s="1"/>
  <c r="BJ14" i="58"/>
  <c r="BI14" i="58"/>
  <c r="BH14" i="58"/>
  <c r="DC14" i="58" s="1"/>
  <c r="BD21" i="57"/>
  <c r="BC21" i="57"/>
  <c r="BE21" i="57"/>
  <c r="CA21" i="57"/>
  <c r="BE31" i="57"/>
  <c r="CA31" i="57"/>
  <c r="BZ31" i="57"/>
  <c r="BY31" i="57"/>
  <c r="BD31" i="57"/>
  <c r="CB31" i="57"/>
  <c r="BC31" i="57"/>
  <c r="CB21" i="58"/>
  <c r="CA21" i="58"/>
  <c r="BZ21" i="58"/>
  <c r="BC21" i="58"/>
  <c r="BD21" i="58"/>
  <c r="BY21" i="58"/>
  <c r="BE21" i="58"/>
  <c r="BY34" i="55"/>
  <c r="CB15" i="56"/>
  <c r="BZ15" i="56"/>
  <c r="BZ16" i="56"/>
  <c r="BE16" i="56"/>
  <c r="AP23" i="56"/>
  <c r="B30" i="56" a="1"/>
  <c r="CB11" i="57"/>
  <c r="CA11" i="57"/>
  <c r="BE15" i="57"/>
  <c r="BD15" i="57"/>
  <c r="BC15" i="57"/>
  <c r="CB15" i="57"/>
  <c r="CA15" i="57"/>
  <c r="B16" i="57" a="1"/>
  <c r="CB21" i="57"/>
  <c r="AN29" i="57"/>
  <c r="AS29" i="57" s="1"/>
  <c r="CV29" i="57" s="1"/>
  <c r="BZ34" i="55"/>
  <c r="CB35" i="55"/>
  <c r="B23" i="56" a="1"/>
  <c r="CB12" i="57"/>
  <c r="CA12" i="57"/>
  <c r="BZ12" i="57"/>
  <c r="AR16" i="57"/>
  <c r="B22" i="57" a="1"/>
  <c r="BC22" i="57"/>
  <c r="BZ22" i="57"/>
  <c r="BY22" i="57"/>
  <c r="BE22" i="57"/>
  <c r="BD22" i="57"/>
  <c r="F25" i="58" a="1"/>
  <c r="F25" i="58" s="1"/>
  <c r="N25" i="58" s="1"/>
  <c r="CR24" i="58"/>
  <c r="F26" i="58" a="1"/>
  <c r="F26" i="58" s="1"/>
  <c r="N26" i="58" s="1"/>
  <c r="F27" i="58" a="1"/>
  <c r="F27" i="58" s="1"/>
  <c r="N27" i="58" s="1"/>
  <c r="F28" i="58" a="1"/>
  <c r="F28" i="58" s="1"/>
  <c r="N28" i="58" s="1"/>
  <c r="B29" i="57" a="1"/>
  <c r="B29" i="57" s="1"/>
  <c r="P29" i="57" s="1"/>
  <c r="B16" i="58" a="1"/>
  <c r="B16" i="58" s="1"/>
  <c r="P16" i="58" s="1"/>
  <c r="BH16" i="58"/>
  <c r="DC16" i="58" s="1"/>
  <c r="CB25" i="58"/>
  <c r="BC25" i="58"/>
  <c r="BY25" i="58"/>
  <c r="CA25" i="58"/>
  <c r="BD25" i="58"/>
  <c r="BZ25" i="58"/>
  <c r="BE25" i="58"/>
  <c r="CB20" i="56"/>
  <c r="BZ20" i="56"/>
  <c r="BC29" i="56"/>
  <c r="CB29" i="56"/>
  <c r="BC34" i="56"/>
  <c r="CB34" i="56"/>
  <c r="BD11" i="57"/>
  <c r="BZ11" i="57"/>
  <c r="BC16" i="57"/>
  <c r="CB16" i="57"/>
  <c r="BY16" i="57"/>
  <c r="BD16" i="57"/>
  <c r="BZ16" i="57"/>
  <c r="BY24" i="57"/>
  <c r="BC20" i="58"/>
  <c r="CA20" i="58"/>
  <c r="BD20" i="58"/>
  <c r="BZ20" i="58"/>
  <c r="BY20" i="58"/>
  <c r="BE20" i="58"/>
  <c r="BD10" i="58"/>
  <c r="CB10" i="58"/>
  <c r="BZ10" i="58"/>
  <c r="BE10" i="58"/>
  <c r="BD14" i="58"/>
  <c r="CB14" i="58"/>
  <c r="CA14" i="58"/>
  <c r="BY14" i="58"/>
  <c r="BC14" i="58"/>
  <c r="BZ17" i="59"/>
  <c r="CA17" i="59"/>
  <c r="BE17" i="59"/>
  <c r="BC17" i="59"/>
  <c r="BY17" i="59"/>
  <c r="CB17" i="59"/>
  <c r="CB21" i="59"/>
  <c r="BZ21" i="59"/>
  <c r="BY21" i="59"/>
  <c r="BE21" i="59"/>
  <c r="BD21" i="59"/>
  <c r="BC21" i="59"/>
  <c r="CA21" i="59"/>
  <c r="BD24" i="59"/>
  <c r="BE24" i="59"/>
  <c r="BC24" i="59"/>
  <c r="CB24" i="59"/>
  <c r="CA24" i="59"/>
  <c r="BY24" i="59"/>
  <c r="BZ24" i="59"/>
  <c r="BD16" i="60"/>
  <c r="BC16" i="60"/>
  <c r="BZ16" i="60"/>
  <c r="BE16" i="60"/>
  <c r="CB16" i="60"/>
  <c r="CA16" i="60"/>
  <c r="BY16" i="60"/>
  <c r="BD33" i="57"/>
  <c r="CA33" i="57"/>
  <c r="BZ35" i="57"/>
  <c r="BD35" i="57"/>
  <c r="CB35" i="57"/>
  <c r="CA35" i="57"/>
  <c r="BE35" i="57"/>
  <c r="BC35" i="57"/>
  <c r="CA10" i="58"/>
  <c r="BZ14" i="58"/>
  <c r="BI15" i="58"/>
  <c r="BH15" i="58"/>
  <c r="DC15" i="58" s="1"/>
  <c r="BZ17" i="58"/>
  <c r="BY17" i="58"/>
  <c r="BE17" i="58"/>
  <c r="BD17" i="58"/>
  <c r="BC17" i="58"/>
  <c r="CA17" i="58"/>
  <c r="AN22" i="58"/>
  <c r="AS22" i="58" s="1"/>
  <c r="CV22" i="58" s="1"/>
  <c r="DL23" i="58"/>
  <c r="BD34" i="58"/>
  <c r="BZ34" i="58"/>
  <c r="BY34" i="58"/>
  <c r="BE34" i="58"/>
  <c r="BE23" i="59"/>
  <c r="BY23" i="59"/>
  <c r="BD23" i="59"/>
  <c r="BC23" i="59"/>
  <c r="CB23" i="59"/>
  <c r="CA23" i="59"/>
  <c r="BZ23" i="59"/>
  <c r="BJ23" i="59"/>
  <c r="AN16" i="58"/>
  <c r="AS16" i="58" s="1"/>
  <c r="CV16" i="58" s="1"/>
  <c r="CB17" i="58"/>
  <c r="CA14" i="59"/>
  <c r="BC14" i="59"/>
  <c r="CB14" i="59"/>
  <c r="BZ14" i="59"/>
  <c r="BD14" i="59"/>
  <c r="BY21" i="56"/>
  <c r="BY25" i="56"/>
  <c r="BY31" i="56"/>
  <c r="BY13" i="57"/>
  <c r="BE14" i="57"/>
  <c r="BE18" i="57"/>
  <c r="CB25" i="57"/>
  <c r="CA26" i="57"/>
  <c r="CB27" i="57"/>
  <c r="CR17" i="58" a="1"/>
  <c r="BD18" i="58"/>
  <c r="BC18" i="58"/>
  <c r="CB18" i="58"/>
  <c r="BZ18" i="58"/>
  <c r="BZ22" i="59"/>
  <c r="BD22" i="59"/>
  <c r="BC22" i="59"/>
  <c r="BE22" i="59"/>
  <c r="CB25" i="59"/>
  <c r="CA25" i="59"/>
  <c r="BZ25" i="59"/>
  <c r="BD25" i="59"/>
  <c r="BY14" i="57"/>
  <c r="BY18" i="57"/>
  <c r="B23" i="57" a="1"/>
  <c r="CB26" i="57"/>
  <c r="BE18" i="58"/>
  <c r="CA18" i="58"/>
  <c r="DL22" i="58"/>
  <c r="CE22" i="58"/>
  <c r="CK22" i="58" s="1"/>
  <c r="AN23" i="58"/>
  <c r="AS23" i="58" s="1"/>
  <c r="CV23" i="58" s="1"/>
  <c r="BZ27" i="58"/>
  <c r="CB27" i="58"/>
  <c r="BD27" i="58"/>
  <c r="BY27" i="58"/>
  <c r="BY25" i="59"/>
  <c r="CR31" i="61" a="1"/>
  <c r="CR24" i="61" a="1"/>
  <c r="EA10" i="61" a="1"/>
  <c r="EA10" i="61" s="1"/>
  <c r="CR17" i="61" a="1"/>
  <c r="CR10" i="61" a="1"/>
  <c r="CE23" i="57"/>
  <c r="CK23" i="57" s="1"/>
  <c r="CB29" i="57"/>
  <c r="CA26" i="58"/>
  <c r="BC26" i="58"/>
  <c r="BY26" i="58"/>
  <c r="CE15" i="60"/>
  <c r="DL15" i="60"/>
  <c r="CS3" i="61"/>
  <c r="BE33" i="58"/>
  <c r="CA33" i="58"/>
  <c r="BZ33" i="58"/>
  <c r="BY33" i="58"/>
  <c r="BD33" i="58"/>
  <c r="DL16" i="59"/>
  <c r="CE16" i="59"/>
  <c r="BC35" i="58"/>
  <c r="CA35" i="58"/>
  <c r="BZ35" i="58"/>
  <c r="BY35" i="58"/>
  <c r="BE35" i="58"/>
  <c r="R29" i="60"/>
  <c r="Q29" i="60"/>
  <c r="BI14" i="59"/>
  <c r="BJ14" i="59"/>
  <c r="BH14" i="59"/>
  <c r="DC14" i="59" s="1"/>
  <c r="AN16" i="60"/>
  <c r="AS16" i="60" s="1"/>
  <c r="CV16" i="60" s="1"/>
  <c r="P29" i="60"/>
  <c r="CB11" i="58"/>
  <c r="CA30" i="58"/>
  <c r="AP14" i="59"/>
  <c r="BH16" i="60"/>
  <c r="DC16" i="60" s="1"/>
  <c r="B16" i="60" a="1"/>
  <c r="Q16" i="60" s="1"/>
  <c r="CE23" i="60"/>
  <c r="DL23" i="60"/>
  <c r="CA15" i="58"/>
  <c r="CA22" i="58"/>
  <c r="DL29" i="58"/>
  <c r="BZ31" i="58"/>
  <c r="F34" i="59" a="1"/>
  <c r="F34" i="59" s="1"/>
  <c r="N34" i="59" s="1"/>
  <c r="F32" i="59" a="1"/>
  <c r="F32" i="59" s="1"/>
  <c r="N32" i="59" s="1"/>
  <c r="CB11" i="59"/>
  <c r="CA12" i="59"/>
  <c r="BE13" i="59"/>
  <c r="BY13" i="59"/>
  <c r="AQ14" i="59"/>
  <c r="B23" i="59" a="1"/>
  <c r="CB31" i="59"/>
  <c r="CA31" i="59"/>
  <c r="BZ31" i="59"/>
  <c r="BE31" i="59"/>
  <c r="BD31" i="59"/>
  <c r="BC31" i="59"/>
  <c r="CE14" i="58"/>
  <c r="CB22" i="58"/>
  <c r="CB23" i="58"/>
  <c r="CA24" i="58"/>
  <c r="B29" i="58" a="1"/>
  <c r="B29" i="58" s="1"/>
  <c r="P29" i="58" s="1"/>
  <c r="B30" i="58" a="1"/>
  <c r="CA31" i="58"/>
  <c r="BZ13" i="59"/>
  <c r="CB31" i="60"/>
  <c r="CA31" i="60"/>
  <c r="BY31" i="60"/>
  <c r="BC31" i="60"/>
  <c r="BD31" i="60"/>
  <c r="BE31" i="60"/>
  <c r="BZ31" i="60"/>
  <c r="BD26" i="60"/>
  <c r="BC26" i="60"/>
  <c r="CB26" i="60"/>
  <c r="BZ26" i="60"/>
  <c r="BE26" i="60"/>
  <c r="AR29" i="59"/>
  <c r="AN30" i="59"/>
  <c r="AS30" i="59" s="1"/>
  <c r="CV30" i="59" s="1"/>
  <c r="BC17" i="60"/>
  <c r="CA17" i="60"/>
  <c r="BY17" i="60"/>
  <c r="BD17" i="60"/>
  <c r="BZ17" i="60"/>
  <c r="BE17" i="60"/>
  <c r="CB17" i="60"/>
  <c r="BZ34" i="60"/>
  <c r="CB34" i="60"/>
  <c r="BE34" i="60"/>
  <c r="BD34" i="60"/>
  <c r="CA34" i="60"/>
  <c r="BY34" i="60"/>
  <c r="B22" i="59" a="1"/>
  <c r="BE33" i="59"/>
  <c r="BD33" i="59"/>
  <c r="CB33" i="59"/>
  <c r="BY33" i="59"/>
  <c r="CB23" i="60"/>
  <c r="CA23" i="60"/>
  <c r="BZ23" i="60"/>
  <c r="BD23" i="60"/>
  <c r="BC23" i="60"/>
  <c r="BY23" i="60"/>
  <c r="BY26" i="60"/>
  <c r="BE21" i="60"/>
  <c r="BD21" i="60"/>
  <c r="BY21" i="60"/>
  <c r="CB21" i="60"/>
  <c r="BZ21" i="60"/>
  <c r="BC21" i="60"/>
  <c r="BC27" i="60"/>
  <c r="CA27" i="60"/>
  <c r="BE27" i="60"/>
  <c r="BE12" i="61"/>
  <c r="CA12" i="61"/>
  <c r="BZ12" i="61"/>
  <c r="BD12" i="61"/>
  <c r="CB12" i="61"/>
  <c r="BC12" i="61"/>
  <c r="BY12" i="61"/>
  <c r="CB15" i="61"/>
  <c r="CA15" i="61"/>
  <c r="BD15" i="61"/>
  <c r="BZ15" i="61"/>
  <c r="BC15" i="61"/>
  <c r="BY15" i="61"/>
  <c r="CB12" i="60"/>
  <c r="BC12" i="60"/>
  <c r="BE12" i="60"/>
  <c r="CA18" i="60"/>
  <c r="BZ18" i="60"/>
  <c r="BY18" i="60"/>
  <c r="BD18" i="60"/>
  <c r="BE18" i="60"/>
  <c r="BY27" i="60"/>
  <c r="CA29" i="60"/>
  <c r="BZ29" i="60"/>
  <c r="CB29" i="60"/>
  <c r="BD29" i="60"/>
  <c r="BE29" i="60"/>
  <c r="CA22" i="61"/>
  <c r="BE22" i="61"/>
  <c r="BY22" i="61"/>
  <c r="BD22" i="61"/>
  <c r="BC22" i="61"/>
  <c r="BZ22" i="61"/>
  <c r="CB22" i="61"/>
  <c r="BE25" i="60"/>
  <c r="BD25" i="60"/>
  <c r="BY25" i="60"/>
  <c r="BC25" i="60"/>
  <c r="BZ27" i="60"/>
  <c r="DL30" i="60"/>
  <c r="CE30" i="60"/>
  <c r="CF14" i="61"/>
  <c r="CI14" i="61"/>
  <c r="CA18" i="59"/>
  <c r="CB19" i="59"/>
  <c r="CB26" i="59"/>
  <c r="CA27" i="59"/>
  <c r="CA29" i="59"/>
  <c r="CH30" i="59"/>
  <c r="F20" i="60" a="1"/>
  <c r="F20" i="60" s="1"/>
  <c r="N20" i="60" s="1"/>
  <c r="CR17" i="60"/>
  <c r="F19" i="60" a="1"/>
  <c r="F19" i="60" s="1"/>
  <c r="N19" i="60" s="1"/>
  <c r="BC22" i="60"/>
  <c r="BD22" i="60"/>
  <c r="CB28" i="60"/>
  <c r="BZ28" i="60"/>
  <c r="BE28" i="60"/>
  <c r="BC28" i="60"/>
  <c r="CA28" i="60"/>
  <c r="CB27" i="59"/>
  <c r="CB29" i="59"/>
  <c r="BC11" i="60"/>
  <c r="BZ11" i="60"/>
  <c r="BE11" i="60"/>
  <c r="BY11" i="60"/>
  <c r="CB13" i="60"/>
  <c r="CA13" i="60"/>
  <c r="AN30" i="60"/>
  <c r="AS30" i="60" s="1"/>
  <c r="CV30" i="60" s="1"/>
  <c r="AN15" i="61"/>
  <c r="AS15" i="61" s="1"/>
  <c r="CV15" i="61" s="1"/>
  <c r="CA14" i="60"/>
  <c r="BZ14" i="60"/>
  <c r="CA24" i="60"/>
  <c r="BZ24" i="60"/>
  <c r="CB24" i="60"/>
  <c r="BE24" i="60"/>
  <c r="CA30" i="59"/>
  <c r="BD34" i="59"/>
  <c r="BC34" i="59"/>
  <c r="CH15" i="61"/>
  <c r="CI23" i="61"/>
  <c r="BE33" i="60"/>
  <c r="BD33" i="60"/>
  <c r="BY33" i="60"/>
  <c r="BC33" i="60"/>
  <c r="AN14" i="61"/>
  <c r="AS14" i="61" s="1"/>
  <c r="CV14" i="61" s="1"/>
  <c r="BH14" i="61"/>
  <c r="DC14" i="61" s="1"/>
  <c r="CB32" i="61"/>
  <c r="CA32" i="61"/>
  <c r="BZ32" i="61"/>
  <c r="BC32" i="61"/>
  <c r="BY32" i="61"/>
  <c r="BE32" i="61"/>
  <c r="BE32" i="59"/>
  <c r="BE15" i="60"/>
  <c r="BE20" i="60"/>
  <c r="BE30" i="60"/>
  <c r="BY30" i="60"/>
  <c r="BD13" i="61"/>
  <c r="BZ13" i="61"/>
  <c r="BY13" i="61"/>
  <c r="BZ30" i="60"/>
  <c r="BC14" i="61"/>
  <c r="CA14" i="61"/>
  <c r="BZ14" i="61"/>
  <c r="BZ21" i="61"/>
  <c r="BD21" i="61"/>
  <c r="BC21" i="61"/>
  <c r="BE21" i="61"/>
  <c r="CB21" i="61"/>
  <c r="BD26" i="61"/>
  <c r="BY26" i="61"/>
  <c r="BE26" i="61"/>
  <c r="BC26" i="61"/>
  <c r="CB26" i="61"/>
  <c r="DL29" i="61"/>
  <c r="CE29" i="61"/>
  <c r="CK29" i="61" s="1"/>
  <c r="BZ10" i="61"/>
  <c r="CA20" i="61"/>
  <c r="BY20" i="61"/>
  <c r="BE20" i="61"/>
  <c r="BD20" i="61"/>
  <c r="B22" i="61" a="1"/>
  <c r="B22" i="61" s="1"/>
  <c r="P22" i="61" s="1"/>
  <c r="BE17" i="61"/>
  <c r="BC25" i="61"/>
  <c r="BZ25" i="61"/>
  <c r="BE25" i="61"/>
  <c r="CA28" i="61"/>
  <c r="BY28" i="61"/>
  <c r="BD28" i="61"/>
  <c r="BC28" i="61"/>
  <c r="BE31" i="61"/>
  <c r="BD31" i="61"/>
  <c r="BC31" i="61"/>
  <c r="CB31" i="61"/>
  <c r="CA31" i="61"/>
  <c r="BC27" i="61"/>
  <c r="CB27" i="61"/>
  <c r="BY27" i="61"/>
  <c r="BD27" i="61"/>
  <c r="BE24" i="61"/>
  <c r="CB33" i="61"/>
  <c r="CA33" i="61"/>
  <c r="BZ33" i="61"/>
  <c r="BY29" i="61"/>
  <c r="BY34" i="61"/>
  <c r="BZ29" i="61"/>
  <c r="BE30" i="61"/>
  <c r="BZ34" i="61"/>
  <c r="BY35" i="61"/>
  <c r="Q30" i="51"/>
  <c r="P30" i="51"/>
  <c r="B22" i="50" a="1"/>
  <c r="R22" i="50" s="1"/>
  <c r="BH22" i="50"/>
  <c r="DC22" i="50" s="1"/>
  <c r="AN23" i="50"/>
  <c r="AS23" i="50" s="1"/>
  <c r="CV23" i="50" s="1"/>
  <c r="BE29" i="50"/>
  <c r="CA29" i="50"/>
  <c r="BY29" i="50"/>
  <c r="BD29" i="50"/>
  <c r="CB29" i="50"/>
  <c r="BC29" i="50"/>
  <c r="BE34" i="50"/>
  <c r="BD34" i="50"/>
  <c r="CA34" i="50"/>
  <c r="BZ34" i="50"/>
  <c r="BY34" i="50"/>
  <c r="BC34" i="50"/>
  <c r="CB34" i="50"/>
  <c r="BZ12" i="50"/>
  <c r="BE12" i="50"/>
  <c r="CB12" i="50"/>
  <c r="CA12" i="50"/>
  <c r="BD12" i="50"/>
  <c r="BJ14" i="50"/>
  <c r="BH14" i="50"/>
  <c r="DC14" i="50" s="1"/>
  <c r="BI15" i="50"/>
  <c r="BD19" i="50"/>
  <c r="BZ19" i="50"/>
  <c r="BE19" i="50"/>
  <c r="CA19" i="50"/>
  <c r="BY19" i="50"/>
  <c r="BC22" i="50"/>
  <c r="BI14" i="50"/>
  <c r="BZ29" i="50"/>
  <c r="CF30" i="50"/>
  <c r="CH30" i="50"/>
  <c r="CI30" i="50"/>
  <c r="CG30" i="50"/>
  <c r="AO14" i="51"/>
  <c r="CT14" i="51" s="1"/>
  <c r="AP14" i="51"/>
  <c r="CA29" i="51"/>
  <c r="BC29" i="51"/>
  <c r="BZ29" i="51"/>
  <c r="BE29" i="51"/>
  <c r="BY29" i="51"/>
  <c r="BD29" i="51"/>
  <c r="CB29" i="51"/>
  <c r="Q23" i="50"/>
  <c r="CE16" i="50"/>
  <c r="CB23" i="51"/>
  <c r="BZ23" i="51"/>
  <c r="BY23" i="51"/>
  <c r="BE23" i="51"/>
  <c r="BD23" i="51"/>
  <c r="CA23" i="51"/>
  <c r="CE23" i="51"/>
  <c r="BY12" i="50"/>
  <c r="AP16" i="50"/>
  <c r="B16" i="50" a="1"/>
  <c r="B16" i="50" s="1"/>
  <c r="P16" i="50" s="1"/>
  <c r="F19" i="50" a="1"/>
  <c r="F19" i="50" s="1"/>
  <c r="N19" i="50" s="1"/>
  <c r="CB19" i="50"/>
  <c r="BI29" i="51"/>
  <c r="B20" i="52"/>
  <c r="F20" i="50" a="1"/>
  <c r="F20" i="50" s="1"/>
  <c r="N20" i="50" s="1"/>
  <c r="F18" i="50" a="1"/>
  <c r="F18" i="50" s="1"/>
  <c r="N18" i="50" s="1"/>
  <c r="F21" i="50" a="1"/>
  <c r="F21" i="50" s="1"/>
  <c r="N21" i="50" s="1"/>
  <c r="CR17" i="50"/>
  <c r="CA22" i="50"/>
  <c r="BD22" i="50"/>
  <c r="BY22" i="50"/>
  <c r="BI14" i="51"/>
  <c r="BH14" i="51"/>
  <c r="DC14" i="51" s="1"/>
  <c r="BJ14" i="51"/>
  <c r="P15" i="51"/>
  <c r="CA18" i="51"/>
  <c r="CB18" i="51"/>
  <c r="BE18" i="51"/>
  <c r="BZ18" i="51"/>
  <c r="BD18" i="51"/>
  <c r="BY18" i="51"/>
  <c r="CR10" i="50" a="1"/>
  <c r="CR31" i="50" a="1"/>
  <c r="EA10" i="50" a="1"/>
  <c r="EA10" i="50" s="1"/>
  <c r="CR24" i="50" a="1"/>
  <c r="AQ14" i="50"/>
  <c r="AR14" i="50"/>
  <c r="AO14" i="50"/>
  <c r="CT14" i="50" s="1"/>
  <c r="BZ22" i="50"/>
  <c r="BC23" i="51"/>
  <c r="BD15" i="50"/>
  <c r="CA15" i="50"/>
  <c r="CA25" i="50"/>
  <c r="BZ25" i="50"/>
  <c r="BD25" i="50"/>
  <c r="BC25" i="50"/>
  <c r="CR17" i="51" a="1"/>
  <c r="CR31" i="51" a="1"/>
  <c r="AN29" i="52"/>
  <c r="AS29" i="52" s="1"/>
  <c r="CV29" i="52" s="1"/>
  <c r="BE13" i="53"/>
  <c r="BD13" i="53"/>
  <c r="CA13" i="53"/>
  <c r="BZ13" i="53"/>
  <c r="CB13" i="53"/>
  <c r="BY13" i="53"/>
  <c r="BC10" i="50"/>
  <c r="BY10" i="50"/>
  <c r="BE10" i="50"/>
  <c r="BE18" i="50"/>
  <c r="CA18" i="50"/>
  <c r="BY18" i="50"/>
  <c r="BD18" i="50"/>
  <c r="CB18" i="50"/>
  <c r="BC18" i="50"/>
  <c r="AN22" i="51"/>
  <c r="AS22" i="51" s="1"/>
  <c r="CV22" i="51" s="1"/>
  <c r="BC27" i="51"/>
  <c r="BZ27" i="51"/>
  <c r="CB27" i="51"/>
  <c r="CA27" i="51"/>
  <c r="BE27" i="51"/>
  <c r="BD27" i="51"/>
  <c r="BC14" i="50"/>
  <c r="CA14" i="50"/>
  <c r="BI15" i="51"/>
  <c r="AN16" i="51"/>
  <c r="AS16" i="51" s="1"/>
  <c r="CV16" i="51" s="1"/>
  <c r="CR24" i="51" a="1"/>
  <c r="BY27" i="51"/>
  <c r="BC24" i="53"/>
  <c r="BY24" i="53"/>
  <c r="BE24" i="53"/>
  <c r="BD24" i="53"/>
  <c r="CA24" i="53"/>
  <c r="BZ24" i="53"/>
  <c r="CB24" i="53"/>
  <c r="CA11" i="50"/>
  <c r="BC11" i="50"/>
  <c r="BC20" i="50"/>
  <c r="CA20" i="50"/>
  <c r="BY20" i="50"/>
  <c r="BE20" i="50"/>
  <c r="CB20" i="50"/>
  <c r="BD20" i="50"/>
  <c r="BD11" i="51"/>
  <c r="BC11" i="51"/>
  <c r="BY11" i="51"/>
  <c r="BE11" i="51"/>
  <c r="CA11" i="51"/>
  <c r="BD10" i="50"/>
  <c r="BZ10" i="50"/>
  <c r="BY11" i="50"/>
  <c r="BD14" i="50"/>
  <c r="CB14" i="50"/>
  <c r="CB26" i="50"/>
  <c r="CA26" i="50"/>
  <c r="BY26" i="50"/>
  <c r="BE26" i="50"/>
  <c r="BD26" i="50"/>
  <c r="BZ26" i="50"/>
  <c r="BZ28" i="50"/>
  <c r="CA28" i="50"/>
  <c r="BD28" i="50"/>
  <c r="CB28" i="50"/>
  <c r="BC28" i="50"/>
  <c r="BC30" i="50"/>
  <c r="CA30" i="50"/>
  <c r="BY30" i="50"/>
  <c r="BE30" i="50"/>
  <c r="CB30" i="50"/>
  <c r="BD30" i="50"/>
  <c r="CR10" i="51" a="1"/>
  <c r="CB11" i="51"/>
  <c r="CB13" i="51"/>
  <c r="BC13" i="51"/>
  <c r="CA13" i="51"/>
  <c r="BZ13" i="51"/>
  <c r="BE13" i="51"/>
  <c r="BY13" i="51"/>
  <c r="BD13" i="51"/>
  <c r="AR14" i="51"/>
  <c r="P23" i="51"/>
  <c r="CA35" i="51"/>
  <c r="BZ35" i="51"/>
  <c r="CB35" i="51"/>
  <c r="BE35" i="51"/>
  <c r="BY35" i="51"/>
  <c r="P15" i="52"/>
  <c r="B15" i="50" a="1"/>
  <c r="B15" i="50" s="1"/>
  <c r="P15" i="50" s="1"/>
  <c r="BZ21" i="50"/>
  <c r="BD21" i="50"/>
  <c r="BY21" i="50"/>
  <c r="DL22" i="50"/>
  <c r="CE22" i="50"/>
  <c r="CK22" i="50" s="1"/>
  <c r="BD35" i="50"/>
  <c r="BC35" i="50"/>
  <c r="CB35" i="50"/>
  <c r="CA35" i="50"/>
  <c r="BZ35" i="50"/>
  <c r="BE35" i="50"/>
  <c r="BY12" i="51"/>
  <c r="BE12" i="51"/>
  <c r="BD12" i="51"/>
  <c r="CB12" i="51"/>
  <c r="CA12" i="51"/>
  <c r="BC12" i="51"/>
  <c r="BE25" i="51"/>
  <c r="BZ25" i="51"/>
  <c r="BY25" i="51"/>
  <c r="BD25" i="51"/>
  <c r="BC25" i="51"/>
  <c r="F11" i="53" a="1"/>
  <c r="F11" i="53" s="1"/>
  <c r="N11" i="53" s="1"/>
  <c r="BD26" i="51"/>
  <c r="BY26" i="51"/>
  <c r="BE26" i="51"/>
  <c r="BC26" i="51"/>
  <c r="CB26" i="51"/>
  <c r="BD20" i="52"/>
  <c r="BY20" i="52"/>
  <c r="BE20" i="52"/>
  <c r="CA20" i="52"/>
  <c r="CB20" i="52"/>
  <c r="BZ20" i="52"/>
  <c r="BC20" i="52"/>
  <c r="BD17" i="53"/>
  <c r="CA17" i="53"/>
  <c r="BZ17" i="53"/>
  <c r="BE17" i="53"/>
  <c r="BC17" i="53"/>
  <c r="CB17" i="53"/>
  <c r="BY17" i="53"/>
  <c r="CS3" i="50"/>
  <c r="CH14" i="50"/>
  <c r="CG14" i="50"/>
  <c r="DL14" i="50"/>
  <c r="CE15" i="50"/>
  <c r="CK15" i="50" s="1"/>
  <c r="DL15" i="50"/>
  <c r="BE21" i="50"/>
  <c r="CB21" i="50"/>
  <c r="DL23" i="50"/>
  <c r="BE24" i="50"/>
  <c r="BC24" i="50"/>
  <c r="CB31" i="50"/>
  <c r="BY31" i="50"/>
  <c r="BD31" i="50"/>
  <c r="AN23" i="51"/>
  <c r="AS23" i="51" s="1"/>
  <c r="CV23" i="51" s="1"/>
  <c r="CA24" i="51"/>
  <c r="BZ24" i="51"/>
  <c r="BY24" i="51"/>
  <c r="BE24" i="51"/>
  <c r="BD24" i="51"/>
  <c r="CB24" i="51"/>
  <c r="BC24" i="51"/>
  <c r="CA25" i="51"/>
  <c r="CS3" i="52"/>
  <c r="CE23" i="52"/>
  <c r="R29" i="52"/>
  <c r="AN30" i="50"/>
  <c r="AS30" i="50" s="1"/>
  <c r="CV30" i="50" s="1"/>
  <c r="DL14" i="51"/>
  <c r="CE14" i="51"/>
  <c r="BY28" i="51"/>
  <c r="BE28" i="51"/>
  <c r="CB28" i="51"/>
  <c r="CA28" i="51"/>
  <c r="BD28" i="51"/>
  <c r="CB11" i="52"/>
  <c r="BE11" i="52"/>
  <c r="CA11" i="52"/>
  <c r="BD11" i="52"/>
  <c r="BC11" i="52"/>
  <c r="BD15" i="52"/>
  <c r="CA15" i="52"/>
  <c r="CB15" i="52"/>
  <c r="BE15" i="52"/>
  <c r="BZ15" i="52"/>
  <c r="BC15" i="52"/>
  <c r="BY15" i="52"/>
  <c r="BD22" i="52"/>
  <c r="CB27" i="52"/>
  <c r="BY27" i="52"/>
  <c r="BE27" i="52"/>
  <c r="BD27" i="52"/>
  <c r="BZ27" i="52"/>
  <c r="BC27" i="52"/>
  <c r="CA27" i="52"/>
  <c r="CA28" i="53"/>
  <c r="BZ28" i="53"/>
  <c r="BE28" i="53"/>
  <c r="BY28" i="53"/>
  <c r="BC28" i="53"/>
  <c r="BD28" i="53"/>
  <c r="CB32" i="53"/>
  <c r="CA32" i="53"/>
  <c r="BZ32" i="53"/>
  <c r="BD32" i="53"/>
  <c r="BY32" i="53"/>
  <c r="BC32" i="53"/>
  <c r="BE32" i="53"/>
  <c r="CA14" i="51"/>
  <c r="BC14" i="51"/>
  <c r="AN14" i="52"/>
  <c r="AS14" i="52" s="1"/>
  <c r="CV14" i="52" s="1"/>
  <c r="F21" i="52" a="1"/>
  <c r="F21" i="52" s="1"/>
  <c r="N21" i="52" s="1"/>
  <c r="F19" i="52" a="1"/>
  <c r="F19" i="52" s="1"/>
  <c r="N19" i="52" s="1"/>
  <c r="F18" i="52" a="1"/>
  <c r="F18" i="52" s="1"/>
  <c r="N18" i="52" s="1"/>
  <c r="CA20" i="53"/>
  <c r="BZ20" i="53"/>
  <c r="CB20" i="53"/>
  <c r="BE20" i="53"/>
  <c r="BY20" i="53"/>
  <c r="BD20" i="53"/>
  <c r="BC20" i="53"/>
  <c r="CA16" i="50"/>
  <c r="CB17" i="50"/>
  <c r="CB27" i="50"/>
  <c r="CI16" i="52"/>
  <c r="CB22" i="52"/>
  <c r="BC22" i="52"/>
  <c r="CA19" i="53"/>
  <c r="BZ19" i="53"/>
  <c r="BY19" i="53"/>
  <c r="BE19" i="53"/>
  <c r="BD19" i="53"/>
  <c r="CB19" i="53"/>
  <c r="BC19" i="53"/>
  <c r="BZ23" i="52"/>
  <c r="CB23" i="52"/>
  <c r="BE23" i="52"/>
  <c r="BY23" i="52"/>
  <c r="BE22" i="53"/>
  <c r="BD22" i="53"/>
  <c r="CB22" i="53"/>
  <c r="CA22" i="53"/>
  <c r="BZ22" i="53"/>
  <c r="BY22" i="53"/>
  <c r="BD26" i="53"/>
  <c r="CB26" i="53"/>
  <c r="BC26" i="53"/>
  <c r="CA26" i="53"/>
  <c r="BZ26" i="53"/>
  <c r="BE26" i="53"/>
  <c r="BY26" i="53"/>
  <c r="BY32" i="50"/>
  <c r="BY10" i="51"/>
  <c r="CB19" i="51"/>
  <c r="B29" i="51" a="1"/>
  <c r="B29" i="51" s="1"/>
  <c r="P29" i="51" s="1"/>
  <c r="CA23" i="52"/>
  <c r="CS3" i="51"/>
  <c r="CR31" i="52" a="1"/>
  <c r="EA10" i="52" a="1"/>
  <c r="EA10" i="52" s="1"/>
  <c r="CR24" i="52" a="1"/>
  <c r="BZ13" i="52"/>
  <c r="CB13" i="52"/>
  <c r="BE13" i="52"/>
  <c r="CA13" i="52"/>
  <c r="BD13" i="52"/>
  <c r="AN15" i="52"/>
  <c r="AS15" i="52" s="1"/>
  <c r="CV15" i="52" s="1"/>
  <c r="BE19" i="52"/>
  <c r="BZ19" i="52"/>
  <c r="BY19" i="52"/>
  <c r="BD19" i="52"/>
  <c r="CA19" i="52"/>
  <c r="BC19" i="52"/>
  <c r="BC21" i="52"/>
  <c r="BZ21" i="52"/>
  <c r="BY21" i="52"/>
  <c r="BE21" i="52"/>
  <c r="BD21" i="52"/>
  <c r="AN30" i="53"/>
  <c r="AS30" i="53" s="1"/>
  <c r="CV30" i="53" s="1"/>
  <c r="BE31" i="53"/>
  <c r="BD31" i="53"/>
  <c r="BC31" i="53"/>
  <c r="BZ31" i="53"/>
  <c r="BY31" i="53"/>
  <c r="CB31" i="53"/>
  <c r="CB34" i="51"/>
  <c r="CA34" i="51"/>
  <c r="CA12" i="52"/>
  <c r="BZ12" i="52"/>
  <c r="BD12" i="52"/>
  <c r="B22" i="52" a="1"/>
  <c r="B22" i="52" s="1"/>
  <c r="P22" i="52" s="1"/>
  <c r="DL30" i="53"/>
  <c r="CE30" i="53"/>
  <c r="CK30" i="53" s="1"/>
  <c r="CE30" i="51"/>
  <c r="BY12" i="52"/>
  <c r="BJ14" i="52"/>
  <c r="BI14" i="52"/>
  <c r="CA26" i="52"/>
  <c r="BZ26" i="52"/>
  <c r="BC26" i="52"/>
  <c r="CB26" i="52"/>
  <c r="BD30" i="52"/>
  <c r="BC30" i="52"/>
  <c r="BY30" i="52"/>
  <c r="BE30" i="52"/>
  <c r="CA32" i="52"/>
  <c r="BZ32" i="52"/>
  <c r="BC32" i="52"/>
  <c r="BY32" i="52"/>
  <c r="CS3" i="53"/>
  <c r="AO22" i="53"/>
  <c r="CT22" i="53" s="1"/>
  <c r="B22" i="53" a="1"/>
  <c r="B22" i="53" s="1"/>
  <c r="P22" i="53" s="1"/>
  <c r="AN30" i="52"/>
  <c r="AS30" i="52" s="1"/>
  <c r="CV30" i="52" s="1"/>
  <c r="BD10" i="52"/>
  <c r="BY10" i="52"/>
  <c r="BE10" i="52"/>
  <c r="BC31" i="52"/>
  <c r="BZ31" i="52"/>
  <c r="BE31" i="52"/>
  <c r="BY31" i="52"/>
  <c r="BD31" i="52"/>
  <c r="CA31" i="52"/>
  <c r="BZ15" i="53"/>
  <c r="BY15" i="53"/>
  <c r="BD15" i="53"/>
  <c r="BC15" i="53"/>
  <c r="BY30" i="51"/>
  <c r="CA16" i="52"/>
  <c r="CA28" i="52"/>
  <c r="BZ28" i="52"/>
  <c r="BZ17" i="52"/>
  <c r="CE22" i="52"/>
  <c r="CB25" i="52"/>
  <c r="CB10" i="53"/>
  <c r="BC10" i="53"/>
  <c r="BD14" i="53"/>
  <c r="BC14" i="53"/>
  <c r="CB14" i="53"/>
  <c r="CA14" i="53"/>
  <c r="BZ14" i="53"/>
  <c r="CH16" i="53"/>
  <c r="CG16" i="53"/>
  <c r="CF16" i="53"/>
  <c r="CE29" i="53"/>
  <c r="CK29" i="53" s="1"/>
  <c r="BY33" i="52"/>
  <c r="AQ23" i="53"/>
  <c r="B23" i="53" a="1"/>
  <c r="BH23" i="53"/>
  <c r="DC23" i="53" s="1"/>
  <c r="CR31" i="53" a="1"/>
  <c r="CR24" i="53" a="1"/>
  <c r="CR17" i="53" a="1"/>
  <c r="B15" i="53" a="1"/>
  <c r="B15" i="53" s="1"/>
  <c r="P15" i="53" s="1"/>
  <c r="BD23" i="53"/>
  <c r="BC23" i="53"/>
  <c r="BE23" i="53"/>
  <c r="CA25" i="53"/>
  <c r="BC25" i="53"/>
  <c r="BD25" i="53"/>
  <c r="CB25" i="53"/>
  <c r="BY35" i="52"/>
  <c r="BY11" i="53"/>
  <c r="DL16" i="53"/>
  <c r="BE18" i="53"/>
  <c r="BY18" i="53"/>
  <c r="BC27" i="53"/>
  <c r="CB27" i="53"/>
  <c r="BZ27" i="53"/>
  <c r="BE27" i="53"/>
  <c r="CE15" i="53"/>
  <c r="BZ18" i="53"/>
  <c r="BD27" i="53"/>
  <c r="CB33" i="53"/>
  <c r="CA33" i="53"/>
  <c r="BZ33" i="53"/>
  <c r="BD30" i="53"/>
  <c r="BE35" i="53"/>
  <c r="BY35" i="53"/>
  <c r="R16" i="49"/>
  <c r="BH16" i="49"/>
  <c r="DC16" i="49" s="1"/>
  <c r="CE30" i="49"/>
  <c r="CK30" i="49" s="1"/>
  <c r="DL30" i="49"/>
  <c r="CE16" i="49"/>
  <c r="CK16" i="49" s="1"/>
  <c r="DL16" i="49"/>
  <c r="BJ14" i="49"/>
  <c r="BI14" i="49"/>
  <c r="BH14" i="49"/>
  <c r="DC14" i="49" s="1"/>
  <c r="CA11" i="49"/>
  <c r="BC11" i="49"/>
  <c r="BY11" i="49"/>
  <c r="CB11" i="49"/>
  <c r="BZ11" i="49"/>
  <c r="BE11" i="49"/>
  <c r="BD11" i="49"/>
  <c r="BZ22" i="49"/>
  <c r="BY22" i="49"/>
  <c r="BE22" i="49"/>
  <c r="CA22" i="49"/>
  <c r="CS3" i="49"/>
  <c r="B15" i="49" a="1"/>
  <c r="B15" i="49" s="1"/>
  <c r="P15" i="49" s="1"/>
  <c r="CA23" i="49"/>
  <c r="BZ23" i="49"/>
  <c r="BE23" i="49"/>
  <c r="BC23" i="49"/>
  <c r="CB23" i="49"/>
  <c r="BD23" i="49"/>
  <c r="BY23" i="49"/>
  <c r="AN29" i="49"/>
  <c r="AS29" i="49" s="1"/>
  <c r="CV29" i="49" s="1"/>
  <c r="CA28" i="49"/>
  <c r="BZ28" i="49"/>
  <c r="BE28" i="49"/>
  <c r="BY28" i="49"/>
  <c r="BD28" i="49"/>
  <c r="CH14" i="49"/>
  <c r="CI14" i="49"/>
  <c r="CG14" i="49"/>
  <c r="AN14" i="49"/>
  <c r="AS14" i="49" s="1"/>
  <c r="CV14" i="49" s="1"/>
  <c r="AR15" i="49"/>
  <c r="CE15" i="49"/>
  <c r="CK15" i="49" s="1"/>
  <c r="DL15" i="49"/>
  <c r="CA21" i="49"/>
  <c r="BZ21" i="49"/>
  <c r="BY21" i="49"/>
  <c r="BE21" i="49"/>
  <c r="BC21" i="49"/>
  <c r="BE10" i="49"/>
  <c r="BD10" i="49"/>
  <c r="BC12" i="49"/>
  <c r="BY12" i="49"/>
  <c r="BE14" i="49"/>
  <c r="BC14" i="49"/>
  <c r="DL14" i="49"/>
  <c r="BC15" i="49"/>
  <c r="BD15" i="49"/>
  <c r="BY15" i="49"/>
  <c r="BD21" i="49"/>
  <c r="BE31" i="49"/>
  <c r="BD31" i="49"/>
  <c r="BC31" i="49"/>
  <c r="CB31" i="49"/>
  <c r="BY31" i="49"/>
  <c r="BZ31" i="49"/>
  <c r="CA16" i="49"/>
  <c r="CB17" i="49"/>
  <c r="AN22" i="49"/>
  <c r="AS22" i="49" s="1"/>
  <c r="CV22" i="49" s="1"/>
  <c r="CR31" i="49" a="1"/>
  <c r="CR10" i="49" a="1"/>
  <c r="CR17" i="49" a="1"/>
  <c r="CB18" i="49"/>
  <c r="CA19" i="49"/>
  <c r="CB20" i="49"/>
  <c r="B23" i="49" a="1"/>
  <c r="R23" i="49" s="1"/>
  <c r="AN23" i="49"/>
  <c r="AS23" i="49" s="1"/>
  <c r="CV23" i="49" s="1"/>
  <c r="CE23" i="49"/>
  <c r="BD25" i="49"/>
  <c r="BC25" i="49"/>
  <c r="BC27" i="49"/>
  <c r="CB27" i="49"/>
  <c r="BZ27" i="49"/>
  <c r="BE27" i="49"/>
  <c r="BY27" i="49"/>
  <c r="BD27" i="49"/>
  <c r="CA27" i="49"/>
  <c r="CB32" i="49"/>
  <c r="CA32" i="49"/>
  <c r="BY32" i="49"/>
  <c r="BC32" i="49"/>
  <c r="CB33" i="49"/>
  <c r="CA33" i="49"/>
  <c r="BZ33" i="49"/>
  <c r="AO30" i="49"/>
  <c r="CT30" i="49" s="1"/>
  <c r="BD30" i="49"/>
  <c r="BY34" i="49"/>
  <c r="BE35" i="49"/>
  <c r="BE30" i="49"/>
  <c r="BY35" i="49"/>
  <c r="F21" i="48" a="1"/>
  <c r="F21" i="48" s="1"/>
  <c r="N21" i="48" s="1"/>
  <c r="F20" i="48" a="1"/>
  <c r="F20" i="48" s="1"/>
  <c r="N20" i="48" s="1"/>
  <c r="F19" i="48" a="1"/>
  <c r="F19" i="48" s="1"/>
  <c r="N19" i="48" s="1"/>
  <c r="F18" i="48" a="1"/>
  <c r="F18" i="48" s="1"/>
  <c r="N18" i="48" s="1"/>
  <c r="BG20" i="48"/>
  <c r="CR31" i="48" a="1"/>
  <c r="CR10" i="48" a="1"/>
  <c r="EA10" i="48" a="1"/>
  <c r="EA10" i="48" s="1"/>
  <c r="CR24" i="48" a="1"/>
  <c r="CR17" i="48"/>
  <c r="AN30" i="48"/>
  <c r="AS30" i="48" s="1"/>
  <c r="CV30" i="48" s="1"/>
  <c r="AO29" i="48"/>
  <c r="CT29" i="48" s="1"/>
  <c r="AQ22" i="48"/>
  <c r="B22" i="48" a="1"/>
  <c r="BE14" i="48"/>
  <c r="BD14" i="48"/>
  <c r="BC14" i="48"/>
  <c r="CB14" i="48"/>
  <c r="BC15" i="48"/>
  <c r="CB15" i="48"/>
  <c r="BY15" i="48"/>
  <c r="BE15" i="48"/>
  <c r="CA15" i="48"/>
  <c r="BZ15" i="48"/>
  <c r="BD15" i="48"/>
  <c r="BH16" i="48"/>
  <c r="DC16" i="48" s="1"/>
  <c r="B16" i="48" a="1"/>
  <c r="Q16" i="48" s="1"/>
  <c r="AO16" i="48"/>
  <c r="CT16" i="48" s="1"/>
  <c r="BC27" i="48"/>
  <c r="CB27" i="48"/>
  <c r="BY27" i="48"/>
  <c r="BD27" i="48"/>
  <c r="BE27" i="48"/>
  <c r="CA27" i="48"/>
  <c r="BZ27" i="48"/>
  <c r="BY14" i="48"/>
  <c r="BE21" i="48"/>
  <c r="CA21" i="48"/>
  <c r="BZ21" i="48"/>
  <c r="BY21" i="48"/>
  <c r="BD21" i="48"/>
  <c r="CS3" i="48"/>
  <c r="BC21" i="48"/>
  <c r="CI30" i="48"/>
  <c r="CH30" i="48"/>
  <c r="CG30" i="48"/>
  <c r="CF30" i="48"/>
  <c r="BC10" i="48"/>
  <c r="CB10" i="48"/>
  <c r="CB16" i="48"/>
  <c r="CA16" i="48"/>
  <c r="BZ16" i="48"/>
  <c r="CE16" i="48"/>
  <c r="CK16" i="48" s="1"/>
  <c r="BC22" i="48"/>
  <c r="CB22" i="48"/>
  <c r="CA22" i="48"/>
  <c r="BY22" i="48"/>
  <c r="BZ22" i="48"/>
  <c r="B15" i="48" a="1"/>
  <c r="B15" i="48" s="1"/>
  <c r="P15" i="48" s="1"/>
  <c r="AN23" i="48"/>
  <c r="AS23" i="48" s="1"/>
  <c r="CV23" i="48" s="1"/>
  <c r="BY10" i="48"/>
  <c r="BE18" i="48"/>
  <c r="BD18" i="48"/>
  <c r="BC18" i="48"/>
  <c r="BD19" i="48"/>
  <c r="BC19" i="48"/>
  <c r="BY19" i="48"/>
  <c r="DL23" i="48"/>
  <c r="BY11" i="48"/>
  <c r="CB25" i="48"/>
  <c r="CA25" i="48"/>
  <c r="BD25" i="48"/>
  <c r="BC25" i="48"/>
  <c r="BY25" i="48"/>
  <c r="BZ11" i="48"/>
  <c r="BY12" i="48"/>
  <c r="Q23" i="48"/>
  <c r="P23" i="48"/>
  <c r="R23" i="48"/>
  <c r="AP29" i="48"/>
  <c r="CA26" i="48"/>
  <c r="BZ26" i="48"/>
  <c r="CB32" i="48"/>
  <c r="CA32" i="48"/>
  <c r="BZ32" i="48"/>
  <c r="BD32" i="48"/>
  <c r="BY32" i="48"/>
  <c r="BC32" i="48"/>
  <c r="CA23" i="48"/>
  <c r="BE31" i="48"/>
  <c r="BD31" i="48"/>
  <c r="BC31" i="48"/>
  <c r="CB31" i="48"/>
  <c r="CB23" i="48"/>
  <c r="CA24" i="48"/>
  <c r="BE32" i="48"/>
  <c r="BC26" i="48"/>
  <c r="CA28" i="48"/>
  <c r="BY28" i="48"/>
  <c r="BD28" i="48"/>
  <c r="BC28" i="48"/>
  <c r="BZ28" i="48"/>
  <c r="CB33" i="48"/>
  <c r="CA33" i="48"/>
  <c r="BZ33" i="48"/>
  <c r="BY29" i="48"/>
  <c r="BD30" i="48"/>
  <c r="BE35" i="48"/>
  <c r="BE30" i="48"/>
  <c r="BY35" i="48"/>
  <c r="BJ15" i="47"/>
  <c r="BH15" i="47"/>
  <c r="DC15" i="47" s="1"/>
  <c r="BI15" i="47"/>
  <c r="BJ14" i="47"/>
  <c r="BH14" i="47"/>
  <c r="DC14" i="47" s="1"/>
  <c r="BI14" i="47"/>
  <c r="AQ14" i="47"/>
  <c r="AR14" i="47"/>
  <c r="AP14" i="47"/>
  <c r="AO14" i="47"/>
  <c r="CT14" i="47" s="1"/>
  <c r="CR31" i="47" a="1"/>
  <c r="CR24" i="47" a="1"/>
  <c r="CR10" i="47" a="1"/>
  <c r="EA10" i="47" a="1"/>
  <c r="EA10" i="47" s="1"/>
  <c r="BZ16" i="47"/>
  <c r="DL23" i="47"/>
  <c r="CE23" i="47"/>
  <c r="CK23" i="47" s="1"/>
  <c r="BH30" i="47"/>
  <c r="DC30" i="47" s="1"/>
  <c r="BJ30" i="47"/>
  <c r="BY11" i="47"/>
  <c r="BE14" i="47"/>
  <c r="CA14" i="47"/>
  <c r="BZ14" i="47"/>
  <c r="CA16" i="47"/>
  <c r="BE17" i="47"/>
  <c r="BZ18" i="47"/>
  <c r="BE18" i="47"/>
  <c r="CA18" i="47"/>
  <c r="CB18" i="47"/>
  <c r="BD18" i="47"/>
  <c r="BC18" i="47"/>
  <c r="CH14" i="47"/>
  <c r="CG14" i="47"/>
  <c r="CF14" i="47"/>
  <c r="BC16" i="47"/>
  <c r="CB16" i="47"/>
  <c r="BE16" i="47"/>
  <c r="CR17" i="47" a="1"/>
  <c r="BY16" i="47"/>
  <c r="CA11" i="47"/>
  <c r="BZ11" i="47"/>
  <c r="CB11" i="47"/>
  <c r="AO15" i="47"/>
  <c r="CT15" i="47" s="1"/>
  <c r="B15" i="47" a="1"/>
  <c r="CA17" i="47"/>
  <c r="BC17" i="47"/>
  <c r="CB17" i="47"/>
  <c r="BD17" i="47"/>
  <c r="AO22" i="47"/>
  <c r="CT22" i="47" s="1"/>
  <c r="BC11" i="47"/>
  <c r="CI14" i="47"/>
  <c r="BY17" i="47"/>
  <c r="BE20" i="47"/>
  <c r="BC20" i="47"/>
  <c r="CB20" i="47"/>
  <c r="BY20" i="47"/>
  <c r="BD20" i="47"/>
  <c r="BZ20" i="47"/>
  <c r="BE11" i="47"/>
  <c r="BD10" i="47"/>
  <c r="BE12" i="47"/>
  <c r="BY12" i="47"/>
  <c r="BC22" i="47"/>
  <c r="AN23" i="47"/>
  <c r="AS23" i="47" s="1"/>
  <c r="CV23" i="47" s="1"/>
  <c r="BD25" i="47"/>
  <c r="BE25" i="47"/>
  <c r="BC25" i="47"/>
  <c r="CA25" i="47"/>
  <c r="BZ25" i="47"/>
  <c r="DL30" i="47"/>
  <c r="CS3" i="47"/>
  <c r="BZ10" i="47"/>
  <c r="BD31" i="47"/>
  <c r="BC31" i="47"/>
  <c r="CB31" i="47"/>
  <c r="BY31" i="47"/>
  <c r="BD21" i="47"/>
  <c r="BC21" i="47"/>
  <c r="BZ21" i="47"/>
  <c r="BE21" i="47"/>
  <c r="CB21" i="47"/>
  <c r="CB22" i="47"/>
  <c r="CA22" i="47"/>
  <c r="BD22" i="47"/>
  <c r="BY10" i="47"/>
  <c r="CB12" i="47"/>
  <c r="BE22" i="47"/>
  <c r="DL14" i="47"/>
  <c r="BE15" i="47"/>
  <c r="BC15" i="47"/>
  <c r="BZ15" i="47"/>
  <c r="BD15" i="47"/>
  <c r="DL15" i="47"/>
  <c r="B16" i="47" a="1"/>
  <c r="B16" i="47" s="1"/>
  <c r="P16" i="47" s="1"/>
  <c r="AN16" i="47"/>
  <c r="AS16" i="47" s="1"/>
  <c r="CV16" i="47" s="1"/>
  <c r="CF16" i="47"/>
  <c r="BZ24" i="47"/>
  <c r="CA24" i="47"/>
  <c r="BY24" i="47"/>
  <c r="BE24" i="47"/>
  <c r="BD24" i="47"/>
  <c r="BC26" i="47"/>
  <c r="BY26" i="47"/>
  <c r="BE26" i="47"/>
  <c r="BD26" i="47"/>
  <c r="CA26" i="47"/>
  <c r="BC24" i="47"/>
  <c r="CB26" i="47"/>
  <c r="BE30" i="47"/>
  <c r="BD30" i="47"/>
  <c r="CB30" i="47"/>
  <c r="CA30" i="47"/>
  <c r="BZ30" i="47"/>
  <c r="BD19" i="47"/>
  <c r="BY23" i="47"/>
  <c r="BZ23" i="47"/>
  <c r="CA28" i="47"/>
  <c r="BZ28" i="47"/>
  <c r="CB33" i="47"/>
  <c r="CA33" i="47"/>
  <c r="BZ33" i="47"/>
  <c r="BE33" i="47"/>
  <c r="BC33" i="47"/>
  <c r="CB23" i="47"/>
  <c r="AQ30" i="47"/>
  <c r="BZ27" i="47"/>
  <c r="B30" i="47" a="1"/>
  <c r="BY32" i="47"/>
  <c r="CA32" i="47"/>
  <c r="BE35" i="47"/>
  <c r="CE15" i="46"/>
  <c r="CK15" i="46" s="1"/>
  <c r="DL15" i="46"/>
  <c r="BJ22" i="46"/>
  <c r="BH22" i="46"/>
  <c r="DC22" i="46" s="1"/>
  <c r="BD10" i="46"/>
  <c r="BC10" i="46"/>
  <c r="CB10" i="46"/>
  <c r="CA10" i="46"/>
  <c r="BZ10" i="46"/>
  <c r="BY10" i="46"/>
  <c r="BE10" i="46"/>
  <c r="CB11" i="46"/>
  <c r="CA11" i="46"/>
  <c r="BZ11" i="46"/>
  <c r="BE11" i="46"/>
  <c r="BY11" i="46"/>
  <c r="BD11" i="46"/>
  <c r="BC11" i="46"/>
  <c r="R30" i="46"/>
  <c r="Q30" i="46"/>
  <c r="P30" i="46"/>
  <c r="AN23" i="46"/>
  <c r="AS23" i="46" s="1"/>
  <c r="CV23" i="46" s="1"/>
  <c r="CR31" i="46" a="1"/>
  <c r="CR24" i="46" a="1"/>
  <c r="EA10" i="46" a="1"/>
  <c r="EA10" i="46" s="1"/>
  <c r="CR17" i="46" a="1"/>
  <c r="CR10" i="46" a="1"/>
  <c r="CE14" i="46"/>
  <c r="BZ24" i="46"/>
  <c r="BD24" i="46"/>
  <c r="BC24" i="46"/>
  <c r="CA24" i="46"/>
  <c r="BY24" i="46"/>
  <c r="BE24" i="46"/>
  <c r="CA29" i="46"/>
  <c r="BZ29" i="46"/>
  <c r="BY29" i="46"/>
  <c r="BD29" i="46"/>
  <c r="BE29" i="46"/>
  <c r="CB29" i="46"/>
  <c r="BH14" i="46"/>
  <c r="DC14" i="46" s="1"/>
  <c r="BJ14" i="46"/>
  <c r="BI14" i="46"/>
  <c r="BJ16" i="46"/>
  <c r="AQ29" i="46"/>
  <c r="B29" i="46" a="1"/>
  <c r="B29" i="46" s="1"/>
  <c r="P29" i="46" s="1"/>
  <c r="CB24" i="46"/>
  <c r="BC29" i="46"/>
  <c r="BJ15" i="46"/>
  <c r="CS3" i="46"/>
  <c r="BE15" i="46"/>
  <c r="BD15" i="46"/>
  <c r="BZ15" i="46"/>
  <c r="CG16" i="46"/>
  <c r="BD21" i="46"/>
  <c r="BC21" i="46"/>
  <c r="CB21" i="46"/>
  <c r="CA21" i="46"/>
  <c r="BZ21" i="46"/>
  <c r="AO15" i="46"/>
  <c r="CT15" i="46" s="1"/>
  <c r="BE20" i="46"/>
  <c r="BD20" i="46"/>
  <c r="CA20" i="46"/>
  <c r="BZ20" i="46"/>
  <c r="BY20" i="46"/>
  <c r="CB32" i="46"/>
  <c r="BY32" i="46"/>
  <c r="BC32" i="46"/>
  <c r="BE32" i="46"/>
  <c r="BD32" i="46"/>
  <c r="AR14" i="46"/>
  <c r="AP14" i="46"/>
  <c r="AO14" i="46"/>
  <c r="CT14" i="46" s="1"/>
  <c r="B15" i="46" a="1"/>
  <c r="CB17" i="46"/>
  <c r="CA17" i="46"/>
  <c r="BZ17" i="46"/>
  <c r="BE17" i="46"/>
  <c r="BC20" i="46"/>
  <c r="CB20" i="46"/>
  <c r="BD25" i="46"/>
  <c r="CB25" i="46"/>
  <c r="BZ25" i="46"/>
  <c r="BE25" i="46"/>
  <c r="CA25" i="46"/>
  <c r="BD26" i="46"/>
  <c r="BZ26" i="46"/>
  <c r="BY26" i="46"/>
  <c r="BE26" i="46"/>
  <c r="BC26" i="46"/>
  <c r="CB26" i="46"/>
  <c r="CB12" i="46"/>
  <c r="BD12" i="46"/>
  <c r="BC12" i="46"/>
  <c r="CA13" i="46"/>
  <c r="BZ13" i="46"/>
  <c r="CB13" i="46"/>
  <c r="BE13" i="46"/>
  <c r="BY13" i="46"/>
  <c r="CA15" i="46"/>
  <c r="B16" i="46" a="1"/>
  <c r="B16" i="46" s="1"/>
  <c r="P16" i="46" s="1"/>
  <c r="BC17" i="46"/>
  <c r="BE21" i="46"/>
  <c r="CA23" i="46"/>
  <c r="BZ23" i="46"/>
  <c r="CE30" i="46"/>
  <c r="CB33" i="46"/>
  <c r="CA33" i="46"/>
  <c r="BE33" i="46"/>
  <c r="BD33" i="46"/>
  <c r="BC22" i="46"/>
  <c r="BC27" i="46"/>
  <c r="CA27" i="46"/>
  <c r="BY27" i="46"/>
  <c r="BD27" i="46"/>
  <c r="BZ27" i="46"/>
  <c r="CE29" i="46"/>
  <c r="CK29" i="46" s="1"/>
  <c r="BY14" i="46"/>
  <c r="BE19" i="46"/>
  <c r="BE31" i="46"/>
  <c r="BD31" i="46"/>
  <c r="CB31" i="46"/>
  <c r="CA31" i="46"/>
  <c r="BZ31" i="46"/>
  <c r="CA34" i="46"/>
  <c r="BZ34" i="46"/>
  <c r="BY35" i="46"/>
  <c r="CG29" i="56" l="1"/>
  <c r="BI30" i="70"/>
  <c r="CK22" i="69"/>
  <c r="CK23" i="75"/>
  <c r="AS22" i="68"/>
  <c r="CV22" i="68" s="1"/>
  <c r="AS16" i="74"/>
  <c r="CV16" i="74" s="1"/>
  <c r="AS29" i="68"/>
  <c r="CV29" i="68" s="1"/>
  <c r="AS29" i="65"/>
  <c r="CV29" i="65" s="1"/>
  <c r="BK22" i="74"/>
  <c r="CG23" i="61"/>
  <c r="AS29" i="70"/>
  <c r="CV29" i="70" s="1"/>
  <c r="AS30" i="72"/>
  <c r="CV30" i="72" s="1"/>
  <c r="CK16" i="52"/>
  <c r="Q23" i="72"/>
  <c r="CK23" i="48"/>
  <c r="CJ23" i="72"/>
  <c r="AS16" i="63"/>
  <c r="CV16" i="63" s="1"/>
  <c r="AS30" i="46"/>
  <c r="CV30" i="46" s="1"/>
  <c r="AS15" i="60"/>
  <c r="CV15" i="60" s="1"/>
  <c r="CK15" i="65"/>
  <c r="CK29" i="51"/>
  <c r="AS30" i="61"/>
  <c r="CV30" i="61" s="1"/>
  <c r="AS29" i="67"/>
  <c r="CV29" i="67" s="1"/>
  <c r="BK15" i="68"/>
  <c r="CK23" i="53"/>
  <c r="AS22" i="50"/>
  <c r="CV22" i="50" s="1"/>
  <c r="AS22" i="61"/>
  <c r="CV22" i="61" s="1"/>
  <c r="AS29" i="55"/>
  <c r="CV29" i="55" s="1"/>
  <c r="BK20" i="60"/>
  <c r="BK18" i="60"/>
  <c r="BK27" i="69"/>
  <c r="CJ23" i="50"/>
  <c r="CK23" i="50"/>
  <c r="AS22" i="55"/>
  <c r="CV22" i="55" s="1"/>
  <c r="AS16" i="69"/>
  <c r="CV16" i="69" s="1"/>
  <c r="AS29" i="53"/>
  <c r="CV29" i="53" s="1"/>
  <c r="CJ29" i="51"/>
  <c r="CK15" i="48"/>
  <c r="AS23" i="62"/>
  <c r="CV23" i="62" s="1"/>
  <c r="AS30" i="69"/>
  <c r="CV30" i="69" s="1"/>
  <c r="AS15" i="48"/>
  <c r="CV15" i="48" s="1"/>
  <c r="AS15" i="53"/>
  <c r="CV15" i="53" s="1"/>
  <c r="CK30" i="58"/>
  <c r="AS29" i="59"/>
  <c r="CV29" i="59" s="1"/>
  <c r="AS23" i="52"/>
  <c r="CV23" i="52" s="1"/>
  <c r="AS23" i="68"/>
  <c r="CV23" i="68" s="1"/>
  <c r="AR26" i="54"/>
  <c r="AS26" i="54"/>
  <c r="CV26" i="54" s="1"/>
  <c r="CK15" i="61"/>
  <c r="CK29" i="56"/>
  <c r="AS23" i="60"/>
  <c r="CV23" i="60" s="1"/>
  <c r="AS15" i="65"/>
  <c r="CV15" i="65" s="1"/>
  <c r="AS30" i="71"/>
  <c r="CV30" i="71" s="1"/>
  <c r="AS16" i="61"/>
  <c r="CV16" i="61" s="1"/>
  <c r="AS15" i="49"/>
  <c r="CV15" i="49" s="1"/>
  <c r="AS22" i="69"/>
  <c r="CV22" i="69" s="1"/>
  <c r="AS30" i="51"/>
  <c r="CV30" i="51" s="1"/>
  <c r="AS22" i="65"/>
  <c r="CV22" i="65" s="1"/>
  <c r="AS16" i="55"/>
  <c r="CV16" i="55" s="1"/>
  <c r="AS23" i="64"/>
  <c r="CV23" i="64" s="1"/>
  <c r="AS15" i="68"/>
  <c r="CV15" i="68" s="1"/>
  <c r="AS29" i="58"/>
  <c r="CV29" i="58" s="1"/>
  <c r="AS15" i="67"/>
  <c r="CV15" i="67" s="1"/>
  <c r="AS30" i="58"/>
  <c r="CV30" i="58" s="1"/>
  <c r="AS15" i="47"/>
  <c r="CV15" i="47" s="1"/>
  <c r="AS15" i="55"/>
  <c r="CV15" i="55" s="1"/>
  <c r="AQ13" i="55"/>
  <c r="AS13" i="55"/>
  <c r="CV13" i="55" s="1"/>
  <c r="AQ21" i="63"/>
  <c r="AS21" i="63"/>
  <c r="CV21" i="63" s="1"/>
  <c r="Q16" i="75"/>
  <c r="AO21" i="70"/>
  <c r="CT21" i="70" s="1"/>
  <c r="AS21" i="70"/>
  <c r="CV21" i="70" s="1"/>
  <c r="AP26" i="69"/>
  <c r="AS26" i="69"/>
  <c r="CV26" i="69" s="1"/>
  <c r="AS23" i="70"/>
  <c r="CV23" i="70" s="1"/>
  <c r="AS15" i="59"/>
  <c r="CV15" i="59" s="1"/>
  <c r="AS16" i="68"/>
  <c r="CV16" i="68" s="1"/>
  <c r="AS16" i="48"/>
  <c r="CV16" i="48" s="1"/>
  <c r="AS30" i="62"/>
  <c r="CV30" i="62" s="1"/>
  <c r="AS23" i="66"/>
  <c r="CV23" i="66" s="1"/>
  <c r="AS16" i="56"/>
  <c r="CV16" i="56" s="1"/>
  <c r="AS15" i="58"/>
  <c r="CV15" i="58" s="1"/>
  <c r="AQ14" i="55"/>
  <c r="AS14" i="55"/>
  <c r="CV14" i="55" s="1"/>
  <c r="Q29" i="52"/>
  <c r="R16" i="75"/>
  <c r="CK15" i="64"/>
  <c r="BK18" i="70"/>
  <c r="CK30" i="71"/>
  <c r="AS23" i="55"/>
  <c r="CV23" i="55" s="1"/>
  <c r="AS22" i="57"/>
  <c r="CV22" i="57" s="1"/>
  <c r="AS30" i="68"/>
  <c r="CV30" i="68" s="1"/>
  <c r="AS16" i="57"/>
  <c r="CV16" i="57" s="1"/>
  <c r="AS30" i="49"/>
  <c r="CV30" i="49" s="1"/>
  <c r="AS23" i="63"/>
  <c r="CV23" i="63" s="1"/>
  <c r="AS16" i="46"/>
  <c r="CV16" i="46" s="1"/>
  <c r="AS22" i="62"/>
  <c r="CV22" i="62" s="1"/>
  <c r="AS22" i="47"/>
  <c r="CV22" i="47" s="1"/>
  <c r="AS22" i="76"/>
  <c r="CV22" i="76" s="1"/>
  <c r="AS30" i="64"/>
  <c r="CV30" i="64" s="1"/>
  <c r="AS16" i="49"/>
  <c r="CV16" i="49" s="1"/>
  <c r="AS16" i="65"/>
  <c r="CV16" i="65" s="1"/>
  <c r="AS23" i="57"/>
  <c r="CV23" i="57" s="1"/>
  <c r="AS22" i="71"/>
  <c r="CV22" i="71" s="1"/>
  <c r="AO18" i="70"/>
  <c r="CT18" i="70" s="1"/>
  <c r="AS18" i="70"/>
  <c r="CV18" i="70" s="1"/>
  <c r="AS23" i="53"/>
  <c r="CV23" i="53" s="1"/>
  <c r="AS30" i="56"/>
  <c r="CV30" i="56" s="1"/>
  <c r="AS23" i="67"/>
  <c r="CV23" i="67" s="1"/>
  <c r="AS29" i="56"/>
  <c r="CV29" i="56" s="1"/>
  <c r="AS30" i="63"/>
  <c r="CV30" i="63" s="1"/>
  <c r="AS22" i="60"/>
  <c r="CV22" i="60" s="1"/>
  <c r="AS22" i="74"/>
  <c r="CV22" i="74" s="1"/>
  <c r="AS29" i="61"/>
  <c r="CV29" i="61" s="1"/>
  <c r="AS15" i="46"/>
  <c r="CV15" i="46" s="1"/>
  <c r="AS15" i="74"/>
  <c r="CV15" i="74" s="1"/>
  <c r="AS22" i="59"/>
  <c r="CV22" i="59" s="1"/>
  <c r="AS30" i="75"/>
  <c r="CV30" i="75" s="1"/>
  <c r="AS22" i="63"/>
  <c r="CV22" i="63" s="1"/>
  <c r="AS22" i="56"/>
  <c r="CV22" i="56" s="1"/>
  <c r="AS15" i="70"/>
  <c r="CV15" i="70" s="1"/>
  <c r="AS16" i="52"/>
  <c r="CV16" i="52" s="1"/>
  <c r="AO19" i="70"/>
  <c r="CT19" i="70" s="1"/>
  <c r="AS19" i="70"/>
  <c r="CV19" i="70" s="1"/>
  <c r="AQ27" i="54"/>
  <c r="AS27" i="54"/>
  <c r="CV27" i="54" s="1"/>
  <c r="CJ15" i="74"/>
  <c r="CK30" i="47"/>
  <c r="AS22" i="48"/>
  <c r="CV22" i="48" s="1"/>
  <c r="AS16" i="54"/>
  <c r="CV16" i="54" s="1"/>
  <c r="AS29" i="66"/>
  <c r="CV29" i="66" s="1"/>
  <c r="AS15" i="56"/>
  <c r="CV15" i="56" s="1"/>
  <c r="AS23" i="76"/>
  <c r="CV23" i="76" s="1"/>
  <c r="AS23" i="59"/>
  <c r="CV23" i="59" s="1"/>
  <c r="AS22" i="75"/>
  <c r="CV22" i="75" s="1"/>
  <c r="AS15" i="57"/>
  <c r="CV15" i="57" s="1"/>
  <c r="AS29" i="48"/>
  <c r="CV29" i="48" s="1"/>
  <c r="AS15" i="72"/>
  <c r="CV15" i="72" s="1"/>
  <c r="AS16" i="53"/>
  <c r="CV16" i="53" s="1"/>
  <c r="AS16" i="75"/>
  <c r="CV16" i="75" s="1"/>
  <c r="AS29" i="62"/>
  <c r="CV29" i="62" s="1"/>
  <c r="AS22" i="54"/>
  <c r="CV22" i="54" s="1"/>
  <c r="AS22" i="66"/>
  <c r="CV22" i="66" s="1"/>
  <c r="AS29" i="50"/>
  <c r="CV29" i="50" s="1"/>
  <c r="BI30" i="59"/>
  <c r="Q16" i="69"/>
  <c r="BK30" i="68"/>
  <c r="BK30" i="57"/>
  <c r="CK30" i="59"/>
  <c r="AS16" i="71"/>
  <c r="CV16" i="71" s="1"/>
  <c r="AS29" i="47"/>
  <c r="CV29" i="47" s="1"/>
  <c r="AS23" i="75"/>
  <c r="CV23" i="75" s="1"/>
  <c r="AS22" i="64"/>
  <c r="CV22" i="64" s="1"/>
  <c r="AS29" i="54"/>
  <c r="CV29" i="54" s="1"/>
  <c r="AS15" i="76"/>
  <c r="CV15" i="76" s="1"/>
  <c r="AS30" i="57"/>
  <c r="CV30" i="57" s="1"/>
  <c r="AS29" i="74"/>
  <c r="CV29" i="74" s="1"/>
  <c r="AS23" i="56"/>
  <c r="CV23" i="56" s="1"/>
  <c r="AS29" i="46"/>
  <c r="CV29" i="46" s="1"/>
  <c r="AS30" i="70"/>
  <c r="CV30" i="70" s="1"/>
  <c r="AS22" i="52"/>
  <c r="CV22" i="52" s="1"/>
  <c r="AS23" i="74"/>
  <c r="CV23" i="74" s="1"/>
  <c r="AS16" i="62"/>
  <c r="CV16" i="62" s="1"/>
  <c r="AS16" i="76"/>
  <c r="CV16" i="76" s="1"/>
  <c r="AS29" i="60"/>
  <c r="CV29" i="60" s="1"/>
  <c r="AS15" i="50"/>
  <c r="CV15" i="50" s="1"/>
  <c r="AR20" i="70"/>
  <c r="AS20" i="70"/>
  <c r="CV20" i="70" s="1"/>
  <c r="CK29" i="50"/>
  <c r="AS23" i="65"/>
  <c r="CV23" i="65" s="1"/>
  <c r="AS22" i="46"/>
  <c r="CV22" i="46" s="1"/>
  <c r="AS30" i="74"/>
  <c r="CV30" i="74" s="1"/>
  <c r="AS15" i="63"/>
  <c r="CV15" i="63" s="1"/>
  <c r="AS15" i="51"/>
  <c r="CV15" i="51" s="1"/>
  <c r="AS15" i="71"/>
  <c r="CV15" i="71" s="1"/>
  <c r="AS22" i="53"/>
  <c r="CV22" i="53" s="1"/>
  <c r="AS29" i="71"/>
  <c r="CV29" i="71" s="1"/>
  <c r="AS23" i="54"/>
  <c r="CV23" i="54" s="1"/>
  <c r="AS23" i="69"/>
  <c r="CV23" i="69" s="1"/>
  <c r="AS16" i="70"/>
  <c r="CV16" i="70" s="1"/>
  <c r="AS29" i="51"/>
  <c r="CV29" i="51" s="1"/>
  <c r="AS29" i="69"/>
  <c r="CV29" i="69" s="1"/>
  <c r="AS23" i="61"/>
  <c r="CV23" i="61" s="1"/>
  <c r="AS15" i="75"/>
  <c r="CV15" i="75" s="1"/>
  <c r="AS16" i="59"/>
  <c r="CV16" i="59" s="1"/>
  <c r="AS30" i="47"/>
  <c r="CV30" i="47" s="1"/>
  <c r="CG16" i="52"/>
  <c r="CK22" i="56"/>
  <c r="CG30" i="67"/>
  <c r="CH30" i="72"/>
  <c r="AQ29" i="68"/>
  <c r="CK23" i="65"/>
  <c r="CK15" i="76"/>
  <c r="CH30" i="67"/>
  <c r="CK23" i="67"/>
  <c r="CK16" i="58"/>
  <c r="CK30" i="67"/>
  <c r="CK23" i="63"/>
  <c r="CK23" i="61"/>
  <c r="BI29" i="59"/>
  <c r="CI30" i="67"/>
  <c r="CK29" i="70"/>
  <c r="CG23" i="62"/>
  <c r="CK16" i="57"/>
  <c r="CK23" i="62"/>
  <c r="CK30" i="46"/>
  <c r="CK23" i="74"/>
  <c r="CJ30" i="72"/>
  <c r="CJ30" i="67"/>
  <c r="CK16" i="76"/>
  <c r="CG16" i="58"/>
  <c r="CR31" i="60"/>
  <c r="F31" i="60" s="1" a="1"/>
  <c r="F31" i="60" s="1"/>
  <c r="N31" i="60" s="1"/>
  <c r="CH16" i="58"/>
  <c r="CK30" i="54"/>
  <c r="CI30" i="72"/>
  <c r="CK22" i="48"/>
  <c r="CI16" i="46"/>
  <c r="CJ16" i="58"/>
  <c r="CK22" i="72"/>
  <c r="BJ22" i="60"/>
  <c r="CK23" i="52"/>
  <c r="F33" i="60" a="1"/>
  <c r="F33" i="60" s="1"/>
  <c r="N33" i="60" s="1"/>
  <c r="CI16" i="58"/>
  <c r="CK16" i="55"/>
  <c r="CJ16" i="46"/>
  <c r="CK30" i="72"/>
  <c r="CK16" i="70"/>
  <c r="CK30" i="51"/>
  <c r="CH16" i="46"/>
  <c r="BJ22" i="47"/>
  <c r="CK22" i="68"/>
  <c r="CK30" i="69"/>
  <c r="CK15" i="55"/>
  <c r="CK16" i="64"/>
  <c r="X18" i="58" a="1"/>
  <c r="X18" i="58" s="1"/>
  <c r="X19" i="58" a="1"/>
  <c r="X19" i="58" s="1"/>
  <c r="X20" i="58" a="1"/>
  <c r="X20" i="58" s="1"/>
  <c r="X21" i="58" a="1"/>
  <c r="X21" i="58" s="1"/>
  <c r="X18" i="72" a="1"/>
  <c r="X18" i="72" s="1"/>
  <c r="X19" i="72" a="1"/>
  <c r="X19" i="72" s="1"/>
  <c r="X21" i="72" a="1"/>
  <c r="X21" i="72" s="1"/>
  <c r="X20" i="72" a="1"/>
  <c r="X20" i="72" s="1"/>
  <c r="X28" i="48" a="1"/>
  <c r="X28" i="48" s="1"/>
  <c r="X25" i="48" a="1"/>
  <c r="X25" i="48" s="1"/>
  <c r="X26" i="48" a="1"/>
  <c r="X26" i="48" s="1"/>
  <c r="X27" i="48" a="1"/>
  <c r="X27" i="48" s="1"/>
  <c r="X28" i="53" a="1"/>
  <c r="X28" i="53" s="1"/>
  <c r="X27" i="53" a="1"/>
  <c r="X27" i="53" s="1"/>
  <c r="X26" i="53" a="1"/>
  <c r="X26" i="53" s="1"/>
  <c r="X25" i="53" a="1"/>
  <c r="X25" i="53" s="1"/>
  <c r="X19" i="51" a="1"/>
  <c r="X19" i="51" s="1"/>
  <c r="X20" i="51" a="1"/>
  <c r="X20" i="51" s="1"/>
  <c r="X18" i="51" a="1"/>
  <c r="X18" i="51" s="1"/>
  <c r="X11" i="59" a="1"/>
  <c r="X11" i="59" s="1"/>
  <c r="X12" i="59" a="1"/>
  <c r="X12" i="59" s="1"/>
  <c r="X13" i="59" a="1"/>
  <c r="X13" i="59" s="1"/>
  <c r="Q29" i="66"/>
  <c r="X32" i="64" a="1"/>
  <c r="X32" i="64" s="1"/>
  <c r="X33" i="64" a="1"/>
  <c r="X33" i="64" s="1"/>
  <c r="BL17" i="63" a="1"/>
  <c r="BL17" i="63" s="1"/>
  <c r="X17" i="63" a="1"/>
  <c r="X17" i="63" s="1"/>
  <c r="X12" i="62" a="1"/>
  <c r="X12" i="62" s="1"/>
  <c r="X13" i="62" a="1"/>
  <c r="X13" i="62" s="1"/>
  <c r="X14" i="62" a="1"/>
  <c r="X14" i="62" s="1"/>
  <c r="X11" i="62" a="1"/>
  <c r="X11" i="62" s="1"/>
  <c r="X18" i="74" a="1"/>
  <c r="X18" i="74" s="1"/>
  <c r="X20" i="74" a="1"/>
  <c r="X20" i="74" s="1"/>
  <c r="X19" i="74" a="1"/>
  <c r="X19" i="74" s="1"/>
  <c r="X21" i="74" a="1"/>
  <c r="X21" i="74" s="1"/>
  <c r="X34" i="68" a="1"/>
  <c r="X34" i="68" s="1"/>
  <c r="X35" i="68" a="1"/>
  <c r="X35" i="68" s="1"/>
  <c r="X32" i="68" a="1"/>
  <c r="X32" i="68" s="1"/>
  <c r="X33" i="68" a="1"/>
  <c r="X33" i="68" s="1"/>
  <c r="X11" i="70" a="1"/>
  <c r="X11" i="70" s="1"/>
  <c r="X12" i="70" a="1"/>
  <c r="X12" i="70" s="1"/>
  <c r="X13" i="70" a="1"/>
  <c r="X13" i="70" s="1"/>
  <c r="AN13" i="70" s="1"/>
  <c r="AS13" i="70" s="1"/>
  <c r="CV13" i="70" s="1"/>
  <c r="X13" i="69" a="1"/>
  <c r="X13" i="69" s="1"/>
  <c r="AN13" i="69" s="1"/>
  <c r="AS13" i="69" s="1"/>
  <c r="CV13" i="69" s="1"/>
  <c r="X11" i="69" a="1"/>
  <c r="X11" i="69" s="1"/>
  <c r="X12" i="69" a="1"/>
  <c r="X12" i="69" s="1"/>
  <c r="X14" i="53" a="1"/>
  <c r="X14" i="53" s="1"/>
  <c r="X11" i="53" a="1"/>
  <c r="X11" i="53" s="1"/>
  <c r="X12" i="53" a="1"/>
  <c r="X12" i="53" s="1"/>
  <c r="AN12" i="53" s="1"/>
  <c r="AS12" i="53" s="1"/>
  <c r="CV12" i="53" s="1"/>
  <c r="X13" i="53" a="1"/>
  <c r="X13" i="53" s="1"/>
  <c r="X32" i="60" a="1"/>
  <c r="X32" i="60" s="1"/>
  <c r="AN32" i="60" s="1"/>
  <c r="AS32" i="60" s="1"/>
  <c r="CV32" i="60" s="1"/>
  <c r="X33" i="60" a="1"/>
  <c r="X33" i="60" s="1"/>
  <c r="AN33" i="60" s="1"/>
  <c r="AS33" i="60" s="1"/>
  <c r="CV33" i="60" s="1"/>
  <c r="X34" i="60" a="1"/>
  <c r="X34" i="60" s="1"/>
  <c r="X35" i="60" a="1"/>
  <c r="X35" i="60" s="1"/>
  <c r="X18" i="60" a="1"/>
  <c r="X18" i="60" s="1"/>
  <c r="X19" i="60" a="1"/>
  <c r="X19" i="60" s="1"/>
  <c r="AN19" i="60" s="1"/>
  <c r="X20" i="60" a="1"/>
  <c r="X20" i="60" s="1"/>
  <c r="AN20" i="60" s="1"/>
  <c r="AS20" i="60" s="1"/>
  <c r="CV20" i="60" s="1"/>
  <c r="X21" i="60" a="1"/>
  <c r="X21" i="60" s="1"/>
  <c r="X11" i="50" a="1"/>
  <c r="X11" i="50" s="1"/>
  <c r="X12" i="50" a="1"/>
  <c r="X12" i="50" s="1"/>
  <c r="X13" i="50" a="1"/>
  <c r="X13" i="50" s="1"/>
  <c r="X33" i="65" a="1"/>
  <c r="X33" i="65" s="1"/>
  <c r="X34" i="65" a="1"/>
  <c r="X34" i="65" s="1"/>
  <c r="X35" i="65" a="1"/>
  <c r="X35" i="65" s="1"/>
  <c r="X32" i="65" a="1"/>
  <c r="X32" i="65" s="1"/>
  <c r="X25" i="74" a="1"/>
  <c r="X25" i="74" s="1"/>
  <c r="X26" i="74" a="1"/>
  <c r="X26" i="74" s="1"/>
  <c r="X28" i="74" a="1"/>
  <c r="X28" i="74" s="1"/>
  <c r="X27" i="74" a="1"/>
  <c r="X27" i="74" s="1"/>
  <c r="X32" i="69" a="1"/>
  <c r="X32" i="69" s="1"/>
  <c r="X33" i="69" a="1"/>
  <c r="X33" i="69" s="1"/>
  <c r="X34" i="69" a="1"/>
  <c r="X34" i="69" s="1"/>
  <c r="AN34" i="69" s="1"/>
  <c r="AS34" i="69" s="1"/>
  <c r="CV34" i="69" s="1"/>
  <c r="X35" i="69" a="1"/>
  <c r="X35" i="69" s="1"/>
  <c r="AN35" i="69" s="1"/>
  <c r="AS35" i="69" s="1"/>
  <c r="CV35" i="69" s="1"/>
  <c r="F35" i="57" a="1"/>
  <c r="F35" i="57" s="1"/>
  <c r="N35" i="57" s="1"/>
  <c r="X35" i="57" a="1"/>
  <c r="X35" i="57" s="1"/>
  <c r="AN35" i="57" s="1"/>
  <c r="AS35" i="57" s="1"/>
  <c r="CV35" i="57" s="1"/>
  <c r="X33" i="57" a="1"/>
  <c r="X33" i="57" s="1"/>
  <c r="X32" i="57" a="1"/>
  <c r="X32" i="57" s="1"/>
  <c r="X34" i="57" a="1"/>
  <c r="X34" i="57" s="1"/>
  <c r="X28" i="56" a="1"/>
  <c r="X28" i="56" s="1"/>
  <c r="X26" i="56" a="1"/>
  <c r="X26" i="56" s="1"/>
  <c r="X25" i="56" a="1"/>
  <c r="X25" i="56" s="1"/>
  <c r="X27" i="56" a="1"/>
  <c r="X27" i="56" s="1"/>
  <c r="X11" i="52" a="1"/>
  <c r="X11" i="52" s="1"/>
  <c r="AN11" i="52" s="1"/>
  <c r="AS11" i="52" s="1"/>
  <c r="CV11" i="52" s="1"/>
  <c r="X12" i="52" a="1"/>
  <c r="X12" i="52" s="1"/>
  <c r="AN12" i="52" s="1"/>
  <c r="AS12" i="52" s="1"/>
  <c r="CV12" i="52" s="1"/>
  <c r="X35" i="53" a="1"/>
  <c r="X35" i="53" s="1"/>
  <c r="X32" i="53" a="1"/>
  <c r="X32" i="53" s="1"/>
  <c r="X33" i="53" a="1"/>
  <c r="X33" i="53" s="1"/>
  <c r="X34" i="53" a="1"/>
  <c r="X34" i="53" s="1"/>
  <c r="X25" i="51" a="1"/>
  <c r="X25" i="51" s="1"/>
  <c r="X26" i="51" a="1"/>
  <c r="X26" i="51" s="1"/>
  <c r="X27" i="51" a="1"/>
  <c r="X27" i="51" s="1"/>
  <c r="X28" i="51" a="1"/>
  <c r="X28" i="51" s="1"/>
  <c r="X25" i="61" a="1"/>
  <c r="X25" i="61" s="1"/>
  <c r="X26" i="61" a="1"/>
  <c r="X26" i="61" s="1"/>
  <c r="X27" i="61" a="1"/>
  <c r="X27" i="61" s="1"/>
  <c r="X28" i="61" a="1"/>
  <c r="X28" i="61" s="1"/>
  <c r="BI32" i="59"/>
  <c r="X20" i="56" a="1"/>
  <c r="X20" i="56" s="1"/>
  <c r="X18" i="56" a="1"/>
  <c r="X18" i="56" s="1"/>
  <c r="X19" i="56" a="1"/>
  <c r="X19" i="56" s="1"/>
  <c r="BJ23" i="67"/>
  <c r="X21" i="75" a="1"/>
  <c r="X21" i="75" s="1"/>
  <c r="X19" i="75" a="1"/>
  <c r="X19" i="75" s="1"/>
  <c r="X20" i="75" a="1"/>
  <c r="X20" i="75" s="1"/>
  <c r="X18" i="75" a="1"/>
  <c r="X18" i="75" s="1"/>
  <c r="X33" i="70" a="1"/>
  <c r="X33" i="70" s="1"/>
  <c r="X34" i="70" a="1"/>
  <c r="X34" i="70" s="1"/>
  <c r="AN34" i="70" s="1"/>
  <c r="AS34" i="70" s="1"/>
  <c r="CV34" i="70" s="1"/>
  <c r="X35" i="70" a="1"/>
  <c r="X35" i="70" s="1"/>
  <c r="X32" i="70" a="1"/>
  <c r="X32" i="70" s="1"/>
  <c r="X14" i="74" a="1"/>
  <c r="X14" i="74" s="1"/>
  <c r="X12" i="74" a="1"/>
  <c r="X12" i="74" s="1"/>
  <c r="X13" i="74" a="1"/>
  <c r="X13" i="74" s="1"/>
  <c r="X11" i="74" a="1"/>
  <c r="X11" i="74" s="1"/>
  <c r="BL31" i="72" a="1"/>
  <c r="BL31" i="72" s="1"/>
  <c r="X31" i="72" a="1"/>
  <c r="X31" i="72" s="1"/>
  <c r="R16" i="69"/>
  <c r="BJ29" i="68"/>
  <c r="X25" i="70" a="1"/>
  <c r="X25" i="70" s="1"/>
  <c r="X26" i="70" a="1"/>
  <c r="X26" i="70" s="1"/>
  <c r="X27" i="70" a="1"/>
  <c r="X27" i="70" s="1"/>
  <c r="AN27" i="70" s="1"/>
  <c r="X28" i="70" a="1"/>
  <c r="X28" i="70" s="1"/>
  <c r="AN28" i="70" s="1"/>
  <c r="AS28" i="70" s="1"/>
  <c r="CV28" i="70" s="1"/>
  <c r="BL24" i="69" a="1"/>
  <c r="BL24" i="69" s="1"/>
  <c r="X24" i="69" a="1"/>
  <c r="X24" i="69" s="1"/>
  <c r="AN24" i="69" s="1"/>
  <c r="AS24" i="69" s="1"/>
  <c r="CV24" i="69" s="1"/>
  <c r="X13" i="75" a="1"/>
  <c r="X13" i="75" s="1"/>
  <c r="AN13" i="75" s="1"/>
  <c r="AS13" i="75" s="1"/>
  <c r="CV13" i="75" s="1"/>
  <c r="X11" i="75" a="1"/>
  <c r="X11" i="75" s="1"/>
  <c r="AN11" i="75" s="1"/>
  <c r="AS11" i="75" s="1"/>
  <c r="CV11" i="75" s="1"/>
  <c r="X12" i="75" a="1"/>
  <c r="X12" i="75" s="1"/>
  <c r="X19" i="57" a="1"/>
  <c r="X19" i="57" s="1"/>
  <c r="AN19" i="57" s="1"/>
  <c r="X20" i="57" a="1"/>
  <c r="X20" i="57" s="1"/>
  <c r="X21" i="57" a="1"/>
  <c r="X21" i="57" s="1"/>
  <c r="AN21" i="57" s="1"/>
  <c r="AS21" i="57" s="1"/>
  <c r="CV21" i="57" s="1"/>
  <c r="X18" i="57" a="1"/>
  <c r="X18" i="57" s="1"/>
  <c r="X27" i="57" a="1"/>
  <c r="X27" i="57" s="1"/>
  <c r="AN27" i="57" s="1"/>
  <c r="X28" i="57" a="1"/>
  <c r="X28" i="57" s="1"/>
  <c r="AN28" i="57" s="1"/>
  <c r="AS28" i="57" s="1"/>
  <c r="CV28" i="57" s="1"/>
  <c r="X25" i="57" a="1"/>
  <c r="X25" i="57" s="1"/>
  <c r="AN25" i="57" s="1"/>
  <c r="X26" i="57" a="1"/>
  <c r="X26" i="57" s="1"/>
  <c r="BK25" i="69"/>
  <c r="BK15" i="71"/>
  <c r="X12" i="56" a="1"/>
  <c r="X12" i="56" s="1"/>
  <c r="X13" i="56" a="1"/>
  <c r="X13" i="56" s="1"/>
  <c r="X11" i="56" a="1"/>
  <c r="X11" i="56" s="1"/>
  <c r="X32" i="75" a="1"/>
  <c r="X32" i="75" s="1"/>
  <c r="X33" i="75" a="1"/>
  <c r="X33" i="75" s="1"/>
  <c r="X35" i="75" a="1"/>
  <c r="X35" i="75" s="1"/>
  <c r="X34" i="75" a="1"/>
  <c r="X34" i="75" s="1"/>
  <c r="X18" i="68" a="1"/>
  <c r="X18" i="68" s="1"/>
  <c r="X19" i="68" a="1"/>
  <c r="X19" i="68" s="1"/>
  <c r="X20" i="68" a="1"/>
  <c r="X20" i="68" s="1"/>
  <c r="X21" i="68" a="1"/>
  <c r="X21" i="68" s="1"/>
  <c r="X18" i="66" a="1"/>
  <c r="X18" i="66" s="1"/>
  <c r="AN18" i="66" s="1"/>
  <c r="AS18" i="66" s="1"/>
  <c r="CV18" i="66" s="1"/>
  <c r="X19" i="66" a="1"/>
  <c r="X19" i="66" s="1"/>
  <c r="AN19" i="66" s="1"/>
  <c r="AS19" i="66" s="1"/>
  <c r="CV19" i="66" s="1"/>
  <c r="X20" i="66" a="1"/>
  <c r="X20" i="66" s="1"/>
  <c r="X21" i="66" a="1"/>
  <c r="X21" i="66" s="1"/>
  <c r="X32" i="54" a="1"/>
  <c r="X32" i="54" s="1"/>
  <c r="AN32" i="54" s="1"/>
  <c r="AS32" i="54" s="1"/>
  <c r="CV32" i="54" s="1"/>
  <c r="X33" i="54" a="1"/>
  <c r="X33" i="54" s="1"/>
  <c r="AN33" i="54" s="1"/>
  <c r="AS33" i="54" s="1"/>
  <c r="CV33" i="54" s="1"/>
  <c r="X34" i="54" a="1"/>
  <c r="X34" i="54" s="1"/>
  <c r="X35" i="54" a="1"/>
  <c r="X35" i="54" s="1"/>
  <c r="AN35" i="54" s="1"/>
  <c r="AS35" i="54" s="1"/>
  <c r="CV35" i="54" s="1"/>
  <c r="BK16" i="59"/>
  <c r="BL31" i="59" a="1"/>
  <c r="BL31" i="59" s="1"/>
  <c r="X31" i="59" a="1"/>
  <c r="X31" i="59" s="1"/>
  <c r="BL17" i="48" a="1"/>
  <c r="BL17" i="48" s="1"/>
  <c r="X17" i="48" a="1"/>
  <c r="X17" i="48" s="1"/>
  <c r="X28" i="49" a="1"/>
  <c r="X28" i="49" s="1"/>
  <c r="AN28" i="49" s="1"/>
  <c r="AS28" i="49" s="1"/>
  <c r="CV28" i="49" s="1"/>
  <c r="X25" i="49" a="1"/>
  <c r="X25" i="49" s="1"/>
  <c r="X26" i="49" a="1"/>
  <c r="X26" i="49" s="1"/>
  <c r="AN26" i="49" s="1"/>
  <c r="AS26" i="49" s="1"/>
  <c r="CV26" i="49" s="1"/>
  <c r="X27" i="49" a="1"/>
  <c r="X27" i="49" s="1"/>
  <c r="X11" i="46" a="1"/>
  <c r="X11" i="46" s="1"/>
  <c r="X12" i="46" a="1"/>
  <c r="X12" i="46" s="1"/>
  <c r="X13" i="46" a="1"/>
  <c r="X13" i="46" s="1"/>
  <c r="X11" i="67" a="1"/>
  <c r="X11" i="67" s="1"/>
  <c r="X13" i="67" a="1"/>
  <c r="X13" i="67" s="1"/>
  <c r="X12" i="67" a="1"/>
  <c r="X12" i="67" s="1"/>
  <c r="AT27" i="60" a="1"/>
  <c r="AT27" i="60" s="1"/>
  <c r="BG27" i="60" s="1"/>
  <c r="BH27" i="60" s="1"/>
  <c r="DC27" i="60" s="1"/>
  <c r="X25" i="60" a="1"/>
  <c r="X25" i="60" s="1"/>
  <c r="X26" i="60" a="1"/>
  <c r="X26" i="60" s="1"/>
  <c r="AN26" i="60" s="1"/>
  <c r="X27" i="60" a="1"/>
  <c r="X27" i="60" s="1"/>
  <c r="X28" i="60" a="1"/>
  <c r="X28" i="60" s="1"/>
  <c r="BK22" i="60"/>
  <c r="X32" i="49" a="1"/>
  <c r="X32" i="49" s="1"/>
  <c r="X33" i="49" a="1"/>
  <c r="X33" i="49" s="1"/>
  <c r="X34" i="49" a="1"/>
  <c r="X34" i="49" s="1"/>
  <c r="X35" i="49" a="1"/>
  <c r="X35" i="49" s="1"/>
  <c r="X32" i="61" a="1"/>
  <c r="X32" i="61" s="1"/>
  <c r="X33" i="61" a="1"/>
  <c r="X33" i="61" s="1"/>
  <c r="X34" i="61" a="1"/>
  <c r="X34" i="61" s="1"/>
  <c r="X35" i="61" a="1"/>
  <c r="X35" i="61" s="1"/>
  <c r="X12" i="54" a="1"/>
  <c r="X12" i="54" s="1"/>
  <c r="X11" i="54" a="1"/>
  <c r="X11" i="54" s="1"/>
  <c r="X13" i="54" a="1"/>
  <c r="X13" i="54" s="1"/>
  <c r="X19" i="47" a="1"/>
  <c r="X19" i="47" s="1"/>
  <c r="X20" i="47" a="1"/>
  <c r="X20" i="47" s="1"/>
  <c r="X21" i="47" a="1"/>
  <c r="X21" i="47" s="1"/>
  <c r="X18" i="47" a="1"/>
  <c r="X18" i="47" s="1"/>
  <c r="X34" i="48" a="1"/>
  <c r="X34" i="48" s="1"/>
  <c r="X35" i="48" a="1"/>
  <c r="X35" i="48" s="1"/>
  <c r="X32" i="48" a="1"/>
  <c r="X32" i="48" s="1"/>
  <c r="X33" i="48" a="1"/>
  <c r="X33" i="48" s="1"/>
  <c r="X11" i="58" a="1"/>
  <c r="X11" i="58" s="1"/>
  <c r="X12" i="58" a="1"/>
  <c r="X12" i="58" s="1"/>
  <c r="X13" i="58" a="1"/>
  <c r="X13" i="58" s="1"/>
  <c r="X25" i="66" a="1"/>
  <c r="X25" i="66" s="1"/>
  <c r="X26" i="66" a="1"/>
  <c r="X26" i="66" s="1"/>
  <c r="X27" i="66" a="1"/>
  <c r="X27" i="66" s="1"/>
  <c r="X28" i="66" a="1"/>
  <c r="X28" i="66" s="1"/>
  <c r="X25" i="75" a="1"/>
  <c r="X25" i="75" s="1"/>
  <c r="X27" i="75" a="1"/>
  <c r="X27" i="75" s="1"/>
  <c r="X26" i="75" a="1"/>
  <c r="X26" i="75" s="1"/>
  <c r="X28" i="75" a="1"/>
  <c r="X28" i="75" s="1"/>
  <c r="BL17" i="70" a="1"/>
  <c r="BL17" i="70" s="1"/>
  <c r="X17" i="70" a="1"/>
  <c r="X17" i="70" s="1"/>
  <c r="X32" i="74" a="1"/>
  <c r="X32" i="74" s="1"/>
  <c r="X33" i="74" a="1"/>
  <c r="X33" i="74" s="1"/>
  <c r="X34" i="74" a="1"/>
  <c r="X34" i="74" s="1"/>
  <c r="X35" i="74" a="1"/>
  <c r="X35" i="74" s="1"/>
  <c r="X32" i="71" a="1"/>
  <c r="X32" i="71" s="1"/>
  <c r="X33" i="71" a="1"/>
  <c r="X33" i="71" s="1"/>
  <c r="X34" i="71" a="1"/>
  <c r="X34" i="71" s="1"/>
  <c r="X35" i="71" a="1"/>
  <c r="X35" i="71" s="1"/>
  <c r="X26" i="68" a="1"/>
  <c r="X26" i="68" s="1"/>
  <c r="X27" i="68" a="1"/>
  <c r="X27" i="68" s="1"/>
  <c r="X28" i="68" a="1"/>
  <c r="X28" i="68" s="1"/>
  <c r="X25" i="68" a="1"/>
  <c r="X25" i="68" s="1"/>
  <c r="X13" i="76" a="1"/>
  <c r="X13" i="76" s="1"/>
  <c r="X14" i="76" a="1"/>
  <c r="X14" i="76" s="1"/>
  <c r="X11" i="76" a="1"/>
  <c r="X11" i="76" s="1"/>
  <c r="X12" i="76" a="1"/>
  <c r="X12" i="76" s="1"/>
  <c r="X25" i="71" a="1"/>
  <c r="X25" i="71" s="1"/>
  <c r="AN25" i="71" s="1"/>
  <c r="AS25" i="71" s="1"/>
  <c r="CV25" i="71" s="1"/>
  <c r="X26" i="71" a="1"/>
  <c r="X26" i="71" s="1"/>
  <c r="X27" i="71" a="1"/>
  <c r="X27" i="71" s="1"/>
  <c r="AN27" i="71" s="1"/>
  <c r="AS27" i="71" s="1"/>
  <c r="CV27" i="71" s="1"/>
  <c r="X28" i="71" a="1"/>
  <c r="X28" i="71" s="1"/>
  <c r="AN28" i="71" s="1"/>
  <c r="AS28" i="71" s="1"/>
  <c r="CV28" i="71" s="1"/>
  <c r="X11" i="66" a="1"/>
  <c r="X11" i="66" s="1"/>
  <c r="X12" i="66" a="1"/>
  <c r="X12" i="66" s="1"/>
  <c r="X13" i="66" a="1"/>
  <c r="X13" i="66" s="1"/>
  <c r="F34" i="58" a="1"/>
  <c r="F34" i="58" s="1"/>
  <c r="N34" i="58" s="1"/>
  <c r="Q34" i="58" s="1"/>
  <c r="X34" i="58" a="1"/>
  <c r="X34" i="58" s="1"/>
  <c r="AN34" i="58" s="1"/>
  <c r="AS34" i="58" s="1"/>
  <c r="CV34" i="58" s="1"/>
  <c r="X35" i="58" a="1"/>
  <c r="X35" i="58" s="1"/>
  <c r="X32" i="58" a="1"/>
  <c r="X32" i="58" s="1"/>
  <c r="AN32" i="58" s="1"/>
  <c r="AS32" i="58" s="1"/>
  <c r="CV32" i="58" s="1"/>
  <c r="X33" i="58" a="1"/>
  <c r="X33" i="58" s="1"/>
  <c r="AN33" i="58" s="1"/>
  <c r="AS33" i="58" s="1"/>
  <c r="CV33" i="58" s="1"/>
  <c r="CK29" i="57"/>
  <c r="X18" i="46" a="1"/>
  <c r="X18" i="46" s="1"/>
  <c r="X19" i="46" a="1"/>
  <c r="X19" i="46" s="1"/>
  <c r="X20" i="46" a="1"/>
  <c r="X20" i="46" s="1"/>
  <c r="X21" i="46" a="1"/>
  <c r="X21" i="46" s="1"/>
  <c r="X11" i="47" a="1"/>
  <c r="X11" i="47" s="1"/>
  <c r="X12" i="47" a="1"/>
  <c r="X12" i="47" s="1"/>
  <c r="X13" i="47" a="1"/>
  <c r="X13" i="47" s="1"/>
  <c r="BK20" i="48"/>
  <c r="X26" i="52" a="1"/>
  <c r="X26" i="52" s="1"/>
  <c r="X27" i="52" a="1"/>
  <c r="X27" i="52" s="1"/>
  <c r="X28" i="52" a="1"/>
  <c r="X28" i="52" s="1"/>
  <c r="X25" i="52" a="1"/>
  <c r="X25" i="52" s="1"/>
  <c r="Q15" i="52"/>
  <c r="R15" i="52"/>
  <c r="X25" i="50" a="1"/>
  <c r="X25" i="50" s="1"/>
  <c r="X26" i="50" a="1"/>
  <c r="X26" i="50" s="1"/>
  <c r="X27" i="50" a="1"/>
  <c r="X27" i="50" s="1"/>
  <c r="X28" i="50" a="1"/>
  <c r="X28" i="50" s="1"/>
  <c r="BI22" i="60"/>
  <c r="BJ30" i="58"/>
  <c r="BL24" i="58" a="1"/>
  <c r="BL24" i="58" s="1"/>
  <c r="X24" i="58" a="1"/>
  <c r="X24" i="58" s="1"/>
  <c r="BL17" i="52" a="1"/>
  <c r="BL17" i="52" s="1"/>
  <c r="X17" i="52" a="1"/>
  <c r="X17" i="52" s="1"/>
  <c r="X25" i="67" a="1"/>
  <c r="X25" i="67" s="1"/>
  <c r="X26" i="67" a="1"/>
  <c r="X26" i="67" s="1"/>
  <c r="X27" i="67" a="1"/>
  <c r="X27" i="67" s="1"/>
  <c r="X28" i="67" a="1"/>
  <c r="X28" i="67" s="1"/>
  <c r="X18" i="65" a="1"/>
  <c r="X18" i="65" s="1"/>
  <c r="X19" i="65" a="1"/>
  <c r="X19" i="65" s="1"/>
  <c r="X20" i="65" a="1"/>
  <c r="X20" i="65" s="1"/>
  <c r="X20" i="62" a="1"/>
  <c r="X20" i="62" s="1"/>
  <c r="X21" i="62" a="1"/>
  <c r="X21" i="62" s="1"/>
  <c r="X18" i="62" a="1"/>
  <c r="X18" i="62" s="1"/>
  <c r="X19" i="62" a="1"/>
  <c r="X19" i="62" s="1"/>
  <c r="X11" i="72" a="1"/>
  <c r="X11" i="72" s="1"/>
  <c r="X12" i="72" a="1"/>
  <c r="X12" i="72" s="1"/>
  <c r="X18" i="71" a="1"/>
  <c r="X18" i="71" s="1"/>
  <c r="X19" i="71" a="1"/>
  <c r="X19" i="71" s="1"/>
  <c r="X20" i="71" a="1"/>
  <c r="X20" i="71" s="1"/>
  <c r="X21" i="71" a="1"/>
  <c r="X21" i="71" s="1"/>
  <c r="AN21" i="71" s="1"/>
  <c r="AS21" i="71" s="1"/>
  <c r="CV21" i="71" s="1"/>
  <c r="BI15" i="71"/>
  <c r="DL32" i="72"/>
  <c r="X27" i="76" a="1"/>
  <c r="X27" i="76" s="1"/>
  <c r="X28" i="76" a="1"/>
  <c r="X28" i="76" s="1"/>
  <c r="X25" i="76" a="1"/>
  <c r="X25" i="76" s="1"/>
  <c r="X26" i="76" a="1"/>
  <c r="X26" i="76" s="1"/>
  <c r="X11" i="60" a="1"/>
  <c r="X11" i="60" s="1"/>
  <c r="X12" i="60" a="1"/>
  <c r="X12" i="60" s="1"/>
  <c r="AN12" i="60" s="1"/>
  <c r="AS12" i="60" s="1"/>
  <c r="CV12" i="60" s="1"/>
  <c r="X14" i="60" a="1"/>
  <c r="X14" i="60" s="1"/>
  <c r="AN14" i="60" s="1"/>
  <c r="AS14" i="60" s="1"/>
  <c r="CV14" i="60" s="1"/>
  <c r="X13" i="60" a="1"/>
  <c r="X13" i="60" s="1"/>
  <c r="X32" i="66" a="1"/>
  <c r="X32" i="66" s="1"/>
  <c r="AN32" i="66" s="1"/>
  <c r="X33" i="66" a="1"/>
  <c r="X33" i="66" s="1"/>
  <c r="AN33" i="66" s="1"/>
  <c r="AS33" i="66" s="1"/>
  <c r="CV33" i="66" s="1"/>
  <c r="X34" i="66" a="1"/>
  <c r="X34" i="66" s="1"/>
  <c r="AN34" i="66" s="1"/>
  <c r="AS34" i="66" s="1"/>
  <c r="CV34" i="66" s="1"/>
  <c r="X35" i="66" a="1"/>
  <c r="X35" i="66" s="1"/>
  <c r="X25" i="55" a="1"/>
  <c r="X25" i="55" s="1"/>
  <c r="X27" i="55" a="1"/>
  <c r="X27" i="55" s="1"/>
  <c r="AN27" i="55" s="1"/>
  <c r="AS27" i="55" s="1"/>
  <c r="CV27" i="55" s="1"/>
  <c r="X28" i="55" a="1"/>
  <c r="X28" i="55" s="1"/>
  <c r="AN28" i="55" s="1"/>
  <c r="AS28" i="55" s="1"/>
  <c r="CV28" i="55" s="1"/>
  <c r="X26" i="55" a="1"/>
  <c r="X26" i="55" s="1"/>
  <c r="BI30" i="49"/>
  <c r="F25" i="63" a="1"/>
  <c r="F25" i="63" s="1"/>
  <c r="N25" i="63" s="1"/>
  <c r="R25" i="63" s="1"/>
  <c r="X27" i="63" a="1"/>
  <c r="X27" i="63" s="1"/>
  <c r="AN27" i="63" s="1"/>
  <c r="AS27" i="63" s="1"/>
  <c r="CV27" i="63" s="1"/>
  <c r="X28" i="63" a="1"/>
  <c r="X28" i="63" s="1"/>
  <c r="X25" i="63" a="1"/>
  <c r="X25" i="63" s="1"/>
  <c r="X26" i="63" a="1"/>
  <c r="X26" i="63" s="1"/>
  <c r="AN26" i="63" s="1"/>
  <c r="AS26" i="63" s="1"/>
  <c r="CV26" i="63" s="1"/>
  <c r="BK13" i="55"/>
  <c r="BK16" i="60"/>
  <c r="X20" i="53" a="1"/>
  <c r="X20" i="53" s="1"/>
  <c r="X21" i="53" a="1"/>
  <c r="X21" i="53" s="1"/>
  <c r="X19" i="53" a="1"/>
  <c r="X19" i="53" s="1"/>
  <c r="X18" i="53" a="1"/>
  <c r="X18" i="53" s="1"/>
  <c r="BL17" i="60" a="1"/>
  <c r="BL17" i="60" s="1"/>
  <c r="X17" i="60" a="1"/>
  <c r="X17" i="60" s="1"/>
  <c r="X18" i="59" a="1"/>
  <c r="X18" i="59" s="1"/>
  <c r="AN18" i="59" s="1"/>
  <c r="AS18" i="59" s="1"/>
  <c r="CV18" i="59" s="1"/>
  <c r="X19" i="59" a="1"/>
  <c r="X19" i="59" s="1"/>
  <c r="X20" i="59" a="1"/>
  <c r="X20" i="59" s="1"/>
  <c r="AN20" i="59" s="1"/>
  <c r="AS20" i="59" s="1"/>
  <c r="CV20" i="59" s="1"/>
  <c r="X21" i="59" a="1"/>
  <c r="X21" i="59" s="1"/>
  <c r="AN21" i="59" s="1"/>
  <c r="AS21" i="59" s="1"/>
  <c r="CV21" i="59" s="1"/>
  <c r="X12" i="48" a="1"/>
  <c r="X12" i="48" s="1"/>
  <c r="X13" i="48" a="1"/>
  <c r="X13" i="48" s="1"/>
  <c r="X14" i="48" a="1"/>
  <c r="X14" i="48" s="1"/>
  <c r="X11" i="48" a="1"/>
  <c r="X11" i="48" s="1"/>
  <c r="X32" i="67" a="1"/>
  <c r="X32" i="67" s="1"/>
  <c r="X33" i="67" a="1"/>
  <c r="X33" i="67" s="1"/>
  <c r="BL24" i="62" a="1"/>
  <c r="BL24" i="62" s="1"/>
  <c r="X24" i="62" a="1"/>
  <c r="X24" i="62" s="1"/>
  <c r="X35" i="63" a="1"/>
  <c r="X35" i="63" s="1"/>
  <c r="AN35" i="63" s="1"/>
  <c r="AS35" i="63" s="1"/>
  <c r="CV35" i="63" s="1"/>
  <c r="X33" i="63" a="1"/>
  <c r="X33" i="63" s="1"/>
  <c r="X32" i="63" a="1"/>
  <c r="X32" i="63" s="1"/>
  <c r="X34" i="63" a="1"/>
  <c r="X34" i="63" s="1"/>
  <c r="X21" i="55" a="1"/>
  <c r="X21" i="55" s="1"/>
  <c r="AN21" i="55" s="1"/>
  <c r="AS21" i="55" s="1"/>
  <c r="CV21" i="55" s="1"/>
  <c r="X19" i="55" a="1"/>
  <c r="X19" i="55" s="1"/>
  <c r="X18" i="55" a="1"/>
  <c r="X18" i="55" s="1"/>
  <c r="AN18" i="55" s="1"/>
  <c r="AS18" i="55" s="1"/>
  <c r="CV18" i="55" s="1"/>
  <c r="X20" i="55" a="1"/>
  <c r="X20" i="55" s="1"/>
  <c r="AN20" i="55" s="1"/>
  <c r="BL24" i="54" a="1"/>
  <c r="BL24" i="54" s="1"/>
  <c r="CE24" i="54" s="1"/>
  <c r="CK24" i="54" s="1"/>
  <c r="X24" i="54" a="1"/>
  <c r="X24" i="54" s="1"/>
  <c r="X34" i="46" a="1"/>
  <c r="X34" i="46" s="1"/>
  <c r="X35" i="46" a="1"/>
  <c r="X35" i="46" s="1"/>
  <c r="X32" i="46" a="1"/>
  <c r="X32" i="46" s="1"/>
  <c r="X33" i="46" a="1"/>
  <c r="X33" i="46" s="1"/>
  <c r="X32" i="51" a="1"/>
  <c r="X32" i="51" s="1"/>
  <c r="X33" i="51" a="1"/>
  <c r="X33" i="51" s="1"/>
  <c r="X34" i="51" a="1"/>
  <c r="X34" i="51" s="1"/>
  <c r="X35" i="51" a="1"/>
  <c r="X35" i="51" s="1"/>
  <c r="X18" i="61" a="1"/>
  <c r="X18" i="61" s="1"/>
  <c r="X19" i="61" a="1"/>
  <c r="X19" i="61" s="1"/>
  <c r="X20" i="61" a="1"/>
  <c r="X20" i="61" s="1"/>
  <c r="X21" i="61" a="1"/>
  <c r="X21" i="61" s="1"/>
  <c r="BL11" i="64" a="1"/>
  <c r="BL11" i="64" s="1"/>
  <c r="X11" i="64" a="1"/>
  <c r="X11" i="64" s="1"/>
  <c r="BL24" i="64" a="1"/>
  <c r="BL24" i="64" s="1"/>
  <c r="X24" i="64" a="1"/>
  <c r="X24" i="64" s="1"/>
  <c r="X27" i="47" a="1"/>
  <c r="X27" i="47" s="1"/>
  <c r="X28" i="47" a="1"/>
  <c r="X28" i="47" s="1"/>
  <c r="X25" i="47" a="1"/>
  <c r="X25" i="47" s="1"/>
  <c r="X26" i="47" a="1"/>
  <c r="X26" i="47" s="1"/>
  <c r="X21" i="49" a="1"/>
  <c r="X21" i="49" s="1"/>
  <c r="X20" i="49" a="1"/>
  <c r="X20" i="49" s="1"/>
  <c r="X19" i="49" a="1"/>
  <c r="X19" i="49" s="1"/>
  <c r="X18" i="49" a="1"/>
  <c r="X18" i="49" s="1"/>
  <c r="X13" i="51" a="1"/>
  <c r="X13" i="51" s="1"/>
  <c r="X11" i="51" a="1"/>
  <c r="X11" i="51" s="1"/>
  <c r="X12" i="51" a="1"/>
  <c r="X12" i="51" s="1"/>
  <c r="BL17" i="50" a="1"/>
  <c r="BL17" i="50" s="1"/>
  <c r="X17" i="50" a="1"/>
  <c r="X17" i="50" s="1"/>
  <c r="X32" i="55" a="1"/>
  <c r="X32" i="55" s="1"/>
  <c r="AN32" i="55" s="1"/>
  <c r="AS32" i="55" s="1"/>
  <c r="CV32" i="55" s="1"/>
  <c r="X33" i="55" a="1"/>
  <c r="X33" i="55" s="1"/>
  <c r="AN33" i="55" s="1"/>
  <c r="AS33" i="55" s="1"/>
  <c r="CV33" i="55" s="1"/>
  <c r="X35" i="55" a="1"/>
  <c r="X35" i="55" s="1"/>
  <c r="X34" i="55" a="1"/>
  <c r="X34" i="55" s="1"/>
  <c r="X32" i="62" a="1"/>
  <c r="X32" i="62" s="1"/>
  <c r="X34" i="62" a="1"/>
  <c r="X34" i="62" s="1"/>
  <c r="X33" i="62" a="1"/>
  <c r="X33" i="62" s="1"/>
  <c r="X35" i="62" a="1"/>
  <c r="X35" i="62" s="1"/>
  <c r="X11" i="71" a="1"/>
  <c r="X11" i="71" s="1"/>
  <c r="X12" i="71" a="1"/>
  <c r="X12" i="71" s="1"/>
  <c r="X14" i="71" a="1"/>
  <c r="X14" i="71" s="1"/>
  <c r="X13" i="71" a="1"/>
  <c r="X13" i="71" s="1"/>
  <c r="X35" i="76" a="1"/>
  <c r="X35" i="76" s="1"/>
  <c r="X32" i="76" a="1"/>
  <c r="X32" i="76" s="1"/>
  <c r="X33" i="76" a="1"/>
  <c r="X33" i="76" s="1"/>
  <c r="X34" i="76" a="1"/>
  <c r="X34" i="76" s="1"/>
  <c r="X11" i="63" a="1"/>
  <c r="X11" i="63" s="1"/>
  <c r="X12" i="63" a="1"/>
  <c r="X12" i="63" s="1"/>
  <c r="AN12" i="63" s="1"/>
  <c r="AS12" i="63" s="1"/>
  <c r="CV12" i="63" s="1"/>
  <c r="BK12" i="68"/>
  <c r="X19" i="76" a="1"/>
  <c r="X19" i="76" s="1"/>
  <c r="X20" i="76" a="1"/>
  <c r="X20" i="76" s="1"/>
  <c r="AN20" i="76" s="1"/>
  <c r="AS20" i="76" s="1"/>
  <c r="CV20" i="76" s="1"/>
  <c r="X21" i="76" a="1"/>
  <c r="X21" i="76" s="1"/>
  <c r="AN21" i="76" s="1"/>
  <c r="AS21" i="76" s="1"/>
  <c r="CV21" i="76" s="1"/>
  <c r="X18" i="76" a="1"/>
  <c r="X18" i="76" s="1"/>
  <c r="X26" i="46" a="1"/>
  <c r="X26" i="46" s="1"/>
  <c r="X27" i="46" a="1"/>
  <c r="X27" i="46" s="1"/>
  <c r="X28" i="46" a="1"/>
  <c r="X28" i="46" s="1"/>
  <c r="X25" i="46" a="1"/>
  <c r="X25" i="46" s="1"/>
  <c r="X35" i="47" a="1"/>
  <c r="X35" i="47" s="1"/>
  <c r="X32" i="47" a="1"/>
  <c r="X32" i="47" s="1"/>
  <c r="X33" i="47" a="1"/>
  <c r="X33" i="47" s="1"/>
  <c r="X34" i="47" a="1"/>
  <c r="X34" i="47" s="1"/>
  <c r="X13" i="49" a="1"/>
  <c r="X13" i="49" s="1"/>
  <c r="X12" i="49" a="1"/>
  <c r="X12" i="49" s="1"/>
  <c r="X11" i="49" a="1"/>
  <c r="X11" i="49" s="1"/>
  <c r="X32" i="52" a="1"/>
  <c r="X32" i="52" s="1"/>
  <c r="X35" i="52" a="1"/>
  <c r="X35" i="52" s="1"/>
  <c r="X34" i="52" a="1"/>
  <c r="X34" i="52" s="1"/>
  <c r="X33" i="52" a="1"/>
  <c r="X33" i="52" s="1"/>
  <c r="R29" i="50"/>
  <c r="X32" i="50" a="1"/>
  <c r="X32" i="50" s="1"/>
  <c r="X33" i="50" a="1"/>
  <c r="X33" i="50" s="1"/>
  <c r="X34" i="50" a="1"/>
  <c r="X34" i="50" s="1"/>
  <c r="X35" i="50" a="1"/>
  <c r="X35" i="50" s="1"/>
  <c r="BI22" i="59"/>
  <c r="X11" i="61" a="1"/>
  <c r="X11" i="61" s="1"/>
  <c r="X12" i="61" a="1"/>
  <c r="X12" i="61" s="1"/>
  <c r="X13" i="61" a="1"/>
  <c r="X13" i="61" s="1"/>
  <c r="BL31" i="56" a="1"/>
  <c r="BL31" i="56" s="1"/>
  <c r="X31" i="56" a="1"/>
  <c r="X31" i="56" s="1"/>
  <c r="X25" i="59" a="1"/>
  <c r="X25" i="59" s="1"/>
  <c r="AN25" i="59" s="1"/>
  <c r="AS25" i="59" s="1"/>
  <c r="CV25" i="59" s="1"/>
  <c r="X26" i="59" a="1"/>
  <c r="X26" i="59" s="1"/>
  <c r="X27" i="59" a="1"/>
  <c r="X27" i="59" s="1"/>
  <c r="X28" i="59" a="1"/>
  <c r="X28" i="59" s="1"/>
  <c r="AN28" i="59" s="1"/>
  <c r="X18" i="54" a="1"/>
  <c r="X18" i="54" s="1"/>
  <c r="AN18" i="54" s="1"/>
  <c r="AS18" i="54" s="1"/>
  <c r="CV18" i="54" s="1"/>
  <c r="X20" i="54" a="1"/>
  <c r="X20" i="54" s="1"/>
  <c r="X19" i="54" a="1"/>
  <c r="X19" i="54" s="1"/>
  <c r="AN19" i="54" s="1"/>
  <c r="AS19" i="54" s="1"/>
  <c r="CV19" i="54" s="1"/>
  <c r="X21" i="54" a="1"/>
  <c r="X21" i="54" s="1"/>
  <c r="AN21" i="54" s="1"/>
  <c r="AS21" i="54" s="1"/>
  <c r="CV21" i="54" s="1"/>
  <c r="BI22" i="67"/>
  <c r="X18" i="67" a="1"/>
  <c r="X18" i="67" s="1"/>
  <c r="X19" i="67" a="1"/>
  <c r="X19" i="67" s="1"/>
  <c r="X21" i="67" a="1"/>
  <c r="X21" i="67" s="1"/>
  <c r="X20" i="67" a="1"/>
  <c r="X20" i="67" s="1"/>
  <c r="X18" i="64" a="1"/>
  <c r="X18" i="64" s="1"/>
  <c r="X19" i="64" a="1"/>
  <c r="X19" i="64" s="1"/>
  <c r="X20" i="64" a="1"/>
  <c r="X20" i="64" s="1"/>
  <c r="X21" i="64" a="1"/>
  <c r="X21" i="64" s="1"/>
  <c r="AN21" i="64" s="1"/>
  <c r="AS21" i="64" s="1"/>
  <c r="CV21" i="64" s="1"/>
  <c r="X25" i="65" a="1"/>
  <c r="X25" i="65" s="1"/>
  <c r="X26" i="65" a="1"/>
  <c r="X26" i="65" s="1"/>
  <c r="X27" i="65" a="1"/>
  <c r="X27" i="65" s="1"/>
  <c r="X28" i="65" a="1"/>
  <c r="X28" i="65" s="1"/>
  <c r="Q29" i="74"/>
  <c r="X25" i="72" a="1"/>
  <c r="X25" i="72" s="1"/>
  <c r="X26" i="72" a="1"/>
  <c r="X26" i="72" s="1"/>
  <c r="X27" i="72" a="1"/>
  <c r="X27" i="72" s="1"/>
  <c r="X28" i="72" a="1"/>
  <c r="X28" i="72" s="1"/>
  <c r="X21" i="69" a="1"/>
  <c r="X21" i="69" s="1"/>
  <c r="X18" i="69" a="1"/>
  <c r="X18" i="69" s="1"/>
  <c r="AN18" i="69" s="1"/>
  <c r="AS18" i="69" s="1"/>
  <c r="CV18" i="69" s="1"/>
  <c r="X19" i="69" a="1"/>
  <c r="X19" i="69" s="1"/>
  <c r="AN19" i="69" s="1"/>
  <c r="AS19" i="69" s="1"/>
  <c r="CV19" i="69" s="1"/>
  <c r="X20" i="69" a="1"/>
  <c r="X20" i="69" s="1"/>
  <c r="X11" i="57" a="1"/>
  <c r="X11" i="57" s="1"/>
  <c r="AN11" i="57" s="1"/>
  <c r="AS11" i="57" s="1"/>
  <c r="CV11" i="57" s="1"/>
  <c r="X12" i="57" a="1"/>
  <c r="X12" i="57" s="1"/>
  <c r="AN12" i="57" s="1"/>
  <c r="X13" i="57" a="1"/>
  <c r="X13" i="57" s="1"/>
  <c r="AN13" i="57" s="1"/>
  <c r="BK23" i="76"/>
  <c r="BK29" i="68"/>
  <c r="CK21" i="70"/>
  <c r="CF21" i="70"/>
  <c r="BL10" i="68" a="1"/>
  <c r="BL10" i="68" s="1"/>
  <c r="X10" i="68" a="1"/>
  <c r="X10" i="68" s="1"/>
  <c r="AN10" i="68" s="1"/>
  <c r="AS10" i="68" s="1"/>
  <c r="CV10" i="68" s="1"/>
  <c r="BL10" i="55" a="1"/>
  <c r="BL10" i="55" s="1"/>
  <c r="X10" i="55" a="1"/>
  <c r="X10" i="55" s="1"/>
  <c r="BJ16" i="47"/>
  <c r="BK23" i="64"/>
  <c r="BL10" i="65" a="1"/>
  <c r="BL10" i="65" s="1"/>
  <c r="CE10" i="65" s="1"/>
  <c r="X10" i="65" a="1"/>
  <c r="X10" i="65" s="1"/>
  <c r="DL14" i="55"/>
  <c r="BJ22" i="59"/>
  <c r="BJ15" i="54"/>
  <c r="AR29" i="53"/>
  <c r="AQ15" i="48"/>
  <c r="AP29" i="53"/>
  <c r="CK16" i="59"/>
  <c r="CK22" i="60"/>
  <c r="AQ29" i="53"/>
  <c r="BI23" i="56"/>
  <c r="CK29" i="62"/>
  <c r="BK15" i="54"/>
  <c r="F33" i="54" a="1"/>
  <c r="F33" i="54" s="1"/>
  <c r="N33" i="54" s="1"/>
  <c r="AP15" i="71"/>
  <c r="Q15" i="56"/>
  <c r="AR23" i="55"/>
  <c r="F26" i="63" a="1"/>
  <c r="F26" i="63" s="1"/>
  <c r="N26" i="63" s="1"/>
  <c r="CR24" i="63"/>
  <c r="AT24" i="63" s="1" a="1"/>
  <c r="AT24" i="63" s="1"/>
  <c r="BG24" i="63" s="1"/>
  <c r="BK24" i="63" s="1"/>
  <c r="Q22" i="54"/>
  <c r="AR23" i="63"/>
  <c r="BK29" i="62"/>
  <c r="BK29" i="64"/>
  <c r="AQ23" i="63"/>
  <c r="BJ15" i="55"/>
  <c r="R22" i="68"/>
  <c r="Q29" i="47"/>
  <c r="BI16" i="69"/>
  <c r="BI22" i="46"/>
  <c r="BI23" i="59"/>
  <c r="Q15" i="71"/>
  <c r="BI23" i="50"/>
  <c r="Q15" i="51"/>
  <c r="AR18" i="70"/>
  <c r="BI16" i="49"/>
  <c r="R15" i="51"/>
  <c r="R30" i="51"/>
  <c r="BK25" i="58"/>
  <c r="R23" i="72"/>
  <c r="BK16" i="48"/>
  <c r="BK15" i="47"/>
  <c r="BJ16" i="49"/>
  <c r="BI15" i="55"/>
  <c r="BK19" i="52"/>
  <c r="BK20" i="70"/>
  <c r="BK11" i="65"/>
  <c r="F12" i="63" a="1"/>
  <c r="F12" i="63" s="1"/>
  <c r="N12" i="63" s="1"/>
  <c r="AR16" i="63"/>
  <c r="BJ15" i="58"/>
  <c r="BJ30" i="46"/>
  <c r="CK29" i="74"/>
  <c r="CK29" i="64"/>
  <c r="BJ15" i="59"/>
  <c r="BK19" i="50"/>
  <c r="BK11" i="55"/>
  <c r="BI15" i="59"/>
  <c r="AN24" i="54"/>
  <c r="AP24" i="54" s="1"/>
  <c r="BK12" i="55"/>
  <c r="F24" i="54" a="1"/>
  <c r="F24" i="54" s="1"/>
  <c r="N24" i="54" s="1"/>
  <c r="Q24" i="54" s="1"/>
  <c r="R23" i="60"/>
  <c r="Q16" i="49"/>
  <c r="Q23" i="54"/>
  <c r="Q16" i="54"/>
  <c r="R30" i="50"/>
  <c r="Q23" i="65"/>
  <c r="Q30" i="62"/>
  <c r="R30" i="70"/>
  <c r="Q30" i="70"/>
  <c r="R23" i="65"/>
  <c r="Q15" i="59"/>
  <c r="R16" i="54"/>
  <c r="R16" i="63"/>
  <c r="AQ15" i="72"/>
  <c r="BK30" i="53"/>
  <c r="AR15" i="72"/>
  <c r="R30" i="61"/>
  <c r="AR29" i="48"/>
  <c r="AP23" i="66"/>
  <c r="AQ23" i="66"/>
  <c r="BJ29" i="50"/>
  <c r="F31" i="59" a="1"/>
  <c r="F31" i="59" s="1"/>
  <c r="N31" i="59" s="1"/>
  <c r="R31" i="59" s="1"/>
  <c r="AR23" i="66"/>
  <c r="BK26" i="69"/>
  <c r="R22" i="56"/>
  <c r="BI15" i="75"/>
  <c r="CG14" i="57"/>
  <c r="Q16" i="63"/>
  <c r="AP15" i="72"/>
  <c r="BK15" i="50"/>
  <c r="CK30" i="64"/>
  <c r="AP15" i="63"/>
  <c r="AR15" i="76"/>
  <c r="BK18" i="63"/>
  <c r="AT28" i="60" a="1"/>
  <c r="AT28" i="60" s="1"/>
  <c r="BG28" i="60" s="1"/>
  <c r="BJ28" i="60" s="1"/>
  <c r="BK25" i="64"/>
  <c r="BK23" i="60"/>
  <c r="BJ15" i="50"/>
  <c r="CG30" i="64"/>
  <c r="BI29" i="57"/>
  <c r="BI29" i="67"/>
  <c r="BJ15" i="72"/>
  <c r="AP23" i="63"/>
  <c r="BK30" i="49"/>
  <c r="CK15" i="68"/>
  <c r="BK29" i="57"/>
  <c r="BK26" i="64"/>
  <c r="BJ29" i="46"/>
  <c r="Q15" i="67"/>
  <c r="CH15" i="64"/>
  <c r="BI15" i="63"/>
  <c r="CI21" i="70"/>
  <c r="BJ29" i="57"/>
  <c r="BI15" i="72"/>
  <c r="Q30" i="74"/>
  <c r="Q23" i="74"/>
  <c r="CK16" i="60"/>
  <c r="BI30" i="46"/>
  <c r="BK27" i="64"/>
  <c r="BI29" i="46"/>
  <c r="BI15" i="46"/>
  <c r="BI30" i="47"/>
  <c r="R16" i="66"/>
  <c r="R30" i="74"/>
  <c r="Q15" i="76"/>
  <c r="CK23" i="64"/>
  <c r="BK15" i="64"/>
  <c r="R30" i="62"/>
  <c r="CJ15" i="60"/>
  <c r="CK15" i="60"/>
  <c r="CJ14" i="54"/>
  <c r="CK14" i="54"/>
  <c r="BL12" i="59" a="1"/>
  <c r="BL12" i="59" s="1"/>
  <c r="CE12" i="59" s="1"/>
  <c r="BL13" i="59" a="1"/>
  <c r="BL13" i="59" s="1"/>
  <c r="BL11" i="59" a="1"/>
  <c r="BL11" i="59" s="1"/>
  <c r="CJ14" i="66"/>
  <c r="CK14" i="66"/>
  <c r="BL26" i="65" a="1"/>
  <c r="BL26" i="65" s="1"/>
  <c r="BL27" i="65" a="1"/>
  <c r="BL27" i="65" s="1"/>
  <c r="BL28" i="65" a="1"/>
  <c r="BL28" i="65" s="1"/>
  <c r="BL25" i="65" a="1"/>
  <c r="BL25" i="65" s="1"/>
  <c r="BL33" i="62" a="1"/>
  <c r="BL33" i="62" s="1"/>
  <c r="BL34" i="62" a="1"/>
  <c r="BL34" i="62" s="1"/>
  <c r="BL35" i="62" a="1"/>
  <c r="BL35" i="62" s="1"/>
  <c r="BL32" i="62" a="1"/>
  <c r="BL32" i="62" s="1"/>
  <c r="CJ14" i="70"/>
  <c r="CK14" i="70"/>
  <c r="CJ30" i="61"/>
  <c r="CK30" i="61"/>
  <c r="BL28" i="55" a="1"/>
  <c r="BL28" i="55" s="1"/>
  <c r="CE28" i="55" s="1"/>
  <c r="BL25" i="55" a="1"/>
  <c r="BL25" i="55" s="1"/>
  <c r="CE25" i="55" s="1"/>
  <c r="BL26" i="55" a="1"/>
  <c r="BL26" i="55" s="1"/>
  <c r="CE26" i="55" s="1"/>
  <c r="BL27" i="55" a="1"/>
  <c r="BL27" i="55" s="1"/>
  <c r="CE27" i="55" s="1"/>
  <c r="BL12" i="53" a="1"/>
  <c r="BL12" i="53" s="1"/>
  <c r="CE12" i="53" s="1"/>
  <c r="BL13" i="53" a="1"/>
  <c r="BL13" i="53" s="1"/>
  <c r="BL14" i="53" a="1"/>
  <c r="BL14" i="53" s="1"/>
  <c r="BL11" i="53" a="1"/>
  <c r="BL11" i="53" s="1"/>
  <c r="BL11" i="63" a="1"/>
  <c r="BL11" i="63" s="1"/>
  <c r="BL12" i="63" a="1"/>
  <c r="BL12" i="63" s="1"/>
  <c r="CJ15" i="52"/>
  <c r="CK15" i="52"/>
  <c r="AT26" i="60" a="1"/>
  <c r="AT26" i="60" s="1"/>
  <c r="BG26" i="60" s="1"/>
  <c r="BK26" i="60" s="1"/>
  <c r="CJ14" i="46"/>
  <c r="CK14" i="46"/>
  <c r="BL28" i="61" a="1"/>
  <c r="BL28" i="61" s="1"/>
  <c r="BL25" i="61" a="1"/>
  <c r="BL25" i="61" s="1"/>
  <c r="BL26" i="61" a="1"/>
  <c r="BL26" i="61" s="1"/>
  <c r="BL27" i="61" a="1"/>
  <c r="BL27" i="61" s="1"/>
  <c r="CJ22" i="57"/>
  <c r="CK22" i="57"/>
  <c r="BK26" i="54"/>
  <c r="BL33" i="55" a="1"/>
  <c r="BL33" i="55" s="1"/>
  <c r="CE33" i="55" s="1"/>
  <c r="BL32" i="55" a="1"/>
  <c r="BL32" i="55" s="1"/>
  <c r="CE32" i="55" s="1"/>
  <c r="BL35" i="55" a="1"/>
  <c r="BL35" i="55" s="1"/>
  <c r="BL34" i="55" a="1"/>
  <c r="BL34" i="55" s="1"/>
  <c r="CJ14" i="67"/>
  <c r="CK14" i="67"/>
  <c r="CJ30" i="63"/>
  <c r="CK30" i="63"/>
  <c r="BL34" i="65" a="1"/>
  <c r="BL34" i="65" s="1"/>
  <c r="BL35" i="65" a="1"/>
  <c r="BL35" i="65" s="1"/>
  <c r="BL32" i="65" a="1"/>
  <c r="BL32" i="65" s="1"/>
  <c r="BL33" i="65" a="1"/>
  <c r="BL33" i="65" s="1"/>
  <c r="BL20" i="75" a="1"/>
  <c r="BL20" i="75" s="1"/>
  <c r="BL21" i="75" a="1"/>
  <c r="BL21" i="75" s="1"/>
  <c r="BL18" i="75" a="1"/>
  <c r="BL18" i="75" s="1"/>
  <c r="BL19" i="75" a="1"/>
  <c r="BL19" i="75" s="1"/>
  <c r="BL32" i="74" a="1"/>
  <c r="BL32" i="74" s="1"/>
  <c r="BL33" i="74" a="1"/>
  <c r="BL33" i="74" s="1"/>
  <c r="BL34" i="74" a="1"/>
  <c r="BL34" i="74" s="1"/>
  <c r="BL35" i="74" a="1"/>
  <c r="BL35" i="74" s="1"/>
  <c r="BL34" i="71" a="1"/>
  <c r="BL34" i="71" s="1"/>
  <c r="BL32" i="71" a="1"/>
  <c r="BL32" i="71" s="1"/>
  <c r="BL33" i="71" a="1"/>
  <c r="BL33" i="71" s="1"/>
  <c r="BL35" i="71" a="1"/>
  <c r="BL35" i="71" s="1"/>
  <c r="CJ14" i="69"/>
  <c r="CK14" i="69"/>
  <c r="BL32" i="68" a="1"/>
  <c r="BL32" i="68" s="1"/>
  <c r="BL33" i="68" a="1"/>
  <c r="BL33" i="68" s="1"/>
  <c r="BL34" i="68" a="1"/>
  <c r="BL34" i="68" s="1"/>
  <c r="BL35" i="68" a="1"/>
  <c r="BL35" i="68" s="1"/>
  <c r="AR30" i="69"/>
  <c r="BL20" i="69" a="1"/>
  <c r="BL20" i="69" s="1"/>
  <c r="BL18" i="69" a="1"/>
  <c r="BL18" i="69" s="1"/>
  <c r="BL19" i="69" a="1"/>
  <c r="BL19" i="69" s="1"/>
  <c r="BL21" i="69" a="1"/>
  <c r="BL21" i="69" s="1"/>
  <c r="CJ26" i="69"/>
  <c r="CK26" i="69"/>
  <c r="BL11" i="76" a="1"/>
  <c r="BL11" i="76" s="1"/>
  <c r="BL14" i="76" a="1"/>
  <c r="BL14" i="76" s="1"/>
  <c r="BL12" i="76" a="1"/>
  <c r="BL12" i="76" s="1"/>
  <c r="BL13" i="76" a="1"/>
  <c r="BL13" i="76" s="1"/>
  <c r="Q23" i="76"/>
  <c r="BL28" i="71" a="1"/>
  <c r="BL28" i="71" s="1"/>
  <c r="BL26" i="71" a="1"/>
  <c r="BL26" i="71" s="1"/>
  <c r="CE26" i="71" s="1"/>
  <c r="BL25" i="71" a="1"/>
  <c r="BL25" i="71" s="1"/>
  <c r="CE25" i="71" s="1"/>
  <c r="BL27" i="71" a="1"/>
  <c r="BL27" i="71" s="1"/>
  <c r="F25" i="60" a="1"/>
  <c r="F25" i="60" s="1"/>
  <c r="N25" i="60" s="1"/>
  <c r="R25" i="60" s="1"/>
  <c r="BL20" i="66" a="1"/>
  <c r="BL20" i="66" s="1"/>
  <c r="CE20" i="66" s="1"/>
  <c r="BL18" i="66" a="1"/>
  <c r="BL18" i="66" s="1"/>
  <c r="CE18" i="66" s="1"/>
  <c r="BL19" i="66" a="1"/>
  <c r="BL19" i="66" s="1"/>
  <c r="CE19" i="66" s="1"/>
  <c r="BL21" i="66" a="1"/>
  <c r="BL21" i="66" s="1"/>
  <c r="CE21" i="66" s="1"/>
  <c r="BL20" i="55" a="1"/>
  <c r="BL20" i="55" s="1"/>
  <c r="CE20" i="55" s="1"/>
  <c r="BL21" i="55" a="1"/>
  <c r="BL21" i="55" s="1"/>
  <c r="CE21" i="55" s="1"/>
  <c r="BL18" i="55" a="1"/>
  <c r="BL18" i="55" s="1"/>
  <c r="CE18" i="55" s="1"/>
  <c r="CK18" i="55" s="1"/>
  <c r="BL19" i="55" a="1"/>
  <c r="BL19" i="55" s="1"/>
  <c r="CE19" i="55" s="1"/>
  <c r="CI22" i="54"/>
  <c r="CK22" i="54"/>
  <c r="CR10" i="57"/>
  <c r="BL11" i="57" a="1"/>
  <c r="BL11" i="57" s="1"/>
  <c r="CE11" i="57" s="1"/>
  <c r="BL13" i="57" a="1"/>
  <c r="BL13" i="57" s="1"/>
  <c r="BL12" i="57" a="1"/>
  <c r="BL12" i="57" s="1"/>
  <c r="CR17" i="76"/>
  <c r="BL18" i="76" a="1"/>
  <c r="BL18" i="76" s="1"/>
  <c r="CE18" i="76" s="1"/>
  <c r="BL19" i="76" a="1"/>
  <c r="BL19" i="76" s="1"/>
  <c r="CE19" i="76" s="1"/>
  <c r="BL20" i="76" a="1"/>
  <c r="BL20" i="76" s="1"/>
  <c r="CE20" i="76" s="1"/>
  <c r="BL21" i="76" a="1"/>
  <c r="BL21" i="76" s="1"/>
  <c r="CE21" i="76" s="1"/>
  <c r="BK19" i="48"/>
  <c r="BK15" i="51"/>
  <c r="BK30" i="64"/>
  <c r="BK22" i="63"/>
  <c r="CK29" i="75"/>
  <c r="BK30" i="47"/>
  <c r="BL20" i="53" a="1"/>
  <c r="BL20" i="53" s="1"/>
  <c r="BL21" i="53" a="1"/>
  <c r="BL21" i="53" s="1"/>
  <c r="BL18" i="53" a="1"/>
  <c r="BL18" i="53" s="1"/>
  <c r="BL19" i="53" a="1"/>
  <c r="BL19" i="53" s="1"/>
  <c r="BL11" i="47" a="1"/>
  <c r="BL11" i="47" s="1"/>
  <c r="BL12" i="47" a="1"/>
  <c r="BL12" i="47" s="1"/>
  <c r="BL13" i="47" a="1"/>
  <c r="BL13" i="47" s="1"/>
  <c r="BL33" i="53" a="1"/>
  <c r="BL33" i="53" s="1"/>
  <c r="BL34" i="53" a="1"/>
  <c r="BL34" i="53" s="1"/>
  <c r="BL32" i="53" a="1"/>
  <c r="BL32" i="53" s="1"/>
  <c r="BL35" i="53" a="1"/>
  <c r="BL35" i="53" s="1"/>
  <c r="BL34" i="75" a="1"/>
  <c r="BL34" i="75" s="1"/>
  <c r="BL32" i="75" a="1"/>
  <c r="BL32" i="75" s="1"/>
  <c r="BL33" i="75" a="1"/>
  <c r="BL33" i="75" s="1"/>
  <c r="BL35" i="75" a="1"/>
  <c r="BL35" i="75" s="1"/>
  <c r="BL32" i="69" a="1"/>
  <c r="BL32" i="69" s="1"/>
  <c r="BL35" i="69" a="1"/>
  <c r="BL35" i="69" s="1"/>
  <c r="CE35" i="69" s="1"/>
  <c r="BL34" i="69" a="1"/>
  <c r="BL34" i="69" s="1"/>
  <c r="BL33" i="69" a="1"/>
  <c r="BL33" i="69" s="1"/>
  <c r="CE33" i="69" s="1"/>
  <c r="BL20" i="57" a="1"/>
  <c r="BL20" i="57" s="1"/>
  <c r="BL18" i="57" a="1"/>
  <c r="BL18" i="57" s="1"/>
  <c r="BL19" i="57" a="1"/>
  <c r="BL19" i="57" s="1"/>
  <c r="CE19" i="57" s="1"/>
  <c r="BL21" i="57" a="1"/>
  <c r="BL21" i="57" s="1"/>
  <c r="CE21" i="57" s="1"/>
  <c r="CJ30" i="68"/>
  <c r="CK30" i="68"/>
  <c r="CH22" i="67"/>
  <c r="CK22" i="67"/>
  <c r="BL28" i="60" a="1"/>
  <c r="BL28" i="60" s="1"/>
  <c r="CE28" i="60" s="1"/>
  <c r="BL26" i="60" a="1"/>
  <c r="BL26" i="60" s="1"/>
  <c r="CE26" i="60" s="1"/>
  <c r="BL25" i="60" a="1"/>
  <c r="BL25" i="60" s="1"/>
  <c r="BL27" i="60" a="1"/>
  <c r="BL27" i="60" s="1"/>
  <c r="CE27" i="60" s="1"/>
  <c r="BL11" i="48" a="1"/>
  <c r="BL11" i="48" s="1"/>
  <c r="BL12" i="48" a="1"/>
  <c r="BL12" i="48" s="1"/>
  <c r="BL13" i="48" a="1"/>
  <c r="BL13" i="48" s="1"/>
  <c r="BL14" i="48" a="1"/>
  <c r="BL14" i="48" s="1"/>
  <c r="CJ14" i="51"/>
  <c r="CK14" i="51"/>
  <c r="BL27" i="49" a="1"/>
  <c r="BL27" i="49" s="1"/>
  <c r="CE27" i="49" s="1"/>
  <c r="BL28" i="49" a="1"/>
  <c r="BL28" i="49" s="1"/>
  <c r="BL25" i="49" a="1"/>
  <c r="BL25" i="49" s="1"/>
  <c r="CE25" i="49" s="1"/>
  <c r="BL26" i="49" a="1"/>
  <c r="BL26" i="49" s="1"/>
  <c r="BL28" i="66" a="1"/>
  <c r="BL28" i="66" s="1"/>
  <c r="BL27" i="66" a="1"/>
  <c r="BL27" i="66" s="1"/>
  <c r="BL26" i="66" a="1"/>
  <c r="BL26" i="66" s="1"/>
  <c r="BL25" i="66" a="1"/>
  <c r="BL25" i="66" s="1"/>
  <c r="BL28" i="75" a="1"/>
  <c r="BL28" i="75" s="1"/>
  <c r="BL26" i="75" a="1"/>
  <c r="BL26" i="75" s="1"/>
  <c r="BL27" i="75" a="1"/>
  <c r="BL27" i="75" s="1"/>
  <c r="BL25" i="75" a="1"/>
  <c r="BL25" i="75" s="1"/>
  <c r="BL12" i="71" a="1"/>
  <c r="BL12" i="71" s="1"/>
  <c r="BL13" i="71" a="1"/>
  <c r="BL13" i="71" s="1"/>
  <c r="BL14" i="71" a="1"/>
  <c r="BL14" i="71" s="1"/>
  <c r="BL11" i="71" a="1"/>
  <c r="BL11" i="71" s="1"/>
  <c r="BL21" i="68" a="1"/>
  <c r="BL21" i="68" s="1"/>
  <c r="BL18" i="68" a="1"/>
  <c r="BL18" i="68" s="1"/>
  <c r="BL19" i="68" a="1"/>
  <c r="BL19" i="68" s="1"/>
  <c r="BL20" i="68" a="1"/>
  <c r="BL20" i="68" s="1"/>
  <c r="BL13" i="70" a="1"/>
  <c r="BL13" i="70" s="1"/>
  <c r="BL11" i="70" a="1"/>
  <c r="BL11" i="70" s="1"/>
  <c r="BL12" i="70" a="1"/>
  <c r="BL12" i="70" s="1"/>
  <c r="BL12" i="69" a="1"/>
  <c r="BL12" i="69" s="1"/>
  <c r="BL13" i="69" a="1"/>
  <c r="BL13" i="69" s="1"/>
  <c r="BL11" i="69" a="1"/>
  <c r="BL11" i="69" s="1"/>
  <c r="CE11" i="69" s="1"/>
  <c r="Q30" i="76"/>
  <c r="BL32" i="76" a="1"/>
  <c r="BL32" i="76" s="1"/>
  <c r="BL33" i="76" a="1"/>
  <c r="BL33" i="76" s="1"/>
  <c r="BL34" i="76" a="1"/>
  <c r="BL34" i="76" s="1"/>
  <c r="BL35" i="76" a="1"/>
  <c r="BL35" i="76" s="1"/>
  <c r="CG15" i="72"/>
  <c r="CK15" i="72"/>
  <c r="CJ14" i="65"/>
  <c r="CK14" i="65"/>
  <c r="F27" i="60" a="1"/>
  <c r="F27" i="60" s="1"/>
  <c r="N27" i="60" s="1"/>
  <c r="Q27" i="60" s="1"/>
  <c r="BL32" i="66" a="1"/>
  <c r="BL32" i="66" s="1"/>
  <c r="BL34" i="66" a="1"/>
  <c r="BL34" i="66" s="1"/>
  <c r="CE34" i="66" s="1"/>
  <c r="BL33" i="66" a="1"/>
  <c r="BL33" i="66" s="1"/>
  <c r="CE33" i="66" s="1"/>
  <c r="BL35" i="66" a="1"/>
  <c r="BL35" i="66" s="1"/>
  <c r="CE35" i="66" s="1"/>
  <c r="BK15" i="57"/>
  <c r="CK15" i="47"/>
  <c r="BL20" i="58" a="1"/>
  <c r="BL20" i="58" s="1"/>
  <c r="BL21" i="58" a="1"/>
  <c r="BL21" i="58" s="1"/>
  <c r="BL19" i="58" a="1"/>
  <c r="BL19" i="58" s="1"/>
  <c r="BL18" i="58" a="1"/>
  <c r="BL18" i="58" s="1"/>
  <c r="BL28" i="53" a="1"/>
  <c r="BL28" i="53" s="1"/>
  <c r="BL25" i="53" a="1"/>
  <c r="BL25" i="53" s="1"/>
  <c r="BL26" i="53" a="1"/>
  <c r="BL26" i="53" s="1"/>
  <c r="BL27" i="53" a="1"/>
  <c r="BL27" i="53" s="1"/>
  <c r="BL11" i="51" a="1"/>
  <c r="BL11" i="51" s="1"/>
  <c r="BL12" i="51" a="1"/>
  <c r="BL12" i="51" s="1"/>
  <c r="BL13" i="51" a="1"/>
  <c r="BL13" i="51" s="1"/>
  <c r="BL35" i="61" a="1"/>
  <c r="BL35" i="61" s="1"/>
  <c r="BL33" i="61" a="1"/>
  <c r="BL33" i="61" s="1"/>
  <c r="BL34" i="61" a="1"/>
  <c r="BL34" i="61" s="1"/>
  <c r="BL32" i="61" a="1"/>
  <c r="BL32" i="61" s="1"/>
  <c r="BL11" i="67" a="1"/>
  <c r="BL11" i="67" s="1"/>
  <c r="BL13" i="67" a="1"/>
  <c r="BL13" i="67" s="1"/>
  <c r="BL12" i="67" a="1"/>
  <c r="BL12" i="67" s="1"/>
  <c r="BL25" i="76" a="1"/>
  <c r="BL25" i="76" s="1"/>
  <c r="BL26" i="76" a="1"/>
  <c r="BL26" i="76" s="1"/>
  <c r="BL28" i="76" a="1"/>
  <c r="BL28" i="76" s="1"/>
  <c r="BL27" i="76" a="1"/>
  <c r="BL27" i="76" s="1"/>
  <c r="BL11" i="66" a="1"/>
  <c r="BL11" i="66" s="1"/>
  <c r="CE11" i="66" s="1"/>
  <c r="BL12" i="66" a="1"/>
  <c r="BL12" i="66" s="1"/>
  <c r="BL13" i="66" a="1"/>
  <c r="BL13" i="66" s="1"/>
  <c r="CJ29" i="52"/>
  <c r="CK29" i="52"/>
  <c r="BL33" i="57" a="1"/>
  <c r="BL33" i="57" s="1"/>
  <c r="CE33" i="57" s="1"/>
  <c r="BL32" i="57" a="1"/>
  <c r="BL32" i="57" s="1"/>
  <c r="CE32" i="57" s="1"/>
  <c r="BL34" i="57" a="1"/>
  <c r="BL34" i="57" s="1"/>
  <c r="CE34" i="57" s="1"/>
  <c r="BL35" i="57" a="1"/>
  <c r="BL35" i="57" s="1"/>
  <c r="BL33" i="47" a="1"/>
  <c r="BL33" i="47" s="1"/>
  <c r="BL34" i="47" a="1"/>
  <c r="BL34" i="47" s="1"/>
  <c r="BL35" i="47" a="1"/>
  <c r="BL35" i="47" s="1"/>
  <c r="BL32" i="47" a="1"/>
  <c r="BL32" i="47" s="1"/>
  <c r="BL11" i="49" a="1"/>
  <c r="BL11" i="49" s="1"/>
  <c r="BL12" i="49" a="1"/>
  <c r="BL12" i="49" s="1"/>
  <c r="BL13" i="49" a="1"/>
  <c r="BL13" i="49" s="1"/>
  <c r="BL12" i="58" a="1"/>
  <c r="BL12" i="58" s="1"/>
  <c r="CE12" i="58" s="1"/>
  <c r="BL13" i="58" a="1"/>
  <c r="BL13" i="58" s="1"/>
  <c r="BL11" i="58" a="1"/>
  <c r="BL11" i="58" s="1"/>
  <c r="BL28" i="67" a="1"/>
  <c r="BL28" i="67" s="1"/>
  <c r="BL25" i="67" a="1"/>
  <c r="BL25" i="67" s="1"/>
  <c r="BL26" i="67" a="1"/>
  <c r="BL26" i="67" s="1"/>
  <c r="BL27" i="67" a="1"/>
  <c r="BL27" i="67" s="1"/>
  <c r="CJ14" i="64"/>
  <c r="CK14" i="64"/>
  <c r="BL35" i="49" a="1"/>
  <c r="BL35" i="49" s="1"/>
  <c r="BL32" i="49" a="1"/>
  <c r="BL32" i="49" s="1"/>
  <c r="BL33" i="49" a="1"/>
  <c r="BL33" i="49" s="1"/>
  <c r="BL34" i="49" a="1"/>
  <c r="BL34" i="49" s="1"/>
  <c r="CJ22" i="52"/>
  <c r="CK22" i="52"/>
  <c r="AN17" i="52"/>
  <c r="AS17" i="52" s="1"/>
  <c r="CV17" i="52" s="1"/>
  <c r="BL32" i="51" a="1"/>
  <c r="BL32" i="51" s="1"/>
  <c r="BL35" i="51" a="1"/>
  <c r="BL35" i="51" s="1"/>
  <c r="BL33" i="51" a="1"/>
  <c r="BL33" i="51" s="1"/>
  <c r="BL34" i="51" a="1"/>
  <c r="BL34" i="51" s="1"/>
  <c r="BL25" i="50" a="1"/>
  <c r="BL25" i="50" s="1"/>
  <c r="BL26" i="50" a="1"/>
  <c r="BL26" i="50" s="1"/>
  <c r="BL27" i="50" a="1"/>
  <c r="BL27" i="50" s="1"/>
  <c r="BL28" i="50" a="1"/>
  <c r="BL28" i="50" s="1"/>
  <c r="AN27" i="60"/>
  <c r="AS27" i="60" s="1"/>
  <c r="CV27" i="60" s="1"/>
  <c r="CJ14" i="58"/>
  <c r="CK14" i="58"/>
  <c r="BL11" i="52" a="1"/>
  <c r="BL11" i="52" s="1"/>
  <c r="BL12" i="52" a="1"/>
  <c r="BL12" i="52" s="1"/>
  <c r="F26" i="60" a="1"/>
  <c r="F26" i="60" s="1"/>
  <c r="N26" i="60" s="1"/>
  <c r="Q26" i="60" s="1"/>
  <c r="BL33" i="67" a="1"/>
  <c r="BL33" i="67" s="1"/>
  <c r="BL32" i="67" a="1"/>
  <c r="BL32" i="67" s="1"/>
  <c r="BL26" i="72" a="1"/>
  <c r="BL26" i="72" s="1"/>
  <c r="BL27" i="72" a="1"/>
  <c r="BL27" i="72" s="1"/>
  <c r="BL25" i="72" a="1"/>
  <c r="BL25" i="72" s="1"/>
  <c r="BL28" i="72" a="1"/>
  <c r="BL28" i="72" s="1"/>
  <c r="BL25" i="68" a="1"/>
  <c r="BL25" i="68" s="1"/>
  <c r="BL27" i="68" a="1"/>
  <c r="BL27" i="68" s="1"/>
  <c r="BL28" i="68" a="1"/>
  <c r="BL28" i="68" s="1"/>
  <c r="BL26" i="68" a="1"/>
  <c r="BL26" i="68" s="1"/>
  <c r="BL27" i="70" a="1"/>
  <c r="BL27" i="70" s="1"/>
  <c r="CE27" i="70" s="1"/>
  <c r="BL25" i="70" a="1"/>
  <c r="BL25" i="70" s="1"/>
  <c r="BL26" i="70" a="1"/>
  <c r="BL26" i="70" s="1"/>
  <c r="CE26" i="70" s="1"/>
  <c r="BL28" i="70" a="1"/>
  <c r="BL28" i="70" s="1"/>
  <c r="CE28" i="70" s="1"/>
  <c r="CJ29" i="60"/>
  <c r="CK29" i="60"/>
  <c r="BL26" i="57" a="1"/>
  <c r="BL26" i="57" s="1"/>
  <c r="CE26" i="57" s="1"/>
  <c r="BL25" i="57" a="1"/>
  <c r="BL25" i="57" s="1"/>
  <c r="CE25" i="57" s="1"/>
  <c r="BL27" i="57" a="1"/>
  <c r="BL27" i="57" s="1"/>
  <c r="CE27" i="57" s="1"/>
  <c r="BL28" i="57" a="1"/>
  <c r="BL28" i="57" s="1"/>
  <c r="CE28" i="57" s="1"/>
  <c r="BK27" i="54"/>
  <c r="CJ22" i="64"/>
  <c r="CK22" i="64"/>
  <c r="CJ34" i="56"/>
  <c r="CK34" i="56"/>
  <c r="BL11" i="56" a="1"/>
  <c r="BL11" i="56" s="1"/>
  <c r="BL12" i="56" a="1"/>
  <c r="BL12" i="56" s="1"/>
  <c r="BL13" i="56" a="1"/>
  <c r="BL13" i="56" s="1"/>
  <c r="BL26" i="48" a="1"/>
  <c r="BL26" i="48" s="1"/>
  <c r="BL27" i="48" a="1"/>
  <c r="BL27" i="48" s="1"/>
  <c r="BL28" i="48" a="1"/>
  <c r="BL28" i="48" s="1"/>
  <c r="BL25" i="48" a="1"/>
  <c r="BL25" i="48" s="1"/>
  <c r="BL19" i="49" a="1"/>
  <c r="BL19" i="49" s="1"/>
  <c r="BL20" i="49" a="1"/>
  <c r="BL20" i="49" s="1"/>
  <c r="BL21" i="49" a="1"/>
  <c r="BL21" i="49" s="1"/>
  <c r="BL18" i="49" a="1"/>
  <c r="BL18" i="49" s="1"/>
  <c r="BL20" i="71" a="1"/>
  <c r="BL20" i="71" s="1"/>
  <c r="BL21" i="71" a="1"/>
  <c r="BL21" i="71" s="1"/>
  <c r="BL18" i="71" a="1"/>
  <c r="BL18" i="71" s="1"/>
  <c r="BL19" i="71" a="1"/>
  <c r="BL19" i="71" s="1"/>
  <c r="CI29" i="47"/>
  <c r="CK29" i="47"/>
  <c r="BL21" i="54" a="1"/>
  <c r="BL21" i="54" s="1"/>
  <c r="BL18" i="54" a="1"/>
  <c r="BL18" i="54" s="1"/>
  <c r="BL19" i="54" a="1"/>
  <c r="BL19" i="54" s="1"/>
  <c r="CE19" i="54" s="1"/>
  <c r="BL20" i="54" a="1"/>
  <c r="BL20" i="54" s="1"/>
  <c r="CJ16" i="67"/>
  <c r="CK16" i="67"/>
  <c r="BL21" i="64" a="1"/>
  <c r="BL21" i="64" s="1"/>
  <c r="BL19" i="64" a="1"/>
  <c r="BL19" i="64" s="1"/>
  <c r="BL20" i="64" a="1"/>
  <c r="BL20" i="64" s="1"/>
  <c r="BL18" i="64" a="1"/>
  <c r="BL18" i="64" s="1"/>
  <c r="BL25" i="46" a="1"/>
  <c r="BL25" i="46" s="1"/>
  <c r="BL26" i="46" a="1"/>
  <c r="BL26" i="46" s="1"/>
  <c r="BL27" i="46" a="1"/>
  <c r="BL27" i="46" s="1"/>
  <c r="BL28" i="46" a="1"/>
  <c r="BL28" i="46" s="1"/>
  <c r="BL34" i="48" a="1"/>
  <c r="BL34" i="48" s="1"/>
  <c r="BL35" i="48" a="1"/>
  <c r="BL35" i="48" s="1"/>
  <c r="BL32" i="48" a="1"/>
  <c r="BL32" i="48" s="1"/>
  <c r="BL33" i="48" a="1"/>
  <c r="BL33" i="48" s="1"/>
  <c r="CJ23" i="49"/>
  <c r="CK23" i="49"/>
  <c r="BL32" i="46" a="1"/>
  <c r="BL32" i="46" s="1"/>
  <c r="BL33" i="46" a="1"/>
  <c r="BL33" i="46" s="1"/>
  <c r="BL34" i="46" a="1"/>
  <c r="BL34" i="46" s="1"/>
  <c r="BL35" i="46" a="1"/>
  <c r="BL35" i="46" s="1"/>
  <c r="F17" i="52" a="1"/>
  <c r="F17" i="52" s="1"/>
  <c r="N17" i="52" s="1"/>
  <c r="P17" i="52" s="1"/>
  <c r="Q23" i="51"/>
  <c r="BL18" i="51" a="1"/>
  <c r="BL18" i="51" s="1"/>
  <c r="BL19" i="51" a="1"/>
  <c r="BL19" i="51" s="1"/>
  <c r="BL20" i="51" a="1"/>
  <c r="BL20" i="51" s="1"/>
  <c r="CJ16" i="50"/>
  <c r="CK16" i="50"/>
  <c r="F28" i="60" a="1"/>
  <c r="F28" i="60" s="1"/>
  <c r="N28" i="60" s="1"/>
  <c r="P28" i="60" s="1"/>
  <c r="CJ23" i="60"/>
  <c r="CK23" i="60"/>
  <c r="CJ14" i="55"/>
  <c r="CK14" i="55"/>
  <c r="CR24" i="60"/>
  <c r="X24" i="60" s="1" a="1"/>
  <c r="X24" i="60" s="1"/>
  <c r="BL21" i="67" a="1"/>
  <c r="BL21" i="67" s="1"/>
  <c r="BL18" i="67" a="1"/>
  <c r="BL18" i="67" s="1"/>
  <c r="BL19" i="67" a="1"/>
  <c r="BL19" i="67" s="1"/>
  <c r="BL20" i="67" a="1"/>
  <c r="BL20" i="67" s="1"/>
  <c r="BL33" i="64" a="1"/>
  <c r="BL33" i="64" s="1"/>
  <c r="BL32" i="64" a="1"/>
  <c r="BL32" i="64" s="1"/>
  <c r="BL11" i="62" a="1"/>
  <c r="BL11" i="62" s="1"/>
  <c r="BL12" i="62" a="1"/>
  <c r="BL12" i="62" s="1"/>
  <c r="BL13" i="62" a="1"/>
  <c r="BL13" i="62" s="1"/>
  <c r="BL14" i="62" a="1"/>
  <c r="BL14" i="62" s="1"/>
  <c r="CJ21" i="63"/>
  <c r="CK21" i="63"/>
  <c r="BL35" i="70" a="1"/>
  <c r="BL35" i="70" s="1"/>
  <c r="BL32" i="70" a="1"/>
  <c r="BL32" i="70" s="1"/>
  <c r="BL33" i="70" a="1"/>
  <c r="BL33" i="70" s="1"/>
  <c r="BL34" i="70" a="1"/>
  <c r="BL34" i="70" s="1"/>
  <c r="BL25" i="74" a="1"/>
  <c r="BL25" i="74" s="1"/>
  <c r="BL28" i="74" a="1"/>
  <c r="BL28" i="74" s="1"/>
  <c r="BL26" i="74" a="1"/>
  <c r="BL26" i="74" s="1"/>
  <c r="BL27" i="74" a="1"/>
  <c r="BL27" i="74" s="1"/>
  <c r="BL18" i="72" a="1"/>
  <c r="BL18" i="72" s="1"/>
  <c r="BL19" i="72" a="1"/>
  <c r="BL19" i="72" s="1"/>
  <c r="BL20" i="72" a="1"/>
  <c r="BL20" i="72" s="1"/>
  <c r="BL21" i="72" a="1"/>
  <c r="BL21" i="72" s="1"/>
  <c r="BL12" i="75" a="1"/>
  <c r="BL12" i="75" s="1"/>
  <c r="CE12" i="75" s="1"/>
  <c r="BL13" i="75" a="1"/>
  <c r="BL13" i="75" s="1"/>
  <c r="CE13" i="75" s="1"/>
  <c r="BL11" i="75" a="1"/>
  <c r="BL11" i="75" s="1"/>
  <c r="CJ29" i="68"/>
  <c r="CK29" i="68"/>
  <c r="CG15" i="59"/>
  <c r="CK15" i="59"/>
  <c r="BL33" i="54" a="1"/>
  <c r="BL33" i="54" s="1"/>
  <c r="CE33" i="54" s="1"/>
  <c r="BL34" i="54" a="1"/>
  <c r="BL34" i="54" s="1"/>
  <c r="CE34" i="54" s="1"/>
  <c r="BL35" i="54" a="1"/>
  <c r="BL35" i="54" s="1"/>
  <c r="CE35" i="54" s="1"/>
  <c r="BL32" i="54" a="1"/>
  <c r="BL32" i="54" s="1"/>
  <c r="BK33" i="72"/>
  <c r="CJ16" i="47"/>
  <c r="BL27" i="52" a="1"/>
  <c r="BL27" i="52" s="1"/>
  <c r="BL28" i="52" a="1"/>
  <c r="BL28" i="52" s="1"/>
  <c r="BL25" i="52" a="1"/>
  <c r="BL25" i="52" s="1"/>
  <c r="BL26" i="52" a="1"/>
  <c r="BL26" i="52" s="1"/>
  <c r="BL11" i="46" a="1"/>
  <c r="BL11" i="46" s="1"/>
  <c r="BL12" i="46" a="1"/>
  <c r="BL12" i="46" s="1"/>
  <c r="BL13" i="46" a="1"/>
  <c r="BL13" i="46" s="1"/>
  <c r="BL18" i="46" a="1"/>
  <c r="BL18" i="46" s="1"/>
  <c r="BL20" i="46" a="1"/>
  <c r="BL20" i="46" s="1"/>
  <c r="BL21" i="46" a="1"/>
  <c r="BL21" i="46" s="1"/>
  <c r="BL19" i="46" a="1"/>
  <c r="BL19" i="46" s="1"/>
  <c r="BL25" i="47" a="1"/>
  <c r="BL25" i="47" s="1"/>
  <c r="BL26" i="47" a="1"/>
  <c r="BL26" i="47" s="1"/>
  <c r="BL27" i="47" a="1"/>
  <c r="BL27" i="47" s="1"/>
  <c r="BL28" i="47" a="1"/>
  <c r="BL28" i="47" s="1"/>
  <c r="BL34" i="52" a="1"/>
  <c r="BL34" i="52" s="1"/>
  <c r="BL32" i="52" a="1"/>
  <c r="BL32" i="52" s="1"/>
  <c r="BL33" i="52" a="1"/>
  <c r="BL33" i="52" s="1"/>
  <c r="BL35" i="52" a="1"/>
  <c r="BL35" i="52" s="1"/>
  <c r="BL11" i="72" a="1"/>
  <c r="BL11" i="72" s="1"/>
  <c r="BL12" i="72" a="1"/>
  <c r="BL12" i="72" s="1"/>
  <c r="CJ15" i="53"/>
  <c r="CK15" i="53"/>
  <c r="BL25" i="51" a="1"/>
  <c r="BL25" i="51" s="1"/>
  <c r="BL26" i="51" a="1"/>
  <c r="BL26" i="51" s="1"/>
  <c r="BL27" i="51" a="1"/>
  <c r="BL27" i="51" s="1"/>
  <c r="BL28" i="51" a="1"/>
  <c r="BL28" i="51" s="1"/>
  <c r="BL32" i="50" a="1"/>
  <c r="BL32" i="50" s="1"/>
  <c r="BL33" i="50" a="1"/>
  <c r="BL33" i="50" s="1"/>
  <c r="BL34" i="50" a="1"/>
  <c r="BL34" i="50" s="1"/>
  <c r="BL35" i="50" a="1"/>
  <c r="BL35" i="50" s="1"/>
  <c r="CJ23" i="51"/>
  <c r="CK23" i="51"/>
  <c r="BL13" i="61" a="1"/>
  <c r="BL13" i="61" s="1"/>
  <c r="BL11" i="61" a="1"/>
  <c r="BL11" i="61" s="1"/>
  <c r="BL12" i="61" a="1"/>
  <c r="BL12" i="61" s="1"/>
  <c r="BK16" i="71"/>
  <c r="CK16" i="71"/>
  <c r="CK30" i="57"/>
  <c r="BL27" i="56" a="1"/>
  <c r="BL27" i="56" s="1"/>
  <c r="BL28" i="56" a="1"/>
  <c r="BL28" i="56" s="1"/>
  <c r="BL25" i="56" a="1"/>
  <c r="BL25" i="56" s="1"/>
  <c r="BL26" i="56" a="1"/>
  <c r="BL26" i="56" s="1"/>
  <c r="BL25" i="59" a="1"/>
  <c r="BL25" i="59" s="1"/>
  <c r="CE25" i="59" s="1"/>
  <c r="BL26" i="59" a="1"/>
  <c r="BL26" i="59" s="1"/>
  <c r="CE26" i="59" s="1"/>
  <c r="BL27" i="59" a="1"/>
  <c r="BL27" i="59" s="1"/>
  <c r="BL28" i="59" a="1"/>
  <c r="BL28" i="59" s="1"/>
  <c r="BL18" i="65" a="1"/>
  <c r="BL18" i="65" s="1"/>
  <c r="BL19" i="65" a="1"/>
  <c r="BL19" i="65" s="1"/>
  <c r="BL20" i="65" a="1"/>
  <c r="BL20" i="65" s="1"/>
  <c r="BL21" i="74" a="1"/>
  <c r="BL21" i="74" s="1"/>
  <c r="BL18" i="74" a="1"/>
  <c r="BL18" i="74" s="1"/>
  <c r="BL19" i="74" a="1"/>
  <c r="BL19" i="74" s="1"/>
  <c r="BL20" i="74" a="1"/>
  <c r="BL20" i="74" s="1"/>
  <c r="CJ22" i="76"/>
  <c r="CK22" i="76"/>
  <c r="AQ15" i="68"/>
  <c r="BL35" i="58" a="1"/>
  <c r="BL35" i="58" s="1"/>
  <c r="BL32" i="58" a="1"/>
  <c r="BL32" i="58" s="1"/>
  <c r="BL33" i="58" a="1"/>
  <c r="BL33" i="58" s="1"/>
  <c r="BL34" i="58" a="1"/>
  <c r="BL34" i="58" s="1"/>
  <c r="CE34" i="58" s="1"/>
  <c r="CK34" i="58" s="1"/>
  <c r="CG23" i="55"/>
  <c r="CK23" i="55"/>
  <c r="BL18" i="47" a="1"/>
  <c r="BL18" i="47" s="1"/>
  <c r="BL19" i="47" a="1"/>
  <c r="BL19" i="47" s="1"/>
  <c r="BL21" i="47" a="1"/>
  <c r="BL21" i="47" s="1"/>
  <c r="BL20" i="47" a="1"/>
  <c r="BL20" i="47" s="1"/>
  <c r="R23" i="51"/>
  <c r="BL11" i="50" a="1"/>
  <c r="BL11" i="50" s="1"/>
  <c r="BL12" i="50" a="1"/>
  <c r="BL12" i="50" s="1"/>
  <c r="BL13" i="50" a="1"/>
  <c r="BL13" i="50" s="1"/>
  <c r="CJ30" i="60"/>
  <c r="CK30" i="60"/>
  <c r="BL20" i="61" a="1"/>
  <c r="BL20" i="61" s="1"/>
  <c r="BL19" i="61" a="1"/>
  <c r="BL19" i="61" s="1"/>
  <c r="BL21" i="61" a="1"/>
  <c r="BL21" i="61" s="1"/>
  <c r="BL18" i="61" a="1"/>
  <c r="BL18" i="61" s="1"/>
  <c r="BL19" i="56" a="1"/>
  <c r="BL19" i="56" s="1"/>
  <c r="BL20" i="56" a="1"/>
  <c r="BL20" i="56" s="1"/>
  <c r="BL18" i="56" a="1"/>
  <c r="BL18" i="56" s="1"/>
  <c r="CJ15" i="57"/>
  <c r="CK15" i="57"/>
  <c r="CJ14" i="56"/>
  <c r="CK14" i="56"/>
  <c r="BL11" i="54" a="1"/>
  <c r="BL11" i="54" s="1"/>
  <c r="BL13" i="54" a="1"/>
  <c r="BL13" i="54" s="1"/>
  <c r="BL12" i="54" a="1"/>
  <c r="BL12" i="54" s="1"/>
  <c r="BL19" i="59" a="1"/>
  <c r="BL19" i="59" s="1"/>
  <c r="CE19" i="59" s="1"/>
  <c r="BL21" i="59" a="1"/>
  <c r="BL21" i="59" s="1"/>
  <c r="CE21" i="59" s="1"/>
  <c r="CK21" i="59" s="1"/>
  <c r="BL20" i="59" a="1"/>
  <c r="BL20" i="59" s="1"/>
  <c r="BL18" i="59" a="1"/>
  <c r="BL18" i="59" s="1"/>
  <c r="F19" i="57" a="1"/>
  <c r="F19" i="57" s="1"/>
  <c r="N19" i="57" s="1"/>
  <c r="R19" i="57" s="1"/>
  <c r="R29" i="66"/>
  <c r="Q16" i="66"/>
  <c r="R29" i="65"/>
  <c r="BL18" i="62" a="1"/>
  <c r="BL18" i="62" s="1"/>
  <c r="BL19" i="62" a="1"/>
  <c r="BL19" i="62" s="1"/>
  <c r="BL20" i="62" a="1"/>
  <c r="BL20" i="62" s="1"/>
  <c r="BL21" i="62" a="1"/>
  <c r="BL21" i="62" s="1"/>
  <c r="BK25" i="62"/>
  <c r="CJ16" i="72"/>
  <c r="CK16" i="72"/>
  <c r="BL13" i="74" a="1"/>
  <c r="BL13" i="74" s="1"/>
  <c r="BL11" i="74" a="1"/>
  <c r="BL11" i="74" s="1"/>
  <c r="BL12" i="74" a="1"/>
  <c r="BL12" i="74" s="1"/>
  <c r="BL14" i="74" a="1"/>
  <c r="BL14" i="74" s="1"/>
  <c r="CR24" i="70"/>
  <c r="R15" i="76"/>
  <c r="AR16" i="75"/>
  <c r="CJ15" i="71"/>
  <c r="CK15" i="71"/>
  <c r="BL32" i="63" a="1"/>
  <c r="BL32" i="63" s="1"/>
  <c r="CE32" i="63" s="1"/>
  <c r="BL33" i="63" a="1"/>
  <c r="BL33" i="63" s="1"/>
  <c r="CE33" i="63" s="1"/>
  <c r="BL34" i="63" a="1"/>
  <c r="BL34" i="63" s="1"/>
  <c r="BL35" i="63" a="1"/>
  <c r="BL35" i="63" s="1"/>
  <c r="CE35" i="63" s="1"/>
  <c r="BL12" i="60" a="1"/>
  <c r="BL12" i="60" s="1"/>
  <c r="CE12" i="60" s="1"/>
  <c r="BL13" i="60" a="1"/>
  <c r="BL13" i="60" s="1"/>
  <c r="CE13" i="60" s="1"/>
  <c r="BL14" i="60" a="1"/>
  <c r="BL14" i="60" s="1"/>
  <c r="BL11" i="60" a="1"/>
  <c r="BL11" i="60" s="1"/>
  <c r="CE11" i="60" s="1"/>
  <c r="CJ14" i="59"/>
  <c r="CK14" i="59"/>
  <c r="BL25" i="63" a="1"/>
  <c r="BL25" i="63" s="1"/>
  <c r="BL28" i="63" a="1"/>
  <c r="BL28" i="63" s="1"/>
  <c r="CE28" i="63" s="1"/>
  <c r="BL26" i="63" a="1"/>
  <c r="BL26" i="63" s="1"/>
  <c r="CE26" i="63" s="1"/>
  <c r="BL27" i="63" a="1"/>
  <c r="BL27" i="63" s="1"/>
  <c r="CE27" i="63" s="1"/>
  <c r="CG23" i="54"/>
  <c r="CK23" i="54"/>
  <c r="AT25" i="60" a="1"/>
  <c r="AT25" i="60" s="1"/>
  <c r="BG25" i="60" s="1"/>
  <c r="BK25" i="60" s="1"/>
  <c r="AT33" i="60" a="1"/>
  <c r="AT33" i="60" s="1"/>
  <c r="BG33" i="60" s="1"/>
  <c r="BK33" i="60" s="1"/>
  <c r="BL32" i="60" a="1"/>
  <c r="BL32" i="60" s="1"/>
  <c r="CE32" i="60" s="1"/>
  <c r="BL35" i="60" a="1"/>
  <c r="BL35" i="60" s="1"/>
  <c r="CE35" i="60" s="1"/>
  <c r="BL33" i="60" a="1"/>
  <c r="BL33" i="60" s="1"/>
  <c r="CE33" i="60" s="1"/>
  <c r="BL34" i="60" a="1"/>
  <c r="BL34" i="60" s="1"/>
  <c r="CE34" i="60" s="1"/>
  <c r="BL20" i="60" a="1"/>
  <c r="BL20" i="60" s="1"/>
  <c r="BL21" i="60" a="1"/>
  <c r="BL21" i="60" s="1"/>
  <c r="BL18" i="60" a="1"/>
  <c r="BL18" i="60" s="1"/>
  <c r="BL19" i="60" a="1"/>
  <c r="BL19" i="60" s="1"/>
  <c r="CJ15" i="47"/>
  <c r="CK16" i="47"/>
  <c r="CR24" i="57"/>
  <c r="AQ16" i="56"/>
  <c r="BJ16" i="74"/>
  <c r="Q22" i="68"/>
  <c r="F19" i="76" a="1"/>
  <c r="F19" i="76" s="1"/>
  <c r="N19" i="76" s="1"/>
  <c r="R19" i="76" s="1"/>
  <c r="BK26" i="58"/>
  <c r="BK11" i="68"/>
  <c r="BK29" i="59"/>
  <c r="BK29" i="58"/>
  <c r="BJ23" i="50"/>
  <c r="AR15" i="60"/>
  <c r="AP22" i="57"/>
  <c r="AN26" i="57"/>
  <c r="Q29" i="67"/>
  <c r="BK18" i="52"/>
  <c r="AR29" i="60"/>
  <c r="R29" i="67"/>
  <c r="AP30" i="75"/>
  <c r="AO22" i="69"/>
  <c r="CT22" i="69" s="1"/>
  <c r="BK23" i="62"/>
  <c r="AQ22" i="57"/>
  <c r="BJ22" i="56"/>
  <c r="BJ30" i="75"/>
  <c r="AP15" i="75"/>
  <c r="R23" i="70"/>
  <c r="Q15" i="72"/>
  <c r="Q29" i="70"/>
  <c r="R15" i="72"/>
  <c r="BJ22" i="70"/>
  <c r="BI16" i="66"/>
  <c r="BI22" i="56"/>
  <c r="AP16" i="56"/>
  <c r="BI29" i="75"/>
  <c r="Q23" i="70"/>
  <c r="F20" i="76" a="1"/>
  <c r="F20" i="76" s="1"/>
  <c r="N20" i="76" s="1"/>
  <c r="Q20" i="76" s="1"/>
  <c r="BJ16" i="66"/>
  <c r="BK20" i="50"/>
  <c r="AR16" i="56"/>
  <c r="BI16" i="74"/>
  <c r="BI22" i="70"/>
  <c r="F12" i="57" a="1"/>
  <c r="F12" i="57" s="1"/>
  <c r="N12" i="57" s="1"/>
  <c r="CF29" i="60"/>
  <c r="AP14" i="55"/>
  <c r="AR22" i="56"/>
  <c r="AQ15" i="71"/>
  <c r="AO15" i="71"/>
  <c r="CT15" i="71" s="1"/>
  <c r="BJ23" i="63"/>
  <c r="AQ22" i="64"/>
  <c r="AP15" i="53"/>
  <c r="AR22" i="54"/>
  <c r="AO22" i="64"/>
  <c r="CT22" i="64" s="1"/>
  <c r="AQ15" i="76"/>
  <c r="BJ16" i="75"/>
  <c r="AR22" i="47"/>
  <c r="BI30" i="58"/>
  <c r="AP15" i="76"/>
  <c r="AP22" i="47"/>
  <c r="AQ29" i="51"/>
  <c r="BJ15" i="75"/>
  <c r="AQ15" i="50"/>
  <c r="BK16" i="49"/>
  <c r="BK23" i="52"/>
  <c r="CI14" i="57"/>
  <c r="CJ14" i="57"/>
  <c r="CF20" i="63"/>
  <c r="CJ20" i="63"/>
  <c r="CI30" i="75"/>
  <c r="CJ30" i="75"/>
  <c r="CH29" i="49"/>
  <c r="CJ29" i="49"/>
  <c r="CF29" i="49"/>
  <c r="CG14" i="52"/>
  <c r="CJ14" i="52"/>
  <c r="CI29" i="65"/>
  <c r="CJ29" i="65"/>
  <c r="BJ32" i="59"/>
  <c r="CI23" i="71"/>
  <c r="CJ23" i="71"/>
  <c r="CF30" i="68"/>
  <c r="CI22" i="51"/>
  <c r="CJ22" i="51"/>
  <c r="CH16" i="68"/>
  <c r="CJ16" i="68"/>
  <c r="BH32" i="59"/>
  <c r="DC32" i="59" s="1"/>
  <c r="AP18" i="70"/>
  <c r="CI23" i="65"/>
  <c r="CJ23" i="65"/>
  <c r="CG22" i="49"/>
  <c r="CJ22" i="49"/>
  <c r="CI30" i="69"/>
  <c r="CJ15" i="59"/>
  <c r="CI21" i="52"/>
  <c r="CJ21" i="52"/>
  <c r="AQ18" i="70"/>
  <c r="CH21" i="70"/>
  <c r="CJ21" i="70"/>
  <c r="CJ29" i="47"/>
  <c r="AQ29" i="47"/>
  <c r="BI15" i="49"/>
  <c r="AP30" i="51"/>
  <c r="BI29" i="50"/>
  <c r="CH23" i="61"/>
  <c r="AP15" i="56"/>
  <c r="AR16" i="65"/>
  <c r="BK30" i="71"/>
  <c r="BK15" i="76"/>
  <c r="BK16" i="57"/>
  <c r="AP16" i="49"/>
  <c r="BJ30" i="59"/>
  <c r="BI23" i="58"/>
  <c r="AQ15" i="56"/>
  <c r="BJ22" i="65"/>
  <c r="BK22" i="48"/>
  <c r="BK30" i="59"/>
  <c r="BJ30" i="54"/>
  <c r="AQ16" i="49"/>
  <c r="AR29" i="61"/>
  <c r="BJ16" i="57"/>
  <c r="BI22" i="66"/>
  <c r="AP23" i="64"/>
  <c r="AQ15" i="75"/>
  <c r="BI30" i="71"/>
  <c r="BJ15" i="76"/>
  <c r="BJ29" i="47"/>
  <c r="BK23" i="75"/>
  <c r="BK15" i="49"/>
  <c r="AQ29" i="61"/>
  <c r="AP16" i="52"/>
  <c r="BI23" i="52"/>
  <c r="AP23" i="61"/>
  <c r="AR23" i="59"/>
  <c r="BJ22" i="66"/>
  <c r="AR23" i="64"/>
  <c r="AR15" i="75"/>
  <c r="BJ30" i="71"/>
  <c r="CH30" i="69"/>
  <c r="BI15" i="76"/>
  <c r="BK30" i="54"/>
  <c r="BK16" i="52"/>
  <c r="BJ15" i="49"/>
  <c r="BI16" i="57"/>
  <c r="AR16" i="49"/>
  <c r="BJ23" i="52"/>
  <c r="BJ29" i="51"/>
  <c r="AR30" i="58"/>
  <c r="AQ22" i="54"/>
  <c r="BK16" i="68"/>
  <c r="AQ23" i="61"/>
  <c r="AP30" i="58"/>
  <c r="AR23" i="74"/>
  <c r="BI15" i="60"/>
  <c r="BK23" i="67"/>
  <c r="BK16" i="61"/>
  <c r="CF30" i="69"/>
  <c r="CJ30" i="69"/>
  <c r="CJ22" i="58"/>
  <c r="CJ30" i="54"/>
  <c r="CF15" i="62"/>
  <c r="CJ15" i="62"/>
  <c r="CF29" i="55"/>
  <c r="CJ29" i="55"/>
  <c r="CJ22" i="53"/>
  <c r="CF16" i="65"/>
  <c r="CJ16" i="65"/>
  <c r="CF29" i="54"/>
  <c r="CJ29" i="54"/>
  <c r="CF29" i="66"/>
  <c r="CJ29" i="66"/>
  <c r="CJ30" i="51"/>
  <c r="CF16" i="70"/>
  <c r="CJ16" i="70"/>
  <c r="CF22" i="75"/>
  <c r="CJ22" i="75"/>
  <c r="CF22" i="65"/>
  <c r="CJ22" i="65"/>
  <c r="CJ16" i="54"/>
  <c r="BK29" i="54"/>
  <c r="CF30" i="66"/>
  <c r="CJ30" i="66"/>
  <c r="CF29" i="70"/>
  <c r="CJ29" i="70"/>
  <c r="CF30" i="49"/>
  <c r="CJ30" i="49"/>
  <c r="CF15" i="65"/>
  <c r="CJ15" i="65"/>
  <c r="CF29" i="50"/>
  <c r="CJ29" i="50"/>
  <c r="CJ22" i="66"/>
  <c r="CF22" i="72"/>
  <c r="CJ22" i="72"/>
  <c r="CF15" i="61"/>
  <c r="CJ15" i="61"/>
  <c r="CJ23" i="48"/>
  <c r="CF29" i="53"/>
  <c r="CJ29" i="53"/>
  <c r="CF15" i="55"/>
  <c r="CJ15" i="55"/>
  <c r="CF16" i="63"/>
  <c r="CJ16" i="63"/>
  <c r="CF30" i="57"/>
  <c r="CJ30" i="57"/>
  <c r="BI30" i="48"/>
  <c r="AR23" i="61"/>
  <c r="CH30" i="57"/>
  <c r="BJ23" i="65"/>
  <c r="AR15" i="63"/>
  <c r="BJ16" i="76"/>
  <c r="AR22" i="76"/>
  <c r="AQ22" i="68"/>
  <c r="BI29" i="53"/>
  <c r="BI30" i="51"/>
  <c r="BK30" i="50"/>
  <c r="CJ30" i="58"/>
  <c r="CF23" i="55"/>
  <c r="CJ23" i="55"/>
  <c r="CF23" i="61"/>
  <c r="CJ23" i="61"/>
  <c r="CF23" i="75"/>
  <c r="CJ23" i="75"/>
  <c r="CJ15" i="69"/>
  <c r="CF29" i="63"/>
  <c r="CJ29" i="63"/>
  <c r="CF29" i="61"/>
  <c r="CJ29" i="61"/>
  <c r="CF23" i="58"/>
  <c r="CJ23" i="58"/>
  <c r="CJ22" i="56"/>
  <c r="CJ22" i="55"/>
  <c r="CJ16" i="48"/>
  <c r="CF30" i="47"/>
  <c r="CJ30" i="47"/>
  <c r="CJ30" i="59"/>
  <c r="CJ22" i="63"/>
  <c r="CF29" i="71"/>
  <c r="CJ29" i="71"/>
  <c r="CF15" i="70"/>
  <c r="CJ15" i="70"/>
  <c r="CJ23" i="74"/>
  <c r="CF16" i="71"/>
  <c r="CJ16" i="71"/>
  <c r="BI16" i="47"/>
  <c r="CI30" i="57"/>
  <c r="AQ15" i="63"/>
  <c r="AP22" i="76"/>
  <c r="AP22" i="68"/>
  <c r="BJ23" i="66"/>
  <c r="BK29" i="51"/>
  <c r="CF16" i="76"/>
  <c r="CJ16" i="76"/>
  <c r="CF23" i="68"/>
  <c r="CJ23" i="68"/>
  <c r="CF15" i="67"/>
  <c r="CJ15" i="67"/>
  <c r="CJ22" i="47"/>
  <c r="BK23" i="53"/>
  <c r="CF16" i="62"/>
  <c r="CJ16" i="62"/>
  <c r="CJ30" i="56"/>
  <c r="CF23" i="53"/>
  <c r="CJ23" i="53"/>
  <c r="BK29" i="46"/>
  <c r="CJ23" i="67"/>
  <c r="CF16" i="61"/>
  <c r="CJ16" i="61"/>
  <c r="CF22" i="59"/>
  <c r="CJ22" i="59"/>
  <c r="CJ15" i="51"/>
  <c r="CJ23" i="69"/>
  <c r="CF23" i="66"/>
  <c r="CJ23" i="66"/>
  <c r="CF15" i="63"/>
  <c r="CJ15" i="63"/>
  <c r="CF22" i="60"/>
  <c r="CJ22" i="60"/>
  <c r="CF22" i="68"/>
  <c r="CJ22" i="68"/>
  <c r="CF15" i="58"/>
  <c r="CJ15" i="58"/>
  <c r="CF23" i="56"/>
  <c r="CJ23" i="56"/>
  <c r="CF22" i="54"/>
  <c r="CJ22" i="54"/>
  <c r="CJ22" i="50"/>
  <c r="CF29" i="48"/>
  <c r="CJ29" i="48"/>
  <c r="CF29" i="46"/>
  <c r="CJ29" i="46"/>
  <c r="CF15" i="48"/>
  <c r="CJ15" i="48"/>
  <c r="CF29" i="59"/>
  <c r="CJ29" i="59"/>
  <c r="CF29" i="76"/>
  <c r="CJ29" i="76"/>
  <c r="CF16" i="66"/>
  <c r="CJ16" i="66"/>
  <c r="CF29" i="56"/>
  <c r="CJ29" i="56"/>
  <c r="CJ15" i="75"/>
  <c r="CF23" i="70"/>
  <c r="CJ23" i="70"/>
  <c r="CF23" i="63"/>
  <c r="CJ23" i="63"/>
  <c r="CF30" i="55"/>
  <c r="CJ30" i="55"/>
  <c r="CJ16" i="69"/>
  <c r="CF30" i="70"/>
  <c r="CJ30" i="70"/>
  <c r="CJ15" i="49"/>
  <c r="CF23" i="47"/>
  <c r="CJ23" i="47"/>
  <c r="CJ16" i="75"/>
  <c r="CF22" i="46"/>
  <c r="CJ22" i="46"/>
  <c r="CF30" i="46"/>
  <c r="CJ30" i="46"/>
  <c r="CF15" i="46"/>
  <c r="CJ15" i="46"/>
  <c r="CJ23" i="57"/>
  <c r="CF23" i="76"/>
  <c r="CJ23" i="76"/>
  <c r="BJ15" i="60"/>
  <c r="AQ23" i="59"/>
  <c r="BJ30" i="70"/>
  <c r="AQ16" i="75"/>
  <c r="CF15" i="54"/>
  <c r="AQ22" i="47"/>
  <c r="BJ15" i="51"/>
  <c r="CJ22" i="74"/>
  <c r="CF15" i="68"/>
  <c r="CJ15" i="68"/>
  <c r="CF15" i="64"/>
  <c r="CJ15" i="64"/>
  <c r="CF29" i="72"/>
  <c r="CJ29" i="72"/>
  <c r="CF22" i="48"/>
  <c r="CJ22" i="48"/>
  <c r="CJ30" i="74"/>
  <c r="CF29" i="69"/>
  <c r="CJ29" i="69"/>
  <c r="CF15" i="56"/>
  <c r="CJ15" i="56"/>
  <c r="CF29" i="74"/>
  <c r="CJ29" i="74"/>
  <c r="CJ15" i="54"/>
  <c r="BK23" i="63"/>
  <c r="CJ23" i="52"/>
  <c r="BI22" i="54"/>
  <c r="BI23" i="67"/>
  <c r="BI23" i="66"/>
  <c r="BJ29" i="65"/>
  <c r="BI22" i="65"/>
  <c r="CG23" i="70"/>
  <c r="AR16" i="68"/>
  <c r="AQ22" i="76"/>
  <c r="BI30" i="61"/>
  <c r="BK22" i="50"/>
  <c r="BK30" i="69"/>
  <c r="BK29" i="52"/>
  <c r="CF29" i="64"/>
  <c r="CJ29" i="64"/>
  <c r="CF30" i="65"/>
  <c r="CJ30" i="65"/>
  <c r="CF30" i="62"/>
  <c r="CJ30" i="62"/>
  <c r="CF23" i="59"/>
  <c r="CJ23" i="59"/>
  <c r="CF16" i="51"/>
  <c r="CJ16" i="51"/>
  <c r="CJ30" i="53"/>
  <c r="CF22" i="71"/>
  <c r="CJ22" i="71"/>
  <c r="CF29" i="62"/>
  <c r="CJ29" i="62"/>
  <c r="CJ16" i="55"/>
  <c r="CF22" i="69"/>
  <c r="CJ22" i="69"/>
  <c r="CF23" i="64"/>
  <c r="CJ23" i="64"/>
  <c r="CF16" i="74"/>
  <c r="CJ16" i="74"/>
  <c r="CF22" i="70"/>
  <c r="CJ22" i="70"/>
  <c r="CJ16" i="64"/>
  <c r="CJ23" i="62"/>
  <c r="CF29" i="58"/>
  <c r="CJ29" i="58"/>
  <c r="CF16" i="56"/>
  <c r="CJ16" i="56"/>
  <c r="CF30" i="52"/>
  <c r="CJ30" i="52"/>
  <c r="CF29" i="57"/>
  <c r="CJ29" i="57"/>
  <c r="CF15" i="76"/>
  <c r="CJ15" i="76"/>
  <c r="CF30" i="71"/>
  <c r="CJ30" i="71"/>
  <c r="CF16" i="52"/>
  <c r="CJ16" i="52"/>
  <c r="BK23" i="66"/>
  <c r="BK22" i="66"/>
  <c r="BI29" i="61"/>
  <c r="AQ30" i="58"/>
  <c r="BI29" i="65"/>
  <c r="AP16" i="75"/>
  <c r="AQ23" i="74"/>
  <c r="CG30" i="69"/>
  <c r="CF14" i="65"/>
  <c r="CI16" i="65"/>
  <c r="BK23" i="46"/>
  <c r="CJ16" i="60"/>
  <c r="CF30" i="64"/>
  <c r="CJ30" i="64"/>
  <c r="BK22" i="59"/>
  <c r="CF15" i="72"/>
  <c r="CJ15" i="72"/>
  <c r="CF23" i="46"/>
  <c r="CJ23" i="46"/>
  <c r="CF23" i="54"/>
  <c r="CJ23" i="54"/>
  <c r="CJ15" i="50"/>
  <c r="CF16" i="49"/>
  <c r="CJ16" i="49"/>
  <c r="CF22" i="62"/>
  <c r="CJ22" i="62"/>
  <c r="CF16" i="59"/>
  <c r="CJ16" i="59"/>
  <c r="BK30" i="66"/>
  <c r="CF29" i="67"/>
  <c r="CJ29" i="67"/>
  <c r="CF22" i="61"/>
  <c r="CJ22" i="61"/>
  <c r="CJ15" i="66"/>
  <c r="CF22" i="67"/>
  <c r="CJ22" i="67"/>
  <c r="CF29" i="75"/>
  <c r="CJ29" i="75"/>
  <c r="BK29" i="66"/>
  <c r="CF16" i="57"/>
  <c r="CJ16" i="57"/>
  <c r="Q15" i="54"/>
  <c r="R23" i="74"/>
  <c r="R15" i="59"/>
  <c r="Q15" i="70"/>
  <c r="R29" i="59"/>
  <c r="B30" i="57"/>
  <c r="P30" i="57" s="1"/>
  <c r="Q15" i="69"/>
  <c r="Q23" i="61"/>
  <c r="Q29" i="61"/>
  <c r="Q29" i="59"/>
  <c r="R30" i="57"/>
  <c r="R29" i="61"/>
  <c r="Q22" i="55"/>
  <c r="Q22" i="69"/>
  <c r="Q23" i="63"/>
  <c r="Q23" i="71"/>
  <c r="R15" i="69"/>
  <c r="Q16" i="51"/>
  <c r="R23" i="71"/>
  <c r="R16" i="62"/>
  <c r="R23" i="58"/>
  <c r="Q16" i="55"/>
  <c r="Q22" i="71"/>
  <c r="Q30" i="52"/>
  <c r="R23" i="50"/>
  <c r="Q15" i="61"/>
  <c r="Q29" i="54"/>
  <c r="Q22" i="62"/>
  <c r="R22" i="71"/>
  <c r="Q16" i="68"/>
  <c r="R22" i="69"/>
  <c r="R22" i="62"/>
  <c r="R23" i="46"/>
  <c r="R30" i="52"/>
  <c r="R15" i="61"/>
  <c r="Q22" i="58"/>
  <c r="R16" i="68"/>
  <c r="R16" i="51"/>
  <c r="R30" i="53"/>
  <c r="R22" i="58"/>
  <c r="R16" i="55"/>
  <c r="Q23" i="46"/>
  <c r="R29" i="70"/>
  <c r="Q29" i="55"/>
  <c r="Q22" i="56"/>
  <c r="R35" i="59"/>
  <c r="P18" i="60"/>
  <c r="R18" i="60"/>
  <c r="F11" i="63" a="1"/>
  <c r="F11" i="63" s="1"/>
  <c r="N11" i="63" s="1"/>
  <c r="R11" i="63" s="1"/>
  <c r="BK18" i="50"/>
  <c r="AN35" i="60"/>
  <c r="AS35" i="60" s="1"/>
  <c r="CV35" i="60" s="1"/>
  <c r="BK22" i="75"/>
  <c r="BK15" i="66"/>
  <c r="BK22" i="53"/>
  <c r="BK16" i="74"/>
  <c r="BK15" i="67"/>
  <c r="F18" i="55" a="1"/>
  <c r="F18" i="55" s="1"/>
  <c r="N18" i="55" s="1"/>
  <c r="P18" i="55" s="1"/>
  <c r="BK15" i="61"/>
  <c r="CF30" i="75"/>
  <c r="AR22" i="64"/>
  <c r="AT24" i="62" a="1"/>
  <c r="AT24" i="62" s="1"/>
  <c r="BG24" i="62" s="1"/>
  <c r="BK24" i="62" s="1"/>
  <c r="Q15" i="62"/>
  <c r="CG30" i="75"/>
  <c r="BI22" i="71"/>
  <c r="R30" i="76"/>
  <c r="BK23" i="71"/>
  <c r="BK22" i="70"/>
  <c r="AT17" i="50" a="1"/>
  <c r="AT17" i="50" s="1"/>
  <c r="BG17" i="50" s="1"/>
  <c r="BK17" i="50" s="1"/>
  <c r="AT24" i="64" a="1"/>
  <c r="AT24" i="64" s="1"/>
  <c r="BG24" i="64" s="1"/>
  <c r="BK24" i="64" s="1"/>
  <c r="F13" i="59" a="1"/>
  <c r="F13" i="59" s="1"/>
  <c r="N13" i="59" s="1"/>
  <c r="Q29" i="46"/>
  <c r="R22" i="55"/>
  <c r="AT17" i="63" a="1"/>
  <c r="AT17" i="63" s="1"/>
  <c r="BG17" i="63" s="1"/>
  <c r="BK17" i="63" s="1"/>
  <c r="CG15" i="48"/>
  <c r="F11" i="66" a="1"/>
  <c r="F11" i="66" s="1"/>
  <c r="N11" i="66" s="1"/>
  <c r="Q11" i="66" s="1"/>
  <c r="BJ15" i="53"/>
  <c r="BK16" i="58"/>
  <c r="BK15" i="65"/>
  <c r="BK23" i="69"/>
  <c r="BK16" i="64"/>
  <c r="F25" i="71" a="1"/>
  <c r="F25" i="71" s="1"/>
  <c r="N25" i="71" s="1"/>
  <c r="R25" i="71" s="1"/>
  <c r="AT24" i="58" a="1"/>
  <c r="AT24" i="58" s="1"/>
  <c r="BG24" i="58" s="1"/>
  <c r="BK24" i="58" s="1"/>
  <c r="BI15" i="53"/>
  <c r="CH30" i="75"/>
  <c r="AQ30" i="51"/>
  <c r="AP29" i="51"/>
  <c r="AR29" i="65"/>
  <c r="AT11" i="64" a="1"/>
  <c r="AT11" i="64" s="1"/>
  <c r="BG11" i="64" s="1"/>
  <c r="BK11" i="64" s="1"/>
  <c r="R15" i="62"/>
  <c r="R15" i="70"/>
  <c r="Q30" i="71"/>
  <c r="BI16" i="76"/>
  <c r="BJ23" i="56"/>
  <c r="CH15" i="48"/>
  <c r="AO29" i="51"/>
  <c r="CT29" i="51" s="1"/>
  <c r="R29" i="55"/>
  <c r="BJ29" i="61"/>
  <c r="BI15" i="67"/>
  <c r="BK29" i="72"/>
  <c r="BK30" i="62"/>
  <c r="BK23" i="55"/>
  <c r="BK22" i="65"/>
  <c r="BK16" i="66"/>
  <c r="AP30" i="46"/>
  <c r="Q23" i="47"/>
  <c r="DL12" i="55"/>
  <c r="AQ29" i="65"/>
  <c r="AQ22" i="56"/>
  <c r="F25" i="55" a="1"/>
  <c r="F25" i="55" s="1"/>
  <c r="N25" i="55" s="1"/>
  <c r="Q25" i="55" s="1"/>
  <c r="F13" i="57" a="1"/>
  <c r="F13" i="57" s="1"/>
  <c r="N13" i="57" s="1"/>
  <c r="BI15" i="66"/>
  <c r="R15" i="63"/>
  <c r="CH16" i="64"/>
  <c r="BI23" i="71"/>
  <c r="CG16" i="74"/>
  <c r="F32" i="69" a="1"/>
  <c r="F32" i="69" s="1"/>
  <c r="N32" i="69" s="1"/>
  <c r="P32" i="69" s="1"/>
  <c r="CE34" i="69"/>
  <c r="CK34" i="69" s="1"/>
  <c r="BJ15" i="70"/>
  <c r="Q15" i="75"/>
  <c r="R15" i="75"/>
  <c r="BJ15" i="67"/>
  <c r="F35" i="54" a="1"/>
  <c r="F35" i="54" s="1"/>
  <c r="N35" i="54" s="1"/>
  <c r="R35" i="54" s="1"/>
  <c r="AT34" i="60" a="1"/>
  <c r="AT34" i="60" s="1"/>
  <c r="BG34" i="60" s="1"/>
  <c r="BK34" i="60" s="1"/>
  <c r="BK15" i="59"/>
  <c r="BK23" i="58"/>
  <c r="BK29" i="71"/>
  <c r="BK29" i="56"/>
  <c r="BK22" i="67"/>
  <c r="F13" i="60" a="1"/>
  <c r="F13" i="60" s="1"/>
  <c r="N13" i="60" s="1"/>
  <c r="R22" i="46"/>
  <c r="BI22" i="53"/>
  <c r="AQ15" i="59"/>
  <c r="AT17" i="48" a="1"/>
  <c r="AT17" i="48" s="1"/>
  <c r="BG17" i="48" s="1"/>
  <c r="BK17" i="48" s="1"/>
  <c r="R23" i="61"/>
  <c r="Q15" i="60"/>
  <c r="Q23" i="60"/>
  <c r="AT31" i="56" a="1"/>
  <c r="AT31" i="56" s="1"/>
  <c r="BG31" i="56" s="1"/>
  <c r="BK31" i="56" s="1"/>
  <c r="AN26" i="55"/>
  <c r="AS26" i="55" s="1"/>
  <c r="CV26" i="55" s="1"/>
  <c r="AT10" i="55" a="1"/>
  <c r="AT10" i="55" s="1"/>
  <c r="BG10" i="55" s="1"/>
  <c r="BK10" i="55" s="1"/>
  <c r="CE10" i="55"/>
  <c r="F25" i="57" a="1"/>
  <c r="F25" i="57" s="1"/>
  <c r="N25" i="57" s="1"/>
  <c r="Q25" i="57" s="1"/>
  <c r="BJ15" i="66"/>
  <c r="BK26" i="62"/>
  <c r="CH29" i="75"/>
  <c r="CI30" i="71"/>
  <c r="AT31" i="72" a="1"/>
  <c r="AT31" i="72" s="1"/>
  <c r="BG31" i="72" s="1"/>
  <c r="BK31" i="72" s="1"/>
  <c r="CH30" i="71"/>
  <c r="BI22" i="69"/>
  <c r="F34" i="69" a="1"/>
  <c r="F34" i="69" s="1"/>
  <c r="N34" i="69" s="1"/>
  <c r="R34" i="69" s="1"/>
  <c r="AP16" i="68"/>
  <c r="BI30" i="76"/>
  <c r="R15" i="74"/>
  <c r="Q15" i="63"/>
  <c r="R23" i="63"/>
  <c r="BJ29" i="59"/>
  <c r="CF23" i="65"/>
  <c r="BK19" i="60"/>
  <c r="AT31" i="59" a="1"/>
  <c r="AT31" i="59" s="1"/>
  <c r="BG31" i="59" s="1"/>
  <c r="BK31" i="59" s="1"/>
  <c r="BK30" i="58"/>
  <c r="BK30" i="61"/>
  <c r="BK16" i="76"/>
  <c r="BK22" i="71"/>
  <c r="BK23" i="54"/>
  <c r="BK16" i="62"/>
  <c r="BK16" i="65"/>
  <c r="BK30" i="55"/>
  <c r="BK29" i="50"/>
  <c r="BK29" i="69"/>
  <c r="BK15" i="58"/>
  <c r="BK29" i="67"/>
  <c r="BK15" i="46"/>
  <c r="Q15" i="58"/>
  <c r="R23" i="47"/>
  <c r="B22" i="60"/>
  <c r="P22" i="60" s="1"/>
  <c r="AP15" i="58"/>
  <c r="R15" i="58"/>
  <c r="B30" i="71"/>
  <c r="P30" i="71" s="1"/>
  <c r="AQ30" i="46"/>
  <c r="Q22" i="46"/>
  <c r="BK18" i="48"/>
  <c r="AR30" i="46"/>
  <c r="Q30" i="48"/>
  <c r="AR30" i="51"/>
  <c r="Q30" i="61"/>
  <c r="AT17" i="60" a="1"/>
  <c r="AT17" i="60" s="1"/>
  <c r="BG17" i="60" s="1"/>
  <c r="BK17" i="60" s="1"/>
  <c r="R15" i="60"/>
  <c r="AR15" i="59"/>
  <c r="AP22" i="56"/>
  <c r="CG22" i="54"/>
  <c r="R15" i="54"/>
  <c r="AT17" i="52" a="1"/>
  <c r="AT17" i="52" s="1"/>
  <c r="BG17" i="52" s="1"/>
  <c r="BK17" i="52" s="1"/>
  <c r="CE17" i="52"/>
  <c r="F27" i="57" a="1"/>
  <c r="F27" i="57" s="1"/>
  <c r="N27" i="57" s="1"/>
  <c r="Q27" i="57" s="1"/>
  <c r="CI22" i="67"/>
  <c r="AP29" i="67"/>
  <c r="AQ16" i="65"/>
  <c r="AT10" i="65" a="1"/>
  <c r="AT10" i="65" s="1"/>
  <c r="BG10" i="65" s="1"/>
  <c r="BK10" i="65" s="1"/>
  <c r="CI29" i="74"/>
  <c r="BI30" i="75"/>
  <c r="AT17" i="70" a="1"/>
  <c r="AT17" i="70" s="1"/>
  <c r="BG17" i="70" s="1"/>
  <c r="BK17" i="70" s="1"/>
  <c r="BI15" i="70"/>
  <c r="BJ22" i="69"/>
  <c r="AQ16" i="68"/>
  <c r="F26" i="70" a="1"/>
  <c r="F26" i="70" s="1"/>
  <c r="N26" i="70" s="1"/>
  <c r="R26" i="70" s="1"/>
  <c r="AT24" i="69" a="1"/>
  <c r="AT24" i="69" s="1"/>
  <c r="BG24" i="69" s="1"/>
  <c r="BK24" i="69" s="1"/>
  <c r="BJ30" i="76"/>
  <c r="B15" i="74"/>
  <c r="P15" i="74" s="1"/>
  <c r="BJ22" i="58"/>
  <c r="CR17" i="57"/>
  <c r="AP15" i="48"/>
  <c r="AR15" i="48"/>
  <c r="F27" i="63" a="1"/>
  <c r="F27" i="63" s="1"/>
  <c r="N27" i="63" s="1"/>
  <c r="Q27" i="63" s="1"/>
  <c r="BK25" i="54"/>
  <c r="BK15" i="55"/>
  <c r="BK23" i="59"/>
  <c r="BK15" i="72"/>
  <c r="BK22" i="55"/>
  <c r="BK30" i="56"/>
  <c r="BK23" i="56"/>
  <c r="BK22" i="46"/>
  <c r="BK22" i="72"/>
  <c r="BK16" i="70"/>
  <c r="BK22" i="61"/>
  <c r="CG16" i="65"/>
  <c r="CF30" i="56"/>
  <c r="CH16" i="65"/>
  <c r="CF22" i="53"/>
  <c r="CI22" i="49"/>
  <c r="CF14" i="52"/>
  <c r="CH14" i="52"/>
  <c r="CH22" i="49"/>
  <c r="CF22" i="49"/>
  <c r="BK21" i="48"/>
  <c r="BH21" i="48"/>
  <c r="DC21" i="48" s="1"/>
  <c r="BJ21" i="48"/>
  <c r="BI21" i="48"/>
  <c r="BH32" i="72"/>
  <c r="DC32" i="72" s="1"/>
  <c r="BK32" i="72"/>
  <c r="BJ29" i="75"/>
  <c r="CG22" i="68"/>
  <c r="AP15" i="60"/>
  <c r="AY16" i="54"/>
  <c r="BK16" i="54"/>
  <c r="AY16" i="69"/>
  <c r="BH16" i="69" s="1"/>
  <c r="DC16" i="69" s="1"/>
  <c r="BK16" i="69"/>
  <c r="AY22" i="76"/>
  <c r="BH22" i="76" s="1"/>
  <c r="DC22" i="76" s="1"/>
  <c r="BK22" i="76"/>
  <c r="BK22" i="64"/>
  <c r="BK22" i="49"/>
  <c r="BK15" i="52"/>
  <c r="BK29" i="70"/>
  <c r="BK29" i="60"/>
  <c r="BK22" i="56"/>
  <c r="BK15" i="60"/>
  <c r="BK23" i="70"/>
  <c r="BK29" i="47"/>
  <c r="BK23" i="65"/>
  <c r="BK22" i="52"/>
  <c r="AY29" i="48"/>
  <c r="BH29" i="48" s="1"/>
  <c r="DC29" i="48" s="1"/>
  <c r="BK29" i="48"/>
  <c r="AY23" i="47"/>
  <c r="BH23" i="47" s="1"/>
  <c r="DC23" i="47" s="1"/>
  <c r="BK23" i="47"/>
  <c r="AY30" i="72"/>
  <c r="BH30" i="72" s="1"/>
  <c r="DC30" i="72" s="1"/>
  <c r="BK30" i="72"/>
  <c r="BK22" i="54"/>
  <c r="BH21" i="70"/>
  <c r="DC21" i="70" s="1"/>
  <c r="BK21" i="70"/>
  <c r="AY16" i="63"/>
  <c r="BH16" i="63" s="1"/>
  <c r="DC16" i="63" s="1"/>
  <c r="BK16" i="63"/>
  <c r="AY23" i="49"/>
  <c r="BH23" i="49" s="1"/>
  <c r="DC23" i="49" s="1"/>
  <c r="BK23" i="49"/>
  <c r="BK16" i="55"/>
  <c r="R15" i="66"/>
  <c r="AN21" i="66"/>
  <c r="AS21" i="66" s="1"/>
  <c r="CV21" i="66" s="1"/>
  <c r="BI16" i="75"/>
  <c r="Q29" i="75"/>
  <c r="R15" i="71"/>
  <c r="Q16" i="72"/>
  <c r="R23" i="76"/>
  <c r="CF15" i="71"/>
  <c r="CH29" i="57"/>
  <c r="AT35" i="60" a="1"/>
  <c r="AT35" i="60" s="1"/>
  <c r="BG35" i="60" s="1"/>
  <c r="BH35" i="60" s="1"/>
  <c r="DC35" i="60" s="1"/>
  <c r="AY29" i="76"/>
  <c r="BH29" i="76" s="1"/>
  <c r="DC29" i="76" s="1"/>
  <c r="BK29" i="76"/>
  <c r="AY15" i="63"/>
  <c r="BH15" i="63" s="1"/>
  <c r="DC15" i="63" s="1"/>
  <c r="BK15" i="63"/>
  <c r="AY22" i="47"/>
  <c r="BH22" i="47" s="1"/>
  <c r="DC22" i="47" s="1"/>
  <c r="BK22" i="47"/>
  <c r="BK29" i="74"/>
  <c r="BK15" i="69"/>
  <c r="BK29" i="49"/>
  <c r="BK16" i="72"/>
  <c r="BK23" i="51"/>
  <c r="BK15" i="48"/>
  <c r="BK30" i="75"/>
  <c r="BK30" i="65"/>
  <c r="CG30" i="68"/>
  <c r="AP22" i="69"/>
  <c r="R29" i="47"/>
  <c r="AN32" i="57"/>
  <c r="AS32" i="57" s="1"/>
  <c r="CV32" i="57" s="1"/>
  <c r="AR23" i="57"/>
  <c r="CR31" i="57"/>
  <c r="AQ30" i="57"/>
  <c r="DL34" i="56"/>
  <c r="Q15" i="66"/>
  <c r="CR17" i="66"/>
  <c r="R29" i="75"/>
  <c r="AQ22" i="69"/>
  <c r="CH22" i="69"/>
  <c r="BI28" i="69"/>
  <c r="BK28" i="69"/>
  <c r="AQ30" i="71"/>
  <c r="BI16" i="63"/>
  <c r="AP29" i="47"/>
  <c r="AY30" i="48"/>
  <c r="BH30" i="48" s="1"/>
  <c r="DC30" i="48" s="1"/>
  <c r="BK30" i="48"/>
  <c r="AY16" i="67"/>
  <c r="BH16" i="67" s="1"/>
  <c r="DC16" i="67" s="1"/>
  <c r="BK16" i="67"/>
  <c r="AY16" i="46"/>
  <c r="BH16" i="46" s="1"/>
  <c r="DC16" i="46" s="1"/>
  <c r="BK16" i="46"/>
  <c r="BK23" i="48"/>
  <c r="BK22" i="57"/>
  <c r="BK30" i="70"/>
  <c r="BK30" i="46"/>
  <c r="BK29" i="61"/>
  <c r="BK15" i="53"/>
  <c r="BK15" i="62"/>
  <c r="CR17" i="55"/>
  <c r="X17" i="55" s="1" a="1"/>
  <c r="X17" i="55" s="1"/>
  <c r="BJ23" i="47"/>
  <c r="Q22" i="49"/>
  <c r="AP15" i="50"/>
  <c r="CG22" i="55"/>
  <c r="AN34" i="57"/>
  <c r="AS34" i="57" s="1"/>
  <c r="CV34" i="57" s="1"/>
  <c r="F33" i="57" a="1"/>
  <c r="F33" i="57" s="1"/>
  <c r="N33" i="57" s="1"/>
  <c r="Q33" i="57" s="1"/>
  <c r="AP29" i="54"/>
  <c r="AP27" i="54"/>
  <c r="F20" i="57" a="1"/>
  <c r="F20" i="57" s="1"/>
  <c r="N20" i="57" s="1"/>
  <c r="Q20" i="57" s="1"/>
  <c r="F19" i="66" a="1"/>
  <c r="F19" i="66" s="1"/>
  <c r="N19" i="66" s="1"/>
  <c r="P19" i="66" s="1"/>
  <c r="F18" i="66" a="1"/>
  <c r="F18" i="66" s="1"/>
  <c r="N18" i="66" s="1"/>
  <c r="P18" i="66" s="1"/>
  <c r="CH23" i="63"/>
  <c r="AP16" i="63"/>
  <c r="Q30" i="75"/>
  <c r="R16" i="72"/>
  <c r="CR31" i="69"/>
  <c r="BI15" i="69"/>
  <c r="AQ15" i="53"/>
  <c r="AY23" i="61"/>
  <c r="BH23" i="61" s="1"/>
  <c r="DC23" i="61" s="1"/>
  <c r="BK23" i="61"/>
  <c r="BK22" i="69"/>
  <c r="BK16" i="51"/>
  <c r="BK23" i="74"/>
  <c r="BK29" i="53"/>
  <c r="BK30" i="76"/>
  <c r="BK16" i="47"/>
  <c r="F21" i="60" a="1"/>
  <c r="F21" i="60" s="1"/>
  <c r="N21" i="60" s="1"/>
  <c r="BK23" i="50"/>
  <c r="BK30" i="63"/>
  <c r="BK29" i="55"/>
  <c r="Q22" i="47"/>
  <c r="F32" i="57" a="1"/>
  <c r="F32" i="57" s="1"/>
  <c r="N32" i="57" s="1"/>
  <c r="P32" i="57" s="1"/>
  <c r="F20" i="66" a="1"/>
  <c r="F20" i="66" s="1"/>
  <c r="N20" i="66" s="1"/>
  <c r="R20" i="66" s="1"/>
  <c r="CG23" i="63"/>
  <c r="AR29" i="47"/>
  <c r="R22" i="49"/>
  <c r="AO15" i="53"/>
  <c r="CT15" i="53" s="1"/>
  <c r="AR15" i="50"/>
  <c r="F34" i="60" a="1"/>
  <c r="F34" i="60" s="1"/>
  <c r="N34" i="60" s="1"/>
  <c r="Q34" i="60" s="1"/>
  <c r="CG29" i="54"/>
  <c r="AP30" i="57"/>
  <c r="CF29" i="65"/>
  <c r="F21" i="66" a="1"/>
  <c r="F21" i="66" s="1"/>
  <c r="N21" i="66" s="1"/>
  <c r="R21" i="66" s="1"/>
  <c r="F32" i="63" a="1"/>
  <c r="F32" i="63" s="1"/>
  <c r="N32" i="63" s="1"/>
  <c r="R32" i="63" s="1"/>
  <c r="AR30" i="71"/>
  <c r="CH16" i="74"/>
  <c r="BJ16" i="72"/>
  <c r="F32" i="60" a="1"/>
  <c r="F32" i="60" s="1"/>
  <c r="N32" i="60" s="1"/>
  <c r="P32" i="60" s="1"/>
  <c r="CG22" i="69"/>
  <c r="AT32" i="60" a="1"/>
  <c r="AT32" i="60" s="1"/>
  <c r="BG32" i="60" s="1"/>
  <c r="BH32" i="60" s="1"/>
  <c r="DC32" i="60" s="1"/>
  <c r="AY16" i="56"/>
  <c r="BH16" i="56" s="1"/>
  <c r="DC16" i="56" s="1"/>
  <c r="BK16" i="56"/>
  <c r="AY15" i="56"/>
  <c r="BH15" i="56" s="1"/>
  <c r="DC15" i="56" s="1"/>
  <c r="BK15" i="56"/>
  <c r="BK30" i="74"/>
  <c r="BK16" i="75"/>
  <c r="BK22" i="62"/>
  <c r="BK23" i="72"/>
  <c r="BK22" i="58"/>
  <c r="BK22" i="51"/>
  <c r="BK29" i="65"/>
  <c r="BK29" i="75"/>
  <c r="BJ20" i="52"/>
  <c r="BK20" i="52"/>
  <c r="BH19" i="63"/>
  <c r="DC19" i="63" s="1"/>
  <c r="BK19" i="63"/>
  <c r="Q29" i="50"/>
  <c r="AQ29" i="60"/>
  <c r="R29" i="54"/>
  <c r="BI23" i="47"/>
  <c r="CH15" i="51"/>
  <c r="AQ15" i="60"/>
  <c r="CG30" i="57"/>
  <c r="CI29" i="57"/>
  <c r="AR30" i="57"/>
  <c r="AQ15" i="55"/>
  <c r="CR24" i="55"/>
  <c r="CG29" i="65"/>
  <c r="AP29" i="65"/>
  <c r="CI23" i="63"/>
  <c r="AN20" i="66"/>
  <c r="AS20" i="66" s="1"/>
  <c r="CV20" i="66" s="1"/>
  <c r="AQ16" i="63"/>
  <c r="F34" i="63" a="1"/>
  <c r="F34" i="63" s="1"/>
  <c r="N34" i="63" s="1"/>
  <c r="R34" i="63" s="1"/>
  <c r="BJ28" i="64"/>
  <c r="BK28" i="64"/>
  <c r="R30" i="75"/>
  <c r="CI22" i="69"/>
  <c r="AP30" i="71"/>
  <c r="CI16" i="74"/>
  <c r="BJ16" i="63"/>
  <c r="CG30" i="61"/>
  <c r="BJ22" i="54"/>
  <c r="BI14" i="55"/>
  <c r="BK14" i="55"/>
  <c r="BI16" i="72"/>
  <c r="CG15" i="58"/>
  <c r="AY30" i="60"/>
  <c r="BH30" i="60" s="1"/>
  <c r="DC30" i="60" s="1"/>
  <c r="BK30" i="60"/>
  <c r="AY30" i="51"/>
  <c r="BH30" i="51" s="1"/>
  <c r="DC30" i="51" s="1"/>
  <c r="BK30" i="51"/>
  <c r="BK29" i="63"/>
  <c r="BK15" i="70"/>
  <c r="BK15" i="75"/>
  <c r="BK16" i="50"/>
  <c r="BK15" i="74"/>
  <c r="BK30" i="52"/>
  <c r="BK16" i="53"/>
  <c r="BK30" i="67"/>
  <c r="BK23" i="68"/>
  <c r="AO27" i="54"/>
  <c r="CT27" i="54" s="1"/>
  <c r="AR22" i="57"/>
  <c r="AR27" i="54"/>
  <c r="CR10" i="60"/>
  <c r="F27" i="71" a="1"/>
  <c r="F27" i="71" s="1"/>
  <c r="N27" i="71" s="1"/>
  <c r="P27" i="71" s="1"/>
  <c r="CH15" i="55"/>
  <c r="AN12" i="59"/>
  <c r="AS12" i="59" s="1"/>
  <c r="CV12" i="59" s="1"/>
  <c r="F28" i="63" a="1"/>
  <c r="F28" i="63" s="1"/>
  <c r="N28" i="63" s="1"/>
  <c r="R28" i="63" s="1"/>
  <c r="F24" i="69" a="1"/>
  <c r="F24" i="69" s="1"/>
  <c r="N24" i="69" s="1"/>
  <c r="R24" i="69" s="1"/>
  <c r="Q30" i="69"/>
  <c r="AP23" i="76"/>
  <c r="BJ23" i="71"/>
  <c r="BJ23" i="61"/>
  <c r="BJ23" i="74"/>
  <c r="AN13" i="60"/>
  <c r="AS13" i="60" s="1"/>
  <c r="CV13" i="60" s="1"/>
  <c r="R20" i="52"/>
  <c r="AN11" i="60"/>
  <c r="AS11" i="60" s="1"/>
  <c r="CV11" i="60" s="1"/>
  <c r="CG29" i="57"/>
  <c r="BJ12" i="55"/>
  <c r="CR10" i="66"/>
  <c r="CG20" i="63"/>
  <c r="CG21" i="70"/>
  <c r="CR24" i="71"/>
  <c r="X24" i="71" s="1" a="1"/>
  <c r="X24" i="71" s="1"/>
  <c r="DL21" i="70"/>
  <c r="AR23" i="76"/>
  <c r="CH23" i="65"/>
  <c r="CG15" i="51"/>
  <c r="F12" i="60" a="1"/>
  <c r="F12" i="60" s="1"/>
  <c r="N12" i="60" s="1"/>
  <c r="AR16" i="61"/>
  <c r="Q30" i="49"/>
  <c r="Q16" i="53"/>
  <c r="Q28" i="54"/>
  <c r="F35" i="66" a="1"/>
  <c r="F35" i="66" s="1"/>
  <c r="N35" i="66" s="1"/>
  <c r="R35" i="66" s="1"/>
  <c r="CH30" i="65"/>
  <c r="Q30" i="65"/>
  <c r="AQ29" i="71"/>
  <c r="AN26" i="71"/>
  <c r="AS26" i="71" s="1"/>
  <c r="CV26" i="71" s="1"/>
  <c r="R30" i="48"/>
  <c r="CH16" i="52"/>
  <c r="BJ18" i="50"/>
  <c r="AQ16" i="61"/>
  <c r="AR15" i="58"/>
  <c r="Q29" i="56"/>
  <c r="F28" i="55" a="1"/>
  <c r="F28" i="55" s="1"/>
  <c r="N28" i="55" s="1"/>
  <c r="R28" i="55" s="1"/>
  <c r="F26" i="55" a="1"/>
  <c r="F26" i="55" s="1"/>
  <c r="N26" i="55" s="1"/>
  <c r="R26" i="55" s="1"/>
  <c r="F32" i="54" a="1"/>
  <c r="F32" i="54" s="1"/>
  <c r="N32" i="54" s="1"/>
  <c r="R32" i="54" s="1"/>
  <c r="CI23" i="55"/>
  <c r="AP22" i="54"/>
  <c r="F11" i="57" a="1"/>
  <c r="F11" i="57" s="1"/>
  <c r="N11" i="57" s="1"/>
  <c r="Q11" i="57" s="1"/>
  <c r="AQ29" i="67"/>
  <c r="CR31" i="66"/>
  <c r="CH29" i="65"/>
  <c r="CG23" i="65"/>
  <c r="AP16" i="65"/>
  <c r="R30" i="65"/>
  <c r="AQ23" i="64"/>
  <c r="AN25" i="63"/>
  <c r="AS25" i="63" s="1"/>
  <c r="CV25" i="63" s="1"/>
  <c r="AN12" i="66"/>
  <c r="AQ30" i="75"/>
  <c r="BI23" i="74"/>
  <c r="CH22" i="68"/>
  <c r="Q29" i="71"/>
  <c r="F28" i="71" a="1"/>
  <c r="F28" i="71" s="1"/>
  <c r="N28" i="71" s="1"/>
  <c r="Q28" i="71" s="1"/>
  <c r="AP30" i="69"/>
  <c r="AQ30" i="69"/>
  <c r="AQ23" i="76"/>
  <c r="F21" i="76" a="1"/>
  <c r="F21" i="76" s="1"/>
  <c r="N21" i="76" s="1"/>
  <c r="R21" i="76" s="1"/>
  <c r="CI22" i="60"/>
  <c r="AQ15" i="58"/>
  <c r="AP23" i="59"/>
  <c r="AP15" i="51"/>
  <c r="CI22" i="68"/>
  <c r="R15" i="56"/>
  <c r="CH22" i="54"/>
  <c r="CR31" i="54"/>
  <c r="F34" i="54" a="1"/>
  <c r="F34" i="54" s="1"/>
  <c r="N34" i="54" s="1"/>
  <c r="Q34" i="54" s="1"/>
  <c r="CH23" i="55"/>
  <c r="Q25" i="54"/>
  <c r="AN35" i="66"/>
  <c r="AS35" i="66" s="1"/>
  <c r="CV35" i="66" s="1"/>
  <c r="R15" i="67"/>
  <c r="Q29" i="65"/>
  <c r="BI28" i="64"/>
  <c r="CR10" i="63"/>
  <c r="AR30" i="75"/>
  <c r="AP15" i="68"/>
  <c r="R30" i="69"/>
  <c r="AR22" i="68"/>
  <c r="CG15" i="76"/>
  <c r="AN18" i="76"/>
  <c r="AS18" i="76" s="1"/>
  <c r="CV18" i="76" s="1"/>
  <c r="AN27" i="59"/>
  <c r="AS27" i="59" s="1"/>
  <c r="CV27" i="59" s="1"/>
  <c r="R22" i="60"/>
  <c r="F11" i="60" a="1"/>
  <c r="F11" i="60" s="1"/>
  <c r="N11" i="60" s="1"/>
  <c r="Q11" i="60" s="1"/>
  <c r="F25" i="59" a="1"/>
  <c r="F25" i="59" s="1"/>
  <c r="N25" i="59" s="1"/>
  <c r="P25" i="59" s="1"/>
  <c r="CG15" i="55"/>
  <c r="F26" i="57" a="1"/>
  <c r="F26" i="57" s="1"/>
  <c r="N26" i="57" s="1"/>
  <c r="Q26" i="57" s="1"/>
  <c r="F34" i="66" a="1"/>
  <c r="F34" i="66" s="1"/>
  <c r="N34" i="66" s="1"/>
  <c r="R34" i="66" s="1"/>
  <c r="R29" i="62"/>
  <c r="AN25" i="70"/>
  <c r="AS25" i="70" s="1"/>
  <c r="CV25" i="70" s="1"/>
  <c r="Q20" i="70"/>
  <c r="CH23" i="70"/>
  <c r="CI15" i="76"/>
  <c r="AN19" i="76"/>
  <c r="AS19" i="76" s="1"/>
  <c r="CV19" i="76" s="1"/>
  <c r="AP29" i="61"/>
  <c r="P20" i="70"/>
  <c r="CI23" i="70"/>
  <c r="F18" i="76" a="1"/>
  <c r="F18" i="76" s="1"/>
  <c r="N18" i="76" s="1"/>
  <c r="Q18" i="76" s="1"/>
  <c r="AR15" i="68"/>
  <c r="BH34" i="59"/>
  <c r="DC34" i="59" s="1"/>
  <c r="BJ34" i="59"/>
  <c r="BH28" i="54"/>
  <c r="DC28" i="54" s="1"/>
  <c r="BJ28" i="54"/>
  <c r="BI28" i="54"/>
  <c r="AT11" i="72" a="1"/>
  <c r="AT11" i="72" s="1"/>
  <c r="BG11" i="72" s="1"/>
  <c r="BK11" i="72" s="1"/>
  <c r="AT12" i="72" a="1"/>
  <c r="AT12" i="72" s="1"/>
  <c r="BG12" i="72" s="1"/>
  <c r="BK12" i="72" s="1"/>
  <c r="AT28" i="68" a="1"/>
  <c r="AT28" i="68" s="1"/>
  <c r="BG28" i="68" s="1"/>
  <c r="BK28" i="68" s="1"/>
  <c r="AT27" i="68" a="1"/>
  <c r="AT27" i="68" s="1"/>
  <c r="BG27" i="68" s="1"/>
  <c r="BK27" i="68" s="1"/>
  <c r="AT26" i="68" a="1"/>
  <c r="AT26" i="68" s="1"/>
  <c r="BG26" i="68" s="1"/>
  <c r="BK26" i="68" s="1"/>
  <c r="AT25" i="68" a="1"/>
  <c r="AT25" i="68" s="1"/>
  <c r="BG25" i="68" s="1"/>
  <c r="BK25" i="68" s="1"/>
  <c r="AT28" i="70" a="1"/>
  <c r="AT28" i="70" s="1"/>
  <c r="BG28" i="70" s="1"/>
  <c r="BK28" i="70" s="1"/>
  <c r="AT27" i="70" a="1"/>
  <c r="AT27" i="70" s="1"/>
  <c r="BG27" i="70" s="1"/>
  <c r="AT26" i="70" a="1"/>
  <c r="AT26" i="70" s="1"/>
  <c r="BG26" i="70" s="1"/>
  <c r="BH26" i="70" s="1"/>
  <c r="DC26" i="70" s="1"/>
  <c r="AT25" i="70" a="1"/>
  <c r="AT25" i="70" s="1"/>
  <c r="BG25" i="70" s="1"/>
  <c r="BH25" i="70" s="1"/>
  <c r="DC25" i="70" s="1"/>
  <c r="CI15" i="70"/>
  <c r="F28" i="57" a="1"/>
  <c r="F28" i="57" s="1"/>
  <c r="N28" i="57" s="1"/>
  <c r="AT25" i="57" a="1"/>
  <c r="AT25" i="57" s="1"/>
  <c r="BG25" i="57" s="1"/>
  <c r="AT28" i="57" a="1"/>
  <c r="AT28" i="57" s="1"/>
  <c r="BG28" i="57" s="1"/>
  <c r="BK28" i="57" s="1"/>
  <c r="AT27" i="57" a="1"/>
  <c r="AT27" i="57" s="1"/>
  <c r="BG27" i="57" s="1"/>
  <c r="BK27" i="57" s="1"/>
  <c r="AT26" i="57" a="1"/>
  <c r="AT26" i="57" s="1"/>
  <c r="BG26" i="57" s="1"/>
  <c r="BH26" i="57" s="1"/>
  <c r="DC26" i="57" s="1"/>
  <c r="F34" i="57" a="1"/>
  <c r="F34" i="57" s="1"/>
  <c r="N34" i="57" s="1"/>
  <c r="P34" i="57" s="1"/>
  <c r="AT35" i="57" a="1"/>
  <c r="AT35" i="57" s="1"/>
  <c r="BG35" i="57" s="1"/>
  <c r="AT34" i="57" a="1"/>
  <c r="AT34" i="57" s="1"/>
  <c r="BG34" i="57" s="1"/>
  <c r="BK34" i="57" s="1"/>
  <c r="AT33" i="57" a="1"/>
  <c r="AT33" i="57" s="1"/>
  <c r="BG33" i="57" s="1"/>
  <c r="BI33" i="57" s="1"/>
  <c r="AT32" i="57" a="1"/>
  <c r="AT32" i="57" s="1"/>
  <c r="BG32" i="57" s="1"/>
  <c r="AT13" i="51" a="1"/>
  <c r="AT13" i="51" s="1"/>
  <c r="BG13" i="51" s="1"/>
  <c r="BK13" i="51" s="1"/>
  <c r="AT12" i="51" a="1"/>
  <c r="AT12" i="51" s="1"/>
  <c r="BG12" i="51" s="1"/>
  <c r="BK12" i="51" s="1"/>
  <c r="AT11" i="51" a="1"/>
  <c r="AT11" i="51" s="1"/>
  <c r="BG11" i="51" s="1"/>
  <c r="BK11" i="51" s="1"/>
  <c r="AT25" i="65" a="1"/>
  <c r="AT25" i="65" s="1"/>
  <c r="BG25" i="65" s="1"/>
  <c r="BK25" i="65" s="1"/>
  <c r="AT28" i="65" a="1"/>
  <c r="AT28" i="65" s="1"/>
  <c r="BG28" i="65" s="1"/>
  <c r="BK28" i="65" s="1"/>
  <c r="AT27" i="65" a="1"/>
  <c r="AT27" i="65" s="1"/>
  <c r="BG27" i="65" s="1"/>
  <c r="BK27" i="65" s="1"/>
  <c r="AT26" i="65" a="1"/>
  <c r="AT26" i="65" s="1"/>
  <c r="BG26" i="65" s="1"/>
  <c r="BK26" i="65" s="1"/>
  <c r="AT19" i="62" a="1"/>
  <c r="AT19" i="62" s="1"/>
  <c r="BG19" i="62" s="1"/>
  <c r="BK19" i="62" s="1"/>
  <c r="AT18" i="62" a="1"/>
  <c r="AT18" i="62" s="1"/>
  <c r="BG18" i="62" s="1"/>
  <c r="BK18" i="62" s="1"/>
  <c r="AT21" i="62" a="1"/>
  <c r="AT21" i="62" s="1"/>
  <c r="BG21" i="62" s="1"/>
  <c r="BK21" i="62" s="1"/>
  <c r="AT20" i="62" a="1"/>
  <c r="AT20" i="62" s="1"/>
  <c r="BG20" i="62" s="1"/>
  <c r="BK20" i="62" s="1"/>
  <c r="AT12" i="75" a="1"/>
  <c r="AT12" i="75" s="1"/>
  <c r="BG12" i="75" s="1"/>
  <c r="AT11" i="75" a="1"/>
  <c r="AT11" i="75" s="1"/>
  <c r="BG11" i="75" s="1"/>
  <c r="AT13" i="75" a="1"/>
  <c r="AT13" i="75" s="1"/>
  <c r="BG13" i="75" s="1"/>
  <c r="AT18" i="57" a="1"/>
  <c r="AT18" i="57" s="1"/>
  <c r="BG18" i="57" s="1"/>
  <c r="AT20" i="57" a="1"/>
  <c r="AT20" i="57" s="1"/>
  <c r="BG20" i="57" s="1"/>
  <c r="BK20" i="57" s="1"/>
  <c r="AT19" i="57" a="1"/>
  <c r="AT19" i="57" s="1"/>
  <c r="BG19" i="57" s="1"/>
  <c r="BI19" i="57" s="1"/>
  <c r="AT21" i="57" a="1"/>
  <c r="AT21" i="57" s="1"/>
  <c r="BG21" i="57" s="1"/>
  <c r="BK21" i="57" s="1"/>
  <c r="AT26" i="71" a="1"/>
  <c r="AT26" i="71" s="1"/>
  <c r="BG26" i="71" s="1"/>
  <c r="BK26" i="71" s="1"/>
  <c r="AT25" i="71" a="1"/>
  <c r="AT25" i="71" s="1"/>
  <c r="BG25" i="71" s="1"/>
  <c r="BK25" i="71" s="1"/>
  <c r="AT28" i="71" a="1"/>
  <c r="AT28" i="71" s="1"/>
  <c r="BG28" i="71" s="1"/>
  <c r="AT27" i="71" a="1"/>
  <c r="AT27" i="71" s="1"/>
  <c r="BG27" i="71" s="1"/>
  <c r="BH27" i="71" s="1"/>
  <c r="DC27" i="71" s="1"/>
  <c r="AR29" i="67"/>
  <c r="AN11" i="53"/>
  <c r="AS11" i="53" s="1"/>
  <c r="CV11" i="53" s="1"/>
  <c r="AT14" i="53" a="1"/>
  <c r="AT14" i="53" s="1"/>
  <c r="BG14" i="53" s="1"/>
  <c r="BK14" i="53" s="1"/>
  <c r="AT12" i="53" a="1"/>
  <c r="AT12" i="53" s="1"/>
  <c r="BG12" i="53" s="1"/>
  <c r="BH12" i="53" s="1"/>
  <c r="DC12" i="53" s="1"/>
  <c r="AT11" i="53" a="1"/>
  <c r="AT11" i="53" s="1"/>
  <c r="BG11" i="53" s="1"/>
  <c r="AT13" i="53" a="1"/>
  <c r="AT13" i="53" s="1"/>
  <c r="BG13" i="53" s="1"/>
  <c r="BI13" i="53" s="1"/>
  <c r="AT12" i="67" a="1"/>
  <c r="AT12" i="67" s="1"/>
  <c r="BG12" i="67" s="1"/>
  <c r="BK12" i="67" s="1"/>
  <c r="AT13" i="67" a="1"/>
  <c r="AT13" i="67" s="1"/>
  <c r="BG13" i="67" s="1"/>
  <c r="BK13" i="67" s="1"/>
  <c r="AT11" i="67" a="1"/>
  <c r="AT11" i="67" s="1"/>
  <c r="BG11" i="67" s="1"/>
  <c r="BK11" i="67" s="1"/>
  <c r="AT27" i="61" a="1"/>
  <c r="AT27" i="61" s="1"/>
  <c r="BG27" i="61" s="1"/>
  <c r="BK27" i="61" s="1"/>
  <c r="AT26" i="61" a="1"/>
  <c r="AT26" i="61" s="1"/>
  <c r="BG26" i="61" s="1"/>
  <c r="BK26" i="61" s="1"/>
  <c r="AT25" i="61" a="1"/>
  <c r="AT25" i="61" s="1"/>
  <c r="BG25" i="61" s="1"/>
  <c r="BK25" i="61" s="1"/>
  <c r="AT28" i="61" a="1"/>
  <c r="AT28" i="61" s="1"/>
  <c r="BG28" i="61" s="1"/>
  <c r="BK28" i="61" s="1"/>
  <c r="AT21" i="47" a="1"/>
  <c r="AT21" i="47" s="1"/>
  <c r="BG21" i="47" s="1"/>
  <c r="BK21" i="47" s="1"/>
  <c r="AT20" i="47" a="1"/>
  <c r="AT20" i="47" s="1"/>
  <c r="BG20" i="47" s="1"/>
  <c r="BK20" i="47" s="1"/>
  <c r="AT19" i="47" a="1"/>
  <c r="AT19" i="47" s="1"/>
  <c r="BG19" i="47" s="1"/>
  <c r="BK19" i="47" s="1"/>
  <c r="AT18" i="47" a="1"/>
  <c r="AT18" i="47" s="1"/>
  <c r="BG18" i="47" s="1"/>
  <c r="BK18" i="47" s="1"/>
  <c r="AT12" i="50" a="1"/>
  <c r="AT12" i="50" s="1"/>
  <c r="BG12" i="50" s="1"/>
  <c r="BK12" i="50" s="1"/>
  <c r="AT11" i="50" a="1"/>
  <c r="AT11" i="50" s="1"/>
  <c r="BG11" i="50" s="1"/>
  <c r="BK11" i="50" s="1"/>
  <c r="AT13" i="50" a="1"/>
  <c r="AT13" i="50" s="1"/>
  <c r="BG13" i="50" s="1"/>
  <c r="BK13" i="50" s="1"/>
  <c r="AT12" i="54" a="1"/>
  <c r="AT12" i="54" s="1"/>
  <c r="BG12" i="54" s="1"/>
  <c r="BK12" i="54" s="1"/>
  <c r="AT11" i="54" a="1"/>
  <c r="AT11" i="54" s="1"/>
  <c r="BG11" i="54" s="1"/>
  <c r="BK11" i="54" s="1"/>
  <c r="AT13" i="54" a="1"/>
  <c r="AT13" i="54" s="1"/>
  <c r="BG13" i="54" s="1"/>
  <c r="BK13" i="54" s="1"/>
  <c r="AO26" i="54"/>
  <c r="CT26" i="54" s="1"/>
  <c r="AT33" i="67" a="1"/>
  <c r="AT33" i="67" s="1"/>
  <c r="BG33" i="67" s="1"/>
  <c r="BK33" i="67" s="1"/>
  <c r="AT32" i="67" a="1"/>
  <c r="AT32" i="67" s="1"/>
  <c r="BG32" i="67" s="1"/>
  <c r="BK32" i="67" s="1"/>
  <c r="AT13" i="62" a="1"/>
  <c r="AT13" i="62" s="1"/>
  <c r="BG13" i="62" s="1"/>
  <c r="BK13" i="62" s="1"/>
  <c r="AT14" i="62" a="1"/>
  <c r="AT14" i="62" s="1"/>
  <c r="BG14" i="62" s="1"/>
  <c r="BK14" i="62" s="1"/>
  <c r="AT12" i="62" a="1"/>
  <c r="AT12" i="62" s="1"/>
  <c r="BG12" i="62" s="1"/>
  <c r="BK12" i="62" s="1"/>
  <c r="AT11" i="62" a="1"/>
  <c r="AT11" i="62" s="1"/>
  <c r="BG11" i="62" s="1"/>
  <c r="BK11" i="62" s="1"/>
  <c r="AT28" i="74" a="1"/>
  <c r="AT28" i="74" s="1"/>
  <c r="BG28" i="74" s="1"/>
  <c r="BK28" i="74" s="1"/>
  <c r="AT27" i="74" a="1"/>
  <c r="AT27" i="74" s="1"/>
  <c r="BG27" i="74" s="1"/>
  <c r="BK27" i="74" s="1"/>
  <c r="AT26" i="74" a="1"/>
  <c r="AT26" i="74" s="1"/>
  <c r="BG26" i="74" s="1"/>
  <c r="BK26" i="74" s="1"/>
  <c r="AT25" i="74" a="1"/>
  <c r="AT25" i="74" s="1"/>
  <c r="BG25" i="74" s="1"/>
  <c r="BK25" i="74" s="1"/>
  <c r="AT12" i="49" a="1"/>
  <c r="AT12" i="49" s="1"/>
  <c r="BG12" i="49" s="1"/>
  <c r="BK12" i="49" s="1"/>
  <c r="AT11" i="49" a="1"/>
  <c r="AT11" i="49" s="1"/>
  <c r="BG11" i="49" s="1"/>
  <c r="BK11" i="49" s="1"/>
  <c r="AT13" i="49" a="1"/>
  <c r="AT13" i="49" s="1"/>
  <c r="BG13" i="49" s="1"/>
  <c r="BK13" i="49" s="1"/>
  <c r="AN19" i="59"/>
  <c r="AS19" i="59" s="1"/>
  <c r="CV19" i="59" s="1"/>
  <c r="AT27" i="56" a="1"/>
  <c r="AT27" i="56" s="1"/>
  <c r="BG27" i="56" s="1"/>
  <c r="BK27" i="56" s="1"/>
  <c r="AT26" i="56" a="1"/>
  <c r="AT26" i="56" s="1"/>
  <c r="BG26" i="56" s="1"/>
  <c r="BK26" i="56" s="1"/>
  <c r="AT28" i="56" a="1"/>
  <c r="AT28" i="56" s="1"/>
  <c r="BG28" i="56" s="1"/>
  <c r="BK28" i="56" s="1"/>
  <c r="AT25" i="56" a="1"/>
  <c r="AT25" i="56" s="1"/>
  <c r="BG25" i="56" s="1"/>
  <c r="BK25" i="56" s="1"/>
  <c r="AT21" i="67" a="1"/>
  <c r="AT21" i="67" s="1"/>
  <c r="BG21" i="67" s="1"/>
  <c r="BK21" i="67" s="1"/>
  <c r="AT20" i="67" a="1"/>
  <c r="AT20" i="67" s="1"/>
  <c r="BG20" i="67" s="1"/>
  <c r="BK20" i="67" s="1"/>
  <c r="AT19" i="67" a="1"/>
  <c r="AT19" i="67" s="1"/>
  <c r="BG19" i="67" s="1"/>
  <c r="BK19" i="67" s="1"/>
  <c r="AT18" i="67" a="1"/>
  <c r="AT18" i="67" s="1"/>
  <c r="BG18" i="67" s="1"/>
  <c r="BK18" i="67" s="1"/>
  <c r="AT33" i="64" a="1"/>
  <c r="AT33" i="64" s="1"/>
  <c r="BG33" i="64" s="1"/>
  <c r="BK33" i="64" s="1"/>
  <c r="AT32" i="64" a="1"/>
  <c r="AT32" i="64" s="1"/>
  <c r="BG32" i="64" s="1"/>
  <c r="BK32" i="64" s="1"/>
  <c r="P25" i="64"/>
  <c r="AT32" i="70" a="1"/>
  <c r="AT32" i="70" s="1"/>
  <c r="BG32" i="70" s="1"/>
  <c r="BK32" i="70" s="1"/>
  <c r="AT33" i="70" a="1"/>
  <c r="AT33" i="70" s="1"/>
  <c r="BG33" i="70" s="1"/>
  <c r="BK33" i="70" s="1"/>
  <c r="AT34" i="70" a="1"/>
  <c r="AT34" i="70" s="1"/>
  <c r="BG34" i="70" s="1"/>
  <c r="BK34" i="70" s="1"/>
  <c r="AT35" i="70" a="1"/>
  <c r="AT35" i="70" s="1"/>
  <c r="BG35" i="70" s="1"/>
  <c r="BK35" i="70" s="1"/>
  <c r="AT21" i="74" a="1"/>
  <c r="AT21" i="74" s="1"/>
  <c r="BG21" i="74" s="1"/>
  <c r="BK21" i="74" s="1"/>
  <c r="AT20" i="74" a="1"/>
  <c r="AT20" i="74" s="1"/>
  <c r="BG20" i="74" s="1"/>
  <c r="BK20" i="74" s="1"/>
  <c r="AT19" i="74" a="1"/>
  <c r="AT19" i="74" s="1"/>
  <c r="BG19" i="74" s="1"/>
  <c r="BK19" i="74" s="1"/>
  <c r="AT18" i="74" a="1"/>
  <c r="AT18" i="74" s="1"/>
  <c r="BG18" i="74" s="1"/>
  <c r="BK18" i="74" s="1"/>
  <c r="AT20" i="72" a="1"/>
  <c r="AT20" i="72" s="1"/>
  <c r="BG20" i="72" s="1"/>
  <c r="BK20" i="72" s="1"/>
  <c r="AT19" i="72" a="1"/>
  <c r="AT19" i="72" s="1"/>
  <c r="BG19" i="72" s="1"/>
  <c r="BK19" i="72" s="1"/>
  <c r="AT18" i="72" a="1"/>
  <c r="AT18" i="72" s="1"/>
  <c r="BG18" i="72" s="1"/>
  <c r="BK18" i="72" s="1"/>
  <c r="AT21" i="72" a="1"/>
  <c r="AT21" i="72" s="1"/>
  <c r="BG21" i="72" s="1"/>
  <c r="BK21" i="72" s="1"/>
  <c r="F25" i="70" a="1"/>
  <c r="F25" i="70" s="1"/>
  <c r="N25" i="70" s="1"/>
  <c r="P25" i="70" s="1"/>
  <c r="AT19" i="66" a="1"/>
  <c r="AT19" i="66" s="1"/>
  <c r="BG19" i="66" s="1"/>
  <c r="BK19" i="66" s="1"/>
  <c r="AT18" i="66" a="1"/>
  <c r="AT18" i="66" s="1"/>
  <c r="BG18" i="66" s="1"/>
  <c r="BK18" i="66" s="1"/>
  <c r="AT21" i="66" a="1"/>
  <c r="AT21" i="66" s="1"/>
  <c r="BG21" i="66" s="1"/>
  <c r="BJ21" i="66" s="1"/>
  <c r="AT20" i="66" a="1"/>
  <c r="AT20" i="66" s="1"/>
  <c r="BG20" i="66" s="1"/>
  <c r="BJ20" i="66" s="1"/>
  <c r="AT27" i="63" a="1"/>
  <c r="AT27" i="63" s="1"/>
  <c r="BG27" i="63" s="1"/>
  <c r="BK27" i="63" s="1"/>
  <c r="AT26" i="63" a="1"/>
  <c r="AT26" i="63" s="1"/>
  <c r="BG26" i="63" s="1"/>
  <c r="AT25" i="63" a="1"/>
  <c r="AT25" i="63" s="1"/>
  <c r="BG25" i="63" s="1"/>
  <c r="BJ25" i="63" s="1"/>
  <c r="AT28" i="63" a="1"/>
  <c r="AT28" i="63" s="1"/>
  <c r="BG28" i="63" s="1"/>
  <c r="BK28" i="63" s="1"/>
  <c r="AT24" i="54" a="1"/>
  <c r="AT24" i="54" s="1"/>
  <c r="BG24" i="54" s="1"/>
  <c r="BI24" i="54" s="1"/>
  <c r="AT28" i="67" a="1"/>
  <c r="AT28" i="67" s="1"/>
  <c r="BG28" i="67" s="1"/>
  <c r="BK28" i="67" s="1"/>
  <c r="AT27" i="67" a="1"/>
  <c r="AT27" i="67" s="1"/>
  <c r="BG27" i="67" s="1"/>
  <c r="BK27" i="67" s="1"/>
  <c r="AT26" i="67" a="1"/>
  <c r="AT26" i="67" s="1"/>
  <c r="BG26" i="67" s="1"/>
  <c r="BK26" i="67" s="1"/>
  <c r="AT25" i="67" a="1"/>
  <c r="AT25" i="67" s="1"/>
  <c r="BG25" i="67" s="1"/>
  <c r="BK25" i="67" s="1"/>
  <c r="AT32" i="46" a="1"/>
  <c r="AT32" i="46" s="1"/>
  <c r="BG32" i="46" s="1"/>
  <c r="BK32" i="46" s="1"/>
  <c r="AT33" i="46" a="1"/>
  <c r="AT33" i="46" s="1"/>
  <c r="BG33" i="46" s="1"/>
  <c r="BK33" i="46" s="1"/>
  <c r="AT34" i="46" a="1"/>
  <c r="AT34" i="46" s="1"/>
  <c r="BG34" i="46" s="1"/>
  <c r="BK34" i="46" s="1"/>
  <c r="AT35" i="46" a="1"/>
  <c r="AT35" i="46" s="1"/>
  <c r="BG35" i="46" s="1"/>
  <c r="BK35" i="46" s="1"/>
  <c r="AT20" i="49" a="1"/>
  <c r="AT20" i="49" s="1"/>
  <c r="BG20" i="49" s="1"/>
  <c r="BK20" i="49" s="1"/>
  <c r="AT19" i="49" a="1"/>
  <c r="AT19" i="49" s="1"/>
  <c r="BG19" i="49" s="1"/>
  <c r="BK19" i="49" s="1"/>
  <c r="AT18" i="49" a="1"/>
  <c r="AT18" i="49" s="1"/>
  <c r="BG18" i="49" s="1"/>
  <c r="BK18" i="49" s="1"/>
  <c r="AT21" i="49" a="1"/>
  <c r="AT21" i="49" s="1"/>
  <c r="BG21" i="49" s="1"/>
  <c r="BK21" i="49" s="1"/>
  <c r="AT28" i="52" a="1"/>
  <c r="AT28" i="52" s="1"/>
  <c r="BG28" i="52" s="1"/>
  <c r="BK28" i="52" s="1"/>
  <c r="AT27" i="52" a="1"/>
  <c r="AT27" i="52" s="1"/>
  <c r="BG27" i="52" s="1"/>
  <c r="BK27" i="52" s="1"/>
  <c r="AT26" i="52" a="1"/>
  <c r="AT26" i="52" s="1"/>
  <c r="BG26" i="52" s="1"/>
  <c r="BK26" i="52" s="1"/>
  <c r="AT25" i="52" a="1"/>
  <c r="AT25" i="52" s="1"/>
  <c r="BG25" i="52" s="1"/>
  <c r="BK25" i="52" s="1"/>
  <c r="BH20" i="50"/>
  <c r="DC20" i="50" s="1"/>
  <c r="AT34" i="61" a="1"/>
  <c r="AT34" i="61" s="1"/>
  <c r="BG34" i="61" s="1"/>
  <c r="BK34" i="61" s="1"/>
  <c r="AT33" i="61" a="1"/>
  <c r="AT33" i="61" s="1"/>
  <c r="BG33" i="61" s="1"/>
  <c r="BK33" i="61" s="1"/>
  <c r="AT35" i="61" a="1"/>
  <c r="AT35" i="61" s="1"/>
  <c r="BG35" i="61" s="1"/>
  <c r="BK35" i="61" s="1"/>
  <c r="AT32" i="61" a="1"/>
  <c r="AT32" i="61" s="1"/>
  <c r="BG32" i="61" s="1"/>
  <c r="BK32" i="61" s="1"/>
  <c r="Q30" i="55"/>
  <c r="AT24" i="60" a="1"/>
  <c r="AT24" i="60" s="1"/>
  <c r="BG24" i="60" s="1"/>
  <c r="BK24" i="60" s="1"/>
  <c r="AT32" i="65" a="1"/>
  <c r="AT32" i="65" s="1"/>
  <c r="BG32" i="65" s="1"/>
  <c r="BK32" i="65" s="1"/>
  <c r="AT35" i="65" a="1"/>
  <c r="AT35" i="65" s="1"/>
  <c r="BG35" i="65" s="1"/>
  <c r="BK35" i="65" s="1"/>
  <c r="AT34" i="65" a="1"/>
  <c r="AT34" i="65" s="1"/>
  <c r="BG34" i="65" s="1"/>
  <c r="BK34" i="65" s="1"/>
  <c r="AT33" i="65" a="1"/>
  <c r="AT33" i="65" s="1"/>
  <c r="BG33" i="65" s="1"/>
  <c r="BK33" i="65" s="1"/>
  <c r="Q25" i="64"/>
  <c r="AT33" i="62" a="1"/>
  <c r="AT33" i="62" s="1"/>
  <c r="BG33" i="62" s="1"/>
  <c r="BK33" i="62" s="1"/>
  <c r="AT32" i="62" a="1"/>
  <c r="AT32" i="62" s="1"/>
  <c r="BG32" i="62" s="1"/>
  <c r="BK32" i="62" s="1"/>
  <c r="AT35" i="62" a="1"/>
  <c r="AT35" i="62" s="1"/>
  <c r="BG35" i="62" s="1"/>
  <c r="BK35" i="62" s="1"/>
  <c r="AT34" i="62" a="1"/>
  <c r="AT34" i="62" s="1"/>
  <c r="BG34" i="62" s="1"/>
  <c r="BK34" i="62" s="1"/>
  <c r="AT28" i="72" a="1"/>
  <c r="AT28" i="72" s="1"/>
  <c r="BG28" i="72" s="1"/>
  <c r="BK28" i="72" s="1"/>
  <c r="AT27" i="72" a="1"/>
  <c r="AT27" i="72" s="1"/>
  <c r="BG27" i="72" s="1"/>
  <c r="BK27" i="72" s="1"/>
  <c r="AT26" i="72" a="1"/>
  <c r="AT26" i="72" s="1"/>
  <c r="BG26" i="72" s="1"/>
  <c r="BK26" i="72" s="1"/>
  <c r="AT25" i="72" a="1"/>
  <c r="AT25" i="72" s="1"/>
  <c r="BG25" i="72" s="1"/>
  <c r="BK25" i="72" s="1"/>
  <c r="AT12" i="47" a="1"/>
  <c r="AT12" i="47" s="1"/>
  <c r="BG12" i="47" s="1"/>
  <c r="BK12" i="47" s="1"/>
  <c r="AT11" i="47" a="1"/>
  <c r="AT11" i="47" s="1"/>
  <c r="BG11" i="47" s="1"/>
  <c r="BK11" i="47" s="1"/>
  <c r="AT13" i="47" a="1"/>
  <c r="AT13" i="47" s="1"/>
  <c r="BG13" i="47" s="1"/>
  <c r="BK13" i="47" s="1"/>
  <c r="AT35" i="49" a="1"/>
  <c r="AT35" i="49" s="1"/>
  <c r="BG35" i="49" s="1"/>
  <c r="BK35" i="49" s="1"/>
  <c r="AT34" i="49" a="1"/>
  <c r="AT34" i="49" s="1"/>
  <c r="BG34" i="49" s="1"/>
  <c r="BK34" i="49" s="1"/>
  <c r="AT33" i="49" a="1"/>
  <c r="AT33" i="49" s="1"/>
  <c r="BG33" i="49" s="1"/>
  <c r="BK33" i="49" s="1"/>
  <c r="AT32" i="49" a="1"/>
  <c r="AT32" i="49" s="1"/>
  <c r="BG32" i="49" s="1"/>
  <c r="BK32" i="49" s="1"/>
  <c r="AT35" i="52" a="1"/>
  <c r="AT35" i="52" s="1"/>
  <c r="BG35" i="52" s="1"/>
  <c r="BK35" i="52" s="1"/>
  <c r="AT34" i="52" a="1"/>
  <c r="AT34" i="52" s="1"/>
  <c r="BG34" i="52" s="1"/>
  <c r="BK34" i="52" s="1"/>
  <c r="AT33" i="52" a="1"/>
  <c r="AT33" i="52" s="1"/>
  <c r="BG33" i="52" s="1"/>
  <c r="BK33" i="52" s="1"/>
  <c r="AT32" i="52" a="1"/>
  <c r="AT32" i="52" s="1"/>
  <c r="BG32" i="52" s="1"/>
  <c r="BK32" i="52" s="1"/>
  <c r="AT33" i="51" a="1"/>
  <c r="AT33" i="51" s="1"/>
  <c r="BG33" i="51" s="1"/>
  <c r="BK33" i="51" s="1"/>
  <c r="AT32" i="51" a="1"/>
  <c r="AT32" i="51" s="1"/>
  <c r="BG32" i="51" s="1"/>
  <c r="BK32" i="51" s="1"/>
  <c r="AT35" i="51" a="1"/>
  <c r="AT35" i="51" s="1"/>
  <c r="BG35" i="51" s="1"/>
  <c r="BK35" i="51" s="1"/>
  <c r="AT34" i="51" a="1"/>
  <c r="AT34" i="51" s="1"/>
  <c r="BG34" i="51" s="1"/>
  <c r="BK34" i="51" s="1"/>
  <c r="F19" i="59" a="1"/>
  <c r="F19" i="59" s="1"/>
  <c r="N19" i="59" s="1"/>
  <c r="Q19" i="59" s="1"/>
  <c r="Q35" i="59"/>
  <c r="AT20" i="56" a="1"/>
  <c r="AT20" i="56" s="1"/>
  <c r="BG20" i="56" s="1"/>
  <c r="BK20" i="56" s="1"/>
  <c r="AT19" i="56" a="1"/>
  <c r="AT19" i="56" s="1"/>
  <c r="BG19" i="56" s="1"/>
  <c r="BK19" i="56" s="1"/>
  <c r="AT18" i="56" a="1"/>
  <c r="AT18" i="56" s="1"/>
  <c r="BG18" i="56" s="1"/>
  <c r="BK18" i="56" s="1"/>
  <c r="AT11" i="58" a="1"/>
  <c r="AT11" i="58" s="1"/>
  <c r="BG11" i="58" s="1"/>
  <c r="AT12" i="58" a="1"/>
  <c r="AT12" i="58" s="1"/>
  <c r="BG12" i="58" s="1"/>
  <c r="BK12" i="58" s="1"/>
  <c r="AT13" i="58" a="1"/>
  <c r="AT13" i="58" s="1"/>
  <c r="BG13" i="58" s="1"/>
  <c r="BK13" i="58" s="1"/>
  <c r="AT14" i="74" a="1"/>
  <c r="AT14" i="74" s="1"/>
  <c r="BG14" i="74" s="1"/>
  <c r="BK14" i="74" s="1"/>
  <c r="AT12" i="74" a="1"/>
  <c r="AT12" i="74" s="1"/>
  <c r="BG12" i="74" s="1"/>
  <c r="BK12" i="74" s="1"/>
  <c r="AT11" i="74" a="1"/>
  <c r="AT11" i="74" s="1"/>
  <c r="BG11" i="74" s="1"/>
  <c r="BK11" i="74" s="1"/>
  <c r="AT13" i="74" a="1"/>
  <c r="AT13" i="74" s="1"/>
  <c r="BG13" i="74" s="1"/>
  <c r="BK13" i="74" s="1"/>
  <c r="AT34" i="71" a="1"/>
  <c r="AT34" i="71" s="1"/>
  <c r="BG34" i="71" s="1"/>
  <c r="BK34" i="71" s="1"/>
  <c r="AT33" i="71" a="1"/>
  <c r="AT33" i="71" s="1"/>
  <c r="BG33" i="71" s="1"/>
  <c r="BK33" i="71" s="1"/>
  <c r="AT32" i="71" a="1"/>
  <c r="AT32" i="71" s="1"/>
  <c r="BG32" i="71" s="1"/>
  <c r="BK32" i="71" s="1"/>
  <c r="AT35" i="71" a="1"/>
  <c r="AT35" i="71" s="1"/>
  <c r="BG35" i="71" s="1"/>
  <c r="BK35" i="71" s="1"/>
  <c r="AT12" i="60" a="1"/>
  <c r="AT12" i="60" s="1"/>
  <c r="BG12" i="60" s="1"/>
  <c r="BK12" i="60" s="1"/>
  <c r="AT13" i="60" a="1"/>
  <c r="AT13" i="60" s="1"/>
  <c r="BG13" i="60" s="1"/>
  <c r="AT11" i="60" a="1"/>
  <c r="AT11" i="60" s="1"/>
  <c r="BG11" i="60" s="1"/>
  <c r="BH11" i="60" s="1"/>
  <c r="DC11" i="60" s="1"/>
  <c r="AT14" i="60" a="1"/>
  <c r="AT14" i="60" s="1"/>
  <c r="BG14" i="60" s="1"/>
  <c r="BK14" i="60" s="1"/>
  <c r="AT11" i="66" a="1"/>
  <c r="AT11" i="66" s="1"/>
  <c r="BG11" i="66" s="1"/>
  <c r="BH11" i="66" s="1"/>
  <c r="DC11" i="66" s="1"/>
  <c r="AT13" i="66" a="1"/>
  <c r="AT13" i="66" s="1"/>
  <c r="BG13" i="66" s="1"/>
  <c r="BI13" i="66" s="1"/>
  <c r="AT12" i="66" a="1"/>
  <c r="AT12" i="66" s="1"/>
  <c r="BG12" i="66" s="1"/>
  <c r="BJ15" i="69"/>
  <c r="CE13" i="63"/>
  <c r="AT11" i="63" a="1"/>
  <c r="AT11" i="63" s="1"/>
  <c r="BG11" i="63" s="1"/>
  <c r="BH11" i="63" s="1"/>
  <c r="DC11" i="63" s="1"/>
  <c r="AT12" i="63" a="1"/>
  <c r="AT12" i="63" s="1"/>
  <c r="BG12" i="63" s="1"/>
  <c r="AT19" i="76" a="1"/>
  <c r="AT19" i="76" s="1"/>
  <c r="BG19" i="76" s="1"/>
  <c r="AT18" i="76" a="1"/>
  <c r="AT18" i="76" s="1"/>
  <c r="BG18" i="76" s="1"/>
  <c r="AT21" i="76" a="1"/>
  <c r="AT21" i="76" s="1"/>
  <c r="BG21" i="76" s="1"/>
  <c r="BJ21" i="76" s="1"/>
  <c r="AT20" i="76" a="1"/>
  <c r="AT20" i="76" s="1"/>
  <c r="BG20" i="76" s="1"/>
  <c r="AT21" i="69" a="1"/>
  <c r="AT21" i="69" s="1"/>
  <c r="BG21" i="69" s="1"/>
  <c r="BK21" i="69" s="1"/>
  <c r="AT20" i="69" a="1"/>
  <c r="AT20" i="69" s="1"/>
  <c r="BG20" i="69" s="1"/>
  <c r="BK20" i="69" s="1"/>
  <c r="AT19" i="69" a="1"/>
  <c r="AT19" i="69" s="1"/>
  <c r="BG19" i="69" s="1"/>
  <c r="BK19" i="69" s="1"/>
  <c r="AT18" i="69" a="1"/>
  <c r="AT18" i="69" s="1"/>
  <c r="BG18" i="69" s="1"/>
  <c r="BJ18" i="69" s="1"/>
  <c r="AT14" i="76" a="1"/>
  <c r="AT14" i="76" s="1"/>
  <c r="BG14" i="76" s="1"/>
  <c r="BK14" i="76" s="1"/>
  <c r="AT12" i="76" a="1"/>
  <c r="AT12" i="76" s="1"/>
  <c r="BG12" i="76" s="1"/>
  <c r="BK12" i="76" s="1"/>
  <c r="AT11" i="76" a="1"/>
  <c r="AT11" i="76" s="1"/>
  <c r="BG11" i="76" s="1"/>
  <c r="BK11" i="76" s="1"/>
  <c r="AT13" i="76" a="1"/>
  <c r="AT13" i="76" s="1"/>
  <c r="BG13" i="76" s="1"/>
  <c r="BK13" i="76" s="1"/>
  <c r="AT35" i="66" a="1"/>
  <c r="AT35" i="66" s="1"/>
  <c r="BG35" i="66" s="1"/>
  <c r="BK35" i="66" s="1"/>
  <c r="AT34" i="66" a="1"/>
  <c r="AT34" i="66" s="1"/>
  <c r="BG34" i="66" s="1"/>
  <c r="BK34" i="66" s="1"/>
  <c r="AT33" i="66" a="1"/>
  <c r="AT33" i="66" s="1"/>
  <c r="BG33" i="66" s="1"/>
  <c r="BH33" i="66" s="1"/>
  <c r="DC33" i="66" s="1"/>
  <c r="AT32" i="66" a="1"/>
  <c r="AT32" i="66" s="1"/>
  <c r="BG32" i="66" s="1"/>
  <c r="F27" i="55" a="1"/>
  <c r="F27" i="55" s="1"/>
  <c r="N27" i="55" s="1"/>
  <c r="AT28" i="55" a="1"/>
  <c r="AT28" i="55" s="1"/>
  <c r="BG28" i="55" s="1"/>
  <c r="BJ28" i="55" s="1"/>
  <c r="AT27" i="55" a="1"/>
  <c r="AT27" i="55" s="1"/>
  <c r="BG27" i="55" s="1"/>
  <c r="BI27" i="55" s="1"/>
  <c r="AT26" i="55" a="1"/>
  <c r="AT26" i="55" s="1"/>
  <c r="BG26" i="55" s="1"/>
  <c r="AT25" i="55" a="1"/>
  <c r="AT25" i="55" s="1"/>
  <c r="BG25" i="55" s="1"/>
  <c r="BK25" i="55" s="1"/>
  <c r="CG22" i="60"/>
  <c r="AT35" i="50" a="1"/>
  <c r="AT35" i="50" s="1"/>
  <c r="BG35" i="50" s="1"/>
  <c r="BK35" i="50" s="1"/>
  <c r="AT34" i="50" a="1"/>
  <c r="AT34" i="50" s="1"/>
  <c r="BG34" i="50" s="1"/>
  <c r="BK34" i="50" s="1"/>
  <c r="AT33" i="50" a="1"/>
  <c r="AT33" i="50" s="1"/>
  <c r="BG33" i="50" s="1"/>
  <c r="BK33" i="50" s="1"/>
  <c r="AT32" i="50" a="1"/>
  <c r="AT32" i="50" s="1"/>
  <c r="BG32" i="50" s="1"/>
  <c r="BK32" i="50" s="1"/>
  <c r="AT26" i="47" a="1"/>
  <c r="AT26" i="47" s="1"/>
  <c r="BG26" i="47" s="1"/>
  <c r="BK26" i="47" s="1"/>
  <c r="AT25" i="47" a="1"/>
  <c r="AT25" i="47" s="1"/>
  <c r="BG25" i="47" s="1"/>
  <c r="BK25" i="47" s="1"/>
  <c r="AT28" i="47" a="1"/>
  <c r="AT28" i="47" s="1"/>
  <c r="BG28" i="47" s="1"/>
  <c r="BK28" i="47" s="1"/>
  <c r="AT27" i="47" a="1"/>
  <c r="AT27" i="47" s="1"/>
  <c r="BG27" i="47" s="1"/>
  <c r="BK27" i="47" s="1"/>
  <c r="AT18" i="51" a="1"/>
  <c r="AT18" i="51" s="1"/>
  <c r="BG18" i="51" s="1"/>
  <c r="BK18" i="51" s="1"/>
  <c r="AT19" i="51" a="1"/>
  <c r="AT19" i="51" s="1"/>
  <c r="BG19" i="51" s="1"/>
  <c r="BK19" i="51" s="1"/>
  <c r="AT20" i="51" a="1"/>
  <c r="AT20" i="51" s="1"/>
  <c r="BG20" i="51" s="1"/>
  <c r="BK20" i="51" s="1"/>
  <c r="AT12" i="56" a="1"/>
  <c r="AT12" i="56" s="1"/>
  <c r="BG12" i="56" s="1"/>
  <c r="BK12" i="56" s="1"/>
  <c r="AT11" i="56" a="1"/>
  <c r="AT11" i="56" s="1"/>
  <c r="BG11" i="56" s="1"/>
  <c r="BK11" i="56" s="1"/>
  <c r="AT13" i="56" a="1"/>
  <c r="AT13" i="56" s="1"/>
  <c r="BG13" i="56" s="1"/>
  <c r="BK13" i="56" s="1"/>
  <c r="AT28" i="49" a="1"/>
  <c r="AT28" i="49" s="1"/>
  <c r="BG28" i="49" s="1"/>
  <c r="BK28" i="49" s="1"/>
  <c r="AT27" i="49" a="1"/>
  <c r="AT27" i="49" s="1"/>
  <c r="BG27" i="49" s="1"/>
  <c r="BK27" i="49" s="1"/>
  <c r="AT26" i="49" a="1"/>
  <c r="AT26" i="49" s="1"/>
  <c r="BG26" i="49" s="1"/>
  <c r="BK26" i="49" s="1"/>
  <c r="AT25" i="49" a="1"/>
  <c r="AT25" i="49" s="1"/>
  <c r="BG25" i="49" s="1"/>
  <c r="F21" i="54" a="1"/>
  <c r="F21" i="54" s="1"/>
  <c r="N21" i="54" s="1"/>
  <c r="Q21" i="54" s="1"/>
  <c r="AT21" i="54" a="1"/>
  <c r="AT21" i="54" s="1"/>
  <c r="BG21" i="54" s="1"/>
  <c r="AT20" i="54" a="1"/>
  <c r="AT20" i="54" s="1"/>
  <c r="BG20" i="54" s="1"/>
  <c r="AT19" i="54" a="1"/>
  <c r="AT19" i="54" s="1"/>
  <c r="BG19" i="54" s="1"/>
  <c r="AT18" i="54" a="1"/>
  <c r="AT18" i="54" s="1"/>
  <c r="BG18" i="54" s="1"/>
  <c r="AT21" i="75" a="1"/>
  <c r="AT21" i="75" s="1"/>
  <c r="BG21" i="75" s="1"/>
  <c r="BK21" i="75" s="1"/>
  <c r="AT20" i="75" a="1"/>
  <c r="AT20" i="75" s="1"/>
  <c r="BG20" i="75" s="1"/>
  <c r="BK20" i="75" s="1"/>
  <c r="AT19" i="75" a="1"/>
  <c r="AT19" i="75" s="1"/>
  <c r="BG19" i="75" s="1"/>
  <c r="BK19" i="75" s="1"/>
  <c r="AT18" i="75" a="1"/>
  <c r="AT18" i="75" s="1"/>
  <c r="BG18" i="75" s="1"/>
  <c r="BK18" i="75" s="1"/>
  <c r="AT35" i="68" a="1"/>
  <c r="AT35" i="68" s="1"/>
  <c r="BG35" i="68" s="1"/>
  <c r="BK35" i="68" s="1"/>
  <c r="AT33" i="68" a="1"/>
  <c r="AT33" i="68" s="1"/>
  <c r="BG33" i="68" s="1"/>
  <c r="BK33" i="68" s="1"/>
  <c r="AT32" i="68" a="1"/>
  <c r="AT32" i="68" s="1"/>
  <c r="BG32" i="68" s="1"/>
  <c r="BK32" i="68" s="1"/>
  <c r="AT34" i="68" a="1"/>
  <c r="AT34" i="68" s="1"/>
  <c r="BG34" i="68" s="1"/>
  <c r="BK34" i="68" s="1"/>
  <c r="AT13" i="46" a="1"/>
  <c r="AT13" i="46" s="1"/>
  <c r="BG13" i="46" s="1"/>
  <c r="BK13" i="46" s="1"/>
  <c r="AT12" i="46" a="1"/>
  <c r="AT12" i="46" s="1"/>
  <c r="BG12" i="46" s="1"/>
  <c r="BK12" i="46" s="1"/>
  <c r="AT11" i="46" a="1"/>
  <c r="AT11" i="46" s="1"/>
  <c r="BG11" i="46" s="1"/>
  <c r="BK11" i="46" s="1"/>
  <c r="AT35" i="47" a="1"/>
  <c r="AT35" i="47" s="1"/>
  <c r="BG35" i="47" s="1"/>
  <c r="BK35" i="47" s="1"/>
  <c r="AT34" i="47" a="1"/>
  <c r="AT34" i="47" s="1"/>
  <c r="BG34" i="47" s="1"/>
  <c r="BK34" i="47" s="1"/>
  <c r="AT33" i="47" a="1"/>
  <c r="AT33" i="47" s="1"/>
  <c r="BG33" i="47" s="1"/>
  <c r="BK33" i="47" s="1"/>
  <c r="AT32" i="47" a="1"/>
  <c r="AT32" i="47" s="1"/>
  <c r="BG32" i="47" s="1"/>
  <c r="BK32" i="47" s="1"/>
  <c r="AT25" i="53" a="1"/>
  <c r="AT25" i="53" s="1"/>
  <c r="BG25" i="53" s="1"/>
  <c r="BK25" i="53" s="1"/>
  <c r="AT27" i="53" a="1"/>
  <c r="AT27" i="53" s="1"/>
  <c r="BG27" i="53" s="1"/>
  <c r="BK27" i="53" s="1"/>
  <c r="AT26" i="53" a="1"/>
  <c r="AT26" i="53" s="1"/>
  <c r="BG26" i="53" s="1"/>
  <c r="BK26" i="53" s="1"/>
  <c r="AT28" i="53" a="1"/>
  <c r="AT28" i="53" s="1"/>
  <c r="BG28" i="53" s="1"/>
  <c r="BK28" i="53" s="1"/>
  <c r="AT26" i="51" a="1"/>
  <c r="AT26" i="51" s="1"/>
  <c r="BG26" i="51" s="1"/>
  <c r="BK26" i="51" s="1"/>
  <c r="AT25" i="51" a="1"/>
  <c r="AT25" i="51" s="1"/>
  <c r="BG25" i="51" s="1"/>
  <c r="BK25" i="51" s="1"/>
  <c r="AT28" i="51" a="1"/>
  <c r="AT28" i="51" s="1"/>
  <c r="BG28" i="51" s="1"/>
  <c r="BK28" i="51" s="1"/>
  <c r="AT27" i="51" a="1"/>
  <c r="AT27" i="51" s="1"/>
  <c r="BG27" i="51" s="1"/>
  <c r="BK27" i="51" s="1"/>
  <c r="BI34" i="59"/>
  <c r="AT12" i="61" a="1"/>
  <c r="AT12" i="61" s="1"/>
  <c r="BG12" i="61" s="1"/>
  <c r="BK12" i="61" s="1"/>
  <c r="AT11" i="61" a="1"/>
  <c r="AT11" i="61" s="1"/>
  <c r="BG11" i="61" s="1"/>
  <c r="BK11" i="61" s="1"/>
  <c r="AT13" i="61" a="1"/>
  <c r="AT13" i="61" s="1"/>
  <c r="BG13" i="61" s="1"/>
  <c r="BK13" i="61" s="1"/>
  <c r="AT19" i="58" a="1"/>
  <c r="AT19" i="58" s="1"/>
  <c r="BG19" i="58" s="1"/>
  <c r="BK19" i="58" s="1"/>
  <c r="AT18" i="58" a="1"/>
  <c r="AT18" i="58" s="1"/>
  <c r="BG18" i="58" s="1"/>
  <c r="BK18" i="58" s="1"/>
  <c r="AT21" i="58" a="1"/>
  <c r="AT21" i="58" s="1"/>
  <c r="BG21" i="58" s="1"/>
  <c r="BK21" i="58" s="1"/>
  <c r="AT20" i="58" a="1"/>
  <c r="AT20" i="58" s="1"/>
  <c r="BG20" i="58" s="1"/>
  <c r="BK20" i="58" s="1"/>
  <c r="P25" i="54"/>
  <c r="AT12" i="52" a="1"/>
  <c r="AT12" i="52" s="1"/>
  <c r="BG12" i="52" s="1"/>
  <c r="AT11" i="52" a="1"/>
  <c r="AT11" i="52" s="1"/>
  <c r="BG11" i="52" s="1"/>
  <c r="AT32" i="75" a="1"/>
  <c r="AT32" i="75" s="1"/>
  <c r="BG32" i="75" s="1"/>
  <c r="BK32" i="75" s="1"/>
  <c r="AT34" i="75" a="1"/>
  <c r="AT34" i="75" s="1"/>
  <c r="BG34" i="75" s="1"/>
  <c r="BK34" i="75" s="1"/>
  <c r="AT33" i="75" a="1"/>
  <c r="AT33" i="75" s="1"/>
  <c r="BG33" i="75" s="1"/>
  <c r="BK33" i="75" s="1"/>
  <c r="AT35" i="75" a="1"/>
  <c r="AT35" i="75" s="1"/>
  <c r="BG35" i="75" s="1"/>
  <c r="BK35" i="75" s="1"/>
  <c r="AT35" i="74" a="1"/>
  <c r="AT35" i="74" s="1"/>
  <c r="BG35" i="74" s="1"/>
  <c r="BK35" i="74" s="1"/>
  <c r="AT34" i="74" a="1"/>
  <c r="AT34" i="74" s="1"/>
  <c r="BG34" i="74" s="1"/>
  <c r="BK34" i="74" s="1"/>
  <c r="AT33" i="74" a="1"/>
  <c r="AT33" i="74" s="1"/>
  <c r="BG33" i="74" s="1"/>
  <c r="BK33" i="74" s="1"/>
  <c r="AT32" i="74" a="1"/>
  <c r="AT32" i="74" s="1"/>
  <c r="BG32" i="74" s="1"/>
  <c r="BK32" i="74" s="1"/>
  <c r="AT14" i="71" a="1"/>
  <c r="AT14" i="71" s="1"/>
  <c r="BG14" i="71" s="1"/>
  <c r="BK14" i="71" s="1"/>
  <c r="AT13" i="71" a="1"/>
  <c r="AT13" i="71" s="1"/>
  <c r="BG13" i="71" s="1"/>
  <c r="BK13" i="71" s="1"/>
  <c r="AT12" i="71" a="1"/>
  <c r="AT12" i="71" s="1"/>
  <c r="BG12" i="71" s="1"/>
  <c r="BK12" i="71" s="1"/>
  <c r="AT11" i="71" a="1"/>
  <c r="AT11" i="71" s="1"/>
  <c r="BG11" i="71" s="1"/>
  <c r="BK11" i="71" s="1"/>
  <c r="BJ30" i="68"/>
  <c r="AT35" i="69" a="1"/>
  <c r="AT35" i="69" s="1"/>
  <c r="BG35" i="69" s="1"/>
  <c r="AT34" i="69" a="1"/>
  <c r="AT34" i="69" s="1"/>
  <c r="BG34" i="69" s="1"/>
  <c r="AT33" i="69" a="1"/>
  <c r="AT33" i="69" s="1"/>
  <c r="BG33" i="69" s="1"/>
  <c r="AT32" i="69" a="1"/>
  <c r="AT32" i="69" s="1"/>
  <c r="BG32" i="69" s="1"/>
  <c r="AT27" i="76" a="1"/>
  <c r="AT27" i="76" s="1"/>
  <c r="BG27" i="76" s="1"/>
  <c r="BK27" i="76" s="1"/>
  <c r="AT26" i="76" a="1"/>
  <c r="AT26" i="76" s="1"/>
  <c r="BG26" i="76" s="1"/>
  <c r="BK26" i="76" s="1"/>
  <c r="AT25" i="76" a="1"/>
  <c r="AT25" i="76" s="1"/>
  <c r="BG25" i="76" s="1"/>
  <c r="BK25" i="76" s="1"/>
  <c r="AT28" i="76" a="1"/>
  <c r="AT28" i="76" s="1"/>
  <c r="BG28" i="76" s="1"/>
  <c r="BK28" i="76" s="1"/>
  <c r="AT21" i="55" a="1"/>
  <c r="AT21" i="55" s="1"/>
  <c r="BG21" i="55" s="1"/>
  <c r="BK21" i="55" s="1"/>
  <c r="AT20" i="55" a="1"/>
  <c r="AT20" i="55" s="1"/>
  <c r="BG20" i="55" s="1"/>
  <c r="BJ20" i="55" s="1"/>
  <c r="AT18" i="55" a="1"/>
  <c r="AT18" i="55" s="1"/>
  <c r="BG18" i="55" s="1"/>
  <c r="AT19" i="55" a="1"/>
  <c r="AT19" i="55" s="1"/>
  <c r="BG19" i="55" s="1"/>
  <c r="AP23" i="74"/>
  <c r="BJ29" i="67"/>
  <c r="AT32" i="48" a="1"/>
  <c r="AT32" i="48" s="1"/>
  <c r="BG32" i="48" s="1"/>
  <c r="BK32" i="48" s="1"/>
  <c r="AT35" i="48" a="1"/>
  <c r="AT35" i="48" s="1"/>
  <c r="BG35" i="48" s="1"/>
  <c r="BK35" i="48" s="1"/>
  <c r="AT34" i="48" a="1"/>
  <c r="AT34" i="48" s="1"/>
  <c r="BG34" i="48" s="1"/>
  <c r="BK34" i="48" s="1"/>
  <c r="AT33" i="48" a="1"/>
  <c r="AT33" i="48" s="1"/>
  <c r="BG33" i="48" s="1"/>
  <c r="BK33" i="48" s="1"/>
  <c r="AT21" i="59" a="1"/>
  <c r="AT21" i="59" s="1"/>
  <c r="BG21" i="59" s="1"/>
  <c r="AT20" i="59" a="1"/>
  <c r="AT20" i="59" s="1"/>
  <c r="BG20" i="59" s="1"/>
  <c r="AT19" i="59" a="1"/>
  <c r="AT19" i="59" s="1"/>
  <c r="BG19" i="59" s="1"/>
  <c r="BK19" i="59" s="1"/>
  <c r="AT18" i="59" a="1"/>
  <c r="AT18" i="59" s="1"/>
  <c r="BG18" i="59" s="1"/>
  <c r="BH18" i="59" s="1"/>
  <c r="DC18" i="59" s="1"/>
  <c r="AT28" i="46" a="1"/>
  <c r="AT28" i="46" s="1"/>
  <c r="BG28" i="46" s="1"/>
  <c r="BK28" i="46" s="1"/>
  <c r="AT27" i="46" a="1"/>
  <c r="AT27" i="46" s="1"/>
  <c r="BG27" i="46" s="1"/>
  <c r="BK27" i="46" s="1"/>
  <c r="AT26" i="46" a="1"/>
  <c r="AT26" i="46" s="1"/>
  <c r="BG26" i="46" s="1"/>
  <c r="BK26" i="46" s="1"/>
  <c r="AT25" i="46" a="1"/>
  <c r="AT25" i="46" s="1"/>
  <c r="BG25" i="46" s="1"/>
  <c r="BK25" i="46" s="1"/>
  <c r="AT12" i="59" a="1"/>
  <c r="AT12" i="59" s="1"/>
  <c r="BG12" i="59" s="1"/>
  <c r="AT11" i="59" a="1"/>
  <c r="AT11" i="59" s="1"/>
  <c r="BG11" i="59" s="1"/>
  <c r="BK11" i="59" s="1"/>
  <c r="AT13" i="59" a="1"/>
  <c r="AT13" i="59" s="1"/>
  <c r="BG13" i="59" s="1"/>
  <c r="BK13" i="59" s="1"/>
  <c r="AT21" i="64" a="1"/>
  <c r="AT21" i="64" s="1"/>
  <c r="BG21" i="64" s="1"/>
  <c r="BK21" i="64" s="1"/>
  <c r="AT20" i="64" a="1"/>
  <c r="AT20" i="64" s="1"/>
  <c r="BG20" i="64" s="1"/>
  <c r="BK20" i="64" s="1"/>
  <c r="AT19" i="64" a="1"/>
  <c r="AT19" i="64" s="1"/>
  <c r="BG19" i="64" s="1"/>
  <c r="BK19" i="64" s="1"/>
  <c r="AT18" i="64" a="1"/>
  <c r="AT18" i="64" s="1"/>
  <c r="BG18" i="64" s="1"/>
  <c r="BK18" i="64" s="1"/>
  <c r="AT28" i="48" a="1"/>
  <c r="AT28" i="48" s="1"/>
  <c r="BG28" i="48" s="1"/>
  <c r="BK28" i="48" s="1"/>
  <c r="AT27" i="48" a="1"/>
  <c r="AT27" i="48" s="1"/>
  <c r="BG27" i="48" s="1"/>
  <c r="BK27" i="48" s="1"/>
  <c r="AT26" i="48" a="1"/>
  <c r="AT26" i="48" s="1"/>
  <c r="BG26" i="48" s="1"/>
  <c r="BK26" i="48" s="1"/>
  <c r="AT25" i="48" a="1"/>
  <c r="AT25" i="48" s="1"/>
  <c r="BG25" i="48" s="1"/>
  <c r="BK25" i="48" s="1"/>
  <c r="AT18" i="53" a="1"/>
  <c r="AT18" i="53" s="1"/>
  <c r="BG18" i="53" s="1"/>
  <c r="BK18" i="53" s="1"/>
  <c r="AT21" i="53" a="1"/>
  <c r="AT21" i="53" s="1"/>
  <c r="BG21" i="53" s="1"/>
  <c r="BK21" i="53" s="1"/>
  <c r="AT20" i="53" a="1"/>
  <c r="AT20" i="53" s="1"/>
  <c r="BG20" i="53" s="1"/>
  <c r="BK20" i="53" s="1"/>
  <c r="AT19" i="53" a="1"/>
  <c r="AT19" i="53" s="1"/>
  <c r="BG19" i="53" s="1"/>
  <c r="BK19" i="53" s="1"/>
  <c r="BI20" i="50"/>
  <c r="AT19" i="71" a="1"/>
  <c r="AT19" i="71" s="1"/>
  <c r="BG19" i="71" s="1"/>
  <c r="BK19" i="71" s="1"/>
  <c r="AT18" i="71" a="1"/>
  <c r="AT18" i="71" s="1"/>
  <c r="BG18" i="71" s="1"/>
  <c r="BK18" i="71" s="1"/>
  <c r="AT21" i="71" a="1"/>
  <c r="AT21" i="71" s="1"/>
  <c r="BG21" i="71" s="1"/>
  <c r="BK21" i="71" s="1"/>
  <c r="AT20" i="71" a="1"/>
  <c r="AT20" i="71" s="1"/>
  <c r="BG20" i="71" s="1"/>
  <c r="BK20" i="71" s="1"/>
  <c r="AT21" i="46" a="1"/>
  <c r="AT21" i="46" s="1"/>
  <c r="BG21" i="46" s="1"/>
  <c r="BK21" i="46" s="1"/>
  <c r="AT20" i="46" a="1"/>
  <c r="AT20" i="46" s="1"/>
  <c r="BG20" i="46" s="1"/>
  <c r="BK20" i="46" s="1"/>
  <c r="AT19" i="46" a="1"/>
  <c r="AT19" i="46" s="1"/>
  <c r="BG19" i="46" s="1"/>
  <c r="BK19" i="46" s="1"/>
  <c r="AT18" i="46" a="1"/>
  <c r="AT18" i="46" s="1"/>
  <c r="BG18" i="46" s="1"/>
  <c r="BK18" i="46" s="1"/>
  <c r="AT14" i="48" a="1"/>
  <c r="AT14" i="48" s="1"/>
  <c r="BG14" i="48" s="1"/>
  <c r="BK14" i="48" s="1"/>
  <c r="AT12" i="48" a="1"/>
  <c r="AT12" i="48" s="1"/>
  <c r="BG12" i="48" s="1"/>
  <c r="BK12" i="48" s="1"/>
  <c r="AT11" i="48" a="1"/>
  <c r="AT11" i="48" s="1"/>
  <c r="BG11" i="48" s="1"/>
  <c r="BK11" i="48" s="1"/>
  <c r="AT13" i="48" a="1"/>
  <c r="AT13" i="48" s="1"/>
  <c r="BG13" i="48" s="1"/>
  <c r="BK13" i="48" s="1"/>
  <c r="AT32" i="53" a="1"/>
  <c r="AT32" i="53" s="1"/>
  <c r="BG32" i="53" s="1"/>
  <c r="BK32" i="53" s="1"/>
  <c r="AT35" i="53" a="1"/>
  <c r="AT35" i="53" s="1"/>
  <c r="BG35" i="53" s="1"/>
  <c r="BK35" i="53" s="1"/>
  <c r="AT34" i="53" a="1"/>
  <c r="AT34" i="53" s="1"/>
  <c r="BG34" i="53" s="1"/>
  <c r="BK34" i="53" s="1"/>
  <c r="AT33" i="53" a="1"/>
  <c r="AT33" i="53" s="1"/>
  <c r="BG33" i="53" s="1"/>
  <c r="BK33" i="53" s="1"/>
  <c r="BJ20" i="50"/>
  <c r="AT28" i="50" a="1"/>
  <c r="AT28" i="50" s="1"/>
  <c r="BG28" i="50" s="1"/>
  <c r="BK28" i="50" s="1"/>
  <c r="AT27" i="50" a="1"/>
  <c r="AT27" i="50" s="1"/>
  <c r="BG27" i="50" s="1"/>
  <c r="BK27" i="50" s="1"/>
  <c r="AT26" i="50" a="1"/>
  <c r="AT26" i="50" s="1"/>
  <c r="BG26" i="50" s="1"/>
  <c r="BK26" i="50" s="1"/>
  <c r="AT25" i="50" a="1"/>
  <c r="AT25" i="50" s="1"/>
  <c r="BG25" i="50" s="1"/>
  <c r="BK25" i="50" s="1"/>
  <c r="AT20" i="61" a="1"/>
  <c r="AT20" i="61" s="1"/>
  <c r="BG20" i="61" s="1"/>
  <c r="BK20" i="61" s="1"/>
  <c r="AT19" i="61" a="1"/>
  <c r="AT19" i="61" s="1"/>
  <c r="BG19" i="61" s="1"/>
  <c r="BK19" i="61" s="1"/>
  <c r="AT18" i="61" a="1"/>
  <c r="AT18" i="61" s="1"/>
  <c r="BG18" i="61" s="1"/>
  <c r="BK18" i="61" s="1"/>
  <c r="AT21" i="61" a="1"/>
  <c r="AT21" i="61" s="1"/>
  <c r="BG21" i="61" s="1"/>
  <c r="BK21" i="61" s="1"/>
  <c r="P34" i="58"/>
  <c r="F28" i="59" a="1"/>
  <c r="F28" i="59" s="1"/>
  <c r="N28" i="59" s="1"/>
  <c r="Q28" i="59" s="1"/>
  <c r="AT28" i="59" a="1"/>
  <c r="AT28" i="59" s="1"/>
  <c r="BG28" i="59" s="1"/>
  <c r="BK28" i="59" s="1"/>
  <c r="AT27" i="59" a="1"/>
  <c r="AT27" i="59" s="1"/>
  <c r="BG27" i="59" s="1"/>
  <c r="AT25" i="59" a="1"/>
  <c r="AT25" i="59" s="1"/>
  <c r="BG25" i="59" s="1"/>
  <c r="AT26" i="59" a="1"/>
  <c r="AT26" i="59" s="1"/>
  <c r="BG26" i="59" s="1"/>
  <c r="BK26" i="59" s="1"/>
  <c r="AT34" i="55" a="1"/>
  <c r="AT34" i="55" s="1"/>
  <c r="BG34" i="55" s="1"/>
  <c r="BK34" i="55" s="1"/>
  <c r="AT33" i="55" a="1"/>
  <c r="AT33" i="55" s="1"/>
  <c r="BG33" i="55" s="1"/>
  <c r="AT32" i="55" a="1"/>
  <c r="AT32" i="55" s="1"/>
  <c r="BG32" i="55" s="1"/>
  <c r="AT35" i="55" a="1"/>
  <c r="AT35" i="55" s="1"/>
  <c r="BG35" i="55" s="1"/>
  <c r="BK35" i="55" s="1"/>
  <c r="AT27" i="66" a="1"/>
  <c r="AT27" i="66" s="1"/>
  <c r="BG27" i="66" s="1"/>
  <c r="BK27" i="66" s="1"/>
  <c r="AT26" i="66" a="1"/>
  <c r="AT26" i="66" s="1"/>
  <c r="BG26" i="66" s="1"/>
  <c r="BK26" i="66" s="1"/>
  <c r="AT25" i="66" a="1"/>
  <c r="AT25" i="66" s="1"/>
  <c r="BG25" i="66" s="1"/>
  <c r="BK25" i="66" s="1"/>
  <c r="AT28" i="66" a="1"/>
  <c r="AT28" i="66" s="1"/>
  <c r="BG28" i="66" s="1"/>
  <c r="BK28" i="66" s="1"/>
  <c r="AT20" i="65" a="1"/>
  <c r="AT20" i="65" s="1"/>
  <c r="BG20" i="65" s="1"/>
  <c r="BK20" i="65" s="1"/>
  <c r="AT19" i="65" a="1"/>
  <c r="AT19" i="65" s="1"/>
  <c r="BG19" i="65" s="1"/>
  <c r="BK19" i="65" s="1"/>
  <c r="AT18" i="65" a="1"/>
  <c r="AT18" i="65" s="1"/>
  <c r="BG18" i="65" s="1"/>
  <c r="BK18" i="65" s="1"/>
  <c r="AT28" i="75" a="1"/>
  <c r="AT28" i="75" s="1"/>
  <c r="BG28" i="75" s="1"/>
  <c r="BK28" i="75" s="1"/>
  <c r="AT27" i="75" a="1"/>
  <c r="AT27" i="75" s="1"/>
  <c r="BG27" i="75" s="1"/>
  <c r="BK27" i="75" s="1"/>
  <c r="AT25" i="75" a="1"/>
  <c r="AT25" i="75" s="1"/>
  <c r="BG25" i="75" s="1"/>
  <c r="BK25" i="75" s="1"/>
  <c r="AT26" i="75" a="1"/>
  <c r="AT26" i="75" s="1"/>
  <c r="BG26" i="75" s="1"/>
  <c r="BK26" i="75" s="1"/>
  <c r="CE32" i="72"/>
  <c r="CK32" i="72" s="1"/>
  <c r="F27" i="70" a="1"/>
  <c r="F27" i="70" s="1"/>
  <c r="N27" i="70" s="1"/>
  <c r="P27" i="70" s="1"/>
  <c r="AT21" i="68" a="1"/>
  <c r="AT21" i="68" s="1"/>
  <c r="BG21" i="68" s="1"/>
  <c r="BK21" i="68" s="1"/>
  <c r="AT20" i="68" a="1"/>
  <c r="AT20" i="68" s="1"/>
  <c r="BG20" i="68" s="1"/>
  <c r="BK20" i="68" s="1"/>
  <c r="AT19" i="68" a="1"/>
  <c r="AT19" i="68" s="1"/>
  <c r="BG19" i="68" s="1"/>
  <c r="BK19" i="68" s="1"/>
  <c r="AT18" i="68" a="1"/>
  <c r="AT18" i="68" s="1"/>
  <c r="BG18" i="68" s="1"/>
  <c r="BK18" i="68" s="1"/>
  <c r="CF16" i="68"/>
  <c r="AT13" i="70" a="1"/>
  <c r="AT13" i="70" s="1"/>
  <c r="BG13" i="70" s="1"/>
  <c r="BK13" i="70" s="1"/>
  <c r="AT12" i="70" a="1"/>
  <c r="AT12" i="70" s="1"/>
  <c r="BG12" i="70" s="1"/>
  <c r="BK12" i="70" s="1"/>
  <c r="AT11" i="70" a="1"/>
  <c r="AT11" i="70" s="1"/>
  <c r="BG11" i="70" s="1"/>
  <c r="BK11" i="70" s="1"/>
  <c r="AT13" i="69" a="1"/>
  <c r="AT13" i="69" s="1"/>
  <c r="BG13" i="69" s="1"/>
  <c r="BK13" i="69" s="1"/>
  <c r="AT12" i="69" a="1"/>
  <c r="AT12" i="69" s="1"/>
  <c r="BG12" i="69" s="1"/>
  <c r="BK12" i="69" s="1"/>
  <c r="AT11" i="69" a="1"/>
  <c r="AT11" i="69" s="1"/>
  <c r="BG11" i="69" s="1"/>
  <c r="BK11" i="69" s="1"/>
  <c r="F10" i="68" a="1"/>
  <c r="F10" i="68" s="1"/>
  <c r="N10" i="68" s="1"/>
  <c r="Q10" i="68" s="1"/>
  <c r="AT10" i="68" a="1"/>
  <c r="AT10" i="68" s="1"/>
  <c r="BG10" i="68" s="1"/>
  <c r="BJ10" i="68" s="1"/>
  <c r="AT35" i="76" a="1"/>
  <c r="AT35" i="76" s="1"/>
  <c r="BG35" i="76" s="1"/>
  <c r="BK35" i="76" s="1"/>
  <c r="AT34" i="76" a="1"/>
  <c r="AT34" i="76" s="1"/>
  <c r="BG34" i="76" s="1"/>
  <c r="BK34" i="76" s="1"/>
  <c r="AT33" i="76" a="1"/>
  <c r="AT33" i="76" s="1"/>
  <c r="BG33" i="76" s="1"/>
  <c r="BK33" i="76" s="1"/>
  <c r="AT32" i="76" a="1"/>
  <c r="AT32" i="76" s="1"/>
  <c r="BG32" i="76" s="1"/>
  <c r="BK32" i="76" s="1"/>
  <c r="AN33" i="63"/>
  <c r="AS33" i="63" s="1"/>
  <c r="CV33" i="63" s="1"/>
  <c r="AT35" i="63" a="1"/>
  <c r="AT35" i="63" s="1"/>
  <c r="BG35" i="63" s="1"/>
  <c r="BK35" i="63" s="1"/>
  <c r="AT34" i="63" a="1"/>
  <c r="AT34" i="63" s="1"/>
  <c r="BG34" i="63" s="1"/>
  <c r="BK34" i="63" s="1"/>
  <c r="AT33" i="63" a="1"/>
  <c r="AT33" i="63" s="1"/>
  <c r="BG33" i="63" s="1"/>
  <c r="AT32" i="63" a="1"/>
  <c r="AT32" i="63" s="1"/>
  <c r="BG32" i="63" s="1"/>
  <c r="AT35" i="58" a="1"/>
  <c r="AT35" i="58" s="1"/>
  <c r="BG35" i="58" s="1"/>
  <c r="AT34" i="58" a="1"/>
  <c r="AT34" i="58" s="1"/>
  <c r="BG34" i="58" s="1"/>
  <c r="AT33" i="58" a="1"/>
  <c r="AT33" i="58" s="1"/>
  <c r="BG33" i="58" s="1"/>
  <c r="BK33" i="58" s="1"/>
  <c r="AT32" i="58" a="1"/>
  <c r="AT32" i="58" s="1"/>
  <c r="BG32" i="58" s="1"/>
  <c r="BK32" i="58" s="1"/>
  <c r="BI29" i="47"/>
  <c r="AT35" i="54" a="1"/>
  <c r="AT35" i="54" s="1"/>
  <c r="BG35" i="54" s="1"/>
  <c r="BI35" i="54" s="1"/>
  <c r="AT34" i="54" a="1"/>
  <c r="AT34" i="54" s="1"/>
  <c r="BG34" i="54" s="1"/>
  <c r="BK34" i="54" s="1"/>
  <c r="AT33" i="54" a="1"/>
  <c r="AT33" i="54" s="1"/>
  <c r="BG33" i="54" s="1"/>
  <c r="BI33" i="54" s="1"/>
  <c r="AT32" i="54" a="1"/>
  <c r="AT32" i="54" s="1"/>
  <c r="BG32" i="54" s="1"/>
  <c r="AT11" i="57" a="1"/>
  <c r="AT11" i="57" s="1"/>
  <c r="BG11" i="57" s="1"/>
  <c r="AT13" i="57" a="1"/>
  <c r="AT13" i="57" s="1"/>
  <c r="BG13" i="57" s="1"/>
  <c r="AT12" i="57" a="1"/>
  <c r="AT12" i="57" s="1"/>
  <c r="BG12" i="57" s="1"/>
  <c r="CI20" i="63"/>
  <c r="DL26" i="69"/>
  <c r="AQ26" i="54"/>
  <c r="BJ19" i="52"/>
  <c r="DL20" i="63"/>
  <c r="CF30" i="58"/>
  <c r="DL21" i="63"/>
  <c r="CH20" i="63"/>
  <c r="BH28" i="69"/>
  <c r="DC28" i="69" s="1"/>
  <c r="CI14" i="52"/>
  <c r="CI29" i="49"/>
  <c r="CG15" i="52"/>
  <c r="CG22" i="51"/>
  <c r="BJ14" i="55"/>
  <c r="AQ26" i="69"/>
  <c r="CF14" i="57"/>
  <c r="CH14" i="57"/>
  <c r="CH14" i="65"/>
  <c r="CH22" i="51"/>
  <c r="BH14" i="55"/>
  <c r="DC14" i="55" s="1"/>
  <c r="AR14" i="55"/>
  <c r="CH23" i="67"/>
  <c r="CE20" i="50"/>
  <c r="CH20" i="50" s="1"/>
  <c r="AO14" i="55"/>
  <c r="CT14" i="55" s="1"/>
  <c r="CI30" i="74"/>
  <c r="AQ21" i="70"/>
  <c r="CG29" i="49"/>
  <c r="CI22" i="47"/>
  <c r="BH20" i="52"/>
  <c r="DC20" i="52" s="1"/>
  <c r="AR21" i="70"/>
  <c r="F11" i="75" a="1"/>
  <c r="F11" i="75" s="1"/>
  <c r="N11" i="75" s="1"/>
  <c r="R11" i="75" s="1"/>
  <c r="BJ32" i="72"/>
  <c r="CI15" i="58"/>
  <c r="AP23" i="52"/>
  <c r="CH29" i="50"/>
  <c r="CF15" i="51"/>
  <c r="CF15" i="59"/>
  <c r="CR31" i="58"/>
  <c r="CR31" i="63"/>
  <c r="X31" i="63" s="1" a="1"/>
  <c r="X31" i="63" s="1"/>
  <c r="AN32" i="63"/>
  <c r="AS32" i="63" s="1"/>
  <c r="CV32" i="63" s="1"/>
  <c r="F12" i="75" a="1"/>
  <c r="F12" i="75" s="1"/>
  <c r="N12" i="75" s="1"/>
  <c r="CF23" i="71"/>
  <c r="BJ30" i="50"/>
  <c r="CH30" i="61"/>
  <c r="BI32" i="72"/>
  <c r="CG29" i="47"/>
  <c r="BH18" i="50"/>
  <c r="DC18" i="50" s="1"/>
  <c r="AQ23" i="52"/>
  <c r="CH15" i="58"/>
  <c r="F18" i="59" a="1"/>
  <c r="F18" i="59" s="1"/>
  <c r="N18" i="59" s="1"/>
  <c r="Q18" i="59" s="1"/>
  <c r="R33" i="59"/>
  <c r="F34" i="55" a="1"/>
  <c r="F34" i="55" s="1"/>
  <c r="N34" i="55" s="1"/>
  <c r="R34" i="55" s="1"/>
  <c r="CI15" i="63"/>
  <c r="F33" i="63" a="1"/>
  <c r="F33" i="63" s="1"/>
  <c r="N33" i="63" s="1"/>
  <c r="Q33" i="63" s="1"/>
  <c r="Q22" i="75"/>
  <c r="F13" i="75" a="1"/>
  <c r="F13" i="75" s="1"/>
  <c r="N13" i="75" s="1"/>
  <c r="CH23" i="71"/>
  <c r="AR26" i="69"/>
  <c r="BI19" i="63"/>
  <c r="BI12" i="55"/>
  <c r="BI15" i="48"/>
  <c r="CI16" i="61"/>
  <c r="F13" i="53" a="1"/>
  <c r="F13" i="53" s="1"/>
  <c r="N13" i="53" s="1"/>
  <c r="AR23" i="52"/>
  <c r="AR29" i="50"/>
  <c r="R29" i="56"/>
  <c r="CI15" i="51"/>
  <c r="F20" i="54" a="1"/>
  <c r="F20" i="54" s="1"/>
  <c r="N20" i="54" s="1"/>
  <c r="Q20" i="54" s="1"/>
  <c r="AN34" i="55"/>
  <c r="AS34" i="55" s="1"/>
  <c r="CV34" i="55" s="1"/>
  <c r="BJ23" i="64"/>
  <c r="CI23" i="64"/>
  <c r="AN34" i="63"/>
  <c r="AS34" i="63" s="1"/>
  <c r="CV34" i="63" s="1"/>
  <c r="CH15" i="72"/>
  <c r="CG23" i="71"/>
  <c r="CR10" i="53"/>
  <c r="CI30" i="61"/>
  <c r="CI15" i="59"/>
  <c r="CH29" i="47"/>
  <c r="BH19" i="52"/>
  <c r="DC19" i="52" s="1"/>
  <c r="Q23" i="52"/>
  <c r="F12" i="53" a="1"/>
  <c r="F12" i="53" s="1"/>
  <c r="N12" i="53" s="1"/>
  <c r="AQ15" i="51"/>
  <c r="F33" i="58" a="1"/>
  <c r="F33" i="58" s="1"/>
  <c r="N33" i="58" s="1"/>
  <c r="P33" i="58" s="1"/>
  <c r="P33" i="59"/>
  <c r="AN20" i="54"/>
  <c r="AS20" i="54" s="1"/>
  <c r="CV20" i="54" s="1"/>
  <c r="AQ24" i="54"/>
  <c r="AN20" i="57"/>
  <c r="F21" i="57" a="1"/>
  <c r="F21" i="57" s="1"/>
  <c r="N21" i="57" s="1"/>
  <c r="P21" i="57" s="1"/>
  <c r="BI23" i="64"/>
  <c r="CG15" i="63"/>
  <c r="F35" i="63" a="1"/>
  <c r="F35" i="63" s="1"/>
  <c r="N35" i="63" s="1"/>
  <c r="Q35" i="63" s="1"/>
  <c r="CR10" i="75"/>
  <c r="CI15" i="72"/>
  <c r="F26" i="71" a="1"/>
  <c r="F26" i="71" s="1"/>
  <c r="N26" i="71" s="1"/>
  <c r="P26" i="71" s="1"/>
  <c r="CG16" i="68"/>
  <c r="R23" i="66"/>
  <c r="CI29" i="54"/>
  <c r="CF22" i="51"/>
  <c r="CF30" i="61"/>
  <c r="BJ15" i="48"/>
  <c r="R30" i="59"/>
  <c r="CH29" i="54"/>
  <c r="BJ19" i="63"/>
  <c r="AN12" i="75"/>
  <c r="AS12" i="75" s="1"/>
  <c r="CV12" i="75" s="1"/>
  <c r="F27" i="59" a="1"/>
  <c r="F27" i="59" s="1"/>
  <c r="N27" i="59" s="1"/>
  <c r="Q27" i="59" s="1"/>
  <c r="F18" i="54" a="1"/>
  <c r="F18" i="54" s="1"/>
  <c r="N18" i="54" s="1"/>
  <c r="Q18" i="54" s="1"/>
  <c r="AP15" i="59"/>
  <c r="AP29" i="60"/>
  <c r="CH15" i="59"/>
  <c r="F32" i="58" a="1"/>
  <c r="F32" i="58" s="1"/>
  <c r="N32" i="58" s="1"/>
  <c r="R32" i="58" s="1"/>
  <c r="Q30" i="59"/>
  <c r="CF29" i="47"/>
  <c r="BI18" i="50"/>
  <c r="CG29" i="50"/>
  <c r="AN13" i="58"/>
  <c r="AS13" i="58" s="1"/>
  <c r="CV13" i="58" s="1"/>
  <c r="F20" i="59" a="1"/>
  <c r="F20" i="59" s="1"/>
  <c r="N20" i="59" s="1"/>
  <c r="Q20" i="59" s="1"/>
  <c r="F19" i="54" a="1"/>
  <c r="F19" i="54" s="1"/>
  <c r="N19" i="54" s="1"/>
  <c r="R19" i="54" s="1"/>
  <c r="AQ29" i="54"/>
  <c r="P11" i="55"/>
  <c r="CH15" i="63"/>
  <c r="R22" i="75"/>
  <c r="CG15" i="71"/>
  <c r="BI19" i="52"/>
  <c r="AR15" i="51"/>
  <c r="CI29" i="50"/>
  <c r="CG16" i="61"/>
  <c r="F35" i="58" a="1"/>
  <c r="F35" i="58" s="1"/>
  <c r="N35" i="58" s="1"/>
  <c r="R35" i="58" s="1"/>
  <c r="BH12" i="55"/>
  <c r="DC12" i="55" s="1"/>
  <c r="AN18" i="57"/>
  <c r="AQ29" i="62"/>
  <c r="AP21" i="70"/>
  <c r="CE25" i="69"/>
  <c r="CK25" i="69" s="1"/>
  <c r="CI16" i="68"/>
  <c r="CF29" i="52"/>
  <c r="AR29" i="54"/>
  <c r="Q23" i="66"/>
  <c r="BI29" i="48"/>
  <c r="BI30" i="50"/>
  <c r="AP29" i="50"/>
  <c r="BI23" i="63"/>
  <c r="AO22" i="75"/>
  <c r="CT22" i="75" s="1"/>
  <c r="AQ30" i="68"/>
  <c r="CG22" i="61"/>
  <c r="CH29" i="48"/>
  <c r="BI16" i="61"/>
  <c r="AQ23" i="57"/>
  <c r="BJ15" i="56"/>
  <c r="CG22" i="67"/>
  <c r="CI30" i="65"/>
  <c r="CH16" i="62"/>
  <c r="AQ29" i="50"/>
  <c r="BJ29" i="62"/>
  <c r="AR30" i="68"/>
  <c r="BJ29" i="48"/>
  <c r="BJ16" i="61"/>
  <c r="AR22" i="53"/>
  <c r="BI30" i="53"/>
  <c r="BJ16" i="71"/>
  <c r="AP22" i="53"/>
  <c r="BI29" i="71"/>
  <c r="AQ22" i="53"/>
  <c r="CH22" i="60"/>
  <c r="BI15" i="56"/>
  <c r="AR15" i="55"/>
  <c r="BJ22" i="68"/>
  <c r="AP16" i="61"/>
  <c r="AP15" i="55"/>
  <c r="AP29" i="62"/>
  <c r="CG16" i="62"/>
  <c r="CI16" i="76"/>
  <c r="CH15" i="54"/>
  <c r="CI29" i="68"/>
  <c r="CG30" i="55"/>
  <c r="CH29" i="68"/>
  <c r="CG16" i="76"/>
  <c r="CG29" i="68"/>
  <c r="AP29" i="46"/>
  <c r="AP22" i="46"/>
  <c r="CI29" i="48"/>
  <c r="BJ30" i="53"/>
  <c r="CI16" i="62"/>
  <c r="CG16" i="70"/>
  <c r="AR22" i="75"/>
  <c r="AR23" i="56"/>
  <c r="AR22" i="71"/>
  <c r="CI30" i="47"/>
  <c r="AQ15" i="47"/>
  <c r="BI16" i="52"/>
  <c r="CH22" i="61"/>
  <c r="AQ22" i="61"/>
  <c r="AR16" i="59"/>
  <c r="AQ29" i="66"/>
  <c r="BI15" i="62"/>
  <c r="AQ15" i="70"/>
  <c r="CG29" i="48"/>
  <c r="CI15" i="64"/>
  <c r="AP29" i="66"/>
  <c r="BJ16" i="52"/>
  <c r="CI22" i="61"/>
  <c r="CH16" i="61"/>
  <c r="CI15" i="55"/>
  <c r="AR29" i="66"/>
  <c r="BI29" i="62"/>
  <c r="AQ23" i="55"/>
  <c r="BI16" i="71"/>
  <c r="AP29" i="71"/>
  <c r="AP29" i="68"/>
  <c r="AP23" i="55"/>
  <c r="BI16" i="65"/>
  <c r="BI29" i="66"/>
  <c r="BI23" i="48"/>
  <c r="BJ22" i="71"/>
  <c r="BJ29" i="66"/>
  <c r="BI30" i="65"/>
  <c r="BJ30" i="65"/>
  <c r="BJ16" i="65"/>
  <c r="BI29" i="52"/>
  <c r="AP16" i="59"/>
  <c r="AQ22" i="71"/>
  <c r="BI22" i="75"/>
  <c r="CI15" i="65"/>
  <c r="AP30" i="47"/>
  <c r="CG15" i="65"/>
  <c r="BJ22" i="75"/>
  <c r="BI30" i="69"/>
  <c r="AQ29" i="69"/>
  <c r="AP16" i="48"/>
  <c r="CH23" i="68"/>
  <c r="BJ30" i="69"/>
  <c r="CH30" i="68"/>
  <c r="CI30" i="68"/>
  <c r="BI22" i="61"/>
  <c r="BJ16" i="55"/>
  <c r="AP30" i="63"/>
  <c r="AP23" i="65"/>
  <c r="AR30" i="63"/>
  <c r="AR16" i="48"/>
  <c r="AR30" i="61"/>
  <c r="BJ22" i="61"/>
  <c r="AQ30" i="63"/>
  <c r="AP22" i="75"/>
  <c r="AP22" i="71"/>
  <c r="AP23" i="57"/>
  <c r="CH29" i="56"/>
  <c r="BJ16" i="48"/>
  <c r="BJ22" i="50"/>
  <c r="CG29" i="52"/>
  <c r="CH23" i="58"/>
  <c r="BJ16" i="62"/>
  <c r="BI23" i="69"/>
  <c r="AP30" i="68"/>
  <c r="AQ16" i="74"/>
  <c r="CG30" i="65"/>
  <c r="BJ29" i="49"/>
  <c r="CI22" i="53"/>
  <c r="CG23" i="58"/>
  <c r="BI23" i="46"/>
  <c r="BI29" i="49"/>
  <c r="CG23" i="50"/>
  <c r="CH29" i="52"/>
  <c r="AR22" i="60"/>
  <c r="CH23" i="59"/>
  <c r="AQ23" i="67"/>
  <c r="BI16" i="64"/>
  <c r="BI30" i="63"/>
  <c r="BI16" i="62"/>
  <c r="AQ22" i="74"/>
  <c r="BJ23" i="69"/>
  <c r="CF29" i="68"/>
  <c r="BI30" i="60"/>
  <c r="BJ15" i="57"/>
  <c r="CH15" i="65"/>
  <c r="CI29" i="52"/>
  <c r="AP22" i="61"/>
  <c r="AP22" i="60"/>
  <c r="BI29" i="64"/>
  <c r="AQ30" i="64"/>
  <c r="BJ16" i="64"/>
  <c r="AP22" i="63"/>
  <c r="AP16" i="62"/>
  <c r="CG23" i="68"/>
  <c r="BI22" i="68"/>
  <c r="CG30" i="47"/>
  <c r="BI22" i="51"/>
  <c r="AR22" i="61"/>
  <c r="AP30" i="61"/>
  <c r="AO22" i="60"/>
  <c r="CT22" i="60" s="1"/>
  <c r="BI22" i="58"/>
  <c r="BH22" i="58"/>
  <c r="DC22" i="58" s="1"/>
  <c r="CI29" i="56"/>
  <c r="CH30" i="56"/>
  <c r="CH30" i="64"/>
  <c r="AR30" i="64"/>
  <c r="BJ30" i="66"/>
  <c r="AR22" i="63"/>
  <c r="AQ16" i="62"/>
  <c r="AP23" i="75"/>
  <c r="BI30" i="68"/>
  <c r="CG23" i="53"/>
  <c r="BJ22" i="51"/>
  <c r="BI29" i="60"/>
  <c r="AQ30" i="61"/>
  <c r="CG30" i="58"/>
  <c r="AQ16" i="57"/>
  <c r="BJ15" i="65"/>
  <c r="AQ22" i="63"/>
  <c r="AR16" i="62"/>
  <c r="AR30" i="70"/>
  <c r="AP29" i="69"/>
  <c r="AR29" i="69"/>
  <c r="AQ16" i="76"/>
  <c r="Q30" i="53"/>
  <c r="R29" i="53"/>
  <c r="Q22" i="51"/>
  <c r="Q23" i="58"/>
  <c r="B22" i="51"/>
  <c r="P22" i="51" s="1"/>
  <c r="Q16" i="52"/>
  <c r="R16" i="52"/>
  <c r="R22" i="47"/>
  <c r="Q29" i="48"/>
  <c r="R29" i="64"/>
  <c r="Q16" i="65"/>
  <c r="R29" i="48"/>
  <c r="Q15" i="50"/>
  <c r="R16" i="65"/>
  <c r="Q23" i="64"/>
  <c r="R23" i="64"/>
  <c r="Q22" i="70"/>
  <c r="R15" i="49"/>
  <c r="Q30" i="60"/>
  <c r="R30" i="60"/>
  <c r="Q16" i="62"/>
  <c r="Q23" i="67"/>
  <c r="R23" i="52"/>
  <c r="R23" i="67"/>
  <c r="Q29" i="68"/>
  <c r="R23" i="55"/>
  <c r="Q23" i="55"/>
  <c r="R16" i="58"/>
  <c r="Q29" i="49"/>
  <c r="Q16" i="61"/>
  <c r="Q29" i="69"/>
  <c r="R29" i="68"/>
  <c r="R30" i="49"/>
  <c r="Q30" i="66"/>
  <c r="R22" i="74"/>
  <c r="R29" i="49"/>
  <c r="R16" i="61"/>
  <c r="Q22" i="74"/>
  <c r="R29" i="69"/>
  <c r="R29" i="46"/>
  <c r="Q29" i="53"/>
  <c r="R30" i="66"/>
  <c r="Q29" i="64"/>
  <c r="Q29" i="62"/>
  <c r="Q22" i="72"/>
  <c r="BJ23" i="72"/>
  <c r="BJ29" i="76"/>
  <c r="CH15" i="70"/>
  <c r="F32" i="66" a="1"/>
  <c r="F32" i="66" s="1"/>
  <c r="N32" i="66" s="1"/>
  <c r="F33" i="66" a="1"/>
  <c r="F33" i="66" s="1"/>
  <c r="N33" i="66" s="1"/>
  <c r="R22" i="61"/>
  <c r="F35" i="70" a="1"/>
  <c r="F35" i="70" s="1"/>
  <c r="N35" i="70" s="1"/>
  <c r="AN35" i="70"/>
  <c r="AS35" i="70" s="1"/>
  <c r="CV35" i="70" s="1"/>
  <c r="F34" i="70" a="1"/>
  <c r="F34" i="70" s="1"/>
  <c r="N34" i="70" s="1"/>
  <c r="AO20" i="70"/>
  <c r="CT20" i="70" s="1"/>
  <c r="BI29" i="76"/>
  <c r="BJ30" i="60"/>
  <c r="CH22" i="46"/>
  <c r="CG22" i="46"/>
  <c r="BI23" i="54"/>
  <c r="R29" i="57"/>
  <c r="CG16" i="71"/>
  <c r="CH30" i="47"/>
  <c r="F27" i="49" a="1"/>
  <c r="F27" i="49" s="1"/>
  <c r="N27" i="49" s="1"/>
  <c r="P27" i="49" s="1"/>
  <c r="CH23" i="53"/>
  <c r="CG22" i="53"/>
  <c r="R15" i="50"/>
  <c r="BI16" i="50"/>
  <c r="CG29" i="60"/>
  <c r="Q29" i="57"/>
  <c r="Q15" i="57"/>
  <c r="AR13" i="55"/>
  <c r="Q15" i="55"/>
  <c r="AQ29" i="55"/>
  <c r="AP30" i="64"/>
  <c r="AQ23" i="65"/>
  <c r="CH29" i="64"/>
  <c r="BI23" i="62"/>
  <c r="BI30" i="62"/>
  <c r="F14" i="62" a="1"/>
  <c r="F14" i="62" s="1"/>
  <c r="N14" i="62" s="1"/>
  <c r="AN14" i="62"/>
  <c r="AS14" i="62" s="1"/>
  <c r="CV14" i="62" s="1"/>
  <c r="AR21" i="63"/>
  <c r="CI23" i="72"/>
  <c r="BI22" i="72"/>
  <c r="CH16" i="70"/>
  <c r="R16" i="74"/>
  <c r="BI29" i="72"/>
  <c r="BJ29" i="71"/>
  <c r="AP20" i="70"/>
  <c r="AO26" i="69"/>
  <c r="CT26" i="69" s="1"/>
  <c r="AQ23" i="68"/>
  <c r="F21" i="69" a="1"/>
  <c r="F21" i="69" s="1"/>
  <c r="N21" i="69" s="1"/>
  <c r="AN21" i="69"/>
  <c r="AS21" i="69" s="1"/>
  <c r="CV21" i="69" s="1"/>
  <c r="AP15" i="70"/>
  <c r="AO15" i="70"/>
  <c r="CT15" i="70" s="1"/>
  <c r="AR16" i="74"/>
  <c r="AQ30" i="70"/>
  <c r="CH23" i="64"/>
  <c r="CG23" i="64"/>
  <c r="CI14" i="70"/>
  <c r="CF14" i="70"/>
  <c r="CG14" i="70"/>
  <c r="CH14" i="70"/>
  <c r="Q15" i="68"/>
  <c r="AR29" i="62"/>
  <c r="BJ29" i="60"/>
  <c r="B22" i="67"/>
  <c r="P22" i="67" s="1"/>
  <c r="R22" i="67"/>
  <c r="CH14" i="59"/>
  <c r="CG14" i="59"/>
  <c r="CI14" i="59"/>
  <c r="CF14" i="59"/>
  <c r="AO16" i="53"/>
  <c r="CT16" i="53" s="1"/>
  <c r="AP16" i="53"/>
  <c r="BJ29" i="52"/>
  <c r="BI15" i="57"/>
  <c r="BJ23" i="54"/>
  <c r="AP15" i="47"/>
  <c r="AR30" i="49"/>
  <c r="CI23" i="53"/>
  <c r="CH22" i="53"/>
  <c r="Q22" i="61"/>
  <c r="BI23" i="60"/>
  <c r="CI29" i="60"/>
  <c r="CG22" i="59"/>
  <c r="AP29" i="56"/>
  <c r="CI30" i="55"/>
  <c r="AO13" i="55"/>
  <c r="CT13" i="55" s="1"/>
  <c r="BI30" i="67"/>
  <c r="CH22" i="65"/>
  <c r="BI15" i="65"/>
  <c r="AR22" i="62"/>
  <c r="CH23" i="75"/>
  <c r="CI23" i="75"/>
  <c r="AR30" i="74"/>
  <c r="AN14" i="74"/>
  <c r="F14" i="74" a="1"/>
  <c r="F14" i="74" s="1"/>
  <c r="N14" i="74" s="1"/>
  <c r="AQ20" i="70"/>
  <c r="AR23" i="68"/>
  <c r="Q29" i="76"/>
  <c r="AR16" i="76"/>
  <c r="AP16" i="74"/>
  <c r="AP30" i="70"/>
  <c r="R15" i="68"/>
  <c r="F10" i="57" a="1"/>
  <c r="F10" i="57" s="1"/>
  <c r="N10" i="57" s="1"/>
  <c r="CI22" i="46"/>
  <c r="CH23" i="50"/>
  <c r="CF23" i="50"/>
  <c r="CI15" i="48"/>
  <c r="Q30" i="50"/>
  <c r="CH22" i="59"/>
  <c r="CI29" i="59"/>
  <c r="CI22" i="55"/>
  <c r="AP13" i="55"/>
  <c r="Q30" i="67"/>
  <c r="BI16" i="67"/>
  <c r="CG29" i="64"/>
  <c r="AQ22" i="62"/>
  <c r="BJ30" i="63"/>
  <c r="CG23" i="75"/>
  <c r="AP30" i="74"/>
  <c r="AQ23" i="70"/>
  <c r="R22" i="70"/>
  <c r="CE10" i="68"/>
  <c r="CK10" i="68" s="1"/>
  <c r="F13" i="69" a="1"/>
  <c r="F13" i="69" s="1"/>
  <c r="N13" i="69" s="1"/>
  <c r="R29" i="76"/>
  <c r="AN14" i="76"/>
  <c r="AS14" i="76" s="1"/>
  <c r="CV14" i="76" s="1"/>
  <c r="F14" i="76" a="1"/>
  <c r="F14" i="76" s="1"/>
  <c r="N14" i="76" s="1"/>
  <c r="R16" i="76"/>
  <c r="CI15" i="71"/>
  <c r="CH15" i="71"/>
  <c r="AR16" i="53"/>
  <c r="AR16" i="52"/>
  <c r="AR22" i="46"/>
  <c r="F14" i="48" a="1"/>
  <c r="F14" i="48" s="1"/>
  <c r="N14" i="48" s="1"/>
  <c r="AN14" i="48"/>
  <c r="AS14" i="48" s="1"/>
  <c r="CV14" i="48" s="1"/>
  <c r="F21" i="64" a="1"/>
  <c r="F21" i="64" s="1"/>
  <c r="N21" i="64" s="1"/>
  <c r="BJ23" i="62"/>
  <c r="BJ23" i="46"/>
  <c r="Q16" i="47"/>
  <c r="R16" i="47"/>
  <c r="BJ23" i="48"/>
  <c r="AP23" i="53"/>
  <c r="Q22" i="53"/>
  <c r="BI23" i="53"/>
  <c r="CG30" i="59"/>
  <c r="CI22" i="59"/>
  <c r="CG29" i="59"/>
  <c r="AR29" i="58"/>
  <c r="AR29" i="55"/>
  <c r="CI15" i="54"/>
  <c r="R30" i="67"/>
  <c r="AR22" i="66"/>
  <c r="BJ16" i="67"/>
  <c r="BI30" i="66"/>
  <c r="Q21" i="63"/>
  <c r="CI29" i="64"/>
  <c r="BI22" i="62"/>
  <c r="BI29" i="74"/>
  <c r="F21" i="71" a="1"/>
  <c r="F21" i="71" s="1"/>
  <c r="N21" i="71" s="1"/>
  <c r="Q19" i="70"/>
  <c r="AP23" i="68"/>
  <c r="AP23" i="69"/>
  <c r="BJ22" i="76"/>
  <c r="AR29" i="68"/>
  <c r="AO29" i="68"/>
  <c r="CT29" i="68" s="1"/>
  <c r="CG14" i="65"/>
  <c r="CI14" i="65"/>
  <c r="BH23" i="55"/>
  <c r="DC23" i="55" s="1"/>
  <c r="BI23" i="55"/>
  <c r="AN14" i="53"/>
  <c r="AS14" i="53" s="1"/>
  <c r="CV14" i="53" s="1"/>
  <c r="F14" i="53" a="1"/>
  <c r="F14" i="53" s="1"/>
  <c r="N14" i="53" s="1"/>
  <c r="AQ16" i="52"/>
  <c r="AQ22" i="46"/>
  <c r="CG16" i="47"/>
  <c r="Q15" i="48"/>
  <c r="BJ16" i="53"/>
  <c r="BI23" i="51"/>
  <c r="CH29" i="59"/>
  <c r="AP29" i="58"/>
  <c r="R29" i="58"/>
  <c r="AP29" i="55"/>
  <c r="BH28" i="64"/>
  <c r="DC28" i="64" s="1"/>
  <c r="R21" i="63"/>
  <c r="BI30" i="74"/>
  <c r="CG15" i="70"/>
  <c r="CH16" i="71"/>
  <c r="AN14" i="71"/>
  <c r="F13" i="71" a="1"/>
  <c r="F13" i="71" s="1"/>
  <c r="N13" i="71" s="1"/>
  <c r="AN13" i="71"/>
  <c r="AS13" i="71" s="1"/>
  <c r="CV13" i="71" s="1"/>
  <c r="F14" i="71" a="1"/>
  <c r="F14" i="71" s="1"/>
  <c r="N14" i="71" s="1"/>
  <c r="R19" i="70"/>
  <c r="AQ23" i="69"/>
  <c r="F13" i="70" a="1"/>
  <c r="F13" i="70" s="1"/>
  <c r="N13" i="70" s="1"/>
  <c r="AN12" i="70"/>
  <c r="AS12" i="70" s="1"/>
  <c r="CV12" i="70" s="1"/>
  <c r="F12" i="70" a="1"/>
  <c r="F12" i="70" s="1"/>
  <c r="N12" i="70" s="1"/>
  <c r="BH30" i="61"/>
  <c r="DC30" i="61" s="1"/>
  <c r="BJ30" i="61"/>
  <c r="F18" i="57" a="1"/>
  <c r="F18" i="57" s="1"/>
  <c r="N18" i="57" s="1"/>
  <c r="BJ23" i="55"/>
  <c r="CG23" i="46"/>
  <c r="CH16" i="56"/>
  <c r="CH23" i="46"/>
  <c r="BI16" i="48"/>
  <c r="R15" i="48"/>
  <c r="F28" i="49" a="1"/>
  <c r="F28" i="49" s="1"/>
  <c r="N28" i="49" s="1"/>
  <c r="R28" i="49" s="1"/>
  <c r="BI20" i="52"/>
  <c r="BJ23" i="51"/>
  <c r="BJ15" i="52"/>
  <c r="R30" i="55"/>
  <c r="BJ30" i="74"/>
  <c r="BI23" i="72"/>
  <c r="CI16" i="71"/>
  <c r="R29" i="71"/>
  <c r="BJ16" i="68"/>
  <c r="AO22" i="74"/>
  <c r="CT22" i="74" s="1"/>
  <c r="AR22" i="74"/>
  <c r="BJ30" i="67"/>
  <c r="BJ29" i="64"/>
  <c r="F14" i="60" a="1"/>
  <c r="F14" i="60" s="1"/>
  <c r="N14" i="60" s="1"/>
  <c r="F12" i="66" a="1"/>
  <c r="F12" i="66" s="1"/>
  <c r="N12" i="66" s="1"/>
  <c r="AN13" i="66"/>
  <c r="F13" i="66" a="1"/>
  <c r="F13" i="66" s="1"/>
  <c r="N13" i="66" s="1"/>
  <c r="BJ15" i="62"/>
  <c r="CH30" i="58"/>
  <c r="CI30" i="58"/>
  <c r="F19" i="55" a="1"/>
  <c r="F19" i="55" s="1"/>
  <c r="N19" i="55" s="1"/>
  <c r="AN19" i="55"/>
  <c r="AS19" i="55" s="1"/>
  <c r="CV19" i="55" s="1"/>
  <c r="F20" i="55" a="1"/>
  <c r="F20" i="55" s="1"/>
  <c r="N20" i="55" s="1"/>
  <c r="F21" i="55" a="1"/>
  <c r="F21" i="55" s="1"/>
  <c r="N21" i="55" s="1"/>
  <c r="BH29" i="53"/>
  <c r="DC29" i="53" s="1"/>
  <c r="BJ29" i="53"/>
  <c r="BH30" i="49"/>
  <c r="DC30" i="49" s="1"/>
  <c r="BJ30" i="49"/>
  <c r="R16" i="53"/>
  <c r="CI23" i="76"/>
  <c r="CH23" i="76"/>
  <c r="CG23" i="76"/>
  <c r="BI22" i="76"/>
  <c r="F26" i="76" a="1"/>
  <c r="F26" i="76" s="1"/>
  <c r="N26" i="76" s="1"/>
  <c r="F25" i="76" a="1"/>
  <c r="F25" i="76" s="1"/>
  <c r="N25" i="76" s="1"/>
  <c r="CR24" i="76"/>
  <c r="F28" i="76" a="1"/>
  <c r="F28" i="76" s="1"/>
  <c r="N28" i="76" s="1"/>
  <c r="F27" i="76" a="1"/>
  <c r="F27" i="76" s="1"/>
  <c r="N27" i="76" s="1"/>
  <c r="AP16" i="76"/>
  <c r="CI22" i="76"/>
  <c r="CH22" i="76"/>
  <c r="CG22" i="76"/>
  <c r="CF22" i="76"/>
  <c r="F17" i="76" a="1"/>
  <c r="F17" i="76" s="1"/>
  <c r="N17" i="76" s="1"/>
  <c r="F33" i="76" a="1"/>
  <c r="F33" i="76" s="1"/>
  <c r="N33" i="76" s="1"/>
  <c r="F32" i="76" a="1"/>
  <c r="F32" i="76" s="1"/>
  <c r="N32" i="76" s="1"/>
  <c r="CR31" i="76"/>
  <c r="F34" i="76" a="1"/>
  <c r="F34" i="76" s="1"/>
  <c r="N34" i="76" s="1"/>
  <c r="F35" i="76" a="1"/>
  <c r="F35" i="76" s="1"/>
  <c r="N35" i="76" s="1"/>
  <c r="AR29" i="76"/>
  <c r="AQ29" i="76"/>
  <c r="AP29" i="76"/>
  <c r="AO29" i="76"/>
  <c r="CT29" i="76" s="1"/>
  <c r="Q22" i="76"/>
  <c r="AR30" i="76"/>
  <c r="AQ30" i="76"/>
  <c r="AP30" i="76"/>
  <c r="AO30" i="76"/>
  <c r="CT30" i="76" s="1"/>
  <c r="CI29" i="76"/>
  <c r="CH29" i="76"/>
  <c r="CG29" i="76"/>
  <c r="R22" i="76"/>
  <c r="Q16" i="76"/>
  <c r="F13" i="76" a="1"/>
  <c r="F13" i="76" s="1"/>
  <c r="N13" i="76" s="1"/>
  <c r="F11" i="76" a="1"/>
  <c r="F11" i="76" s="1"/>
  <c r="N11" i="76" s="1"/>
  <c r="F12" i="76" a="1"/>
  <c r="F12" i="76" s="1"/>
  <c r="N12" i="76" s="1"/>
  <c r="CR10" i="76"/>
  <c r="CH16" i="76"/>
  <c r="CE12" i="68"/>
  <c r="DL12" i="68"/>
  <c r="F11" i="69" a="1"/>
  <c r="F11" i="69" s="1"/>
  <c r="N11" i="69" s="1"/>
  <c r="CR10" i="69"/>
  <c r="AN12" i="69"/>
  <c r="AS12" i="69" s="1"/>
  <c r="CV12" i="69" s="1"/>
  <c r="F18" i="69" a="1"/>
  <c r="F18" i="69" s="1"/>
  <c r="N18" i="69" s="1"/>
  <c r="AN20" i="69"/>
  <c r="AS20" i="69" s="1"/>
  <c r="CV20" i="69" s="1"/>
  <c r="F20" i="69" a="1"/>
  <c r="F20" i="69" s="1"/>
  <c r="N20" i="69" s="1"/>
  <c r="F19" i="69" a="1"/>
  <c r="F19" i="69" s="1"/>
  <c r="N19" i="69" s="1"/>
  <c r="CR17" i="69"/>
  <c r="AN11" i="69"/>
  <c r="AS11" i="69" s="1"/>
  <c r="CV11" i="69" s="1"/>
  <c r="P25" i="69"/>
  <c r="Q25" i="69"/>
  <c r="F35" i="69" a="1"/>
  <c r="F35" i="69" s="1"/>
  <c r="N35" i="69" s="1"/>
  <c r="R35" i="69" s="1"/>
  <c r="P26" i="69"/>
  <c r="R26" i="69"/>
  <c r="Q26" i="69"/>
  <c r="F12" i="69" a="1"/>
  <c r="F12" i="69" s="1"/>
  <c r="N12" i="69" s="1"/>
  <c r="DL24" i="69"/>
  <c r="AN32" i="69"/>
  <c r="AS32" i="69" s="1"/>
  <c r="CV32" i="69" s="1"/>
  <c r="BJ28" i="69"/>
  <c r="AN33" i="69"/>
  <c r="AS33" i="69" s="1"/>
  <c r="CV33" i="69" s="1"/>
  <c r="F33" i="69" a="1"/>
  <c r="F33" i="69" s="1"/>
  <c r="N33" i="69" s="1"/>
  <c r="R33" i="69" s="1"/>
  <c r="CR10" i="70"/>
  <c r="AN11" i="70"/>
  <c r="F11" i="70" a="1"/>
  <c r="F11" i="70" s="1"/>
  <c r="N11" i="70" s="1"/>
  <c r="P21" i="70"/>
  <c r="R21" i="70"/>
  <c r="AN26" i="70"/>
  <c r="BI21" i="70"/>
  <c r="F28" i="70" a="1"/>
  <c r="F28" i="70" s="1"/>
  <c r="N28" i="70" s="1"/>
  <c r="R28" i="70" s="1"/>
  <c r="BJ21" i="70"/>
  <c r="AP19" i="70"/>
  <c r="AQ19" i="70"/>
  <c r="AR19" i="70"/>
  <c r="P34" i="72"/>
  <c r="Q34" i="72"/>
  <c r="R34" i="72"/>
  <c r="CE35" i="72"/>
  <c r="DL35" i="72"/>
  <c r="P27" i="69"/>
  <c r="R27" i="69"/>
  <c r="Q27" i="69"/>
  <c r="BI23" i="70"/>
  <c r="AQ16" i="70"/>
  <c r="CR10" i="71"/>
  <c r="F11" i="71" a="1"/>
  <c r="F11" i="71" s="1"/>
  <c r="N11" i="71" s="1"/>
  <c r="F12" i="71" a="1"/>
  <c r="F12" i="71" s="1"/>
  <c r="N12" i="71" s="1"/>
  <c r="F28" i="68" a="1"/>
  <c r="F28" i="68" s="1"/>
  <c r="N28" i="68" s="1"/>
  <c r="F27" i="68" a="1"/>
  <c r="F27" i="68" s="1"/>
  <c r="N27" i="68" s="1"/>
  <c r="F26" i="68" a="1"/>
  <c r="F26" i="68" s="1"/>
  <c r="N26" i="68" s="1"/>
  <c r="F25" i="68" a="1"/>
  <c r="F25" i="68" s="1"/>
  <c r="N25" i="68" s="1"/>
  <c r="CR24" i="68"/>
  <c r="AR29" i="70"/>
  <c r="BI30" i="72"/>
  <c r="CG16" i="69"/>
  <c r="CF16" i="69"/>
  <c r="CH16" i="69"/>
  <c r="CI16" i="69"/>
  <c r="BH13" i="68"/>
  <c r="DC13" i="68" s="1"/>
  <c r="BI13" i="68"/>
  <c r="BJ13" i="68"/>
  <c r="CI15" i="68"/>
  <c r="CF22" i="74"/>
  <c r="CG22" i="74"/>
  <c r="CI22" i="74"/>
  <c r="CH22" i="74"/>
  <c r="BH16" i="70"/>
  <c r="DC16" i="70" s="1"/>
  <c r="BJ16" i="70"/>
  <c r="BI16" i="70"/>
  <c r="F25" i="72" a="1"/>
  <c r="F25" i="72" s="1"/>
  <c r="N25" i="72" s="1"/>
  <c r="CR24" i="72"/>
  <c r="F28" i="72" a="1"/>
  <c r="F28" i="72" s="1"/>
  <c r="N28" i="72" s="1"/>
  <c r="F26" i="72" a="1"/>
  <c r="F26" i="72" s="1"/>
  <c r="N26" i="72" s="1"/>
  <c r="F27" i="72" a="1"/>
  <c r="F27" i="72" s="1"/>
  <c r="N27" i="72" s="1"/>
  <c r="Q16" i="74"/>
  <c r="AN32" i="72"/>
  <c r="AS32" i="72" s="1"/>
  <c r="CV32" i="72" s="1"/>
  <c r="BJ26" i="69"/>
  <c r="BI26" i="69"/>
  <c r="BH26" i="69"/>
  <c r="DC26" i="69" s="1"/>
  <c r="BJ23" i="70"/>
  <c r="AP22" i="70"/>
  <c r="AO22" i="70"/>
  <c r="CT22" i="70" s="1"/>
  <c r="AR22" i="70"/>
  <c r="AQ22" i="70"/>
  <c r="AQ29" i="70"/>
  <c r="BJ30" i="72"/>
  <c r="CF23" i="69"/>
  <c r="CI23" i="69"/>
  <c r="CG23" i="69"/>
  <c r="BH14" i="68"/>
  <c r="DC14" i="68" s="1"/>
  <c r="BJ14" i="68"/>
  <c r="BI14" i="68"/>
  <c r="AN14" i="68"/>
  <c r="AS14" i="68" s="1"/>
  <c r="CV14" i="68" s="1"/>
  <c r="BJ34" i="72"/>
  <c r="BI34" i="72"/>
  <c r="BH34" i="72"/>
  <c r="DC34" i="72" s="1"/>
  <c r="BJ25" i="69"/>
  <c r="BI25" i="69"/>
  <c r="BH25" i="69"/>
  <c r="DC25" i="69" s="1"/>
  <c r="AO16" i="71"/>
  <c r="CT16" i="71" s="1"/>
  <c r="AP16" i="71"/>
  <c r="AQ16" i="69"/>
  <c r="AO16" i="69"/>
  <c r="CT16" i="69" s="1"/>
  <c r="P28" i="71"/>
  <c r="AN25" i="69"/>
  <c r="AS25" i="69" s="1"/>
  <c r="CV25" i="69" s="1"/>
  <c r="B23" i="69"/>
  <c r="P23" i="69" s="1"/>
  <c r="R23" i="69"/>
  <c r="CH23" i="69"/>
  <c r="CE13" i="68"/>
  <c r="DL13" i="68"/>
  <c r="CG15" i="68"/>
  <c r="AR23" i="69"/>
  <c r="R23" i="75"/>
  <c r="F20" i="75" a="1"/>
  <c r="F20" i="75" s="1"/>
  <c r="N20" i="75" s="1"/>
  <c r="F18" i="75" a="1"/>
  <c r="F18" i="75" s="1"/>
  <c r="N18" i="75" s="1"/>
  <c r="CR17" i="75"/>
  <c r="F21" i="75" a="1"/>
  <c r="F21" i="75" s="1"/>
  <c r="N21" i="75" s="1"/>
  <c r="F19" i="75" a="1"/>
  <c r="F19" i="75" s="1"/>
  <c r="N19" i="75" s="1"/>
  <c r="AO29" i="74"/>
  <c r="CT29" i="74" s="1"/>
  <c r="AP29" i="74"/>
  <c r="AQ29" i="74"/>
  <c r="BJ29" i="74"/>
  <c r="BJ23" i="75"/>
  <c r="AO30" i="72"/>
  <c r="CT30" i="72" s="1"/>
  <c r="AQ30" i="72"/>
  <c r="CI22" i="72"/>
  <c r="AN14" i="75"/>
  <c r="AS14" i="75" s="1"/>
  <c r="CV14" i="75" s="1"/>
  <c r="BJ33" i="72"/>
  <c r="BI33" i="72"/>
  <c r="BH33" i="72"/>
  <c r="DC33" i="72" s="1"/>
  <c r="BJ35" i="72"/>
  <c r="BI35" i="72"/>
  <c r="BH35" i="72"/>
  <c r="DC35" i="72" s="1"/>
  <c r="BJ29" i="72"/>
  <c r="CG22" i="70"/>
  <c r="CI22" i="70"/>
  <c r="CH22" i="70"/>
  <c r="AN27" i="69"/>
  <c r="AS27" i="69" s="1"/>
  <c r="CV27" i="69" s="1"/>
  <c r="AP29" i="70"/>
  <c r="CG29" i="69"/>
  <c r="AR15" i="69"/>
  <c r="AQ15" i="69"/>
  <c r="AO15" i="69"/>
  <c r="CT15" i="69" s="1"/>
  <c r="AP15" i="69"/>
  <c r="AN13" i="68"/>
  <c r="AS13" i="68" s="1"/>
  <c r="CV13" i="68" s="1"/>
  <c r="CH15" i="68"/>
  <c r="Q23" i="75"/>
  <c r="CI23" i="74"/>
  <c r="CH23" i="74"/>
  <c r="CG23" i="74"/>
  <c r="CF23" i="74"/>
  <c r="AO23" i="72"/>
  <c r="CT23" i="72" s="1"/>
  <c r="AR23" i="72"/>
  <c r="AQ23" i="72"/>
  <c r="AP23" i="72"/>
  <c r="AN34" i="72"/>
  <c r="AS34" i="72" s="1"/>
  <c r="CV34" i="72" s="1"/>
  <c r="AR16" i="69"/>
  <c r="B16" i="71"/>
  <c r="P16" i="71" s="1"/>
  <c r="Q16" i="71"/>
  <c r="CE27" i="69"/>
  <c r="DL27" i="69"/>
  <c r="CH29" i="69"/>
  <c r="BJ29" i="69"/>
  <c r="R11" i="68"/>
  <c r="Q11" i="68"/>
  <c r="P11" i="68"/>
  <c r="BI23" i="68"/>
  <c r="Q29" i="72"/>
  <c r="F21" i="74" a="1"/>
  <c r="F21" i="74" s="1"/>
  <c r="N21" i="74" s="1"/>
  <c r="CR17" i="74"/>
  <c r="F19" i="74" a="1"/>
  <c r="F19" i="74" s="1"/>
  <c r="N19" i="74" s="1"/>
  <c r="F20" i="74" a="1"/>
  <c r="F20" i="74" s="1"/>
  <c r="N20" i="74" s="1"/>
  <c r="F18" i="74" a="1"/>
  <c r="F18" i="74" s="1"/>
  <c r="N18" i="74" s="1"/>
  <c r="BI15" i="74"/>
  <c r="CE33" i="72"/>
  <c r="DL33" i="72"/>
  <c r="CE34" i="72"/>
  <c r="DL34" i="72"/>
  <c r="BI29" i="70"/>
  <c r="R28" i="69"/>
  <c r="Q28" i="69"/>
  <c r="P28" i="69"/>
  <c r="CI15" i="69"/>
  <c r="CH15" i="69"/>
  <c r="CG15" i="69"/>
  <c r="CF15" i="69"/>
  <c r="AR29" i="71"/>
  <c r="CR31" i="68"/>
  <c r="F34" i="68" a="1"/>
  <c r="F34" i="68" s="1"/>
  <c r="N34" i="68" s="1"/>
  <c r="F32" i="68" a="1"/>
  <c r="F32" i="68" s="1"/>
  <c r="N32" i="68" s="1"/>
  <c r="F35" i="68" a="1"/>
  <c r="F35" i="68" s="1"/>
  <c r="N35" i="68" s="1"/>
  <c r="F33" i="68" a="1"/>
  <c r="F33" i="68" s="1"/>
  <c r="N33" i="68" s="1"/>
  <c r="R16" i="71"/>
  <c r="CI29" i="69"/>
  <c r="CE11" i="68"/>
  <c r="DL11" i="68"/>
  <c r="AN11" i="68"/>
  <c r="AS11" i="68" s="1"/>
  <c r="CV11" i="68" s="1"/>
  <c r="BJ23" i="68"/>
  <c r="F17" i="70" a="1"/>
  <c r="F17" i="70" s="1"/>
  <c r="N17" i="70" s="1"/>
  <c r="F35" i="74" a="1"/>
  <c r="F35" i="74" s="1"/>
  <c r="N35" i="74" s="1"/>
  <c r="F32" i="74" a="1"/>
  <c r="F32" i="74" s="1"/>
  <c r="N32" i="74" s="1"/>
  <c r="CR31" i="74"/>
  <c r="F33" i="74" a="1"/>
  <c r="F33" i="74" s="1"/>
  <c r="N33" i="74" s="1"/>
  <c r="F34" i="74" a="1"/>
  <c r="F34" i="74" s="1"/>
  <c r="N34" i="74" s="1"/>
  <c r="AO15" i="74"/>
  <c r="CT15" i="74" s="1"/>
  <c r="AQ15" i="74"/>
  <c r="DL20" i="70"/>
  <c r="CE20" i="70"/>
  <c r="AP29" i="72"/>
  <c r="AO29" i="72"/>
  <c r="CT29" i="72" s="1"/>
  <c r="AR29" i="72"/>
  <c r="AQ29" i="72"/>
  <c r="F33" i="70" a="1"/>
  <c r="F33" i="70" s="1"/>
  <c r="N33" i="70" s="1"/>
  <c r="F32" i="70" a="1"/>
  <c r="F32" i="70" s="1"/>
  <c r="N32" i="70" s="1"/>
  <c r="CR31" i="70"/>
  <c r="BH20" i="70"/>
  <c r="DC20" i="70" s="1"/>
  <c r="BJ20" i="70"/>
  <c r="BI20" i="70"/>
  <c r="B30" i="72"/>
  <c r="P30" i="72" s="1"/>
  <c r="Q30" i="72"/>
  <c r="R30" i="72"/>
  <c r="F19" i="72" a="1"/>
  <c r="F19" i="72" s="1"/>
  <c r="N19" i="72" s="1"/>
  <c r="F18" i="72" a="1"/>
  <c r="F18" i="72" s="1"/>
  <c r="N18" i="72" s="1"/>
  <c r="F21" i="72" a="1"/>
  <c r="F21" i="72" s="1"/>
  <c r="N21" i="72" s="1"/>
  <c r="F20" i="72" a="1"/>
  <c r="F20" i="72" s="1"/>
  <c r="N20" i="72" s="1"/>
  <c r="CR17" i="72"/>
  <c r="CG15" i="75"/>
  <c r="CH15" i="75"/>
  <c r="CF15" i="75"/>
  <c r="CI15" i="75"/>
  <c r="F28" i="74" a="1"/>
  <c r="F28" i="74" s="1"/>
  <c r="N28" i="74" s="1"/>
  <c r="F27" i="74" a="1"/>
  <c r="F27" i="74" s="1"/>
  <c r="N27" i="74" s="1"/>
  <c r="F25" i="74" a="1"/>
  <c r="F25" i="74" s="1"/>
  <c r="N25" i="74" s="1"/>
  <c r="F26" i="74" a="1"/>
  <c r="F26" i="74" s="1"/>
  <c r="N26" i="74" s="1"/>
  <c r="CR24" i="74"/>
  <c r="CG23" i="72"/>
  <c r="CF23" i="72"/>
  <c r="AN33" i="72"/>
  <c r="AS33" i="72" s="1"/>
  <c r="CV33" i="72" s="1"/>
  <c r="CI29" i="72"/>
  <c r="CH29" i="72"/>
  <c r="BJ18" i="70"/>
  <c r="BI18" i="70"/>
  <c r="BH18" i="70"/>
  <c r="DC18" i="70" s="1"/>
  <c r="AR16" i="72"/>
  <c r="AP16" i="72"/>
  <c r="AQ16" i="72"/>
  <c r="AO16" i="72"/>
  <c r="CT16" i="72" s="1"/>
  <c r="B16" i="70"/>
  <c r="P16" i="70" s="1"/>
  <c r="R16" i="70"/>
  <c r="BH14" i="75"/>
  <c r="DC14" i="75" s="1"/>
  <c r="BJ14" i="75"/>
  <c r="BI14" i="75"/>
  <c r="R29" i="72"/>
  <c r="F11" i="74" a="1"/>
  <c r="F11" i="74" s="1"/>
  <c r="N11" i="74" s="1"/>
  <c r="CR10" i="74"/>
  <c r="F13" i="74" a="1"/>
  <c r="F13" i="74" s="1"/>
  <c r="N13" i="74" s="1"/>
  <c r="F12" i="74" a="1"/>
  <c r="F12" i="74" s="1"/>
  <c r="N12" i="74" s="1"/>
  <c r="BJ15" i="74"/>
  <c r="AQ16" i="71"/>
  <c r="BI22" i="74"/>
  <c r="Q33" i="72"/>
  <c r="P33" i="72"/>
  <c r="R33" i="72"/>
  <c r="P35" i="72"/>
  <c r="Q35" i="72"/>
  <c r="R35" i="72"/>
  <c r="CH29" i="71"/>
  <c r="CG29" i="71"/>
  <c r="CI29" i="71"/>
  <c r="BJ29" i="70"/>
  <c r="CI23" i="68"/>
  <c r="AR16" i="70"/>
  <c r="F35" i="71" a="1"/>
  <c r="F35" i="71" s="1"/>
  <c r="N35" i="71" s="1"/>
  <c r="F32" i="71" a="1"/>
  <c r="F32" i="71" s="1"/>
  <c r="N32" i="71" s="1"/>
  <c r="F34" i="71" a="1"/>
  <c r="F34" i="71" s="1"/>
  <c r="N34" i="71" s="1"/>
  <c r="F33" i="71" a="1"/>
  <c r="F33" i="71" s="1"/>
  <c r="N33" i="71" s="1"/>
  <c r="CR31" i="71"/>
  <c r="AN28" i="69"/>
  <c r="AS28" i="69" s="1"/>
  <c r="CV28" i="69" s="1"/>
  <c r="CI14" i="69"/>
  <c r="CG14" i="69"/>
  <c r="CH14" i="69"/>
  <c r="CF14" i="69"/>
  <c r="CG22" i="71"/>
  <c r="CI22" i="71"/>
  <c r="CH22" i="71"/>
  <c r="Q30" i="68"/>
  <c r="BH11" i="68"/>
  <c r="DC11" i="68" s="1"/>
  <c r="BI11" i="68"/>
  <c r="BJ11" i="68"/>
  <c r="CG26" i="69"/>
  <c r="CF26" i="69"/>
  <c r="CI26" i="69"/>
  <c r="CH26" i="69"/>
  <c r="CE14" i="68"/>
  <c r="DL14" i="68"/>
  <c r="BI29" i="69"/>
  <c r="BI23" i="75"/>
  <c r="R18" i="70"/>
  <c r="Q18" i="70"/>
  <c r="P18" i="70"/>
  <c r="CF15" i="74"/>
  <c r="CI15" i="74"/>
  <c r="CH15" i="74"/>
  <c r="CI16" i="72"/>
  <c r="CG16" i="72"/>
  <c r="CH16" i="72"/>
  <c r="CF16" i="72"/>
  <c r="DL19" i="70"/>
  <c r="CE19" i="70"/>
  <c r="DL14" i="75"/>
  <c r="CE14" i="75"/>
  <c r="F31" i="72" a="1"/>
  <c r="F31" i="72" s="1"/>
  <c r="N31" i="72" s="1"/>
  <c r="F33" i="75" a="1"/>
  <c r="F33" i="75" s="1"/>
  <c r="N33" i="75" s="1"/>
  <c r="F34" i="75" a="1"/>
  <c r="F34" i="75" s="1"/>
  <c r="N34" i="75" s="1"/>
  <c r="CR31" i="75"/>
  <c r="F35" i="75" a="1"/>
  <c r="F35" i="75" s="1"/>
  <c r="N35" i="75" s="1"/>
  <c r="F32" i="75" a="1"/>
  <c r="F32" i="75" s="1"/>
  <c r="N32" i="75" s="1"/>
  <c r="CI22" i="75"/>
  <c r="CH22" i="75"/>
  <c r="CG22" i="75"/>
  <c r="CG16" i="75"/>
  <c r="CI16" i="75"/>
  <c r="CH16" i="75"/>
  <c r="CF16" i="75"/>
  <c r="F26" i="75" a="1"/>
  <c r="F26" i="75" s="1"/>
  <c r="N26" i="75" s="1"/>
  <c r="F25" i="75" a="1"/>
  <c r="F25" i="75" s="1"/>
  <c r="N25" i="75" s="1"/>
  <c r="F27" i="75" a="1"/>
  <c r="F27" i="75" s="1"/>
  <c r="N27" i="75" s="1"/>
  <c r="F28" i="75" a="1"/>
  <c r="F28" i="75" s="1"/>
  <c r="N28" i="75" s="1"/>
  <c r="CR24" i="75"/>
  <c r="CF30" i="74"/>
  <c r="CH30" i="74"/>
  <c r="CG30" i="74"/>
  <c r="CH29" i="74"/>
  <c r="CG29" i="74"/>
  <c r="AP15" i="74"/>
  <c r="AP30" i="72"/>
  <c r="R22" i="72"/>
  <c r="CE18" i="70"/>
  <c r="DL18" i="70"/>
  <c r="CG22" i="72"/>
  <c r="CH22" i="72"/>
  <c r="CI30" i="70"/>
  <c r="CH30" i="70"/>
  <c r="CG30" i="70"/>
  <c r="AQ23" i="75"/>
  <c r="AQ30" i="74"/>
  <c r="AR23" i="75"/>
  <c r="AR15" i="74"/>
  <c r="BI19" i="70"/>
  <c r="BH19" i="70"/>
  <c r="DC19" i="70" s="1"/>
  <c r="BJ19" i="70"/>
  <c r="AR23" i="71"/>
  <c r="AQ23" i="71"/>
  <c r="AP23" i="71"/>
  <c r="AO23" i="71"/>
  <c r="CT23" i="71" s="1"/>
  <c r="CI29" i="70"/>
  <c r="CH29" i="70"/>
  <c r="CG29" i="70"/>
  <c r="BJ22" i="72"/>
  <c r="F13" i="72" a="1"/>
  <c r="F13" i="72" s="1"/>
  <c r="N13" i="72" s="1"/>
  <c r="CR10" i="72"/>
  <c r="F11" i="72" a="1"/>
  <c r="F11" i="72" s="1"/>
  <c r="N11" i="72" s="1"/>
  <c r="BG13" i="72"/>
  <c r="BK13" i="72" s="1"/>
  <c r="F12" i="72" a="1"/>
  <c r="F12" i="72" s="1"/>
  <c r="N12" i="72" s="1"/>
  <c r="AO23" i="70"/>
  <c r="CT23" i="70" s="1"/>
  <c r="AP23" i="70"/>
  <c r="CI16" i="70"/>
  <c r="AR16" i="71"/>
  <c r="BJ22" i="74"/>
  <c r="R32" i="72"/>
  <c r="Q32" i="72"/>
  <c r="P32" i="72"/>
  <c r="AN35" i="72"/>
  <c r="AS35" i="72" s="1"/>
  <c r="CV35" i="72" s="1"/>
  <c r="BJ27" i="69"/>
  <c r="BI27" i="69"/>
  <c r="BH27" i="69"/>
  <c r="DC27" i="69" s="1"/>
  <c r="AP16" i="70"/>
  <c r="CR17" i="71"/>
  <c r="F20" i="71" a="1"/>
  <c r="F20" i="71" s="1"/>
  <c r="N20" i="71" s="1"/>
  <c r="F18" i="71" a="1"/>
  <c r="F18" i="71" s="1"/>
  <c r="N18" i="71" s="1"/>
  <c r="F19" i="71" a="1"/>
  <c r="F19" i="71" s="1"/>
  <c r="N19" i="71" s="1"/>
  <c r="DL28" i="69"/>
  <c r="CE28" i="69"/>
  <c r="F20" i="68" a="1"/>
  <c r="F20" i="68" s="1"/>
  <c r="N20" i="68" s="1"/>
  <c r="CR17" i="68"/>
  <c r="F21" i="68" a="1"/>
  <c r="F21" i="68" s="1"/>
  <c r="N21" i="68" s="1"/>
  <c r="F19" i="68" a="1"/>
  <c r="F19" i="68" s="1"/>
  <c r="N19" i="68" s="1"/>
  <c r="F18" i="68" a="1"/>
  <c r="F18" i="68" s="1"/>
  <c r="N18" i="68" s="1"/>
  <c r="R30" i="68"/>
  <c r="AQ22" i="72"/>
  <c r="AO22" i="72"/>
  <c r="CT22" i="72" s="1"/>
  <c r="AP22" i="72"/>
  <c r="AR22" i="72"/>
  <c r="Q23" i="69"/>
  <c r="BH12" i="68"/>
  <c r="DC12" i="68" s="1"/>
  <c r="BJ12" i="68"/>
  <c r="BI12" i="68"/>
  <c r="BI16" i="68"/>
  <c r="AN12" i="68"/>
  <c r="AS12" i="68" s="1"/>
  <c r="CV12" i="68" s="1"/>
  <c r="AO21" i="63"/>
  <c r="CT21" i="63" s="1"/>
  <c r="AP21" i="63"/>
  <c r="BG35" i="64"/>
  <c r="BK35" i="64" s="1"/>
  <c r="F35" i="64" a="1"/>
  <c r="F35" i="64" s="1"/>
  <c r="N35" i="64" s="1"/>
  <c r="F34" i="64" a="1"/>
  <c r="F34" i="64" s="1"/>
  <c r="N34" i="64" s="1"/>
  <c r="CR31" i="64"/>
  <c r="BG34" i="64"/>
  <c r="BK34" i="64" s="1"/>
  <c r="F32" i="64" a="1"/>
  <c r="F32" i="64" s="1"/>
  <c r="N32" i="64" s="1"/>
  <c r="F33" i="64" a="1"/>
  <c r="F33" i="64" s="1"/>
  <c r="N33" i="64" s="1"/>
  <c r="AO22" i="65"/>
  <c r="CT22" i="65" s="1"/>
  <c r="AQ22" i="65"/>
  <c r="AP22" i="65"/>
  <c r="AR22" i="65"/>
  <c r="CI30" i="63"/>
  <c r="CG30" i="63"/>
  <c r="CH30" i="63"/>
  <c r="CF30" i="63"/>
  <c r="CE25" i="64"/>
  <c r="DL25" i="64"/>
  <c r="CG30" i="66"/>
  <c r="CI30" i="66"/>
  <c r="Q20" i="66"/>
  <c r="BH18" i="63"/>
  <c r="DC18" i="63" s="1"/>
  <c r="BJ18" i="63"/>
  <c r="BI18" i="63"/>
  <c r="F27" i="67" a="1"/>
  <c r="F27" i="67" s="1"/>
  <c r="N27" i="67" s="1"/>
  <c r="F25" i="67" a="1"/>
  <c r="F25" i="67" s="1"/>
  <c r="N25" i="67" s="1"/>
  <c r="CR24" i="67"/>
  <c r="F28" i="67" a="1"/>
  <c r="F28" i="67" s="1"/>
  <c r="N28" i="67" s="1"/>
  <c r="F26" i="67" a="1"/>
  <c r="F26" i="67" s="1"/>
  <c r="N26" i="67" s="1"/>
  <c r="CI14" i="67"/>
  <c r="CH14" i="67"/>
  <c r="CG14" i="67"/>
  <c r="CF14" i="67"/>
  <c r="B30" i="63"/>
  <c r="P30" i="63" s="1"/>
  <c r="R30" i="63"/>
  <c r="Q30" i="63"/>
  <c r="BG35" i="67"/>
  <c r="BK35" i="67" s="1"/>
  <c r="F33" i="67" a="1"/>
  <c r="F33" i="67" s="1"/>
  <c r="N33" i="67" s="1"/>
  <c r="BG34" i="67"/>
  <c r="BK34" i="67" s="1"/>
  <c r="F32" i="67" a="1"/>
  <c r="F32" i="67" s="1"/>
  <c r="N32" i="67" s="1"/>
  <c r="CR31" i="67"/>
  <c r="F35" i="67" a="1"/>
  <c r="F35" i="67" s="1"/>
  <c r="N35" i="67" s="1"/>
  <c r="F34" i="67" a="1"/>
  <c r="F34" i="67" s="1"/>
  <c r="N34" i="67" s="1"/>
  <c r="F27" i="66" a="1"/>
  <c r="F27" i="66" s="1"/>
  <c r="N27" i="66" s="1"/>
  <c r="F26" i="66" a="1"/>
  <c r="F26" i="66" s="1"/>
  <c r="N26" i="66" s="1"/>
  <c r="CR24" i="66"/>
  <c r="F28" i="66" a="1"/>
  <c r="F28" i="66" s="1"/>
  <c r="N28" i="66" s="1"/>
  <c r="F25" i="66" a="1"/>
  <c r="F25" i="66" s="1"/>
  <c r="N25" i="66" s="1"/>
  <c r="AN25" i="64"/>
  <c r="AS25" i="64" s="1"/>
  <c r="CV25" i="64" s="1"/>
  <c r="R15" i="64"/>
  <c r="B15" i="64"/>
  <c r="P15" i="64" s="1"/>
  <c r="Q15" i="64"/>
  <c r="AN13" i="63"/>
  <c r="AS13" i="63" s="1"/>
  <c r="CV13" i="63" s="1"/>
  <c r="BH22" i="63"/>
  <c r="DC22" i="63" s="1"/>
  <c r="BI22" i="63"/>
  <c r="BJ22" i="63"/>
  <c r="AN27" i="64"/>
  <c r="AS27" i="64" s="1"/>
  <c r="CV27" i="64" s="1"/>
  <c r="AN11" i="65"/>
  <c r="AS11" i="65" s="1"/>
  <c r="CV11" i="65" s="1"/>
  <c r="AQ15" i="64"/>
  <c r="AO15" i="64"/>
  <c r="CT15" i="64" s="1"/>
  <c r="AP15" i="64"/>
  <c r="AR15" i="64"/>
  <c r="BI20" i="63"/>
  <c r="BH20" i="63"/>
  <c r="DC20" i="63" s="1"/>
  <c r="BJ20" i="63"/>
  <c r="AN18" i="63"/>
  <c r="AS18" i="63" s="1"/>
  <c r="CV18" i="63" s="1"/>
  <c r="AQ22" i="67"/>
  <c r="AR22" i="67"/>
  <c r="AP22" i="67"/>
  <c r="AO22" i="67"/>
  <c r="CT22" i="67" s="1"/>
  <c r="F12" i="67" a="1"/>
  <c r="F12" i="67" s="1"/>
  <c r="N12" i="67" s="1"/>
  <c r="F11" i="67" a="1"/>
  <c r="F11" i="67" s="1"/>
  <c r="N11" i="67" s="1"/>
  <c r="F13" i="67" a="1"/>
  <c r="F13" i="67" s="1"/>
  <c r="N13" i="67" s="1"/>
  <c r="CR10" i="67"/>
  <c r="CH16" i="66"/>
  <c r="CG16" i="66"/>
  <c r="CI16" i="66"/>
  <c r="B15" i="65"/>
  <c r="P15" i="65" s="1"/>
  <c r="Q15" i="65"/>
  <c r="R15" i="65"/>
  <c r="BH21" i="63"/>
  <c r="DC21" i="63" s="1"/>
  <c r="BI21" i="63"/>
  <c r="BJ21" i="63"/>
  <c r="CI29" i="63"/>
  <c r="CG29" i="63"/>
  <c r="CH29" i="63"/>
  <c r="CF23" i="67"/>
  <c r="CG23" i="67"/>
  <c r="CI23" i="67"/>
  <c r="F19" i="67" a="1"/>
  <c r="F19" i="67" s="1"/>
  <c r="N19" i="67" s="1"/>
  <c r="F21" i="67" a="1"/>
  <c r="F21" i="67" s="1"/>
  <c r="N21" i="67" s="1"/>
  <c r="F18" i="67" a="1"/>
  <c r="F18" i="67" s="1"/>
  <c r="N18" i="67" s="1"/>
  <c r="CR17" i="67"/>
  <c r="F20" i="67" a="1"/>
  <c r="F20" i="67" s="1"/>
  <c r="N20" i="67" s="1"/>
  <c r="CI15" i="67"/>
  <c r="CG15" i="67"/>
  <c r="CH15" i="67"/>
  <c r="AR14" i="67"/>
  <c r="AP14" i="67"/>
  <c r="AO14" i="67"/>
  <c r="CT14" i="67" s="1"/>
  <c r="AQ14" i="67"/>
  <c r="CG16" i="67"/>
  <c r="CI16" i="67"/>
  <c r="CF16" i="67"/>
  <c r="CH16" i="67"/>
  <c r="AO15" i="67"/>
  <c r="CT15" i="67" s="1"/>
  <c r="AQ15" i="67"/>
  <c r="AR15" i="67"/>
  <c r="F24" i="64" a="1"/>
  <c r="F24" i="64" s="1"/>
  <c r="N24" i="64" s="1"/>
  <c r="Q26" i="64"/>
  <c r="R26" i="64"/>
  <c r="P26" i="64"/>
  <c r="BJ13" i="65"/>
  <c r="BI13" i="65"/>
  <c r="BH13" i="65"/>
  <c r="DC13" i="65" s="1"/>
  <c r="CH14" i="64"/>
  <c r="CF14" i="64"/>
  <c r="CI14" i="64"/>
  <c r="CG14" i="64"/>
  <c r="BH25" i="64"/>
  <c r="DC25" i="64" s="1"/>
  <c r="BJ25" i="64"/>
  <c r="BI25" i="64"/>
  <c r="R28" i="64"/>
  <c r="Q28" i="64"/>
  <c r="P28" i="64"/>
  <c r="CH30" i="66"/>
  <c r="CG15" i="64"/>
  <c r="DL12" i="63"/>
  <c r="CE12" i="63"/>
  <c r="BH14" i="63"/>
  <c r="DC14" i="63" s="1"/>
  <c r="BJ14" i="63"/>
  <c r="BI14" i="63"/>
  <c r="AQ16" i="66"/>
  <c r="AO16" i="66"/>
  <c r="CT16" i="66" s="1"/>
  <c r="AP16" i="66"/>
  <c r="AR16" i="66"/>
  <c r="CF22" i="66"/>
  <c r="CI22" i="66"/>
  <c r="CH22" i="66"/>
  <c r="CG22" i="66"/>
  <c r="BG12" i="64"/>
  <c r="BK12" i="64" s="1"/>
  <c r="F11" i="64" a="1"/>
  <c r="F11" i="64" s="1"/>
  <c r="N11" i="64" s="1"/>
  <c r="BG13" i="64"/>
  <c r="BK13" i="64" s="1"/>
  <c r="CR10" i="64"/>
  <c r="F13" i="64" a="1"/>
  <c r="F13" i="64" s="1"/>
  <c r="N13" i="64" s="1"/>
  <c r="F12" i="64" a="1"/>
  <c r="F12" i="64" s="1"/>
  <c r="N12" i="64" s="1"/>
  <c r="F17" i="63" a="1"/>
  <c r="F17" i="63" s="1"/>
  <c r="N17" i="63" s="1"/>
  <c r="Q11" i="65"/>
  <c r="R11" i="65"/>
  <c r="P11" i="65"/>
  <c r="B22" i="64"/>
  <c r="P22" i="64" s="1"/>
  <c r="R22" i="64"/>
  <c r="Q22" i="64"/>
  <c r="BJ27" i="62"/>
  <c r="BI27" i="62"/>
  <c r="BH27" i="62"/>
  <c r="DC27" i="62" s="1"/>
  <c r="F24" i="62" a="1"/>
  <c r="F24" i="62" s="1"/>
  <c r="N24" i="62" s="1"/>
  <c r="BH25" i="62"/>
  <c r="DC25" i="62" s="1"/>
  <c r="BJ25" i="62"/>
  <c r="BI25" i="62"/>
  <c r="B16" i="67"/>
  <c r="P16" i="67" s="1"/>
  <c r="Q16" i="67"/>
  <c r="BH29" i="63"/>
  <c r="DC29" i="63" s="1"/>
  <c r="BI29" i="63"/>
  <c r="AO30" i="62"/>
  <c r="CT30" i="62" s="1"/>
  <c r="AR30" i="62"/>
  <c r="AQ30" i="62"/>
  <c r="AP30" i="62"/>
  <c r="AN13" i="65"/>
  <c r="AS13" i="65" s="1"/>
  <c r="CV13" i="65" s="1"/>
  <c r="BJ12" i="65"/>
  <c r="BH12" i="65"/>
  <c r="DC12" i="65" s="1"/>
  <c r="BI12" i="65"/>
  <c r="CF22" i="64"/>
  <c r="CH22" i="64"/>
  <c r="CI22" i="64"/>
  <c r="CG22" i="64"/>
  <c r="BJ29" i="63"/>
  <c r="CI23" i="66"/>
  <c r="CG23" i="66"/>
  <c r="CH23" i="66"/>
  <c r="AO15" i="65"/>
  <c r="CT15" i="65" s="1"/>
  <c r="AP15" i="65"/>
  <c r="BI26" i="64"/>
  <c r="BJ26" i="64"/>
  <c r="BH26" i="64"/>
  <c r="DC26" i="64" s="1"/>
  <c r="CE12" i="65"/>
  <c r="DL12" i="65"/>
  <c r="AN14" i="63"/>
  <c r="AS14" i="63" s="1"/>
  <c r="CV14" i="63" s="1"/>
  <c r="BJ30" i="62"/>
  <c r="B22" i="63"/>
  <c r="P22" i="63" s="1"/>
  <c r="R22" i="63"/>
  <c r="R22" i="65"/>
  <c r="BI30" i="64"/>
  <c r="F13" i="62" a="1"/>
  <c r="F13" i="62" s="1"/>
  <c r="N13" i="62" s="1"/>
  <c r="F11" i="62" a="1"/>
  <c r="F11" i="62" s="1"/>
  <c r="N11" i="62" s="1"/>
  <c r="CR10" i="62"/>
  <c r="F12" i="62" a="1"/>
  <c r="F12" i="62" s="1"/>
  <c r="N12" i="62" s="1"/>
  <c r="CI15" i="62"/>
  <c r="CG15" i="62"/>
  <c r="CH15" i="62"/>
  <c r="BI28" i="62"/>
  <c r="BJ28" i="62"/>
  <c r="BH28" i="62"/>
  <c r="DC28" i="62" s="1"/>
  <c r="R26" i="62"/>
  <c r="Q26" i="62"/>
  <c r="P26" i="62"/>
  <c r="AN28" i="64"/>
  <c r="AS28" i="64" s="1"/>
  <c r="CV28" i="64" s="1"/>
  <c r="CH22" i="63"/>
  <c r="CI22" i="63"/>
  <c r="CG22" i="63"/>
  <c r="CF22" i="63"/>
  <c r="F21" i="65" a="1"/>
  <c r="F21" i="65" s="1"/>
  <c r="N21" i="65" s="1"/>
  <c r="BG21" i="65"/>
  <c r="BK21" i="65" s="1"/>
  <c r="F19" i="65" a="1"/>
  <c r="F19" i="65" s="1"/>
  <c r="N19" i="65" s="1"/>
  <c r="F18" i="65" a="1"/>
  <c r="F18" i="65" s="1"/>
  <c r="N18" i="65" s="1"/>
  <c r="CR17" i="65"/>
  <c r="F20" i="65" a="1"/>
  <c r="F20" i="65" s="1"/>
  <c r="N20" i="65" s="1"/>
  <c r="AQ15" i="66"/>
  <c r="AR15" i="66"/>
  <c r="AP15" i="66"/>
  <c r="AO15" i="66"/>
  <c r="CT15" i="66" s="1"/>
  <c r="BH23" i="65"/>
  <c r="DC23" i="65" s="1"/>
  <c r="BI23" i="65"/>
  <c r="BJ27" i="64"/>
  <c r="BI27" i="64"/>
  <c r="BH27" i="64"/>
  <c r="DC27" i="64" s="1"/>
  <c r="AN26" i="64"/>
  <c r="AS26" i="64" s="1"/>
  <c r="CV26" i="64" s="1"/>
  <c r="AR29" i="63"/>
  <c r="AQ29" i="63"/>
  <c r="AO29" i="63"/>
  <c r="CT29" i="63" s="1"/>
  <c r="AP29" i="63"/>
  <c r="AN12" i="65"/>
  <c r="AS12" i="65" s="1"/>
  <c r="CV12" i="65" s="1"/>
  <c r="DL11" i="65"/>
  <c r="CE11" i="65"/>
  <c r="R19" i="63"/>
  <c r="Q19" i="63"/>
  <c r="P19" i="63"/>
  <c r="AQ14" i="64"/>
  <c r="AR14" i="64"/>
  <c r="AP14" i="64"/>
  <c r="AO14" i="64"/>
  <c r="CT14" i="64" s="1"/>
  <c r="BI13" i="63"/>
  <c r="BJ13" i="63"/>
  <c r="BH13" i="63"/>
  <c r="DC13" i="63" s="1"/>
  <c r="CE14" i="63"/>
  <c r="DL14" i="63"/>
  <c r="BJ30" i="64"/>
  <c r="Q30" i="64"/>
  <c r="CF23" i="62"/>
  <c r="CH23" i="62"/>
  <c r="CI23" i="62"/>
  <c r="AR15" i="62"/>
  <c r="AP15" i="62"/>
  <c r="AO15" i="62"/>
  <c r="CT15" i="62" s="1"/>
  <c r="AQ15" i="62"/>
  <c r="CG16" i="64"/>
  <c r="CF16" i="64"/>
  <c r="CI16" i="64"/>
  <c r="AN28" i="63"/>
  <c r="AS28" i="63" s="1"/>
  <c r="CV28" i="63" s="1"/>
  <c r="R26" i="63"/>
  <c r="Q26" i="63"/>
  <c r="P26" i="63"/>
  <c r="BH26" i="62"/>
  <c r="DC26" i="62" s="1"/>
  <c r="BJ26" i="62"/>
  <c r="BI26" i="62"/>
  <c r="R25" i="62"/>
  <c r="Q25" i="62"/>
  <c r="P25" i="62"/>
  <c r="CE13" i="65"/>
  <c r="DL13" i="65"/>
  <c r="CE18" i="63"/>
  <c r="DL18" i="63"/>
  <c r="CI16" i="63"/>
  <c r="CG16" i="63"/>
  <c r="CH16" i="63"/>
  <c r="AR23" i="67"/>
  <c r="AR30" i="67"/>
  <c r="AQ30" i="67"/>
  <c r="AP30" i="67"/>
  <c r="AO30" i="67"/>
  <c r="CT30" i="67" s="1"/>
  <c r="AP23" i="67"/>
  <c r="AP16" i="67"/>
  <c r="AQ16" i="67"/>
  <c r="AO16" i="67"/>
  <c r="CT16" i="67" s="1"/>
  <c r="AR16" i="67"/>
  <c r="CI29" i="67"/>
  <c r="CH29" i="67"/>
  <c r="CG29" i="67"/>
  <c r="CI29" i="66"/>
  <c r="CH29" i="66"/>
  <c r="CG29" i="66"/>
  <c r="P35" i="66"/>
  <c r="AO22" i="66"/>
  <c r="CT22" i="66" s="1"/>
  <c r="AP22" i="66"/>
  <c r="CI14" i="66"/>
  <c r="CH14" i="66"/>
  <c r="CG14" i="66"/>
  <c r="CF14" i="66"/>
  <c r="CI30" i="64"/>
  <c r="CI22" i="65"/>
  <c r="DL27" i="64"/>
  <c r="CE27" i="64"/>
  <c r="CE26" i="64"/>
  <c r="DL26" i="64"/>
  <c r="AR30" i="65"/>
  <c r="AP30" i="65"/>
  <c r="AQ30" i="65"/>
  <c r="AO30" i="65"/>
  <c r="CT30" i="65" s="1"/>
  <c r="R29" i="63"/>
  <c r="B29" i="63"/>
  <c r="P29" i="63" s="1"/>
  <c r="BH11" i="65"/>
  <c r="DC11" i="65" s="1"/>
  <c r="BJ11" i="65"/>
  <c r="BI11" i="65"/>
  <c r="F27" i="65" a="1"/>
  <c r="F27" i="65" s="1"/>
  <c r="N27" i="65" s="1"/>
  <c r="F25" i="65" a="1"/>
  <c r="F25" i="65" s="1"/>
  <c r="N25" i="65" s="1"/>
  <c r="CR24" i="65"/>
  <c r="F28" i="65" a="1"/>
  <c r="F28" i="65" s="1"/>
  <c r="N28" i="65" s="1"/>
  <c r="F26" i="65" a="1"/>
  <c r="F26" i="65" s="1"/>
  <c r="N26" i="65" s="1"/>
  <c r="AO16" i="64"/>
  <c r="CT16" i="64" s="1"/>
  <c r="AR16" i="64"/>
  <c r="AQ16" i="64"/>
  <c r="AP16" i="64"/>
  <c r="AN19" i="63"/>
  <c r="AS19" i="63" s="1"/>
  <c r="CV19" i="63" s="1"/>
  <c r="BI22" i="64"/>
  <c r="AR29" i="64"/>
  <c r="AP29" i="64"/>
  <c r="AQ29" i="64"/>
  <c r="AO29" i="64"/>
  <c r="CT29" i="64" s="1"/>
  <c r="F19" i="62" a="1"/>
  <c r="F19" i="62" s="1"/>
  <c r="N19" i="62" s="1"/>
  <c r="F18" i="62" a="1"/>
  <c r="F18" i="62" s="1"/>
  <c r="N18" i="62" s="1"/>
  <c r="CR17" i="62"/>
  <c r="F20" i="62" a="1"/>
  <c r="F20" i="62" s="1"/>
  <c r="N20" i="62" s="1"/>
  <c r="F21" i="62" a="1"/>
  <c r="F21" i="62" s="1"/>
  <c r="N21" i="62" s="1"/>
  <c r="Q22" i="65"/>
  <c r="R30" i="64"/>
  <c r="AR23" i="62"/>
  <c r="R16" i="64"/>
  <c r="Q16" i="64"/>
  <c r="B16" i="64"/>
  <c r="P16" i="64" s="1"/>
  <c r="CI22" i="62"/>
  <c r="DL25" i="62"/>
  <c r="CE25" i="62"/>
  <c r="AN26" i="62"/>
  <c r="AS26" i="62" s="1"/>
  <c r="CV26" i="62" s="1"/>
  <c r="AN11" i="66"/>
  <c r="AS11" i="66" s="1"/>
  <c r="CV11" i="66" s="1"/>
  <c r="CH15" i="66"/>
  <c r="CI15" i="66"/>
  <c r="CG15" i="66"/>
  <c r="CF15" i="66"/>
  <c r="B22" i="66"/>
  <c r="P22" i="66" s="1"/>
  <c r="R22" i="66"/>
  <c r="Q22" i="66"/>
  <c r="AP30" i="66"/>
  <c r="AO30" i="66"/>
  <c r="CT30" i="66" s="1"/>
  <c r="AQ30" i="66"/>
  <c r="AR30" i="66"/>
  <c r="AQ15" i="65"/>
  <c r="CG22" i="65"/>
  <c r="F18" i="64" a="1"/>
  <c r="F18" i="64" s="1"/>
  <c r="N18" i="64" s="1"/>
  <c r="F20" i="64" a="1"/>
  <c r="F20" i="64" s="1"/>
  <c r="N20" i="64" s="1"/>
  <c r="F19" i="64" a="1"/>
  <c r="F19" i="64" s="1"/>
  <c r="N19" i="64" s="1"/>
  <c r="CR17" i="64"/>
  <c r="DL28" i="64"/>
  <c r="CE28" i="64"/>
  <c r="Q27" i="64"/>
  <c r="R27" i="64"/>
  <c r="P27" i="64"/>
  <c r="AR23" i="65"/>
  <c r="F35" i="65" a="1"/>
  <c r="F35" i="65" s="1"/>
  <c r="N35" i="65" s="1"/>
  <c r="F33" i="65" a="1"/>
  <c r="F33" i="65" s="1"/>
  <c r="N33" i="65" s="1"/>
  <c r="CR31" i="65"/>
  <c r="F34" i="65" a="1"/>
  <c r="F34" i="65" s="1"/>
  <c r="N34" i="65" s="1"/>
  <c r="F32" i="65" a="1"/>
  <c r="F32" i="65" s="1"/>
  <c r="N32" i="65" s="1"/>
  <c r="P18" i="63"/>
  <c r="Q18" i="63"/>
  <c r="R18" i="63"/>
  <c r="DL19" i="63"/>
  <c r="CE19" i="63"/>
  <c r="BJ22" i="64"/>
  <c r="F32" i="62" a="1"/>
  <c r="F32" i="62" s="1"/>
  <c r="N32" i="62" s="1"/>
  <c r="CR31" i="62"/>
  <c r="F35" i="62" a="1"/>
  <c r="F35" i="62" s="1"/>
  <c r="N35" i="62" s="1"/>
  <c r="F34" i="62" a="1"/>
  <c r="F34" i="62" s="1"/>
  <c r="N34" i="62" s="1"/>
  <c r="F33" i="62" a="1"/>
  <c r="F33" i="62" s="1"/>
  <c r="N33" i="62" s="1"/>
  <c r="CG21" i="63"/>
  <c r="CH21" i="63"/>
  <c r="CF21" i="63"/>
  <c r="CI21" i="63"/>
  <c r="AO23" i="62"/>
  <c r="CT23" i="62" s="1"/>
  <c r="AP23" i="62"/>
  <c r="CE27" i="62"/>
  <c r="DL27" i="62"/>
  <c r="DL26" i="62"/>
  <c r="CE26" i="62"/>
  <c r="AN11" i="63"/>
  <c r="AS11" i="63" s="1"/>
  <c r="CV11" i="63" s="1"/>
  <c r="B23" i="62"/>
  <c r="P23" i="62" s="1"/>
  <c r="R23" i="62"/>
  <c r="CG22" i="62"/>
  <c r="AN25" i="62"/>
  <c r="AS25" i="62" s="1"/>
  <c r="CV25" i="62" s="1"/>
  <c r="Q27" i="62"/>
  <c r="P27" i="62"/>
  <c r="R27" i="62"/>
  <c r="BJ22" i="62"/>
  <c r="F10" i="65" a="1"/>
  <c r="F10" i="65" s="1"/>
  <c r="N10" i="65" s="1"/>
  <c r="Q20" i="63"/>
  <c r="P20" i="63"/>
  <c r="R20" i="63"/>
  <c r="P25" i="63"/>
  <c r="AP22" i="62"/>
  <c r="CH22" i="62"/>
  <c r="P28" i="62"/>
  <c r="R28" i="62"/>
  <c r="Q28" i="62"/>
  <c r="CE28" i="62"/>
  <c r="DL28" i="62"/>
  <c r="AN20" i="63"/>
  <c r="AS20" i="63" s="1"/>
  <c r="CV20" i="63" s="1"/>
  <c r="BH15" i="64"/>
  <c r="DC15" i="64" s="1"/>
  <c r="BI15" i="64"/>
  <c r="CI29" i="62"/>
  <c r="CH29" i="62"/>
  <c r="CG29" i="62"/>
  <c r="CH30" i="62"/>
  <c r="CG30" i="62"/>
  <c r="CI30" i="62"/>
  <c r="AN27" i="62"/>
  <c r="AS27" i="62" s="1"/>
  <c r="CV27" i="62" s="1"/>
  <c r="AN28" i="62"/>
  <c r="AS28" i="62" s="1"/>
  <c r="CV28" i="62" s="1"/>
  <c r="Q23" i="62"/>
  <c r="AP26" i="54"/>
  <c r="P28" i="54"/>
  <c r="CR17" i="54"/>
  <c r="CR31" i="55"/>
  <c r="CE13" i="55"/>
  <c r="DL13" i="55"/>
  <c r="F35" i="55" a="1"/>
  <c r="F35" i="55" s="1"/>
  <c r="N35" i="55" s="1"/>
  <c r="R35" i="55" s="1"/>
  <c r="F33" i="55" a="1"/>
  <c r="F33" i="55" s="1"/>
  <c r="N33" i="55" s="1"/>
  <c r="Q33" i="55" s="1"/>
  <c r="F32" i="55" a="1"/>
  <c r="F32" i="55" s="1"/>
  <c r="N32" i="55" s="1"/>
  <c r="Q32" i="55" s="1"/>
  <c r="CE12" i="55"/>
  <c r="CK12" i="55" s="1"/>
  <c r="AN35" i="55"/>
  <c r="AS35" i="55" s="1"/>
  <c r="CV35" i="55" s="1"/>
  <c r="Q11" i="55"/>
  <c r="AN11" i="58"/>
  <c r="AS11" i="58" s="1"/>
  <c r="CV11" i="58" s="1"/>
  <c r="F11" i="58" a="1"/>
  <c r="F11" i="58" s="1"/>
  <c r="N11" i="58" s="1"/>
  <c r="CR10" i="58"/>
  <c r="F12" i="58" a="1"/>
  <c r="F12" i="58" s="1"/>
  <c r="N12" i="58" s="1"/>
  <c r="AN12" i="58"/>
  <c r="F13" i="58" a="1"/>
  <c r="F13" i="58" s="1"/>
  <c r="N13" i="58" s="1"/>
  <c r="CR17" i="59"/>
  <c r="F26" i="59" a="1"/>
  <c r="F26" i="59" s="1"/>
  <c r="N26" i="59" s="1"/>
  <c r="AN26" i="59"/>
  <c r="F11" i="59" a="1"/>
  <c r="F11" i="59" s="1"/>
  <c r="N11" i="59" s="1"/>
  <c r="AN13" i="59"/>
  <c r="AS13" i="59" s="1"/>
  <c r="CV13" i="59" s="1"/>
  <c r="CR10" i="59"/>
  <c r="AN11" i="59"/>
  <c r="F12" i="59" a="1"/>
  <c r="F12" i="59" s="1"/>
  <c r="N12" i="59" s="1"/>
  <c r="CR24" i="59"/>
  <c r="F21" i="59" a="1"/>
  <c r="F21" i="59" s="1"/>
  <c r="N21" i="59" s="1"/>
  <c r="R21" i="59" s="1"/>
  <c r="DL12" i="52"/>
  <c r="F12" i="52" a="1"/>
  <c r="F12" i="52" s="1"/>
  <c r="N12" i="52" s="1"/>
  <c r="DL13" i="52"/>
  <c r="F11" i="52" a="1"/>
  <c r="F11" i="52" s="1"/>
  <c r="N11" i="52" s="1"/>
  <c r="R11" i="52" s="1"/>
  <c r="CG21" i="52"/>
  <c r="F13" i="52" a="1"/>
  <c r="F13" i="52" s="1"/>
  <c r="N13" i="52" s="1"/>
  <c r="CR10" i="52"/>
  <c r="DL21" i="52"/>
  <c r="AN13" i="52"/>
  <c r="AS13" i="52" s="1"/>
  <c r="CV13" i="52" s="1"/>
  <c r="BG13" i="52"/>
  <c r="P20" i="52"/>
  <c r="CH21" i="52"/>
  <c r="CF21" i="52"/>
  <c r="DL18" i="52"/>
  <c r="CE18" i="52"/>
  <c r="CE19" i="52"/>
  <c r="CK19" i="52" s="1"/>
  <c r="AN27" i="49"/>
  <c r="AS27" i="49" s="1"/>
  <c r="CV27" i="49" s="1"/>
  <c r="CR24" i="49"/>
  <c r="F26" i="49" a="1"/>
  <c r="F26" i="49" s="1"/>
  <c r="N26" i="49" s="1"/>
  <c r="P26" i="49" s="1"/>
  <c r="AN25" i="49"/>
  <c r="F25" i="49" a="1"/>
  <c r="F25" i="49" s="1"/>
  <c r="N25" i="49" s="1"/>
  <c r="R28" i="58"/>
  <c r="Q28" i="58"/>
  <c r="P28" i="58"/>
  <c r="AO23" i="60"/>
  <c r="CT23" i="60" s="1"/>
  <c r="AP23" i="60"/>
  <c r="AR23" i="60"/>
  <c r="AQ23" i="60"/>
  <c r="DL31" i="59"/>
  <c r="CE31" i="59"/>
  <c r="CG23" i="57"/>
  <c r="CF23" i="57"/>
  <c r="CI23" i="57"/>
  <c r="CH23" i="57"/>
  <c r="F33" i="61" a="1"/>
  <c r="F33" i="61" s="1"/>
  <c r="N33" i="61" s="1"/>
  <c r="F32" i="61" a="1"/>
  <c r="F32" i="61" s="1"/>
  <c r="N32" i="61" s="1"/>
  <c r="CR31" i="61"/>
  <c r="F34" i="61" a="1"/>
  <c r="F34" i="61" s="1"/>
  <c r="N34" i="61" s="1"/>
  <c r="F35" i="61" a="1"/>
  <c r="F35" i="61" s="1"/>
  <c r="N35" i="61" s="1"/>
  <c r="AQ16" i="58"/>
  <c r="AP16" i="58"/>
  <c r="AO16" i="58"/>
  <c r="CT16" i="58" s="1"/>
  <c r="AR16" i="58"/>
  <c r="B23" i="59"/>
  <c r="P23" i="59" s="1"/>
  <c r="Q23" i="59"/>
  <c r="R23" i="59"/>
  <c r="BH22" i="57"/>
  <c r="DC22" i="57" s="1"/>
  <c r="BI22" i="57"/>
  <c r="BJ22" i="57"/>
  <c r="AR27" i="58"/>
  <c r="AQ27" i="58"/>
  <c r="AO27" i="58"/>
  <c r="CT27" i="58" s="1"/>
  <c r="AP27" i="58"/>
  <c r="CF16" i="60"/>
  <c r="CI16" i="60"/>
  <c r="CG16" i="60"/>
  <c r="BH22" i="55"/>
  <c r="DC22" i="55" s="1"/>
  <c r="BI22" i="55"/>
  <c r="BJ22" i="55"/>
  <c r="F27" i="61" a="1"/>
  <c r="F27" i="61" s="1"/>
  <c r="N27" i="61" s="1"/>
  <c r="F26" i="61" a="1"/>
  <c r="F26" i="61" s="1"/>
  <c r="N26" i="61" s="1"/>
  <c r="F25" i="61" a="1"/>
  <c r="F25" i="61" s="1"/>
  <c r="N25" i="61" s="1"/>
  <c r="F28" i="61" a="1"/>
  <c r="F28" i="61" s="1"/>
  <c r="N28" i="61" s="1"/>
  <c r="CR24" i="61"/>
  <c r="CI30" i="60"/>
  <c r="CG30" i="60"/>
  <c r="CH30" i="60"/>
  <c r="CF30" i="60"/>
  <c r="CI23" i="60"/>
  <c r="CH23" i="60"/>
  <c r="CG23" i="60"/>
  <c r="CF23" i="60"/>
  <c r="BH29" i="56"/>
  <c r="DC29" i="56" s="1"/>
  <c r="BJ29" i="56"/>
  <c r="BI29" i="56"/>
  <c r="BH16" i="59"/>
  <c r="DC16" i="59" s="1"/>
  <c r="BI16" i="59"/>
  <c r="AO22" i="55"/>
  <c r="CT22" i="55" s="1"/>
  <c r="AP22" i="55"/>
  <c r="AQ22" i="55"/>
  <c r="AR22" i="55"/>
  <c r="BJ32" i="56"/>
  <c r="BH32" i="56"/>
  <c r="DC32" i="56" s="1"/>
  <c r="BI32" i="56"/>
  <c r="BH15" i="61"/>
  <c r="DC15" i="61" s="1"/>
  <c r="BJ15" i="61"/>
  <c r="BI15" i="61"/>
  <c r="B22" i="59"/>
  <c r="P22" i="59" s="1"/>
  <c r="R22" i="59"/>
  <c r="CG15" i="61"/>
  <c r="CI29" i="58"/>
  <c r="CH29" i="58"/>
  <c r="CG29" i="58"/>
  <c r="AN25" i="58"/>
  <c r="AS25" i="58" s="1"/>
  <c r="CV25" i="58" s="1"/>
  <c r="AO22" i="59"/>
  <c r="CT22" i="59" s="1"/>
  <c r="AQ22" i="59"/>
  <c r="AR22" i="59"/>
  <c r="AN31" i="59"/>
  <c r="AS31" i="59" s="1"/>
  <c r="CV31" i="59" s="1"/>
  <c r="BI18" i="60"/>
  <c r="BH18" i="60"/>
  <c r="DC18" i="60" s="1"/>
  <c r="BJ18" i="60"/>
  <c r="AP22" i="59"/>
  <c r="AN18" i="60"/>
  <c r="AS18" i="60" s="1"/>
  <c r="CV18" i="60" s="1"/>
  <c r="CH16" i="60"/>
  <c r="CE34" i="59"/>
  <c r="DL34" i="59"/>
  <c r="CG16" i="59"/>
  <c r="CI16" i="59"/>
  <c r="CH16" i="59"/>
  <c r="AO30" i="56"/>
  <c r="CT30" i="56" s="1"/>
  <c r="AR30" i="56"/>
  <c r="AQ30" i="56"/>
  <c r="AP30" i="56"/>
  <c r="CI15" i="56"/>
  <c r="CH15" i="56"/>
  <c r="CG15" i="56"/>
  <c r="B23" i="57"/>
  <c r="P23" i="57" s="1"/>
  <c r="Q23" i="57"/>
  <c r="R23" i="57"/>
  <c r="CI15" i="61"/>
  <c r="Q33" i="60"/>
  <c r="P33" i="60"/>
  <c r="R33" i="60"/>
  <c r="BI34" i="60"/>
  <c r="BJ34" i="60"/>
  <c r="R20" i="60"/>
  <c r="Q20" i="60"/>
  <c r="P20" i="60"/>
  <c r="BH35" i="59"/>
  <c r="DC35" i="59" s="1"/>
  <c r="BJ35" i="59"/>
  <c r="BI35" i="59"/>
  <c r="AN35" i="59"/>
  <c r="AS35" i="59" s="1"/>
  <c r="CV35" i="59" s="1"/>
  <c r="BJ16" i="59"/>
  <c r="CI15" i="60"/>
  <c r="CH15" i="60"/>
  <c r="CF15" i="60"/>
  <c r="CG15" i="60"/>
  <c r="F21" i="58" a="1"/>
  <c r="F21" i="58" s="1"/>
  <c r="N21" i="58" s="1"/>
  <c r="F18" i="58" a="1"/>
  <c r="F18" i="58" s="1"/>
  <c r="N18" i="58" s="1"/>
  <c r="CR17" i="58"/>
  <c r="F19" i="58" a="1"/>
  <c r="F19" i="58" s="1"/>
  <c r="N19" i="58" s="1"/>
  <c r="F20" i="58" a="1"/>
  <c r="F20" i="58" s="1"/>
  <c r="N20" i="58" s="1"/>
  <c r="AR22" i="58"/>
  <c r="AQ22" i="58"/>
  <c r="AP22" i="58"/>
  <c r="AO22" i="58"/>
  <c r="CT22" i="58" s="1"/>
  <c r="DL26" i="58"/>
  <c r="CE26" i="58"/>
  <c r="BH27" i="58"/>
  <c r="DC27" i="58" s="1"/>
  <c r="BJ27" i="58"/>
  <c r="BI27" i="58"/>
  <c r="Q22" i="59"/>
  <c r="AP26" i="57"/>
  <c r="BH29" i="55"/>
  <c r="DC29" i="55" s="1"/>
  <c r="BJ29" i="55"/>
  <c r="BI29" i="55"/>
  <c r="AN12" i="55"/>
  <c r="AS12" i="55" s="1"/>
  <c r="CV12" i="55" s="1"/>
  <c r="CG14" i="55"/>
  <c r="CF14" i="55"/>
  <c r="CI14" i="55"/>
  <c r="CH14" i="55"/>
  <c r="AR16" i="54"/>
  <c r="AO14" i="61"/>
  <c r="CT14" i="61" s="1"/>
  <c r="AR14" i="61"/>
  <c r="AQ14" i="61"/>
  <c r="AP14" i="61"/>
  <c r="AN25" i="60"/>
  <c r="AS25" i="60" s="1"/>
  <c r="CV25" i="60" s="1"/>
  <c r="AN34" i="60"/>
  <c r="AS34" i="60" s="1"/>
  <c r="CV34" i="60" s="1"/>
  <c r="BJ20" i="60"/>
  <c r="BH20" i="60"/>
  <c r="DC20" i="60" s="1"/>
  <c r="BI20" i="60"/>
  <c r="CG14" i="58"/>
  <c r="CF14" i="58"/>
  <c r="CI14" i="58"/>
  <c r="CH14" i="58"/>
  <c r="R32" i="59"/>
  <c r="Q32" i="59"/>
  <c r="P32" i="59"/>
  <c r="CE35" i="59"/>
  <c r="DL35" i="59"/>
  <c r="BJ23" i="58"/>
  <c r="BH23" i="58"/>
  <c r="DC23" i="58" s="1"/>
  <c r="BJ28" i="58"/>
  <c r="BI28" i="58"/>
  <c r="BH28" i="58"/>
  <c r="DC28" i="58" s="1"/>
  <c r="DL27" i="58"/>
  <c r="CE27" i="58"/>
  <c r="CI16" i="57"/>
  <c r="CG16" i="57"/>
  <c r="CH16" i="57"/>
  <c r="B16" i="57"/>
  <c r="P16" i="57" s="1"/>
  <c r="R16" i="57"/>
  <c r="CF22" i="55"/>
  <c r="CH22" i="55"/>
  <c r="BI35" i="56"/>
  <c r="BJ35" i="56"/>
  <c r="BH35" i="56"/>
  <c r="DC35" i="56" s="1"/>
  <c r="BJ33" i="56"/>
  <c r="BH33" i="56"/>
  <c r="DC33" i="56" s="1"/>
  <c r="BI33" i="56"/>
  <c r="DL27" i="54"/>
  <c r="CE27" i="54"/>
  <c r="BH16" i="54"/>
  <c r="DC16" i="54" s="1"/>
  <c r="BJ16" i="54"/>
  <c r="BI16" i="54"/>
  <c r="AQ11" i="55"/>
  <c r="AO11" i="55"/>
  <c r="CT11" i="55" s="1"/>
  <c r="AR11" i="55"/>
  <c r="AP11" i="55"/>
  <c r="CG16" i="56"/>
  <c r="F10" i="55" a="1"/>
  <c r="F10" i="55" s="1"/>
  <c r="N10" i="55" s="1"/>
  <c r="CG15" i="54"/>
  <c r="CG30" i="56"/>
  <c r="F28" i="56" a="1"/>
  <c r="F28" i="56" s="1"/>
  <c r="N28" i="56" s="1"/>
  <c r="F27" i="56" a="1"/>
  <c r="F27" i="56" s="1"/>
  <c r="N27" i="56" s="1"/>
  <c r="F26" i="56" a="1"/>
  <c r="F26" i="56" s="1"/>
  <c r="N26" i="56" s="1"/>
  <c r="F25" i="56" a="1"/>
  <c r="F25" i="56" s="1"/>
  <c r="N25" i="56" s="1"/>
  <c r="CR24" i="56"/>
  <c r="R15" i="57"/>
  <c r="P33" i="56"/>
  <c r="R33" i="56"/>
  <c r="Q33" i="56"/>
  <c r="AN33" i="56"/>
  <c r="AS33" i="56" s="1"/>
  <c r="CV33" i="56" s="1"/>
  <c r="CH23" i="56"/>
  <c r="R24" i="54"/>
  <c r="BI16" i="55"/>
  <c r="BJ27" i="54"/>
  <c r="BI27" i="54"/>
  <c r="BH27" i="54"/>
  <c r="DC27" i="54" s="1"/>
  <c r="CF14" i="54"/>
  <c r="CH14" i="54"/>
  <c r="CI14" i="54"/>
  <c r="CG14" i="54"/>
  <c r="CH30" i="55"/>
  <c r="BH11" i="55"/>
  <c r="DC11" i="55" s="1"/>
  <c r="BJ11" i="55"/>
  <c r="BI11" i="55"/>
  <c r="CI30" i="56"/>
  <c r="AR30" i="59"/>
  <c r="AQ30" i="59"/>
  <c r="AO30" i="59"/>
  <c r="CT30" i="59" s="1"/>
  <c r="AP30" i="59"/>
  <c r="B30" i="58"/>
  <c r="P30" i="58" s="1"/>
  <c r="Q30" i="58"/>
  <c r="R27" i="58"/>
  <c r="Q27" i="58"/>
  <c r="P27" i="58"/>
  <c r="R23" i="56"/>
  <c r="Q23" i="56"/>
  <c r="B23" i="56"/>
  <c r="P23" i="56" s="1"/>
  <c r="R19" i="60"/>
  <c r="P19" i="60"/>
  <c r="Q19" i="60"/>
  <c r="BH19" i="60"/>
  <c r="DC19" i="60" s="1"/>
  <c r="BJ19" i="60"/>
  <c r="BI19" i="60"/>
  <c r="AO29" i="59"/>
  <c r="CT29" i="59" s="1"/>
  <c r="AQ29" i="59"/>
  <c r="AN34" i="59"/>
  <c r="AS34" i="59" s="1"/>
  <c r="CV34" i="59" s="1"/>
  <c r="R16" i="60"/>
  <c r="B16" i="60"/>
  <c r="P16" i="60" s="1"/>
  <c r="F13" i="61" a="1"/>
  <c r="F13" i="61" s="1"/>
  <c r="N13" i="61" s="1"/>
  <c r="F11" i="61" a="1"/>
  <c r="F11" i="61" s="1"/>
  <c r="N11" i="61" s="1"/>
  <c r="CR10" i="61"/>
  <c r="F12" i="61" a="1"/>
  <c r="F12" i="61" s="1"/>
  <c r="N12" i="61" s="1"/>
  <c r="AP29" i="59"/>
  <c r="AQ23" i="58"/>
  <c r="AR23" i="58"/>
  <c r="AP23" i="58"/>
  <c r="AO23" i="58"/>
  <c r="CT23" i="58" s="1"/>
  <c r="Q16" i="59"/>
  <c r="Q16" i="57"/>
  <c r="BJ25" i="58"/>
  <c r="BI25" i="58"/>
  <c r="BH25" i="58"/>
  <c r="DC25" i="58" s="1"/>
  <c r="AN26" i="58"/>
  <c r="AS26" i="58" s="1"/>
  <c r="CV26" i="58" s="1"/>
  <c r="BI29" i="58"/>
  <c r="AQ23" i="56"/>
  <c r="AO23" i="56"/>
  <c r="CT23" i="56" s="1"/>
  <c r="F20" i="56" a="1"/>
  <c r="F20" i="56" s="1"/>
  <c r="N20" i="56" s="1"/>
  <c r="F18" i="56" a="1"/>
  <c r="F18" i="56" s="1"/>
  <c r="N18" i="56" s="1"/>
  <c r="CR17" i="56"/>
  <c r="BG21" i="56"/>
  <c r="BK21" i="56" s="1"/>
  <c r="F19" i="56" a="1"/>
  <c r="F19" i="56" s="1"/>
  <c r="N19" i="56" s="1"/>
  <c r="F21" i="56" a="1"/>
  <c r="F21" i="56" s="1"/>
  <c r="N21" i="56" s="1"/>
  <c r="AN33" i="57"/>
  <c r="AS33" i="57" s="1"/>
  <c r="CV33" i="57" s="1"/>
  <c r="B16" i="56"/>
  <c r="P16" i="56" s="1"/>
  <c r="R16" i="56"/>
  <c r="CH15" i="57"/>
  <c r="CG15" i="57"/>
  <c r="CF15" i="57"/>
  <c r="CI15" i="57"/>
  <c r="BI30" i="56"/>
  <c r="AQ30" i="55"/>
  <c r="AP30" i="55"/>
  <c r="AO30" i="55"/>
  <c r="CT30" i="55" s="1"/>
  <c r="AR30" i="55"/>
  <c r="Q35" i="56"/>
  <c r="R35" i="56"/>
  <c r="P35" i="56"/>
  <c r="DL33" i="56"/>
  <c r="CE33" i="56"/>
  <c r="AO16" i="55"/>
  <c r="CT16" i="55" s="1"/>
  <c r="AQ16" i="55"/>
  <c r="F12" i="54" a="1"/>
  <c r="F12" i="54" s="1"/>
  <c r="N12" i="54" s="1"/>
  <c r="F13" i="54" a="1"/>
  <c r="F13" i="54" s="1"/>
  <c r="N13" i="54" s="1"/>
  <c r="CR10" i="54"/>
  <c r="F11" i="54" a="1"/>
  <c r="F11" i="54" s="1"/>
  <c r="N11" i="54" s="1"/>
  <c r="DL25" i="54"/>
  <c r="CE25" i="54"/>
  <c r="CI22" i="56"/>
  <c r="CG22" i="56"/>
  <c r="CF22" i="56"/>
  <c r="CH22" i="56"/>
  <c r="AQ23" i="54"/>
  <c r="DL11" i="55"/>
  <c r="CE11" i="55"/>
  <c r="AN28" i="54"/>
  <c r="AS28" i="54" s="1"/>
  <c r="CV28" i="54" s="1"/>
  <c r="AR15" i="54"/>
  <c r="AP15" i="54"/>
  <c r="AO15" i="54"/>
  <c r="CT15" i="54" s="1"/>
  <c r="AQ15" i="54"/>
  <c r="AQ30" i="54"/>
  <c r="AP30" i="54"/>
  <c r="AR30" i="54"/>
  <c r="AO30" i="54"/>
  <c r="CT30" i="54" s="1"/>
  <c r="AN21" i="60"/>
  <c r="AS21" i="60" s="1"/>
  <c r="CV21" i="60" s="1"/>
  <c r="AN35" i="58"/>
  <c r="AS35" i="58" s="1"/>
  <c r="CV35" i="58" s="1"/>
  <c r="AN34" i="54"/>
  <c r="AS34" i="54" s="1"/>
  <c r="CV34" i="54" s="1"/>
  <c r="AR23" i="54"/>
  <c r="R35" i="60"/>
  <c r="P35" i="60"/>
  <c r="Q35" i="60"/>
  <c r="P34" i="59"/>
  <c r="Q34" i="59"/>
  <c r="R34" i="59"/>
  <c r="AP16" i="60"/>
  <c r="AO16" i="60"/>
  <c r="CT16" i="60" s="1"/>
  <c r="AQ16" i="60"/>
  <c r="AR16" i="60"/>
  <c r="BI26" i="58"/>
  <c r="BH26" i="58"/>
  <c r="DC26" i="58" s="1"/>
  <c r="BJ26" i="58"/>
  <c r="CE28" i="58"/>
  <c r="DL28" i="58"/>
  <c r="B30" i="56"/>
  <c r="P30" i="56" s="1"/>
  <c r="R30" i="56"/>
  <c r="BI16" i="56"/>
  <c r="CE32" i="56"/>
  <c r="DL32" i="56"/>
  <c r="BJ34" i="56"/>
  <c r="BI34" i="56"/>
  <c r="BH34" i="56"/>
  <c r="DC34" i="56" s="1"/>
  <c r="P33" i="54"/>
  <c r="R33" i="54"/>
  <c r="Q33" i="54"/>
  <c r="R27" i="54"/>
  <c r="Q27" i="54"/>
  <c r="P27" i="54"/>
  <c r="CI16" i="54"/>
  <c r="CH16" i="54"/>
  <c r="CG16" i="54"/>
  <c r="CF16" i="54"/>
  <c r="BI25" i="54"/>
  <c r="BJ25" i="54"/>
  <c r="BH25" i="54"/>
  <c r="DC25" i="54" s="1"/>
  <c r="F24" i="55" a="1"/>
  <c r="F24" i="55" s="1"/>
  <c r="N24" i="55" s="1"/>
  <c r="BI13" i="55"/>
  <c r="BJ13" i="55"/>
  <c r="BH13" i="55"/>
  <c r="DC13" i="55" s="1"/>
  <c r="AR25" i="54"/>
  <c r="AQ25" i="54"/>
  <c r="AP25" i="54"/>
  <c r="AO25" i="54"/>
  <c r="CT25" i="54" s="1"/>
  <c r="CF16" i="55"/>
  <c r="CG16" i="55"/>
  <c r="CH16" i="55"/>
  <c r="CI16" i="55"/>
  <c r="AQ16" i="54"/>
  <c r="CI29" i="61"/>
  <c r="CH29" i="61"/>
  <c r="CG29" i="61"/>
  <c r="AR30" i="60"/>
  <c r="AQ30" i="60"/>
  <c r="AP30" i="60"/>
  <c r="AO30" i="60"/>
  <c r="CT30" i="60" s="1"/>
  <c r="BI21" i="60"/>
  <c r="BJ21" i="60"/>
  <c r="BH21" i="60"/>
  <c r="DC21" i="60" s="1"/>
  <c r="BJ23" i="60"/>
  <c r="AN33" i="59"/>
  <c r="AS33" i="59" s="1"/>
  <c r="CV33" i="59" s="1"/>
  <c r="Q26" i="58"/>
  <c r="R26" i="58"/>
  <c r="P26" i="58"/>
  <c r="AP16" i="57"/>
  <c r="AO16" i="57"/>
  <c r="CT16" i="57" s="1"/>
  <c r="AN28" i="60"/>
  <c r="AS28" i="60" s="1"/>
  <c r="CV28" i="60" s="1"/>
  <c r="CE33" i="59"/>
  <c r="DL33" i="59"/>
  <c r="AN32" i="59"/>
  <c r="AS32" i="59" s="1"/>
  <c r="CV32" i="59" s="1"/>
  <c r="F10" i="60" a="1"/>
  <c r="F10" i="60" s="1"/>
  <c r="N10" i="60" s="1"/>
  <c r="R30" i="58"/>
  <c r="F21" i="61" a="1"/>
  <c r="F21" i="61" s="1"/>
  <c r="N21" i="61" s="1"/>
  <c r="F19" i="61" a="1"/>
  <c r="F19" i="61" s="1"/>
  <c r="N19" i="61" s="1"/>
  <c r="F20" i="61" a="1"/>
  <c r="F20" i="61" s="1"/>
  <c r="N20" i="61" s="1"/>
  <c r="F18" i="61" a="1"/>
  <c r="F18" i="61" s="1"/>
  <c r="N18" i="61" s="1"/>
  <c r="CR17" i="61"/>
  <c r="CG23" i="59"/>
  <c r="R16" i="59"/>
  <c r="CI23" i="58"/>
  <c r="BJ16" i="60"/>
  <c r="BJ16" i="58"/>
  <c r="AN28" i="58"/>
  <c r="AS28" i="58" s="1"/>
  <c r="CV28" i="58" s="1"/>
  <c r="F24" i="58" a="1"/>
  <c r="F24" i="58" s="1"/>
  <c r="N24" i="58" s="1"/>
  <c r="BJ29" i="58"/>
  <c r="CF22" i="57"/>
  <c r="CI22" i="57"/>
  <c r="CH22" i="57"/>
  <c r="CG22" i="57"/>
  <c r="F13" i="56" a="1"/>
  <c r="F13" i="56" s="1"/>
  <c r="N13" i="56" s="1"/>
  <c r="F11" i="56" a="1"/>
  <c r="F11" i="56" s="1"/>
  <c r="N11" i="56" s="1"/>
  <c r="CR10" i="56"/>
  <c r="F12" i="56" a="1"/>
  <c r="F12" i="56" s="1"/>
  <c r="N12" i="56" s="1"/>
  <c r="AO15" i="57"/>
  <c r="CT15" i="57" s="1"/>
  <c r="AR15" i="57"/>
  <c r="R35" i="57"/>
  <c r="P35" i="57"/>
  <c r="Q35" i="57"/>
  <c r="CF14" i="56"/>
  <c r="CI14" i="56"/>
  <c r="CH14" i="56"/>
  <c r="CG14" i="56"/>
  <c r="AN34" i="56"/>
  <c r="AS34" i="56" s="1"/>
  <c r="CV34" i="56" s="1"/>
  <c r="P34" i="56"/>
  <c r="R34" i="56"/>
  <c r="Q34" i="56"/>
  <c r="CI23" i="56"/>
  <c r="DL28" i="54"/>
  <c r="CE28" i="54"/>
  <c r="BH30" i="54"/>
  <c r="DC30" i="54" s="1"/>
  <c r="BI30" i="54"/>
  <c r="CF34" i="56"/>
  <c r="CG34" i="56"/>
  <c r="CH34" i="56"/>
  <c r="CI34" i="56"/>
  <c r="R15" i="55"/>
  <c r="AQ15" i="61"/>
  <c r="AP15" i="61"/>
  <c r="AR15" i="61"/>
  <c r="AO15" i="61"/>
  <c r="CT15" i="61" s="1"/>
  <c r="F17" i="60" a="1"/>
  <c r="F17" i="60" s="1"/>
  <c r="N17" i="60" s="1"/>
  <c r="CF30" i="59"/>
  <c r="CI30" i="59"/>
  <c r="CH29" i="60"/>
  <c r="CE32" i="59"/>
  <c r="DL32" i="59"/>
  <c r="BJ33" i="59"/>
  <c r="BI33" i="59"/>
  <c r="BH33" i="59"/>
  <c r="DC33" i="59" s="1"/>
  <c r="CI22" i="58"/>
  <c r="CH22" i="58"/>
  <c r="CF22" i="58"/>
  <c r="CG22" i="58"/>
  <c r="CI23" i="59"/>
  <c r="AQ16" i="59"/>
  <c r="AQ29" i="58"/>
  <c r="BI16" i="60"/>
  <c r="Q16" i="58"/>
  <c r="BI16" i="58"/>
  <c r="DL25" i="58"/>
  <c r="CE25" i="58"/>
  <c r="P25" i="58"/>
  <c r="Q25" i="58"/>
  <c r="R25" i="58"/>
  <c r="B22" i="57"/>
  <c r="P22" i="57" s="1"/>
  <c r="R22" i="57"/>
  <c r="Q22" i="57"/>
  <c r="AR29" i="57"/>
  <c r="AQ29" i="57"/>
  <c r="AP29" i="57"/>
  <c r="AO29" i="57"/>
  <c r="CT29" i="57" s="1"/>
  <c r="Q29" i="58"/>
  <c r="AR29" i="56"/>
  <c r="AO29" i="56"/>
  <c r="CT29" i="56" s="1"/>
  <c r="AQ15" i="57"/>
  <c r="Q16" i="56"/>
  <c r="DL20" i="55"/>
  <c r="BJ30" i="56"/>
  <c r="AN32" i="56"/>
  <c r="AS32" i="56" s="1"/>
  <c r="CV32" i="56" s="1"/>
  <c r="CI29" i="55"/>
  <c r="CH29" i="55"/>
  <c r="CG29" i="55"/>
  <c r="F31" i="56" a="1"/>
  <c r="F31" i="56" s="1"/>
  <c r="N31" i="56" s="1"/>
  <c r="AN35" i="56"/>
  <c r="AS35" i="56" s="1"/>
  <c r="CV35" i="56" s="1"/>
  <c r="CG23" i="56"/>
  <c r="DL26" i="54"/>
  <c r="CE26" i="54"/>
  <c r="BH26" i="54"/>
  <c r="DC26" i="54" s="1"/>
  <c r="BJ26" i="54"/>
  <c r="BI26" i="54"/>
  <c r="AR16" i="55"/>
  <c r="Q30" i="56"/>
  <c r="CI23" i="54"/>
  <c r="CH23" i="54"/>
  <c r="Q32" i="56"/>
  <c r="P32" i="56"/>
  <c r="R32" i="56"/>
  <c r="DL35" i="56"/>
  <c r="CE35" i="56"/>
  <c r="CI16" i="56"/>
  <c r="CH30" i="54"/>
  <c r="CI30" i="54"/>
  <c r="CG30" i="54"/>
  <c r="CF30" i="54"/>
  <c r="R26" i="54"/>
  <c r="Q26" i="54"/>
  <c r="P26" i="54"/>
  <c r="AN25" i="55"/>
  <c r="AS25" i="55" s="1"/>
  <c r="CV25" i="55" s="1"/>
  <c r="AP16" i="54"/>
  <c r="AP23" i="54"/>
  <c r="F18" i="53" a="1"/>
  <c r="F18" i="53" s="1"/>
  <c r="N18" i="53" s="1"/>
  <c r="CR17" i="53"/>
  <c r="F21" i="53" a="1"/>
  <c r="F21" i="53" s="1"/>
  <c r="N21" i="53" s="1"/>
  <c r="F19" i="53" a="1"/>
  <c r="F19" i="53" s="1"/>
  <c r="N19" i="53" s="1"/>
  <c r="F20" i="53" a="1"/>
  <c r="F20" i="53" s="1"/>
  <c r="N20" i="53" s="1"/>
  <c r="BH16" i="51"/>
  <c r="DC16" i="51" s="1"/>
  <c r="BI16" i="51"/>
  <c r="F33" i="53" a="1"/>
  <c r="F33" i="53" s="1"/>
  <c r="N33" i="53" s="1"/>
  <c r="F32" i="53" a="1"/>
  <c r="F32" i="53" s="1"/>
  <c r="N32" i="53" s="1"/>
  <c r="CR31" i="53"/>
  <c r="F35" i="53" a="1"/>
  <c r="F35" i="53" s="1"/>
  <c r="N35" i="53" s="1"/>
  <c r="F34" i="53" a="1"/>
  <c r="F34" i="53" s="1"/>
  <c r="N34" i="53" s="1"/>
  <c r="CH16" i="51"/>
  <c r="CI16" i="51"/>
  <c r="BH19" i="50"/>
  <c r="DC19" i="50" s="1"/>
  <c r="BJ19" i="50"/>
  <c r="BI19" i="50"/>
  <c r="AP30" i="52"/>
  <c r="AO30" i="52"/>
  <c r="CT30" i="52" s="1"/>
  <c r="AR30" i="52"/>
  <c r="AQ30" i="52"/>
  <c r="AO22" i="52"/>
  <c r="CT22" i="52" s="1"/>
  <c r="AR22" i="52"/>
  <c r="CI29" i="53"/>
  <c r="CH29" i="53"/>
  <c r="CG29" i="53"/>
  <c r="F27" i="53" a="1"/>
  <c r="F27" i="53" s="1"/>
  <c r="N27" i="53" s="1"/>
  <c r="F25" i="53" a="1"/>
  <c r="F25" i="53" s="1"/>
  <c r="N25" i="53" s="1"/>
  <c r="F28" i="53" a="1"/>
  <c r="F28" i="53" s="1"/>
  <c r="N28" i="53" s="1"/>
  <c r="CR24" i="53"/>
  <c r="F26" i="53" a="1"/>
  <c r="F26" i="53" s="1"/>
  <c r="N26" i="53" s="1"/>
  <c r="F27" i="52" a="1"/>
  <c r="F27" i="52" s="1"/>
  <c r="N27" i="52" s="1"/>
  <c r="F25" i="52" a="1"/>
  <c r="F25" i="52" s="1"/>
  <c r="N25" i="52" s="1"/>
  <c r="CR24" i="52"/>
  <c r="F28" i="52" a="1"/>
  <c r="F28" i="52" s="1"/>
  <c r="N28" i="52" s="1"/>
  <c r="F26" i="52" a="1"/>
  <c r="F26" i="52" s="1"/>
  <c r="N26" i="52" s="1"/>
  <c r="CG15" i="53"/>
  <c r="CF15" i="53"/>
  <c r="CI15" i="53"/>
  <c r="CH15" i="53"/>
  <c r="Q15" i="53"/>
  <c r="DL20" i="52"/>
  <c r="CE20" i="52"/>
  <c r="AQ22" i="52"/>
  <c r="F34" i="51" a="1"/>
  <c r="F34" i="51" s="1"/>
  <c r="N34" i="51" s="1"/>
  <c r="F33" i="51" a="1"/>
  <c r="F33" i="51" s="1"/>
  <c r="N33" i="51" s="1"/>
  <c r="CR31" i="51"/>
  <c r="F35" i="51" a="1"/>
  <c r="F35" i="51" s="1"/>
  <c r="N35" i="51" s="1"/>
  <c r="F32" i="51" a="1"/>
  <c r="F32" i="51" s="1"/>
  <c r="N32" i="51" s="1"/>
  <c r="CE18" i="50"/>
  <c r="DL18" i="50"/>
  <c r="BJ16" i="51"/>
  <c r="BI30" i="52"/>
  <c r="CG22" i="52"/>
  <c r="CF22" i="52"/>
  <c r="CI22" i="52"/>
  <c r="CH22" i="52"/>
  <c r="BH22" i="53"/>
  <c r="DC22" i="53" s="1"/>
  <c r="BJ22" i="53"/>
  <c r="AP15" i="52"/>
  <c r="AR15" i="52"/>
  <c r="AQ15" i="52"/>
  <c r="AO15" i="52"/>
  <c r="CT15" i="52" s="1"/>
  <c r="F35" i="52" a="1"/>
  <c r="F35" i="52" s="1"/>
  <c r="N35" i="52" s="1"/>
  <c r="F34" i="52" a="1"/>
  <c r="F34" i="52" s="1"/>
  <c r="N34" i="52" s="1"/>
  <c r="CR31" i="52"/>
  <c r="F33" i="52" a="1"/>
  <c r="F33" i="52" s="1"/>
  <c r="N33" i="52" s="1"/>
  <c r="F32" i="52" a="1"/>
  <c r="F32" i="52" s="1"/>
  <c r="N32" i="52" s="1"/>
  <c r="BI16" i="53"/>
  <c r="R15" i="53"/>
  <c r="R18" i="52"/>
  <c r="P18" i="52"/>
  <c r="Q18" i="52"/>
  <c r="AR14" i="52"/>
  <c r="AQ14" i="52"/>
  <c r="AP14" i="52"/>
  <c r="AO14" i="52"/>
  <c r="CT14" i="52" s="1"/>
  <c r="BI22" i="52"/>
  <c r="AO22" i="51"/>
  <c r="CT22" i="51" s="1"/>
  <c r="AR22" i="51"/>
  <c r="AQ22" i="51"/>
  <c r="AP22" i="51"/>
  <c r="F18" i="51" a="1"/>
  <c r="F18" i="51" s="1"/>
  <c r="N18" i="51" s="1"/>
  <c r="BG21" i="51"/>
  <c r="BK21" i="51" s="1"/>
  <c r="F21" i="51" a="1"/>
  <c r="F21" i="51" s="1"/>
  <c r="N21" i="51" s="1"/>
  <c r="CR17" i="51"/>
  <c r="F20" i="51" a="1"/>
  <c r="F20" i="51" s="1"/>
  <c r="N20" i="51" s="1"/>
  <c r="F19" i="51" a="1"/>
  <c r="F19" i="51" s="1"/>
  <c r="N19" i="51" s="1"/>
  <c r="AN19" i="50"/>
  <c r="AS19" i="50" s="1"/>
  <c r="CV19" i="50" s="1"/>
  <c r="CI30" i="52"/>
  <c r="BJ30" i="52"/>
  <c r="B23" i="53"/>
  <c r="P23" i="53" s="1"/>
  <c r="Q23" i="53"/>
  <c r="R23" i="53"/>
  <c r="CI30" i="51"/>
  <c r="CH30" i="51"/>
  <c r="CG30" i="51"/>
  <c r="CF30" i="51"/>
  <c r="AN18" i="52"/>
  <c r="AS18" i="52" s="1"/>
  <c r="CV18" i="52" s="1"/>
  <c r="CG16" i="51"/>
  <c r="AQ23" i="51"/>
  <c r="AP23" i="51"/>
  <c r="AO23" i="51"/>
  <c r="CT23" i="51" s="1"/>
  <c r="AR23" i="51"/>
  <c r="BJ22" i="52"/>
  <c r="Q18" i="50"/>
  <c r="R18" i="50"/>
  <c r="P18" i="50"/>
  <c r="AQ16" i="50"/>
  <c r="AO16" i="50"/>
  <c r="CT16" i="50" s="1"/>
  <c r="CH30" i="52"/>
  <c r="B22" i="50"/>
  <c r="P22" i="50" s="1"/>
  <c r="Q22" i="50"/>
  <c r="AO23" i="53"/>
  <c r="CT23" i="53" s="1"/>
  <c r="AR23" i="53"/>
  <c r="CI30" i="53"/>
  <c r="CH30" i="53"/>
  <c r="CG30" i="53"/>
  <c r="CF30" i="53"/>
  <c r="Q19" i="52"/>
  <c r="R19" i="52"/>
  <c r="P19" i="52"/>
  <c r="CH14" i="51"/>
  <c r="CG14" i="51"/>
  <c r="CI14" i="51"/>
  <c r="CF14" i="51"/>
  <c r="CF15" i="50"/>
  <c r="CH15" i="50"/>
  <c r="CG15" i="50"/>
  <c r="CI15" i="50"/>
  <c r="Q29" i="51"/>
  <c r="BJ23" i="53"/>
  <c r="F26" i="50" a="1"/>
  <c r="F26" i="50" s="1"/>
  <c r="N26" i="50" s="1"/>
  <c r="CR24" i="50"/>
  <c r="F27" i="50" a="1"/>
  <c r="F27" i="50" s="1"/>
  <c r="N27" i="50" s="1"/>
  <c r="F25" i="50" a="1"/>
  <c r="F25" i="50" s="1"/>
  <c r="N25" i="50" s="1"/>
  <c r="F28" i="50" a="1"/>
  <c r="F28" i="50" s="1"/>
  <c r="N28" i="50" s="1"/>
  <c r="AN18" i="50"/>
  <c r="AS18" i="50" s="1"/>
  <c r="CV18" i="50" s="1"/>
  <c r="AO22" i="50"/>
  <c r="CT22" i="50" s="1"/>
  <c r="AQ22" i="50"/>
  <c r="AP22" i="50"/>
  <c r="AR30" i="53"/>
  <c r="AQ30" i="53"/>
  <c r="AP30" i="53"/>
  <c r="AO30" i="53"/>
  <c r="CT30" i="53" s="1"/>
  <c r="AN19" i="52"/>
  <c r="AS19" i="52" s="1"/>
  <c r="CV19" i="52" s="1"/>
  <c r="R29" i="51"/>
  <c r="P20" i="50"/>
  <c r="Q20" i="50"/>
  <c r="R20" i="50"/>
  <c r="BJ21" i="50"/>
  <c r="BI21" i="50"/>
  <c r="BH21" i="50"/>
  <c r="DC21" i="50" s="1"/>
  <c r="AR22" i="50"/>
  <c r="CG30" i="52"/>
  <c r="BH21" i="52"/>
  <c r="DC21" i="52" s="1"/>
  <c r="BI21" i="52"/>
  <c r="BJ21" i="52"/>
  <c r="R21" i="52"/>
  <c r="Q21" i="52"/>
  <c r="P21" i="52"/>
  <c r="CF23" i="52"/>
  <c r="CG23" i="52"/>
  <c r="CI23" i="52"/>
  <c r="CH23" i="52"/>
  <c r="F28" i="51" a="1"/>
  <c r="F28" i="51" s="1"/>
  <c r="N28" i="51" s="1"/>
  <c r="F27" i="51" a="1"/>
  <c r="F27" i="51" s="1"/>
  <c r="N27" i="51" s="1"/>
  <c r="F25" i="51" a="1"/>
  <c r="F25" i="51" s="1"/>
  <c r="N25" i="51" s="1"/>
  <c r="F26" i="51" a="1"/>
  <c r="F26" i="51" s="1"/>
  <c r="N26" i="51" s="1"/>
  <c r="CR24" i="51"/>
  <c r="AR29" i="52"/>
  <c r="AQ29" i="52"/>
  <c r="AP29" i="52"/>
  <c r="AO29" i="52"/>
  <c r="CT29" i="52" s="1"/>
  <c r="F35" i="50" a="1"/>
  <c r="F35" i="50" s="1"/>
  <c r="N35" i="50" s="1"/>
  <c r="F33" i="50" a="1"/>
  <c r="F33" i="50" s="1"/>
  <c r="N33" i="50" s="1"/>
  <c r="F32" i="50" a="1"/>
  <c r="F32" i="50" s="1"/>
  <c r="N32" i="50" s="1"/>
  <c r="F34" i="50" a="1"/>
  <c r="F34" i="50" s="1"/>
  <c r="N34" i="50" s="1"/>
  <c r="CR31" i="50"/>
  <c r="AN20" i="50"/>
  <c r="AS20" i="50" s="1"/>
  <c r="CV20" i="50" s="1"/>
  <c r="CG23" i="51"/>
  <c r="CF23" i="51"/>
  <c r="CI23" i="51"/>
  <c r="CH23" i="51"/>
  <c r="CG16" i="50"/>
  <c r="CF16" i="50"/>
  <c r="CI16" i="50"/>
  <c r="CH16" i="50"/>
  <c r="CF15" i="52"/>
  <c r="CH15" i="52"/>
  <c r="CI15" i="52"/>
  <c r="BI18" i="52"/>
  <c r="BH18" i="52"/>
  <c r="DC18" i="52" s="1"/>
  <c r="BJ18" i="52"/>
  <c r="AN21" i="52"/>
  <c r="AS21" i="52" s="1"/>
  <c r="CV21" i="52" s="1"/>
  <c r="AO30" i="50"/>
  <c r="CT30" i="50" s="1"/>
  <c r="AR30" i="50"/>
  <c r="AP30" i="50"/>
  <c r="AQ30" i="50"/>
  <c r="R22" i="52"/>
  <c r="R11" i="53"/>
  <c r="Q11" i="53"/>
  <c r="P11" i="53"/>
  <c r="AN13" i="53"/>
  <c r="AS13" i="53" s="1"/>
  <c r="CV13" i="53" s="1"/>
  <c r="R22" i="53"/>
  <c r="AP16" i="51"/>
  <c r="AQ16" i="51"/>
  <c r="AR16" i="51"/>
  <c r="AO16" i="51"/>
  <c r="CT16" i="51" s="1"/>
  <c r="R16" i="50"/>
  <c r="F12" i="50" a="1"/>
  <c r="F12" i="50" s="1"/>
  <c r="N12" i="50" s="1"/>
  <c r="F13" i="50" a="1"/>
  <c r="F13" i="50" s="1"/>
  <c r="N13" i="50" s="1"/>
  <c r="F11" i="50" a="1"/>
  <c r="F11" i="50" s="1"/>
  <c r="N11" i="50" s="1"/>
  <c r="CR10" i="50"/>
  <c r="F17" i="50" a="1"/>
  <c r="F17" i="50" s="1"/>
  <c r="N17" i="50" s="1"/>
  <c r="AN21" i="50"/>
  <c r="AS21" i="50" s="1"/>
  <c r="CV21" i="50" s="1"/>
  <c r="CE19" i="50"/>
  <c r="DL19" i="50"/>
  <c r="AR16" i="50"/>
  <c r="BI22" i="50"/>
  <c r="AR23" i="50"/>
  <c r="AQ23" i="50"/>
  <c r="AO23" i="50"/>
  <c r="CT23" i="50" s="1"/>
  <c r="AP23" i="50"/>
  <c r="BJ17" i="52"/>
  <c r="AN20" i="52"/>
  <c r="AS20" i="52" s="1"/>
  <c r="CV20" i="52" s="1"/>
  <c r="AP22" i="52"/>
  <c r="BI15" i="52"/>
  <c r="Q22" i="52"/>
  <c r="CI22" i="50"/>
  <c r="CG22" i="50"/>
  <c r="CH22" i="50"/>
  <c r="CF22" i="50"/>
  <c r="F13" i="51" a="1"/>
  <c r="F13" i="51" s="1"/>
  <c r="N13" i="51" s="1"/>
  <c r="F12" i="51" a="1"/>
  <c r="F12" i="51" s="1"/>
  <c r="N12" i="51" s="1"/>
  <c r="F11" i="51" a="1"/>
  <c r="F11" i="51" s="1"/>
  <c r="N11" i="51" s="1"/>
  <c r="CR10" i="51"/>
  <c r="Q16" i="50"/>
  <c r="R21" i="50"/>
  <c r="P21" i="50"/>
  <c r="Q21" i="50"/>
  <c r="DL21" i="50"/>
  <c r="CE21" i="50"/>
  <c r="P19" i="50"/>
  <c r="Q19" i="50"/>
  <c r="R19" i="50"/>
  <c r="BJ16" i="50"/>
  <c r="F33" i="49" a="1"/>
  <c r="F33" i="49" s="1"/>
  <c r="N33" i="49" s="1"/>
  <c r="F32" i="49" a="1"/>
  <c r="F32" i="49" s="1"/>
  <c r="N32" i="49" s="1"/>
  <c r="CR31" i="49"/>
  <c r="F34" i="49" a="1"/>
  <c r="F34" i="49" s="1"/>
  <c r="N34" i="49" s="1"/>
  <c r="F35" i="49" a="1"/>
  <c r="F35" i="49" s="1"/>
  <c r="N35" i="49" s="1"/>
  <c r="CH23" i="49"/>
  <c r="CG23" i="49"/>
  <c r="CI23" i="49"/>
  <c r="CF23" i="49"/>
  <c r="AR29" i="49"/>
  <c r="AP29" i="49"/>
  <c r="AO29" i="49"/>
  <c r="CT29" i="49" s="1"/>
  <c r="AQ29" i="49"/>
  <c r="AQ15" i="49"/>
  <c r="AQ14" i="49"/>
  <c r="AP14" i="49"/>
  <c r="AO14" i="49"/>
  <c r="CT14" i="49" s="1"/>
  <c r="AR14" i="49"/>
  <c r="CI30" i="49"/>
  <c r="CH30" i="49"/>
  <c r="CG30" i="49"/>
  <c r="BI22" i="49"/>
  <c r="Q15" i="49"/>
  <c r="AO23" i="49"/>
  <c r="CT23" i="49" s="1"/>
  <c r="AQ23" i="49"/>
  <c r="AR23" i="49"/>
  <c r="AP23" i="49"/>
  <c r="BI23" i="49"/>
  <c r="AQ22" i="49"/>
  <c r="AO22" i="49"/>
  <c r="CT22" i="49" s="1"/>
  <c r="AP22" i="49"/>
  <c r="AR22" i="49"/>
  <c r="CF15" i="49"/>
  <c r="CI15" i="49"/>
  <c r="CH15" i="49"/>
  <c r="CG15" i="49"/>
  <c r="F21" i="49" a="1"/>
  <c r="F21" i="49" s="1"/>
  <c r="N21" i="49" s="1"/>
  <c r="F19" i="49" a="1"/>
  <c r="F19" i="49" s="1"/>
  <c r="N19" i="49" s="1"/>
  <c r="F18" i="49" a="1"/>
  <c r="F18" i="49" s="1"/>
  <c r="N18" i="49" s="1"/>
  <c r="CR17" i="49"/>
  <c r="F20" i="49" a="1"/>
  <c r="F20" i="49" s="1"/>
  <c r="N20" i="49" s="1"/>
  <c r="AP30" i="49"/>
  <c r="CI16" i="49"/>
  <c r="CG16" i="49"/>
  <c r="CH16" i="49"/>
  <c r="BJ22" i="49"/>
  <c r="B23" i="49"/>
  <c r="P23" i="49" s="1"/>
  <c r="Q23" i="49"/>
  <c r="AP15" i="49"/>
  <c r="AO15" i="49"/>
  <c r="CT15" i="49" s="1"/>
  <c r="F11" i="49" a="1"/>
  <c r="F11" i="49" s="1"/>
  <c r="N11" i="49" s="1"/>
  <c r="F13" i="49" a="1"/>
  <c r="F13" i="49" s="1"/>
  <c r="N13" i="49" s="1"/>
  <c r="CR10" i="49"/>
  <c r="F12" i="49" a="1"/>
  <c r="F12" i="49" s="1"/>
  <c r="N12" i="49" s="1"/>
  <c r="AQ30" i="49"/>
  <c r="BJ23" i="49"/>
  <c r="BI20" i="48"/>
  <c r="BJ20" i="48"/>
  <c r="BH20" i="48"/>
  <c r="DC20" i="48" s="1"/>
  <c r="F13" i="48" a="1"/>
  <c r="F13" i="48" s="1"/>
  <c r="N13" i="48" s="1"/>
  <c r="CR10" i="48"/>
  <c r="F12" i="48" a="1"/>
  <c r="F12" i="48" s="1"/>
  <c r="N12" i="48" s="1"/>
  <c r="F11" i="48" a="1"/>
  <c r="F11" i="48" s="1"/>
  <c r="N11" i="48" s="1"/>
  <c r="Q18" i="48"/>
  <c r="P18" i="48"/>
  <c r="R18" i="48"/>
  <c r="P19" i="48"/>
  <c r="R19" i="48"/>
  <c r="Q19" i="48"/>
  <c r="DL21" i="48"/>
  <c r="CE21" i="48"/>
  <c r="CF23" i="48"/>
  <c r="CI23" i="48"/>
  <c r="BI22" i="48"/>
  <c r="AN19" i="48"/>
  <c r="AS19" i="48" s="1"/>
  <c r="CV19" i="48" s="1"/>
  <c r="AQ16" i="48"/>
  <c r="BJ22" i="48"/>
  <c r="CE19" i="48"/>
  <c r="DL19" i="48"/>
  <c r="B16" i="48"/>
  <c r="P16" i="48" s="1"/>
  <c r="R16" i="48"/>
  <c r="CG23" i="48"/>
  <c r="F17" i="48" a="1"/>
  <c r="F17" i="48" s="1"/>
  <c r="N17" i="48" s="1"/>
  <c r="R20" i="48"/>
  <c r="P20" i="48"/>
  <c r="Q20" i="48"/>
  <c r="Q21" i="48"/>
  <c r="R21" i="48"/>
  <c r="P21" i="48"/>
  <c r="B22" i="48"/>
  <c r="P22" i="48" s="1"/>
  <c r="R22" i="48"/>
  <c r="Q22" i="48"/>
  <c r="AR30" i="48"/>
  <c r="AQ30" i="48"/>
  <c r="AP30" i="48"/>
  <c r="AO30" i="48"/>
  <c r="CT30" i="48" s="1"/>
  <c r="AN21" i="48"/>
  <c r="AS21" i="48" s="1"/>
  <c r="CV21" i="48" s="1"/>
  <c r="CG22" i="48"/>
  <c r="CH22" i="48"/>
  <c r="CI22" i="48"/>
  <c r="F33" i="48" a="1"/>
  <c r="F33" i="48" s="1"/>
  <c r="N33" i="48" s="1"/>
  <c r="F32" i="48" a="1"/>
  <c r="F32" i="48" s="1"/>
  <c r="N32" i="48" s="1"/>
  <c r="CR31" i="48"/>
  <c r="F35" i="48" a="1"/>
  <c r="F35" i="48" s="1"/>
  <c r="N35" i="48" s="1"/>
  <c r="F34" i="48" a="1"/>
  <c r="F34" i="48" s="1"/>
  <c r="N34" i="48" s="1"/>
  <c r="AQ23" i="48"/>
  <c r="AR23" i="48"/>
  <c r="AP23" i="48"/>
  <c r="AO23" i="48"/>
  <c r="CT23" i="48" s="1"/>
  <c r="AO22" i="48"/>
  <c r="CT22" i="48" s="1"/>
  <c r="AR22" i="48"/>
  <c r="AP22" i="48"/>
  <c r="AN18" i="48"/>
  <c r="AS18" i="48" s="1"/>
  <c r="CV18" i="48" s="1"/>
  <c r="BI18" i="48"/>
  <c r="BJ18" i="48"/>
  <c r="BH18" i="48"/>
  <c r="DC18" i="48" s="1"/>
  <c r="CE18" i="48"/>
  <c r="DL18" i="48"/>
  <c r="BJ19" i="48"/>
  <c r="BI19" i="48"/>
  <c r="BH19" i="48"/>
  <c r="DC19" i="48" s="1"/>
  <c r="CI16" i="48"/>
  <c r="CH16" i="48"/>
  <c r="CG16" i="48"/>
  <c r="CF16" i="48"/>
  <c r="CH23" i="48"/>
  <c r="F27" i="48" a="1"/>
  <c r="F27" i="48" s="1"/>
  <c r="N27" i="48" s="1"/>
  <c r="F25" i="48" a="1"/>
  <c r="F25" i="48" s="1"/>
  <c r="N25" i="48" s="1"/>
  <c r="CR24" i="48"/>
  <c r="F28" i="48" a="1"/>
  <c r="F28" i="48" s="1"/>
  <c r="N28" i="48" s="1"/>
  <c r="F26" i="48" a="1"/>
  <c r="F26" i="48" s="1"/>
  <c r="N26" i="48" s="1"/>
  <c r="CE20" i="48"/>
  <c r="DL20" i="48"/>
  <c r="AN20" i="48"/>
  <c r="AS20" i="48" s="1"/>
  <c r="CV20" i="48" s="1"/>
  <c r="B15" i="47"/>
  <c r="P15" i="47" s="1"/>
  <c r="R15" i="47"/>
  <c r="F19" i="47" a="1"/>
  <c r="F19" i="47" s="1"/>
  <c r="N19" i="47" s="1"/>
  <c r="F21" i="47" a="1"/>
  <c r="F21" i="47" s="1"/>
  <c r="N21" i="47" s="1"/>
  <c r="F20" i="47" a="1"/>
  <c r="F20" i="47" s="1"/>
  <c r="N20" i="47" s="1"/>
  <c r="CR17" i="47"/>
  <c r="F18" i="47" a="1"/>
  <c r="F18" i="47" s="1"/>
  <c r="N18" i="47" s="1"/>
  <c r="CH23" i="47"/>
  <c r="CG23" i="47"/>
  <c r="CI23" i="47"/>
  <c r="CI16" i="47"/>
  <c r="CR10" i="47"/>
  <c r="F12" i="47" a="1"/>
  <c r="F12" i="47" s="1"/>
  <c r="N12" i="47" s="1"/>
  <c r="F11" i="47" a="1"/>
  <c r="F11" i="47" s="1"/>
  <c r="N11" i="47" s="1"/>
  <c r="F13" i="47" a="1"/>
  <c r="F13" i="47" s="1"/>
  <c r="N13" i="47" s="1"/>
  <c r="AR23" i="47"/>
  <c r="AP23" i="47"/>
  <c r="AO23" i="47"/>
  <c r="CT23" i="47" s="1"/>
  <c r="AQ23" i="47"/>
  <c r="F33" i="47" a="1"/>
  <c r="F33" i="47" s="1"/>
  <c r="N33" i="47" s="1"/>
  <c r="F32" i="47" a="1"/>
  <c r="F32" i="47" s="1"/>
  <c r="N32" i="47" s="1"/>
  <c r="CR31" i="47"/>
  <c r="F35" i="47" a="1"/>
  <c r="F35" i="47" s="1"/>
  <c r="N35" i="47" s="1"/>
  <c r="F34" i="47" a="1"/>
  <c r="F34" i="47" s="1"/>
  <c r="N34" i="47" s="1"/>
  <c r="AO30" i="47"/>
  <c r="CT30" i="47" s="1"/>
  <c r="AR30" i="47"/>
  <c r="CG22" i="47"/>
  <c r="CH22" i="47"/>
  <c r="CF22" i="47"/>
  <c r="Q15" i="47"/>
  <c r="AR15" i="47"/>
  <c r="R30" i="47"/>
  <c r="B30" i="47"/>
  <c r="P30" i="47" s="1"/>
  <c r="CF15" i="47"/>
  <c r="CG15" i="47"/>
  <c r="F27" i="47" a="1"/>
  <c r="F27" i="47" s="1"/>
  <c r="N27" i="47" s="1"/>
  <c r="F26" i="47" a="1"/>
  <c r="F26" i="47" s="1"/>
  <c r="N26" i="47" s="1"/>
  <c r="F25" i="47" a="1"/>
  <c r="F25" i="47" s="1"/>
  <c r="N25" i="47" s="1"/>
  <c r="CR24" i="47"/>
  <c r="F28" i="47" a="1"/>
  <c r="F28" i="47" s="1"/>
  <c r="N28" i="47" s="1"/>
  <c r="AO16" i="47"/>
  <c r="CT16" i="47" s="1"/>
  <c r="AR16" i="47"/>
  <c r="AQ16" i="47"/>
  <c r="AP16" i="47"/>
  <c r="Q30" i="47"/>
  <c r="CI15" i="47"/>
  <c r="CH15" i="47"/>
  <c r="CH16" i="47"/>
  <c r="F12" i="46" a="1"/>
  <c r="F12" i="46" s="1"/>
  <c r="N12" i="46" s="1"/>
  <c r="F11" i="46" a="1"/>
  <c r="F11" i="46" s="1"/>
  <c r="N11" i="46" s="1"/>
  <c r="CR10" i="46"/>
  <c r="F13" i="46" a="1"/>
  <c r="F13" i="46" s="1"/>
  <c r="N13" i="46" s="1"/>
  <c r="AO16" i="46"/>
  <c r="CT16" i="46" s="1"/>
  <c r="AQ16" i="46"/>
  <c r="AP16" i="46"/>
  <c r="B15" i="46"/>
  <c r="P15" i="46" s="1"/>
  <c r="R15" i="46"/>
  <c r="AR16" i="46"/>
  <c r="CG29" i="46"/>
  <c r="CI29" i="46"/>
  <c r="CH29" i="46"/>
  <c r="CI30" i="46"/>
  <c r="CH30" i="46"/>
  <c r="CG30" i="46"/>
  <c r="F33" i="46" a="1"/>
  <c r="F33" i="46" s="1"/>
  <c r="N33" i="46" s="1"/>
  <c r="F32" i="46" a="1"/>
  <c r="F32" i="46" s="1"/>
  <c r="N32" i="46" s="1"/>
  <c r="CR31" i="46"/>
  <c r="F34" i="46" a="1"/>
  <c r="F34" i="46" s="1"/>
  <c r="N34" i="46" s="1"/>
  <c r="F35" i="46" a="1"/>
  <c r="F35" i="46" s="1"/>
  <c r="N35" i="46" s="1"/>
  <c r="Q15" i="46"/>
  <c r="AR15" i="46"/>
  <c r="Q16" i="46"/>
  <c r="CI14" i="46"/>
  <c r="CF14" i="46"/>
  <c r="CH14" i="46"/>
  <c r="CG14" i="46"/>
  <c r="F28" i="46" a="1"/>
  <c r="F28" i="46" s="1"/>
  <c r="N28" i="46" s="1"/>
  <c r="F25" i="46" a="1"/>
  <c r="F25" i="46" s="1"/>
  <c r="N25" i="46" s="1"/>
  <c r="F26" i="46" a="1"/>
  <c r="F26" i="46" s="1"/>
  <c r="N26" i="46" s="1"/>
  <c r="CR24" i="46"/>
  <c r="F27" i="46" a="1"/>
  <c r="F27" i="46" s="1"/>
  <c r="N27" i="46" s="1"/>
  <c r="AP15" i="46"/>
  <c r="CH15" i="46"/>
  <c r="CG15" i="46"/>
  <c r="CI15" i="46"/>
  <c r="F21" i="46" a="1"/>
  <c r="F21" i="46" s="1"/>
  <c r="N21" i="46" s="1"/>
  <c r="CR17" i="46"/>
  <c r="F20" i="46" a="1"/>
  <c r="F20" i="46" s="1"/>
  <c r="N20" i="46" s="1"/>
  <c r="F18" i="46" a="1"/>
  <c r="F18" i="46" s="1"/>
  <c r="N18" i="46" s="1"/>
  <c r="F19" i="46" a="1"/>
  <c r="F19" i="46" s="1"/>
  <c r="N19" i="46" s="1"/>
  <c r="R16" i="46"/>
  <c r="AR29" i="46"/>
  <c r="AO29" i="46"/>
  <c r="CT29" i="46" s="1"/>
  <c r="AQ23" i="46"/>
  <c r="AR23" i="46"/>
  <c r="AP23" i="46"/>
  <c r="AO23" i="46"/>
  <c r="CT23" i="46" s="1"/>
  <c r="AQ15" i="46"/>
  <c r="CI23" i="46"/>
  <c r="Q26" i="55" l="1"/>
  <c r="P26" i="60"/>
  <c r="R26" i="60"/>
  <c r="DL34" i="66"/>
  <c r="BK27" i="60"/>
  <c r="BJ27" i="60"/>
  <c r="BI27" i="60"/>
  <c r="BJ33" i="60"/>
  <c r="DL33" i="63"/>
  <c r="X31" i="60" a="1"/>
  <c r="X31" i="60" s="1"/>
  <c r="BI26" i="60"/>
  <c r="BL31" i="60" a="1"/>
  <c r="BL31" i="60" s="1"/>
  <c r="P31" i="59"/>
  <c r="AT31" i="60" a="1"/>
  <c r="AT31" i="60" s="1"/>
  <c r="BG31" i="60" s="1"/>
  <c r="BK31" i="60" s="1"/>
  <c r="Q31" i="59"/>
  <c r="AR24" i="54"/>
  <c r="BH33" i="60"/>
  <c r="DC33" i="60" s="1"/>
  <c r="BI33" i="60"/>
  <c r="AR12" i="57"/>
  <c r="AS12" i="57"/>
  <c r="CV12" i="57" s="1"/>
  <c r="AQ20" i="55"/>
  <c r="AS20" i="55"/>
  <c r="CV20" i="55" s="1"/>
  <c r="AR19" i="57"/>
  <c r="AS19" i="57"/>
  <c r="CV19" i="57" s="1"/>
  <c r="AS13" i="57"/>
  <c r="CV13" i="57" s="1"/>
  <c r="AR13" i="57"/>
  <c r="AQ13" i="57"/>
  <c r="AP13" i="57"/>
  <c r="AO13" i="57"/>
  <c r="CT13" i="57" s="1"/>
  <c r="AS26" i="60"/>
  <c r="CV26" i="60" s="1"/>
  <c r="AQ26" i="60"/>
  <c r="AP26" i="60"/>
  <c r="AR26" i="60"/>
  <c r="AO26" i="60"/>
  <c r="CT26" i="60" s="1"/>
  <c r="AQ25" i="57"/>
  <c r="AS25" i="57"/>
  <c r="CV25" i="57" s="1"/>
  <c r="AP25" i="49"/>
  <c r="AS25" i="49"/>
  <c r="CV25" i="49" s="1"/>
  <c r="F24" i="63" a="1"/>
  <c r="F24" i="63" s="1"/>
  <c r="N24" i="63" s="1"/>
  <c r="AQ26" i="70"/>
  <c r="AS26" i="70"/>
  <c r="CV26" i="70" s="1"/>
  <c r="AR27" i="57"/>
  <c r="AS27" i="57"/>
  <c r="CV27" i="57" s="1"/>
  <c r="AO24" i="54"/>
  <c r="CT24" i="54" s="1"/>
  <c r="AS24" i="54"/>
  <c r="CV24" i="54" s="1"/>
  <c r="AQ32" i="66"/>
  <c r="AS32" i="66"/>
  <c r="CV32" i="66" s="1"/>
  <c r="AO20" i="57"/>
  <c r="CT20" i="57" s="1"/>
  <c r="AS20" i="57"/>
  <c r="CV20" i="57" s="1"/>
  <c r="DL24" i="54"/>
  <c r="AR12" i="66"/>
  <c r="AS12" i="66"/>
  <c r="CV12" i="66" s="1"/>
  <c r="AR28" i="59"/>
  <c r="AS28" i="59"/>
  <c r="CV28" i="59" s="1"/>
  <c r="AP27" i="70"/>
  <c r="AS27" i="70"/>
  <c r="CV27" i="70" s="1"/>
  <c r="AQ19" i="60"/>
  <c r="AS19" i="60"/>
  <c r="CV19" i="60" s="1"/>
  <c r="AP26" i="59"/>
  <c r="AS26" i="59"/>
  <c r="CV26" i="59" s="1"/>
  <c r="AO11" i="59"/>
  <c r="CT11" i="59" s="1"/>
  <c r="AS11" i="59"/>
  <c r="CV11" i="59" s="1"/>
  <c r="AO13" i="66"/>
  <c r="CT13" i="66" s="1"/>
  <c r="AS13" i="66"/>
  <c r="CV13" i="66" s="1"/>
  <c r="P24" i="54"/>
  <c r="Q25" i="63"/>
  <c r="R28" i="71"/>
  <c r="AP11" i="70"/>
  <c r="AS11" i="70"/>
  <c r="CV11" i="70" s="1"/>
  <c r="AP12" i="58"/>
  <c r="AS12" i="58"/>
  <c r="CV12" i="58" s="1"/>
  <c r="AQ26" i="57"/>
  <c r="AS26" i="57"/>
  <c r="CV26" i="57" s="1"/>
  <c r="AR14" i="71"/>
  <c r="AS14" i="71"/>
  <c r="CV14" i="71" s="1"/>
  <c r="AQ14" i="74"/>
  <c r="AS14" i="74"/>
  <c r="CV14" i="74" s="1"/>
  <c r="AO18" i="57"/>
  <c r="CT18" i="57" s="1"/>
  <c r="AS18" i="57"/>
  <c r="CV18" i="57" s="1"/>
  <c r="F31" i="63" a="1"/>
  <c r="F31" i="63" s="1"/>
  <c r="N31" i="63" s="1"/>
  <c r="BL31" i="75" a="1"/>
  <c r="BL31" i="75" s="1"/>
  <c r="X31" i="75" a="1"/>
  <c r="X31" i="75" s="1"/>
  <c r="BL24" i="74" a="1"/>
  <c r="BL24" i="74" s="1"/>
  <c r="X24" i="74" a="1"/>
  <c r="X24" i="74" s="1"/>
  <c r="BL31" i="48" a="1"/>
  <c r="BL31" i="48" s="1"/>
  <c r="X31" i="48" a="1"/>
  <c r="X31" i="48" s="1"/>
  <c r="BL17" i="54" a="1"/>
  <c r="BL17" i="54" s="1"/>
  <c r="X17" i="54" a="1"/>
  <c r="X17" i="54" s="1"/>
  <c r="BL17" i="74" a="1"/>
  <c r="BL17" i="74" s="1"/>
  <c r="X17" i="74" a="1"/>
  <c r="X17" i="74" s="1"/>
  <c r="BL31" i="67" a="1"/>
  <c r="BL31" i="67" s="1"/>
  <c r="X31" i="67" a="1"/>
  <c r="X31" i="67" s="1"/>
  <c r="BL24" i="67" a="1"/>
  <c r="BL24" i="67" s="1"/>
  <c r="X24" i="67" a="1"/>
  <c r="X24" i="67" s="1"/>
  <c r="BL24" i="72" a="1"/>
  <c r="BL24" i="72" s="1"/>
  <c r="X24" i="72" a="1"/>
  <c r="X24" i="72" s="1"/>
  <c r="DL26" i="60"/>
  <c r="BL17" i="72" a="1"/>
  <c r="BL17" i="72" s="1"/>
  <c r="X17" i="72" a="1"/>
  <c r="X17" i="72" s="1"/>
  <c r="BL17" i="69" a="1"/>
  <c r="BL17" i="69" s="1"/>
  <c r="X17" i="69" a="1"/>
  <c r="X17" i="69" s="1"/>
  <c r="BL31" i="51" a="1"/>
  <c r="BL31" i="51" s="1"/>
  <c r="X31" i="51" a="1"/>
  <c r="X31" i="51" s="1"/>
  <c r="DL33" i="54"/>
  <c r="BL31" i="65" a="1"/>
  <c r="BL31" i="65" s="1"/>
  <c r="X31" i="65" a="1"/>
  <c r="X31" i="65" s="1"/>
  <c r="BL17" i="62" a="1"/>
  <c r="BL17" i="62" s="1"/>
  <c r="X17" i="62" a="1"/>
  <c r="X17" i="62" s="1"/>
  <c r="BL17" i="68" a="1"/>
  <c r="BL17" i="68" s="1"/>
  <c r="X17" i="68" a="1"/>
  <c r="X17" i="68" s="1"/>
  <c r="BL24" i="75" a="1"/>
  <c r="BL24" i="75" s="1"/>
  <c r="X24" i="75" a="1"/>
  <c r="X24" i="75" s="1"/>
  <c r="BL17" i="75" a="1"/>
  <c r="BL17" i="75" s="1"/>
  <c r="X17" i="75" a="1"/>
  <c r="X17" i="75" s="1"/>
  <c r="BL31" i="76" a="1"/>
  <c r="BL31" i="76" s="1"/>
  <c r="X31" i="76" a="1"/>
  <c r="X31" i="76" s="1"/>
  <c r="AO19" i="60"/>
  <c r="CT19" i="60" s="1"/>
  <c r="BL31" i="57" a="1"/>
  <c r="BL31" i="57" s="1"/>
  <c r="X31" i="57" a="1"/>
  <c r="X31" i="57" s="1"/>
  <c r="BL31" i="66" a="1"/>
  <c r="BL31" i="66" s="1"/>
  <c r="X31" i="66" a="1"/>
  <c r="X31" i="66" s="1"/>
  <c r="AN31" i="66" s="1"/>
  <c r="AS31" i="66" s="1"/>
  <c r="CV31" i="66" s="1"/>
  <c r="BL24" i="46" a="1"/>
  <c r="BL24" i="46" s="1"/>
  <c r="X24" i="46" a="1"/>
  <c r="X24" i="46" s="1"/>
  <c r="BL17" i="46" a="1"/>
  <c r="BL17" i="46" s="1"/>
  <c r="X17" i="46" a="1"/>
  <c r="X17" i="46" s="1"/>
  <c r="BL24" i="47" a="1"/>
  <c r="BL24" i="47" s="1"/>
  <c r="X24" i="47" a="1"/>
  <c r="X24" i="47" s="1"/>
  <c r="BL24" i="50" a="1"/>
  <c r="BL24" i="50" s="1"/>
  <c r="X24" i="50" a="1"/>
  <c r="X24" i="50" s="1"/>
  <c r="BL17" i="51" a="1"/>
  <c r="BL17" i="51" s="1"/>
  <c r="X17" i="51" a="1"/>
  <c r="X17" i="51" s="1"/>
  <c r="BL24" i="53" a="1"/>
  <c r="BL24" i="53" s="1"/>
  <c r="X24" i="53" a="1"/>
  <c r="X24" i="53" s="1"/>
  <c r="AO19" i="57"/>
  <c r="CT19" i="57" s="1"/>
  <c r="BL17" i="64" a="1"/>
  <c r="BL17" i="64" s="1"/>
  <c r="X17" i="64" a="1"/>
  <c r="X17" i="64" s="1"/>
  <c r="BL24" i="66" a="1"/>
  <c r="BL24" i="66" s="1"/>
  <c r="X24" i="66" a="1"/>
  <c r="X24" i="66" s="1"/>
  <c r="DL25" i="71"/>
  <c r="BL24" i="68" a="1"/>
  <c r="BL24" i="68" s="1"/>
  <c r="X24" i="68" a="1"/>
  <c r="X24" i="68" s="1"/>
  <c r="BL31" i="55" a="1"/>
  <c r="BL31" i="55" s="1"/>
  <c r="X31" i="55" a="1"/>
  <c r="X31" i="55" s="1"/>
  <c r="AN31" i="55" s="1"/>
  <c r="AS31" i="55" s="1"/>
  <c r="CV31" i="55" s="1"/>
  <c r="BL31" i="61" a="1"/>
  <c r="BL31" i="61" s="1"/>
  <c r="X31" i="61" a="1"/>
  <c r="X31" i="61" s="1"/>
  <c r="BL24" i="65" a="1"/>
  <c r="BL24" i="65" s="1"/>
  <c r="X24" i="65" a="1"/>
  <c r="X24" i="65" s="1"/>
  <c r="BL31" i="47" a="1"/>
  <c r="BL31" i="47" s="1"/>
  <c r="X31" i="47" a="1"/>
  <c r="X31" i="47" s="1"/>
  <c r="BL17" i="47" a="1"/>
  <c r="BL17" i="47" s="1"/>
  <c r="X17" i="47" a="1"/>
  <c r="X17" i="47" s="1"/>
  <c r="BL17" i="61" a="1"/>
  <c r="BL17" i="61" s="1"/>
  <c r="X17" i="61" a="1"/>
  <c r="X17" i="61" s="1"/>
  <c r="AP19" i="57"/>
  <c r="BL17" i="67" a="1"/>
  <c r="BL17" i="67" s="1"/>
  <c r="X17" i="67" a="1"/>
  <c r="X17" i="67" s="1"/>
  <c r="BL31" i="70" a="1"/>
  <c r="BL31" i="70" s="1"/>
  <c r="X31" i="70" a="1"/>
  <c r="X31" i="70" s="1"/>
  <c r="AP19" i="60"/>
  <c r="BL24" i="49" a="1"/>
  <c r="BL24" i="49" s="1"/>
  <c r="X24" i="49" a="1"/>
  <c r="X24" i="49" s="1"/>
  <c r="BL17" i="65" a="1"/>
  <c r="BL17" i="65" s="1"/>
  <c r="X17" i="65" a="1"/>
  <c r="X17" i="65" s="1"/>
  <c r="BL24" i="76" a="1"/>
  <c r="BL24" i="76" s="1"/>
  <c r="X24" i="76" a="1"/>
  <c r="X24" i="76" s="1"/>
  <c r="AR19" i="60"/>
  <c r="BL24" i="63" a="1"/>
  <c r="BL24" i="63" s="1"/>
  <c r="X24" i="63" a="1"/>
  <c r="X24" i="63" s="1"/>
  <c r="BL31" i="69" a="1"/>
  <c r="BL31" i="69" s="1"/>
  <c r="X31" i="69" a="1"/>
  <c r="X31" i="69" s="1"/>
  <c r="AN31" i="69" s="1"/>
  <c r="AS31" i="69" s="1"/>
  <c r="CV31" i="69" s="1"/>
  <c r="BL24" i="70" a="1"/>
  <c r="BL24" i="70" s="1"/>
  <c r="X24" i="70" a="1"/>
  <c r="X24" i="70" s="1"/>
  <c r="BL17" i="57" a="1"/>
  <c r="BL17" i="57" s="1"/>
  <c r="CE17" i="57" s="1"/>
  <c r="X17" i="57" a="1"/>
  <c r="X17" i="57" s="1"/>
  <c r="AQ19" i="57"/>
  <c r="BL31" i="50" a="1"/>
  <c r="BL31" i="50" s="1"/>
  <c r="X31" i="50" a="1"/>
  <c r="X31" i="50" s="1"/>
  <c r="BL17" i="56" a="1"/>
  <c r="BL17" i="56" s="1"/>
  <c r="X17" i="56" a="1"/>
  <c r="X17" i="56" s="1"/>
  <c r="DL32" i="57"/>
  <c r="BL24" i="61" a="1"/>
  <c r="BL24" i="61" s="1"/>
  <c r="X24" i="61" a="1"/>
  <c r="X24" i="61" s="1"/>
  <c r="BL24" i="59" a="1"/>
  <c r="BL24" i="59" s="1"/>
  <c r="X24" i="59" a="1"/>
  <c r="X24" i="59" s="1"/>
  <c r="AN24" i="59" s="1"/>
  <c r="AS24" i="59" s="1"/>
  <c r="CV24" i="59" s="1"/>
  <c r="BL31" i="64" a="1"/>
  <c r="BL31" i="64" s="1"/>
  <c r="X31" i="64" a="1"/>
  <c r="X31" i="64" s="1"/>
  <c r="BL31" i="71" a="1"/>
  <c r="BL31" i="71" s="1"/>
  <c r="X31" i="71" a="1"/>
  <c r="X31" i="71" s="1"/>
  <c r="BL31" i="54" a="1"/>
  <c r="BL31" i="54" s="1"/>
  <c r="X31" i="54" a="1"/>
  <c r="X31" i="54" s="1"/>
  <c r="BL24" i="55" a="1"/>
  <c r="BL24" i="55" s="1"/>
  <c r="X24" i="55" a="1"/>
  <c r="X24" i="55" s="1"/>
  <c r="AN24" i="55" s="1"/>
  <c r="AS24" i="55" s="1"/>
  <c r="CV24" i="55" s="1"/>
  <c r="BL17" i="66" a="1"/>
  <c r="BL17" i="66" s="1"/>
  <c r="CE17" i="66" s="1"/>
  <c r="X17" i="66" a="1"/>
  <c r="X17" i="66" s="1"/>
  <c r="AN17" i="66" s="1"/>
  <c r="AS17" i="66" s="1"/>
  <c r="CV17" i="66" s="1"/>
  <c r="BL17" i="49" a="1"/>
  <c r="BL17" i="49" s="1"/>
  <c r="X17" i="49" a="1"/>
  <c r="X17" i="49" s="1"/>
  <c r="BL31" i="62" a="1"/>
  <c r="BL31" i="62" s="1"/>
  <c r="X31" i="62" a="1"/>
  <c r="X31" i="62" s="1"/>
  <c r="BL24" i="56" a="1"/>
  <c r="BL24" i="56" s="1"/>
  <c r="X24" i="56" a="1"/>
  <c r="X24" i="56" s="1"/>
  <c r="BL17" i="71" a="1"/>
  <c r="BL17" i="71" s="1"/>
  <c r="X17" i="71" a="1"/>
  <c r="X17" i="71" s="1"/>
  <c r="BL31" i="74" a="1"/>
  <c r="BL31" i="74" s="1"/>
  <c r="X31" i="74" a="1"/>
  <c r="X31" i="74" s="1"/>
  <c r="BL31" i="46" a="1"/>
  <c r="BL31" i="46" s="1"/>
  <c r="X31" i="46" a="1"/>
  <c r="X31" i="46" s="1"/>
  <c r="BL24" i="48" a="1"/>
  <c r="BL24" i="48" s="1"/>
  <c r="X24" i="48" a="1"/>
  <c r="X24" i="48" s="1"/>
  <c r="BL31" i="49" a="1"/>
  <c r="BL31" i="49" s="1"/>
  <c r="X31" i="49" a="1"/>
  <c r="X31" i="49" s="1"/>
  <c r="BL24" i="51" a="1"/>
  <c r="BL24" i="51" s="1"/>
  <c r="X24" i="51" a="1"/>
  <c r="X24" i="51" s="1"/>
  <c r="BL31" i="52" a="1"/>
  <c r="BL31" i="52" s="1"/>
  <c r="X31" i="52" a="1"/>
  <c r="X31" i="52" s="1"/>
  <c r="BL24" i="52" a="1"/>
  <c r="BL24" i="52" s="1"/>
  <c r="X24" i="52" a="1"/>
  <c r="X24" i="52" s="1"/>
  <c r="BL31" i="53" a="1"/>
  <c r="BL31" i="53" s="1"/>
  <c r="X31" i="53" a="1"/>
  <c r="X31" i="53" s="1"/>
  <c r="BL17" i="53" a="1"/>
  <c r="BL17" i="53" s="1"/>
  <c r="X17" i="53" a="1"/>
  <c r="X17" i="53" s="1"/>
  <c r="BL17" i="58" a="1"/>
  <c r="BL17" i="58" s="1"/>
  <c r="X17" i="58" a="1"/>
  <c r="X17" i="58" s="1"/>
  <c r="BL17" i="59" a="1"/>
  <c r="BL17" i="59" s="1"/>
  <c r="X17" i="59" a="1"/>
  <c r="X17" i="59" s="1"/>
  <c r="AN17" i="59" s="1"/>
  <c r="AS17" i="59" s="1"/>
  <c r="CV17" i="59" s="1"/>
  <c r="BL31" i="68" a="1"/>
  <c r="BL31" i="68" s="1"/>
  <c r="X31" i="68" a="1"/>
  <c r="X31" i="68" s="1"/>
  <c r="R34" i="58"/>
  <c r="BL31" i="58" a="1"/>
  <c r="BL31" i="58" s="1"/>
  <c r="X31" i="58" a="1"/>
  <c r="X31" i="58" s="1"/>
  <c r="BL24" i="57" a="1"/>
  <c r="BL24" i="57" s="1"/>
  <c r="X24" i="57" a="1"/>
  <c r="X24" i="57" s="1"/>
  <c r="AN24" i="57" s="1"/>
  <c r="AS24" i="57" s="1"/>
  <c r="CV24" i="57" s="1"/>
  <c r="BL17" i="76" a="1"/>
  <c r="BL17" i="76" s="1"/>
  <c r="CE17" i="76" s="1"/>
  <c r="X17" i="76" a="1"/>
  <c r="X17" i="76" s="1"/>
  <c r="BL10" i="50" a="1"/>
  <c r="BL10" i="50" s="1"/>
  <c r="CE10" i="50" s="1"/>
  <c r="X10" i="50" a="1"/>
  <c r="X10" i="50" s="1"/>
  <c r="BL10" i="54" a="1"/>
  <c r="BL10" i="54" s="1"/>
  <c r="X10" i="54" a="1"/>
  <c r="X10" i="54" s="1"/>
  <c r="BL10" i="47" a="1"/>
  <c r="BL10" i="47" s="1"/>
  <c r="X10" i="47" a="1"/>
  <c r="X10" i="47" s="1"/>
  <c r="BL10" i="58" a="1"/>
  <c r="BL10" i="58" s="1"/>
  <c r="CE10" i="58" s="1"/>
  <c r="X10" i="58" a="1"/>
  <c r="X10" i="58" s="1"/>
  <c r="AN10" i="58" s="1"/>
  <c r="BL10" i="62" a="1"/>
  <c r="BL10" i="62" s="1"/>
  <c r="CE10" i="62" s="1"/>
  <c r="X10" i="62" a="1"/>
  <c r="X10" i="62" s="1"/>
  <c r="Q18" i="66"/>
  <c r="BJ28" i="70"/>
  <c r="BL10" i="56" a="1"/>
  <c r="BL10" i="56" s="1"/>
  <c r="X10" i="56" a="1"/>
  <c r="X10" i="56" s="1"/>
  <c r="BL10" i="61" a="1"/>
  <c r="BL10" i="61" s="1"/>
  <c r="X10" i="61" a="1"/>
  <c r="X10" i="61" s="1"/>
  <c r="BH17" i="52"/>
  <c r="DC17" i="52" s="1"/>
  <c r="BL10" i="51" a="1"/>
  <c r="BL10" i="51" s="1"/>
  <c r="X10" i="51" a="1"/>
  <c r="X10" i="51" s="1"/>
  <c r="BI17" i="52"/>
  <c r="AR26" i="57"/>
  <c r="Q32" i="69"/>
  <c r="BL10" i="70" a="1"/>
  <c r="BL10" i="70" s="1"/>
  <c r="CE10" i="70" s="1"/>
  <c r="X10" i="70" a="1"/>
  <c r="X10" i="70" s="1"/>
  <c r="BL10" i="69" a="1"/>
  <c r="BL10" i="69" s="1"/>
  <c r="CE10" i="69" s="1"/>
  <c r="X10" i="69" a="1"/>
  <c r="X10" i="69" s="1"/>
  <c r="BL10" i="53" a="1"/>
  <c r="BL10" i="53" s="1"/>
  <c r="X10" i="53" a="1"/>
  <c r="X10" i="53" s="1"/>
  <c r="BL10" i="72" a="1"/>
  <c r="BL10" i="72" s="1"/>
  <c r="X10" i="72" a="1"/>
  <c r="X10" i="72" s="1"/>
  <c r="BL10" i="66" a="1"/>
  <c r="BL10" i="66" s="1"/>
  <c r="CE10" i="66" s="1"/>
  <c r="X10" i="66" a="1"/>
  <c r="X10" i="66" s="1"/>
  <c r="AN10" i="66" s="1"/>
  <c r="AS10" i="66" s="1"/>
  <c r="CV10" i="66" s="1"/>
  <c r="BL10" i="67" a="1"/>
  <c r="BL10" i="67" s="1"/>
  <c r="CE10" i="67" s="1"/>
  <c r="X10" i="67" a="1"/>
  <c r="X10" i="67" s="1"/>
  <c r="BL10" i="63" a="1"/>
  <c r="BL10" i="63" s="1"/>
  <c r="X10" i="63" a="1"/>
  <c r="X10" i="63" s="1"/>
  <c r="BL10" i="57" a="1"/>
  <c r="BL10" i="57" s="1"/>
  <c r="CE10" i="57" s="1"/>
  <c r="CG10" i="57" s="1"/>
  <c r="X10" i="57" a="1"/>
  <c r="X10" i="57" s="1"/>
  <c r="AN10" i="57" s="1"/>
  <c r="BL10" i="48" a="1"/>
  <c r="BL10" i="48" s="1"/>
  <c r="X10" i="48" a="1"/>
  <c r="X10" i="48" s="1"/>
  <c r="BL10" i="60" a="1"/>
  <c r="BL10" i="60" s="1"/>
  <c r="CE10" i="60" s="1"/>
  <c r="X10" i="60" a="1"/>
  <c r="X10" i="60" s="1"/>
  <c r="AN10" i="60" s="1"/>
  <c r="AS10" i="60" s="1"/>
  <c r="CV10" i="60" s="1"/>
  <c r="BI25" i="60"/>
  <c r="BL10" i="71" a="1"/>
  <c r="BL10" i="71" s="1"/>
  <c r="X10" i="71" a="1"/>
  <c r="X10" i="71" s="1"/>
  <c r="BL10" i="52" a="1"/>
  <c r="BL10" i="52" s="1"/>
  <c r="CE10" i="52" s="1"/>
  <c r="X10" i="52" a="1"/>
  <c r="X10" i="52" s="1"/>
  <c r="AN10" i="52" s="1"/>
  <c r="AS10" i="52" s="1"/>
  <c r="CV10" i="52" s="1"/>
  <c r="BL10" i="64" a="1"/>
  <c r="BL10" i="64" s="1"/>
  <c r="CE10" i="64" s="1"/>
  <c r="X10" i="64" a="1"/>
  <c r="X10" i="64" s="1"/>
  <c r="BL10" i="46" a="1"/>
  <c r="BL10" i="46" s="1"/>
  <c r="X10" i="46" a="1"/>
  <c r="X10" i="46" s="1"/>
  <c r="BL10" i="49" a="1"/>
  <c r="BL10" i="49" s="1"/>
  <c r="X10" i="49" a="1"/>
  <c r="X10" i="49" s="1"/>
  <c r="P25" i="55"/>
  <c r="BL10" i="59" a="1"/>
  <c r="BL10" i="59" s="1"/>
  <c r="CE10" i="59" s="1"/>
  <c r="X10" i="59" a="1"/>
  <c r="X10" i="59" s="1"/>
  <c r="BL10" i="74" a="1"/>
  <c r="BL10" i="74" s="1"/>
  <c r="CE10" i="74" s="1"/>
  <c r="X10" i="74" a="1"/>
  <c r="X10" i="74" s="1"/>
  <c r="BL10" i="76" a="1"/>
  <c r="BL10" i="76" s="1"/>
  <c r="X10" i="76" a="1"/>
  <c r="X10" i="76" s="1"/>
  <c r="BL10" i="75" a="1"/>
  <c r="BL10" i="75" s="1"/>
  <c r="X10" i="75" a="1"/>
  <c r="X10" i="75" s="1"/>
  <c r="AN10" i="75" s="1"/>
  <c r="AS10" i="75" s="1"/>
  <c r="CV10" i="75" s="1"/>
  <c r="BH25" i="71"/>
  <c r="DC25" i="71" s="1"/>
  <c r="DL26" i="57"/>
  <c r="DL35" i="66"/>
  <c r="DL34" i="57"/>
  <c r="BI12" i="60"/>
  <c r="BJ26" i="60"/>
  <c r="BH26" i="60"/>
  <c r="DC26" i="60" s="1"/>
  <c r="AN17" i="57"/>
  <c r="Q17" i="52"/>
  <c r="DL27" i="60"/>
  <c r="DL21" i="57"/>
  <c r="BJ12" i="53"/>
  <c r="R18" i="55"/>
  <c r="DL19" i="55"/>
  <c r="BK28" i="60"/>
  <c r="P18" i="59"/>
  <c r="DL35" i="54"/>
  <c r="DL25" i="57"/>
  <c r="DL28" i="49"/>
  <c r="BH28" i="60"/>
  <c r="DC28" i="60" s="1"/>
  <c r="AT24" i="57" a="1"/>
  <c r="AT24" i="57" s="1"/>
  <c r="BG24" i="57" s="1"/>
  <c r="BK24" i="57" s="1"/>
  <c r="BI28" i="60"/>
  <c r="Q35" i="66"/>
  <c r="DL20" i="66"/>
  <c r="F24" i="57" a="1"/>
  <c r="F24" i="57" s="1"/>
  <c r="N24" i="57" s="1"/>
  <c r="Q24" i="57" s="1"/>
  <c r="Q28" i="60"/>
  <c r="Q19" i="57"/>
  <c r="Q18" i="55"/>
  <c r="R28" i="60"/>
  <c r="BH18" i="66"/>
  <c r="DC18" i="66" s="1"/>
  <c r="F17" i="66" a="1"/>
  <c r="F17" i="66" s="1"/>
  <c r="N17" i="66" s="1"/>
  <c r="Q17" i="66" s="1"/>
  <c r="P24" i="69"/>
  <c r="DL20" i="59"/>
  <c r="P34" i="69"/>
  <c r="AP25" i="57"/>
  <c r="P20" i="66"/>
  <c r="DL34" i="63"/>
  <c r="AR25" i="57"/>
  <c r="AO25" i="57"/>
  <c r="CT25" i="57" s="1"/>
  <c r="DL21" i="55"/>
  <c r="CK19" i="57"/>
  <c r="CG19" i="57"/>
  <c r="F17" i="57" a="1"/>
  <c r="F17" i="57" s="1"/>
  <c r="N17" i="57" s="1"/>
  <c r="Q17" i="57" s="1"/>
  <c r="AT24" i="70" a="1"/>
  <c r="AT24" i="70" s="1"/>
  <c r="BG24" i="70" s="1"/>
  <c r="BK24" i="70" s="1"/>
  <c r="EC10" i="60" a="1"/>
  <c r="EC10" i="60" s="1"/>
  <c r="R18" i="66"/>
  <c r="DL17" i="57"/>
  <c r="DL35" i="63"/>
  <c r="AT17" i="76" a="1"/>
  <c r="AT17" i="76" s="1"/>
  <c r="BG17" i="76" s="1"/>
  <c r="BK17" i="76" s="1"/>
  <c r="AP27" i="57"/>
  <c r="F24" i="70" a="1"/>
  <c r="F24" i="70" s="1"/>
  <c r="N24" i="70" s="1"/>
  <c r="P24" i="70" s="1"/>
  <c r="DL25" i="59"/>
  <c r="DL28" i="63"/>
  <c r="AO27" i="57"/>
  <c r="CT27" i="57" s="1"/>
  <c r="DL12" i="75"/>
  <c r="AT17" i="57" a="1"/>
  <c r="AT17" i="57" s="1"/>
  <c r="BG17" i="57" s="1"/>
  <c r="BH17" i="57" s="1"/>
  <c r="DC17" i="57" s="1"/>
  <c r="Q25" i="59"/>
  <c r="P19" i="57"/>
  <c r="DL13" i="75"/>
  <c r="DL11" i="75"/>
  <c r="AQ27" i="57"/>
  <c r="R25" i="59"/>
  <c r="R17" i="52"/>
  <c r="DL13" i="60"/>
  <c r="F31" i="57" a="1"/>
  <c r="F31" i="57" s="1"/>
  <c r="N31" i="57" s="1"/>
  <c r="DL33" i="60"/>
  <c r="CJ33" i="63"/>
  <c r="CK33" i="63"/>
  <c r="CJ28" i="60"/>
  <c r="CK28" i="60"/>
  <c r="CJ20" i="55"/>
  <c r="CK20" i="55"/>
  <c r="CJ32" i="63"/>
  <c r="CK32" i="63"/>
  <c r="CJ19" i="59"/>
  <c r="CK19" i="59"/>
  <c r="CJ33" i="69"/>
  <c r="CK33" i="69"/>
  <c r="CJ11" i="57"/>
  <c r="CK11" i="57"/>
  <c r="CJ21" i="66"/>
  <c r="CK21" i="66"/>
  <c r="CJ25" i="55"/>
  <c r="CK25" i="55"/>
  <c r="CJ11" i="60"/>
  <c r="CK11" i="60"/>
  <c r="CJ19" i="54"/>
  <c r="CK19" i="54"/>
  <c r="CJ28" i="70"/>
  <c r="CK28" i="70"/>
  <c r="CJ21" i="76"/>
  <c r="CK21" i="76"/>
  <c r="CK10" i="57"/>
  <c r="CJ19" i="66"/>
  <c r="CK19" i="66"/>
  <c r="CJ28" i="55"/>
  <c r="CK28" i="55"/>
  <c r="CJ28" i="57"/>
  <c r="CK28" i="57"/>
  <c r="CJ26" i="70"/>
  <c r="CK26" i="70"/>
  <c r="CJ20" i="76"/>
  <c r="CK20" i="76"/>
  <c r="CJ18" i="66"/>
  <c r="CK18" i="66"/>
  <c r="CJ32" i="55"/>
  <c r="CK32" i="55"/>
  <c r="CJ12" i="59"/>
  <c r="CK12" i="59"/>
  <c r="BJ25" i="60"/>
  <c r="CJ13" i="60"/>
  <c r="CK13" i="60"/>
  <c r="F17" i="55" a="1"/>
  <c r="F17" i="55" s="1"/>
  <c r="N17" i="55" s="1"/>
  <c r="Q17" i="55" s="1"/>
  <c r="BL17" i="55" a="1"/>
  <c r="BL17" i="55" s="1"/>
  <c r="CE17" i="55" s="1"/>
  <c r="CJ27" i="63"/>
  <c r="CK27" i="63"/>
  <c r="CJ19" i="76"/>
  <c r="CK19" i="76"/>
  <c r="CJ26" i="71"/>
  <c r="CK26" i="71"/>
  <c r="R27" i="60"/>
  <c r="BL24" i="60" a="1"/>
  <c r="BL24" i="60" s="1"/>
  <c r="CE24" i="60" s="1"/>
  <c r="CI24" i="60" s="1"/>
  <c r="AN24" i="60"/>
  <c r="CJ28" i="58"/>
  <c r="CK28" i="58"/>
  <c r="CJ25" i="54"/>
  <c r="CK25" i="54"/>
  <c r="CJ12" i="63"/>
  <c r="CK12" i="63"/>
  <c r="CJ35" i="66"/>
  <c r="CK35" i="66"/>
  <c r="CJ20" i="48"/>
  <c r="CK20" i="48"/>
  <c r="CJ32" i="60"/>
  <c r="CK32" i="60"/>
  <c r="CJ18" i="52"/>
  <c r="CK18" i="52"/>
  <c r="CJ12" i="60"/>
  <c r="CK12" i="60"/>
  <c r="CJ26" i="63"/>
  <c r="CK26" i="63"/>
  <c r="CJ10" i="55"/>
  <c r="CK10" i="55"/>
  <c r="CJ18" i="76"/>
  <c r="CK18" i="76"/>
  <c r="CJ32" i="57"/>
  <c r="CK32" i="57"/>
  <c r="CJ28" i="69"/>
  <c r="CK28" i="69"/>
  <c r="CJ33" i="57"/>
  <c r="CK33" i="57"/>
  <c r="CJ27" i="55"/>
  <c r="CK27" i="55"/>
  <c r="CJ18" i="48"/>
  <c r="CK18" i="48"/>
  <c r="CJ19" i="50"/>
  <c r="CK19" i="50"/>
  <c r="CJ19" i="55"/>
  <c r="CK19" i="55"/>
  <c r="P27" i="60"/>
  <c r="CJ34" i="54"/>
  <c r="CK34" i="54"/>
  <c r="CJ26" i="55"/>
  <c r="CK26" i="55"/>
  <c r="DL11" i="57"/>
  <c r="Q28" i="55"/>
  <c r="CJ21" i="55"/>
  <c r="CK21" i="55"/>
  <c r="CJ25" i="57"/>
  <c r="CK25" i="57"/>
  <c r="CJ14" i="75"/>
  <c r="CK14" i="75"/>
  <c r="CJ27" i="69"/>
  <c r="CK27" i="69"/>
  <c r="DL21" i="76"/>
  <c r="Q19" i="76"/>
  <c r="CJ25" i="59"/>
  <c r="CK25" i="59"/>
  <c r="CJ11" i="69"/>
  <c r="CK11" i="69"/>
  <c r="CJ21" i="48"/>
  <c r="CK21" i="48"/>
  <c r="CJ19" i="48"/>
  <c r="CK19" i="48"/>
  <c r="CJ32" i="59"/>
  <c r="CK32" i="59"/>
  <c r="CJ11" i="68"/>
  <c r="CK11" i="68"/>
  <c r="CJ35" i="59"/>
  <c r="CK35" i="59"/>
  <c r="CJ25" i="62"/>
  <c r="CK25" i="62"/>
  <c r="CJ11" i="65"/>
  <c r="CK11" i="65"/>
  <c r="CJ26" i="54"/>
  <c r="CK26" i="54"/>
  <c r="CJ33" i="54"/>
  <c r="CK33" i="54"/>
  <c r="CJ27" i="49"/>
  <c r="CK27" i="49"/>
  <c r="CJ28" i="62"/>
  <c r="CK28" i="62"/>
  <c r="CJ12" i="65"/>
  <c r="CK12" i="65"/>
  <c r="CJ13" i="68"/>
  <c r="CK13" i="68"/>
  <c r="P19" i="76"/>
  <c r="DL11" i="60"/>
  <c r="P28" i="55"/>
  <c r="AN31" i="58"/>
  <c r="AS31" i="58" s="1"/>
  <c r="CV31" i="58" s="1"/>
  <c r="DL28" i="57"/>
  <c r="CJ35" i="60"/>
  <c r="CK35" i="60"/>
  <c r="CJ31" i="59"/>
  <c r="CK31" i="59"/>
  <c r="CJ19" i="63"/>
  <c r="CK19" i="63"/>
  <c r="P27" i="63"/>
  <c r="CJ18" i="63"/>
  <c r="CK18" i="63"/>
  <c r="CJ14" i="68"/>
  <c r="CK14" i="68"/>
  <c r="CJ12" i="75"/>
  <c r="CK12" i="75"/>
  <c r="DL35" i="69"/>
  <c r="CJ35" i="72"/>
  <c r="CK35" i="72"/>
  <c r="BJ32" i="60"/>
  <c r="CF13" i="63"/>
  <c r="CK13" i="63"/>
  <c r="BH25" i="60"/>
  <c r="DC25" i="60" s="1"/>
  <c r="F24" i="71" a="1"/>
  <c r="F24" i="71" s="1"/>
  <c r="N24" i="71" s="1"/>
  <c r="R24" i="71" s="1"/>
  <c r="BL24" i="71" a="1"/>
  <c r="BL24" i="71" s="1"/>
  <c r="CE24" i="71" s="1"/>
  <c r="BH31" i="59"/>
  <c r="DC31" i="59" s="1"/>
  <c r="CJ21" i="57"/>
  <c r="CK21" i="57"/>
  <c r="CJ27" i="70"/>
  <c r="CK27" i="70"/>
  <c r="CJ26" i="59"/>
  <c r="CK26" i="59"/>
  <c r="CJ33" i="55"/>
  <c r="CK33" i="55"/>
  <c r="AT10" i="57" a="1"/>
  <c r="AT10" i="57" s="1"/>
  <c r="BG10" i="57" s="1"/>
  <c r="BH10" i="57" s="1"/>
  <c r="DC10" i="57" s="1"/>
  <c r="Q25" i="60"/>
  <c r="P25" i="60"/>
  <c r="CJ27" i="64"/>
  <c r="CK27" i="64"/>
  <c r="CJ20" i="66"/>
  <c r="CK20" i="66"/>
  <c r="CJ12" i="53"/>
  <c r="CK12" i="53"/>
  <c r="CJ17" i="57"/>
  <c r="CK17" i="57"/>
  <c r="CJ34" i="59"/>
  <c r="CK34" i="59"/>
  <c r="CJ27" i="62"/>
  <c r="CK27" i="62"/>
  <c r="CJ20" i="52"/>
  <c r="CK20" i="52"/>
  <c r="DL35" i="55"/>
  <c r="CJ25" i="49"/>
  <c r="CK25" i="49"/>
  <c r="CJ12" i="58"/>
  <c r="CK12" i="58"/>
  <c r="CJ28" i="54"/>
  <c r="CK28" i="54"/>
  <c r="CJ27" i="57"/>
  <c r="CK27" i="57"/>
  <c r="CJ33" i="59"/>
  <c r="CK33" i="59"/>
  <c r="AO26" i="57"/>
  <c r="CT26" i="57" s="1"/>
  <c r="CJ26" i="58"/>
  <c r="CK26" i="58"/>
  <c r="P27" i="57"/>
  <c r="CJ13" i="55"/>
  <c r="CK13" i="55"/>
  <c r="R27" i="63"/>
  <c r="CJ34" i="66"/>
  <c r="CK34" i="66"/>
  <c r="CJ25" i="64"/>
  <c r="CK25" i="64"/>
  <c r="CJ19" i="70"/>
  <c r="CK19" i="70"/>
  <c r="CJ20" i="70"/>
  <c r="CK20" i="70"/>
  <c r="P20" i="76"/>
  <c r="DL11" i="53"/>
  <c r="CJ10" i="65"/>
  <c r="CK10" i="65"/>
  <c r="CJ17" i="52"/>
  <c r="CK17" i="52"/>
  <c r="CJ35" i="63"/>
  <c r="CK35" i="63"/>
  <c r="CJ34" i="60"/>
  <c r="CK34" i="60"/>
  <c r="CJ18" i="50"/>
  <c r="CK18" i="50"/>
  <c r="CJ33" i="66"/>
  <c r="CK33" i="66"/>
  <c r="CJ11" i="55"/>
  <c r="CK11" i="55"/>
  <c r="CJ27" i="54"/>
  <c r="CK27" i="54"/>
  <c r="CJ33" i="72"/>
  <c r="CK33" i="72"/>
  <c r="CJ35" i="69"/>
  <c r="CK35" i="69"/>
  <c r="CJ12" i="68"/>
  <c r="CK12" i="68"/>
  <c r="CF20" i="50"/>
  <c r="CK20" i="50"/>
  <c r="CJ34" i="57"/>
  <c r="CK34" i="57"/>
  <c r="CJ26" i="60"/>
  <c r="CK26" i="60"/>
  <c r="CJ35" i="54"/>
  <c r="CK35" i="54"/>
  <c r="CJ21" i="50"/>
  <c r="CK21" i="50"/>
  <c r="F10" i="53" a="1"/>
  <c r="F10" i="53" s="1"/>
  <c r="N10" i="53" s="1"/>
  <c r="R10" i="53" s="1"/>
  <c r="CJ35" i="56"/>
  <c r="CK35" i="56"/>
  <c r="CJ25" i="58"/>
  <c r="CK25" i="58"/>
  <c r="CJ26" i="57"/>
  <c r="CK26" i="57"/>
  <c r="CJ33" i="60"/>
  <c r="CK33" i="60"/>
  <c r="CJ32" i="56"/>
  <c r="CK32" i="56"/>
  <c r="CJ33" i="56"/>
  <c r="CK33" i="56"/>
  <c r="BJ24" i="54"/>
  <c r="CJ27" i="58"/>
  <c r="CK27" i="58"/>
  <c r="CJ26" i="62"/>
  <c r="CK26" i="62"/>
  <c r="CJ28" i="64"/>
  <c r="CK28" i="64"/>
  <c r="CJ26" i="64"/>
  <c r="CK26" i="64"/>
  <c r="CJ11" i="66"/>
  <c r="CK11" i="66"/>
  <c r="CJ13" i="65"/>
  <c r="CK13" i="65"/>
  <c r="CJ14" i="63"/>
  <c r="CK14" i="63"/>
  <c r="CJ18" i="70"/>
  <c r="CK18" i="70"/>
  <c r="CJ34" i="72"/>
  <c r="CK34" i="72"/>
  <c r="CJ25" i="71"/>
  <c r="CK25" i="71"/>
  <c r="CJ13" i="75"/>
  <c r="CK13" i="75"/>
  <c r="R27" i="71"/>
  <c r="BL31" i="63" a="1"/>
  <c r="BL31" i="63" s="1"/>
  <c r="CE31" i="63" s="1"/>
  <c r="DL28" i="71"/>
  <c r="CJ28" i="63"/>
  <c r="CK28" i="63"/>
  <c r="CJ27" i="60"/>
  <c r="CK27" i="60"/>
  <c r="F24" i="60" a="1"/>
  <c r="F24" i="60" s="1"/>
  <c r="N24" i="60" s="1"/>
  <c r="Q24" i="60" s="1"/>
  <c r="BH34" i="60"/>
  <c r="DC34" i="60" s="1"/>
  <c r="P26" i="55"/>
  <c r="DL19" i="66"/>
  <c r="DL33" i="58"/>
  <c r="DL11" i="66"/>
  <c r="DL17" i="52"/>
  <c r="DL25" i="55"/>
  <c r="BI28" i="57"/>
  <c r="EC10" i="63" a="1"/>
  <c r="EC10" i="63" s="1"/>
  <c r="BH34" i="66"/>
  <c r="DC34" i="66" s="1"/>
  <c r="BH28" i="63"/>
  <c r="DC28" i="63" s="1"/>
  <c r="R20" i="76"/>
  <c r="DL28" i="70"/>
  <c r="DL34" i="54"/>
  <c r="BI25" i="55"/>
  <c r="BI20" i="57"/>
  <c r="DL11" i="63"/>
  <c r="BH19" i="59"/>
  <c r="DC19" i="59" s="1"/>
  <c r="DL26" i="55"/>
  <c r="DL27" i="71"/>
  <c r="DL25" i="70"/>
  <c r="DL11" i="58"/>
  <c r="DL33" i="66"/>
  <c r="BI26" i="57"/>
  <c r="BH13" i="66"/>
  <c r="DC13" i="66" s="1"/>
  <c r="DL26" i="59"/>
  <c r="DL11" i="52"/>
  <c r="DL27" i="57"/>
  <c r="DL32" i="60"/>
  <c r="DL27" i="59"/>
  <c r="CI34" i="69"/>
  <c r="CJ34" i="69"/>
  <c r="CG18" i="55"/>
  <c r="CJ18" i="55"/>
  <c r="BJ19" i="59"/>
  <c r="CG12" i="55"/>
  <c r="CJ12" i="55"/>
  <c r="BJ25" i="71"/>
  <c r="CG20" i="50"/>
  <c r="CJ20" i="50"/>
  <c r="CH13" i="63"/>
  <c r="CJ13" i="63"/>
  <c r="DL32" i="54"/>
  <c r="BI19" i="59"/>
  <c r="DL34" i="55"/>
  <c r="DL12" i="69"/>
  <c r="DL26" i="71"/>
  <c r="DL33" i="55"/>
  <c r="DL33" i="57"/>
  <c r="CH19" i="52"/>
  <c r="CJ19" i="52"/>
  <c r="BH20" i="57"/>
  <c r="DC20" i="57" s="1"/>
  <c r="CF19" i="57"/>
  <c r="CJ19" i="57"/>
  <c r="BJ11" i="60"/>
  <c r="BJ25" i="55"/>
  <c r="BI34" i="57"/>
  <c r="BI10" i="68"/>
  <c r="CI10" i="68"/>
  <c r="DL10" i="68" s="1"/>
  <c r="CJ10" i="68"/>
  <c r="BJ20" i="57"/>
  <c r="CF34" i="58"/>
  <c r="CJ34" i="58"/>
  <c r="CI32" i="72"/>
  <c r="CJ32" i="72"/>
  <c r="CH21" i="59"/>
  <c r="CJ21" i="59"/>
  <c r="BH28" i="57"/>
  <c r="DC28" i="57" s="1"/>
  <c r="BH25" i="55"/>
  <c r="DC25" i="55" s="1"/>
  <c r="BI18" i="66"/>
  <c r="BH35" i="66"/>
  <c r="DC35" i="66" s="1"/>
  <c r="CH25" i="69"/>
  <c r="CJ25" i="69"/>
  <c r="CI10" i="57"/>
  <c r="DL10" i="57" s="1"/>
  <c r="CJ10" i="57"/>
  <c r="DL28" i="60"/>
  <c r="BJ28" i="57"/>
  <c r="BJ18" i="66"/>
  <c r="BI25" i="71"/>
  <c r="DL18" i="76"/>
  <c r="DL18" i="59"/>
  <c r="DL34" i="69"/>
  <c r="CG24" i="54"/>
  <c r="CJ24" i="54"/>
  <c r="R33" i="57"/>
  <c r="P35" i="54"/>
  <c r="Q27" i="71"/>
  <c r="P11" i="66"/>
  <c r="Q21" i="66"/>
  <c r="R11" i="66"/>
  <c r="P26" i="70"/>
  <c r="Q34" i="69"/>
  <c r="Q28" i="49"/>
  <c r="Q32" i="63"/>
  <c r="R11" i="57"/>
  <c r="P28" i="49"/>
  <c r="P34" i="60"/>
  <c r="P32" i="63"/>
  <c r="Q27" i="49"/>
  <c r="R25" i="55"/>
  <c r="R34" i="60"/>
  <c r="Q34" i="66"/>
  <c r="Q26" i="70"/>
  <c r="Q25" i="70"/>
  <c r="Q19" i="66"/>
  <c r="P25" i="71"/>
  <c r="R19" i="66"/>
  <c r="P35" i="69"/>
  <c r="Q25" i="71"/>
  <c r="R18" i="76"/>
  <c r="R32" i="57"/>
  <c r="P27" i="59"/>
  <c r="R18" i="59"/>
  <c r="AT10" i="60" a="1"/>
  <c r="AT10" i="60" s="1"/>
  <c r="BG10" i="60" s="1"/>
  <c r="BK10" i="60" s="1"/>
  <c r="CE12" i="57"/>
  <c r="DL12" i="57"/>
  <c r="AT24" i="55" a="1"/>
  <c r="AT24" i="55" s="1"/>
  <c r="BG24" i="55" s="1"/>
  <c r="BK24" i="55" s="1"/>
  <c r="AT31" i="57" a="1"/>
  <c r="AT31" i="57" s="1"/>
  <c r="BG31" i="57" s="1"/>
  <c r="BK31" i="57" s="1"/>
  <c r="AT24" i="48" a="1"/>
  <c r="AT24" i="48" s="1"/>
  <c r="BG24" i="48" s="1"/>
  <c r="BK24" i="48" s="1"/>
  <c r="AT10" i="48" a="1"/>
  <c r="AT10" i="48" s="1"/>
  <c r="BG10" i="48" s="1"/>
  <c r="BK10" i="48" s="1"/>
  <c r="CE10" i="48"/>
  <c r="AT17" i="49" a="1"/>
  <c r="AT17" i="49" s="1"/>
  <c r="AT31" i="70" a="1"/>
  <c r="AT31" i="70" s="1"/>
  <c r="BG31" i="70" s="1"/>
  <c r="BK31" i="70" s="1"/>
  <c r="AT24" i="53" a="1"/>
  <c r="AT24" i="53" s="1"/>
  <c r="BG24" i="53" s="1"/>
  <c r="BK24" i="53" s="1"/>
  <c r="AT17" i="64" a="1"/>
  <c r="AT17" i="64" s="1"/>
  <c r="BG17" i="64" s="1"/>
  <c r="BK17" i="64" s="1"/>
  <c r="AT31" i="68" a="1"/>
  <c r="AT31" i="68" s="1"/>
  <c r="BG31" i="68" s="1"/>
  <c r="BK31" i="68" s="1"/>
  <c r="AT17" i="51" a="1"/>
  <c r="AT17" i="51" s="1"/>
  <c r="BG17" i="51" s="1"/>
  <c r="BK17" i="51" s="1"/>
  <c r="BH33" i="54"/>
  <c r="DC33" i="54" s="1"/>
  <c r="AT24" i="61" a="1"/>
  <c r="AT24" i="61" s="1"/>
  <c r="BG24" i="61" s="1"/>
  <c r="BK24" i="61" s="1"/>
  <c r="AT10" i="63" a="1"/>
  <c r="AT10" i="63" s="1"/>
  <c r="BG10" i="63" s="1"/>
  <c r="BK10" i="63" s="1"/>
  <c r="CE10" i="63"/>
  <c r="CH10" i="63" s="1"/>
  <c r="AT31" i="52" a="1"/>
  <c r="AT31" i="52" s="1"/>
  <c r="BG31" i="52" s="1"/>
  <c r="BK31" i="52" s="1"/>
  <c r="CH19" i="57"/>
  <c r="AT10" i="47" a="1"/>
  <c r="AT10" i="47" s="1"/>
  <c r="BG10" i="47" s="1"/>
  <c r="BK10" i="47" s="1"/>
  <c r="CE10" i="47"/>
  <c r="DL12" i="58"/>
  <c r="AT17" i="61" a="1"/>
  <c r="AT17" i="61" s="1"/>
  <c r="BG17" i="61" s="1"/>
  <c r="BK17" i="61" s="1"/>
  <c r="R34" i="54"/>
  <c r="CG21" i="59"/>
  <c r="DL27" i="55"/>
  <c r="DL12" i="59"/>
  <c r="AT10" i="59" a="1"/>
  <c r="AT10" i="59" s="1"/>
  <c r="BG10" i="59" s="1"/>
  <c r="BK10" i="59" s="1"/>
  <c r="BH19" i="57"/>
  <c r="DC19" i="57" s="1"/>
  <c r="BI27" i="63"/>
  <c r="AN10" i="63"/>
  <c r="AS10" i="63" s="1"/>
  <c r="CV10" i="63" s="1"/>
  <c r="AT17" i="62" a="1"/>
  <c r="AT17" i="62" s="1"/>
  <c r="P21" i="66"/>
  <c r="DL21" i="66"/>
  <c r="AT17" i="67" a="1"/>
  <c r="AT17" i="67" s="1"/>
  <c r="BG17" i="67" s="1"/>
  <c r="BK17" i="67" s="1"/>
  <c r="Q34" i="63"/>
  <c r="AT31" i="64" a="1"/>
  <c r="AT31" i="64" s="1"/>
  <c r="BG31" i="64" s="1"/>
  <c r="BK31" i="64" s="1"/>
  <c r="R32" i="69"/>
  <c r="AT31" i="71" a="1"/>
  <c r="AT31" i="71" s="1"/>
  <c r="BG31" i="71" s="1"/>
  <c r="BK31" i="71" s="1"/>
  <c r="AT10" i="74" a="1"/>
  <c r="AT10" i="74" s="1"/>
  <c r="BG10" i="74" s="1"/>
  <c r="BK10" i="74" s="1"/>
  <c r="AT24" i="74" a="1"/>
  <c r="AT24" i="74" s="1"/>
  <c r="BG24" i="74" s="1"/>
  <c r="BK24" i="74" s="1"/>
  <c r="AT17" i="72" a="1"/>
  <c r="AT17" i="72" s="1"/>
  <c r="BG17" i="72" s="1"/>
  <c r="BK17" i="72" s="1"/>
  <c r="DL27" i="70"/>
  <c r="DL33" i="69"/>
  <c r="CF32" i="72"/>
  <c r="AT10" i="71" a="1"/>
  <c r="AT10" i="71" s="1"/>
  <c r="BG10" i="71" s="1"/>
  <c r="BK10" i="71" s="1"/>
  <c r="CE10" i="71"/>
  <c r="AT10" i="70" a="1"/>
  <c r="AT10" i="70" s="1"/>
  <c r="BG10" i="70" s="1"/>
  <c r="BK10" i="70" s="1"/>
  <c r="AT10" i="75" a="1"/>
  <c r="AT10" i="75" s="1"/>
  <c r="BG10" i="75" s="1"/>
  <c r="BK10" i="75" s="1"/>
  <c r="CE10" i="75"/>
  <c r="CK10" i="75" s="1"/>
  <c r="R34" i="57"/>
  <c r="AT31" i="54" a="1"/>
  <c r="AT31" i="54" s="1"/>
  <c r="BG31" i="54" s="1"/>
  <c r="BK31" i="54" s="1"/>
  <c r="DL26" i="63"/>
  <c r="BJ31" i="59"/>
  <c r="R25" i="57"/>
  <c r="P25" i="57"/>
  <c r="AT31" i="50" a="1"/>
  <c r="AT31" i="50" s="1"/>
  <c r="BG31" i="50" s="1"/>
  <c r="BK31" i="50" s="1"/>
  <c r="AT31" i="76" a="1"/>
  <c r="AT31" i="76" s="1"/>
  <c r="BG31" i="76" s="1"/>
  <c r="BK31" i="76" s="1"/>
  <c r="BH27" i="55"/>
  <c r="DC27" i="55" s="1"/>
  <c r="AT17" i="71" a="1"/>
  <c r="AT17" i="71" s="1"/>
  <c r="BG17" i="71" s="1"/>
  <c r="BK17" i="71" s="1"/>
  <c r="AT24" i="75" a="1"/>
  <c r="AT24" i="75" s="1"/>
  <c r="BG24" i="75" s="1"/>
  <c r="BK24" i="75" s="1"/>
  <c r="AT10" i="76" a="1"/>
  <c r="AT10" i="76" s="1"/>
  <c r="BG10" i="76" s="1"/>
  <c r="BK10" i="76" s="1"/>
  <c r="CE10" i="76"/>
  <c r="AT31" i="46" a="1"/>
  <c r="AT31" i="46" s="1"/>
  <c r="AT10" i="49" a="1"/>
  <c r="AT10" i="49" s="1"/>
  <c r="BG10" i="49" s="1"/>
  <c r="BK10" i="49" s="1"/>
  <c r="AT31" i="49" a="1"/>
  <c r="AT31" i="49" s="1"/>
  <c r="BG31" i="49" s="1"/>
  <c r="BK31" i="49" s="1"/>
  <c r="DL12" i="53"/>
  <c r="AO12" i="57"/>
  <c r="CT12" i="57" s="1"/>
  <c r="CH18" i="55"/>
  <c r="P34" i="54"/>
  <c r="AT10" i="61" a="1"/>
  <c r="AT10" i="61" s="1"/>
  <c r="BJ27" i="63"/>
  <c r="F10" i="63" a="1"/>
  <c r="F10" i="63" s="1"/>
  <c r="N10" i="63" s="1"/>
  <c r="R10" i="63" s="1"/>
  <c r="P11" i="63"/>
  <c r="Q28" i="63"/>
  <c r="AT31" i="65" a="1"/>
  <c r="AT31" i="65" s="1"/>
  <c r="BG31" i="65" s="1"/>
  <c r="BK31" i="65" s="1"/>
  <c r="P34" i="63"/>
  <c r="AT10" i="72" a="1"/>
  <c r="AT10" i="72" s="1"/>
  <c r="BG10" i="72" s="1"/>
  <c r="BK10" i="72" s="1"/>
  <c r="AQ14" i="71"/>
  <c r="CG32" i="72"/>
  <c r="AT24" i="68" a="1"/>
  <c r="AT24" i="68" s="1"/>
  <c r="BG24" i="68" s="1"/>
  <c r="BK24" i="68" s="1"/>
  <c r="P21" i="76"/>
  <c r="DL20" i="76"/>
  <c r="AT24" i="76" a="1"/>
  <c r="AT24" i="76" s="1"/>
  <c r="BG24" i="76" s="1"/>
  <c r="BK24" i="76" s="1"/>
  <c r="AT10" i="53" a="1"/>
  <c r="AT10" i="53" s="1"/>
  <c r="BG10" i="53" s="1"/>
  <c r="BK10" i="53" s="1"/>
  <c r="CE10" i="53"/>
  <c r="CI19" i="57"/>
  <c r="Q34" i="57"/>
  <c r="DL25" i="63"/>
  <c r="DL32" i="69"/>
  <c r="AT31" i="66" a="1"/>
  <c r="AT31" i="66" s="1"/>
  <c r="BG31" i="66" s="1"/>
  <c r="BK31" i="66" s="1"/>
  <c r="AT24" i="71" a="1"/>
  <c r="AT24" i="71" s="1"/>
  <c r="BG24" i="71" s="1"/>
  <c r="BK24" i="71" s="1"/>
  <c r="CE20" i="60"/>
  <c r="DL20" i="60"/>
  <c r="AT24" i="52" a="1"/>
  <c r="AT24" i="52" s="1"/>
  <c r="BG24" i="52" s="1"/>
  <c r="BK24" i="52" s="1"/>
  <c r="AT10" i="51" a="1"/>
  <c r="AT10" i="51" s="1"/>
  <c r="BG10" i="51" s="1"/>
  <c r="BK10" i="51" s="1"/>
  <c r="AT17" i="46" a="1"/>
  <c r="AT17" i="46" s="1"/>
  <c r="BG17" i="46" s="1"/>
  <c r="BK17" i="46" s="1"/>
  <c r="AT24" i="47" a="1"/>
  <c r="AT24" i="47" s="1"/>
  <c r="BG24" i="47" s="1"/>
  <c r="BK24" i="47" s="1"/>
  <c r="AT17" i="47" a="1"/>
  <c r="AT17" i="47" s="1"/>
  <c r="BG17" i="47" s="1"/>
  <c r="BK17" i="47" s="1"/>
  <c r="AT10" i="50" a="1"/>
  <c r="AT10" i="50" s="1"/>
  <c r="BG10" i="50" s="1"/>
  <c r="BK10" i="50" s="1"/>
  <c r="AT24" i="51" a="1"/>
  <c r="AT24" i="51" s="1"/>
  <c r="BG24" i="51" s="1"/>
  <c r="BK24" i="51" s="1"/>
  <c r="AT24" i="50" a="1"/>
  <c r="AT24" i="50" s="1"/>
  <c r="AP12" i="57"/>
  <c r="EC10" i="57" a="1"/>
  <c r="EC10" i="57" s="1"/>
  <c r="DL34" i="60"/>
  <c r="BH27" i="57"/>
  <c r="DC27" i="57" s="1"/>
  <c r="BH34" i="54"/>
  <c r="DC34" i="54" s="1"/>
  <c r="AT24" i="56" a="1"/>
  <c r="AT24" i="56" s="1"/>
  <c r="BG24" i="56" s="1"/>
  <c r="BK24" i="56" s="1"/>
  <c r="P35" i="58"/>
  <c r="DL26" i="49"/>
  <c r="AT10" i="58" a="1"/>
  <c r="AT10" i="58" s="1"/>
  <c r="BG10" i="58" s="1"/>
  <c r="BK10" i="58" s="1"/>
  <c r="BH27" i="63"/>
  <c r="DC27" i="63" s="1"/>
  <c r="Q11" i="63"/>
  <c r="P28" i="63"/>
  <c r="DL18" i="66"/>
  <c r="AT10" i="67" a="1"/>
  <c r="AT10" i="67" s="1"/>
  <c r="BG10" i="67" s="1"/>
  <c r="BK10" i="67" s="1"/>
  <c r="AT31" i="67" a="1"/>
  <c r="AT31" i="67" s="1"/>
  <c r="BG31" i="67" s="1"/>
  <c r="BK31" i="67" s="1"/>
  <c r="AT17" i="74" a="1"/>
  <c r="AT17" i="74" s="1"/>
  <c r="BG17" i="74" s="1"/>
  <c r="BK17" i="74" s="1"/>
  <c r="AT17" i="75" a="1"/>
  <c r="AT17" i="75" s="1"/>
  <c r="BG17" i="75" s="1"/>
  <c r="BK17" i="75" s="1"/>
  <c r="CH32" i="72"/>
  <c r="AT24" i="72" a="1"/>
  <c r="AT24" i="72" s="1"/>
  <c r="BG24" i="72" s="1"/>
  <c r="BK24" i="72" s="1"/>
  <c r="Q21" i="76"/>
  <c r="DL19" i="76"/>
  <c r="R27" i="57"/>
  <c r="AT17" i="66" a="1"/>
  <c r="AT17" i="66" s="1"/>
  <c r="BG17" i="66" s="1"/>
  <c r="BK17" i="66" s="1"/>
  <c r="AT24" i="46" a="1"/>
  <c r="AT24" i="46" s="1"/>
  <c r="BG24" i="46" s="1"/>
  <c r="BK24" i="46" s="1"/>
  <c r="AT10" i="46" a="1"/>
  <c r="AT10" i="46" s="1"/>
  <c r="BG10" i="46" s="1"/>
  <c r="BK10" i="46" s="1"/>
  <c r="CE10" i="46"/>
  <c r="AT31" i="47" a="1"/>
  <c r="AT31" i="47" s="1"/>
  <c r="AT17" i="53" a="1"/>
  <c r="AT17" i="53" s="1"/>
  <c r="BG17" i="53" s="1"/>
  <c r="BK17" i="53" s="1"/>
  <c r="Q35" i="54"/>
  <c r="AQ12" i="57"/>
  <c r="BI27" i="57"/>
  <c r="BI34" i="54"/>
  <c r="R33" i="58"/>
  <c r="P33" i="57"/>
  <c r="AT31" i="62" a="1"/>
  <c r="AT31" i="62" s="1"/>
  <c r="BG31" i="62" s="1"/>
  <c r="BK31" i="62" s="1"/>
  <c r="AT10" i="62" a="1"/>
  <c r="AT10" i="62" s="1"/>
  <c r="BG10" i="62" s="1"/>
  <c r="BK10" i="62" s="1"/>
  <c r="BI28" i="70"/>
  <c r="DL19" i="57"/>
  <c r="DL13" i="53"/>
  <c r="AT31" i="63" a="1"/>
  <c r="AT31" i="63" s="1"/>
  <c r="BG31" i="63" s="1"/>
  <c r="BK31" i="63" s="1"/>
  <c r="BI31" i="59"/>
  <c r="AT31" i="69" a="1"/>
  <c r="AT31" i="69" s="1"/>
  <c r="BG31" i="69" s="1"/>
  <c r="BK31" i="69" s="1"/>
  <c r="AT17" i="55" a="1"/>
  <c r="AT17" i="55" s="1"/>
  <c r="BG17" i="55" s="1"/>
  <c r="BK17" i="55" s="1"/>
  <c r="CE18" i="57"/>
  <c r="CK18" i="57" s="1"/>
  <c r="DL18" i="57"/>
  <c r="CE18" i="60"/>
  <c r="CK18" i="60" s="1"/>
  <c r="DL18" i="60"/>
  <c r="CE13" i="66"/>
  <c r="DL13" i="66"/>
  <c r="AT17" i="54" a="1"/>
  <c r="AT17" i="54" s="1"/>
  <c r="BG17" i="54" s="1"/>
  <c r="BK17" i="54" s="1"/>
  <c r="AT24" i="65" a="1"/>
  <c r="AT24" i="65" s="1"/>
  <c r="AT17" i="65" a="1"/>
  <c r="AT17" i="65" s="1"/>
  <c r="BG17" i="65" s="1"/>
  <c r="BK17" i="65" s="1"/>
  <c r="AT17" i="68" a="1"/>
  <c r="AT17" i="68" s="1"/>
  <c r="BG17" i="68" s="1"/>
  <c r="BK17" i="68" s="1"/>
  <c r="AT10" i="69" a="1"/>
  <c r="AT10" i="69" s="1"/>
  <c r="BG10" i="69" s="1"/>
  <c r="BK10" i="69" s="1"/>
  <c r="AT31" i="51" a="1"/>
  <c r="AT31" i="51" s="1"/>
  <c r="BG31" i="51" s="1"/>
  <c r="BK31" i="51" s="1"/>
  <c r="AT31" i="53" a="1"/>
  <c r="AT31" i="53" s="1"/>
  <c r="BG31" i="53" s="1"/>
  <c r="BK31" i="53" s="1"/>
  <c r="AT17" i="56" a="1"/>
  <c r="AT17" i="56" s="1"/>
  <c r="BG17" i="56" s="1"/>
  <c r="BK17" i="56" s="1"/>
  <c r="AT24" i="66" a="1"/>
  <c r="AT24" i="66" s="1"/>
  <c r="BG24" i="66" s="1"/>
  <c r="BK24" i="66" s="1"/>
  <c r="AT31" i="75" a="1"/>
  <c r="AT31" i="75" s="1"/>
  <c r="BG31" i="75" s="1"/>
  <c r="BK31" i="75" s="1"/>
  <c r="R33" i="63"/>
  <c r="AT31" i="74" a="1"/>
  <c r="AT31" i="74" s="1"/>
  <c r="BG31" i="74" s="1"/>
  <c r="BK31" i="74" s="1"/>
  <c r="CE25" i="60"/>
  <c r="DL25" i="60"/>
  <c r="AT31" i="48" a="1"/>
  <c r="AT31" i="48" s="1"/>
  <c r="BG31" i="48" s="1"/>
  <c r="BK31" i="48" s="1"/>
  <c r="DL25" i="49"/>
  <c r="AT10" i="56" a="1"/>
  <c r="AT10" i="56" s="1"/>
  <c r="BG10" i="56" s="1"/>
  <c r="BK10" i="56" s="1"/>
  <c r="BJ27" i="57"/>
  <c r="AT10" i="54" a="1"/>
  <c r="AT10" i="54" s="1"/>
  <c r="BJ34" i="54"/>
  <c r="AT17" i="58" a="1"/>
  <c r="AT17" i="58" s="1"/>
  <c r="BG17" i="58" s="1"/>
  <c r="BK17" i="58" s="1"/>
  <c r="DL35" i="60"/>
  <c r="AT31" i="61" a="1"/>
  <c r="AT31" i="61" s="1"/>
  <c r="BG31" i="61" s="1"/>
  <c r="BK31" i="61" s="1"/>
  <c r="DL27" i="63"/>
  <c r="AT10" i="64" a="1"/>
  <c r="AT10" i="64" s="1"/>
  <c r="BG10" i="64" s="1"/>
  <c r="BK10" i="64" s="1"/>
  <c r="AT24" i="67" a="1"/>
  <c r="AT24" i="67" s="1"/>
  <c r="BG24" i="67" s="1"/>
  <c r="BK24" i="67" s="1"/>
  <c r="BH28" i="70"/>
  <c r="DC28" i="70" s="1"/>
  <c r="AT17" i="69" a="1"/>
  <c r="AT17" i="69" s="1"/>
  <c r="BG17" i="69" s="1"/>
  <c r="BK17" i="69" s="1"/>
  <c r="AT31" i="58" a="1"/>
  <c r="AT31" i="58" s="1"/>
  <c r="BG31" i="58" s="1"/>
  <c r="BK31" i="58" s="1"/>
  <c r="CE31" i="58"/>
  <c r="AT10" i="66" a="1"/>
  <c r="AT10" i="66" s="1"/>
  <c r="BG10" i="66" s="1"/>
  <c r="BK10" i="66" s="1"/>
  <c r="CH24" i="54"/>
  <c r="CF24" i="54"/>
  <c r="BJ18" i="54"/>
  <c r="BK18" i="54"/>
  <c r="BH19" i="54"/>
  <c r="DC19" i="54" s="1"/>
  <c r="BK19" i="54"/>
  <c r="BH20" i="59"/>
  <c r="DC20" i="59" s="1"/>
  <c r="BK20" i="59"/>
  <c r="BJ20" i="54"/>
  <c r="BK20" i="54"/>
  <c r="BI21" i="54"/>
  <c r="BK21" i="54"/>
  <c r="BJ32" i="54"/>
  <c r="BK32" i="54"/>
  <c r="BH35" i="58"/>
  <c r="DC35" i="58" s="1"/>
  <c r="BK35" i="58"/>
  <c r="BJ33" i="55"/>
  <c r="BK33" i="55"/>
  <c r="BH25" i="63"/>
  <c r="DC25" i="63" s="1"/>
  <c r="BK25" i="63"/>
  <c r="BH28" i="71"/>
  <c r="DC28" i="71" s="1"/>
  <c r="BK28" i="71"/>
  <c r="BH33" i="57"/>
  <c r="DC33" i="57" s="1"/>
  <c r="BK33" i="57"/>
  <c r="BI11" i="75"/>
  <c r="BK11" i="75"/>
  <c r="BI32" i="60"/>
  <c r="BK32" i="60"/>
  <c r="DL19" i="60"/>
  <c r="CE19" i="60"/>
  <c r="BJ35" i="60"/>
  <c r="BK35" i="60"/>
  <c r="BI35" i="60"/>
  <c r="BI32" i="63"/>
  <c r="BK32" i="63"/>
  <c r="BI12" i="59"/>
  <c r="BK12" i="59"/>
  <c r="BJ21" i="59"/>
  <c r="BK21" i="59"/>
  <c r="BH32" i="69"/>
  <c r="DC32" i="69" s="1"/>
  <c r="BK32" i="69"/>
  <c r="BJ27" i="55"/>
  <c r="BK27" i="55"/>
  <c r="BI21" i="76"/>
  <c r="BK21" i="76"/>
  <c r="BJ13" i="66"/>
  <c r="BK13" i="66"/>
  <c r="BH11" i="53"/>
  <c r="DC11" i="53" s="1"/>
  <c r="BK11" i="53"/>
  <c r="BJ12" i="75"/>
  <c r="BK12" i="75"/>
  <c r="BH35" i="57"/>
  <c r="DC35" i="57" s="1"/>
  <c r="BK35" i="57"/>
  <c r="BJ25" i="70"/>
  <c r="BK25" i="70"/>
  <c r="P21" i="60"/>
  <c r="Q21" i="60"/>
  <c r="R21" i="60"/>
  <c r="BH34" i="58"/>
  <c r="DC34" i="58" s="1"/>
  <c r="BK34" i="58"/>
  <c r="BJ32" i="55"/>
  <c r="BK32" i="55"/>
  <c r="BI18" i="57"/>
  <c r="BK18" i="57"/>
  <c r="BJ34" i="66"/>
  <c r="BJ18" i="57"/>
  <c r="BI26" i="55"/>
  <c r="BK26" i="55"/>
  <c r="BJ12" i="66"/>
  <c r="BK12" i="66"/>
  <c r="BH26" i="63"/>
  <c r="DC26" i="63" s="1"/>
  <c r="BK26" i="63"/>
  <c r="BI26" i="63"/>
  <c r="CE13" i="53"/>
  <c r="AP14" i="74"/>
  <c r="R25" i="70"/>
  <c r="Q35" i="69"/>
  <c r="BJ35" i="54"/>
  <c r="BK35" i="54"/>
  <c r="BH33" i="63"/>
  <c r="DC33" i="63" s="1"/>
  <c r="BK33" i="63"/>
  <c r="BH10" i="68"/>
  <c r="DC10" i="68" s="1"/>
  <c r="BK10" i="68"/>
  <c r="BJ18" i="55"/>
  <c r="BK18" i="55"/>
  <c r="BJ33" i="69"/>
  <c r="BK33" i="69"/>
  <c r="BI28" i="55"/>
  <c r="BK28" i="55"/>
  <c r="BH18" i="76"/>
  <c r="DC18" i="76" s="1"/>
  <c r="BK18" i="76"/>
  <c r="BJ11" i="66"/>
  <c r="BK11" i="66"/>
  <c r="BH11" i="58"/>
  <c r="DC11" i="58" s="1"/>
  <c r="BK11" i="58"/>
  <c r="CI24" i="54"/>
  <c r="BI12" i="53"/>
  <c r="BK12" i="53"/>
  <c r="BI26" i="70"/>
  <c r="BK26" i="70"/>
  <c r="R32" i="60"/>
  <c r="Q32" i="60"/>
  <c r="CE21" i="60"/>
  <c r="DL21" i="60"/>
  <c r="BJ19" i="55"/>
  <c r="BK19" i="55"/>
  <c r="CG13" i="63"/>
  <c r="BH13" i="75"/>
  <c r="DC13" i="75" s="1"/>
  <c r="BK13" i="75"/>
  <c r="BI35" i="58"/>
  <c r="BH32" i="54"/>
  <c r="DC32" i="54" s="1"/>
  <c r="R28" i="59"/>
  <c r="BH19" i="66"/>
  <c r="DC19" i="66" s="1"/>
  <c r="BJ13" i="75"/>
  <c r="AR14" i="74"/>
  <c r="Q26" i="71"/>
  <c r="BK10" i="57"/>
  <c r="BI12" i="57"/>
  <c r="BK12" i="57"/>
  <c r="BH20" i="55"/>
  <c r="DC20" i="55" s="1"/>
  <c r="BK20" i="55"/>
  <c r="BH25" i="49"/>
  <c r="DC25" i="49" s="1"/>
  <c r="BK25" i="49"/>
  <c r="BH19" i="76"/>
  <c r="DC19" i="76" s="1"/>
  <c r="BK19" i="76"/>
  <c r="BH20" i="66"/>
  <c r="DC20" i="66" s="1"/>
  <c r="BK20" i="66"/>
  <c r="BJ26" i="57"/>
  <c r="BK26" i="57"/>
  <c r="Q32" i="57"/>
  <c r="BJ13" i="52"/>
  <c r="BK13" i="52"/>
  <c r="BI18" i="59"/>
  <c r="BK18" i="59"/>
  <c r="BJ27" i="71"/>
  <c r="BK27" i="71"/>
  <c r="BJ25" i="57"/>
  <c r="BK25" i="57"/>
  <c r="BJ12" i="60"/>
  <c r="F10" i="66" a="1"/>
  <c r="F10" i="66" s="1"/>
  <c r="N10" i="66" s="1"/>
  <c r="Q10" i="66" s="1"/>
  <c r="Q32" i="58"/>
  <c r="DL12" i="60"/>
  <c r="P32" i="54"/>
  <c r="BJ35" i="58"/>
  <c r="BH34" i="57"/>
  <c r="DC34" i="57" s="1"/>
  <c r="P20" i="57"/>
  <c r="CI13" i="63"/>
  <c r="BJ19" i="66"/>
  <c r="BJ35" i="66"/>
  <c r="BI28" i="63"/>
  <c r="F31" i="69" a="1"/>
  <c r="F31" i="69" s="1"/>
  <c r="N31" i="69" s="1"/>
  <c r="Q31" i="69" s="1"/>
  <c r="R26" i="71"/>
  <c r="BI27" i="71"/>
  <c r="R27" i="70"/>
  <c r="Q24" i="69"/>
  <c r="BJ13" i="57"/>
  <c r="BK13" i="57"/>
  <c r="BJ25" i="59"/>
  <c r="BK25" i="59"/>
  <c r="BJ35" i="69"/>
  <c r="BK35" i="69"/>
  <c r="BJ11" i="52"/>
  <c r="BK11" i="52"/>
  <c r="BH32" i="66"/>
  <c r="DC32" i="66" s="1"/>
  <c r="BK32" i="66"/>
  <c r="BI18" i="69"/>
  <c r="BK18" i="69"/>
  <c r="BI12" i="63"/>
  <c r="BK12" i="63"/>
  <c r="BI11" i="60"/>
  <c r="BK11" i="60"/>
  <c r="BH24" i="54"/>
  <c r="DC24" i="54" s="1"/>
  <c r="BK24" i="54"/>
  <c r="BH21" i="66"/>
  <c r="DC21" i="66" s="1"/>
  <c r="BK21" i="66"/>
  <c r="BJ19" i="57"/>
  <c r="BK19" i="57"/>
  <c r="AR33" i="60"/>
  <c r="AQ33" i="60"/>
  <c r="AO33" i="60"/>
  <c r="CT33" i="60" s="1"/>
  <c r="AP33" i="60"/>
  <c r="BI27" i="70"/>
  <c r="BK27" i="70"/>
  <c r="BH13" i="53"/>
  <c r="DC13" i="53" s="1"/>
  <c r="BK13" i="53"/>
  <c r="BI32" i="57"/>
  <c r="BK32" i="57"/>
  <c r="AN31" i="54"/>
  <c r="AS31" i="54" s="1"/>
  <c r="CV31" i="54" s="1"/>
  <c r="BH25" i="57"/>
  <c r="DC25" i="57" s="1"/>
  <c r="BJ33" i="54"/>
  <c r="BK33" i="54"/>
  <c r="BH20" i="76"/>
  <c r="DC20" i="76" s="1"/>
  <c r="BK20" i="76"/>
  <c r="BH18" i="57"/>
  <c r="DC18" i="57" s="1"/>
  <c r="BJ13" i="53"/>
  <c r="BJ32" i="57"/>
  <c r="BH12" i="60"/>
  <c r="DC12" i="60" s="1"/>
  <c r="Q32" i="54"/>
  <c r="CE18" i="59"/>
  <c r="BJ34" i="57"/>
  <c r="R20" i="57"/>
  <c r="BI19" i="66"/>
  <c r="BI35" i="66"/>
  <c r="BI34" i="66"/>
  <c r="BJ28" i="63"/>
  <c r="BJ27" i="70"/>
  <c r="DL26" i="70"/>
  <c r="BJ34" i="69"/>
  <c r="BK34" i="69"/>
  <c r="BH21" i="76"/>
  <c r="DC21" i="76" s="1"/>
  <c r="DL13" i="63"/>
  <c r="BJ11" i="57"/>
  <c r="BK11" i="57"/>
  <c r="BH27" i="59"/>
  <c r="DC27" i="59" s="1"/>
  <c r="BK27" i="59"/>
  <c r="BI12" i="52"/>
  <c r="BK12" i="52"/>
  <c r="BI33" i="66"/>
  <c r="BK33" i="66"/>
  <c r="BJ11" i="63"/>
  <c r="BK11" i="63"/>
  <c r="BJ13" i="60"/>
  <c r="BK13" i="60"/>
  <c r="BJ35" i="55"/>
  <c r="BH35" i="55"/>
  <c r="DC35" i="55" s="1"/>
  <c r="BH26" i="71"/>
  <c r="DC26" i="71" s="1"/>
  <c r="BI26" i="71"/>
  <c r="BI11" i="66"/>
  <c r="BI25" i="70"/>
  <c r="CE11" i="53"/>
  <c r="CH11" i="53" s="1"/>
  <c r="BJ35" i="57"/>
  <c r="R17" i="57"/>
  <c r="R20" i="54"/>
  <c r="BI35" i="57"/>
  <c r="P17" i="57"/>
  <c r="BJ33" i="57"/>
  <c r="CE11" i="63"/>
  <c r="CI11" i="63" s="1"/>
  <c r="F31" i="66" a="1"/>
  <c r="F31" i="66" s="1"/>
  <c r="N31" i="66" s="1"/>
  <c r="Q31" i="66" s="1"/>
  <c r="BJ26" i="70"/>
  <c r="CE32" i="69"/>
  <c r="CF18" i="55"/>
  <c r="CH10" i="57"/>
  <c r="BI11" i="53"/>
  <c r="CE32" i="54"/>
  <c r="BJ27" i="59"/>
  <c r="CI18" i="55"/>
  <c r="BJ11" i="53"/>
  <c r="BH28" i="55"/>
  <c r="DC28" i="55" s="1"/>
  <c r="P21" i="54"/>
  <c r="BI27" i="59"/>
  <c r="CE11" i="58"/>
  <c r="CK11" i="58" s="1"/>
  <c r="P20" i="54"/>
  <c r="AR18" i="57"/>
  <c r="BH12" i="63"/>
  <c r="DC12" i="63" s="1"/>
  <c r="BI32" i="66"/>
  <c r="CE28" i="71"/>
  <c r="CE25" i="70"/>
  <c r="CI25" i="70" s="1"/>
  <c r="BJ18" i="76"/>
  <c r="BI11" i="57"/>
  <c r="DL18" i="55"/>
  <c r="Q33" i="58"/>
  <c r="R21" i="54"/>
  <c r="R27" i="59"/>
  <c r="BH35" i="54"/>
  <c r="DC35" i="54" s="1"/>
  <c r="R18" i="54"/>
  <c r="BI20" i="55"/>
  <c r="BJ12" i="63"/>
  <c r="BI21" i="66"/>
  <c r="AO14" i="74"/>
  <c r="CT14" i="74" s="1"/>
  <c r="BI18" i="76"/>
  <c r="BI20" i="76"/>
  <c r="P11" i="57"/>
  <c r="AR13" i="66"/>
  <c r="P18" i="76"/>
  <c r="BH11" i="57"/>
  <c r="DC11" i="57" s="1"/>
  <c r="CI21" i="59"/>
  <c r="DL28" i="55"/>
  <c r="AN24" i="71"/>
  <c r="AS24" i="71" s="1"/>
  <c r="CV24" i="71" s="1"/>
  <c r="CF10" i="57"/>
  <c r="BJ12" i="58"/>
  <c r="BI12" i="58"/>
  <c r="BH26" i="59"/>
  <c r="DC26" i="59" s="1"/>
  <c r="BJ26" i="59"/>
  <c r="BI26" i="59"/>
  <c r="BH26" i="49"/>
  <c r="DC26" i="49" s="1"/>
  <c r="BI26" i="49"/>
  <c r="BJ26" i="49"/>
  <c r="BH32" i="63"/>
  <c r="DC32" i="63" s="1"/>
  <c r="BH26" i="55"/>
  <c r="DC26" i="55" s="1"/>
  <c r="R27" i="49"/>
  <c r="BI25" i="57"/>
  <c r="F31" i="58" a="1"/>
  <c r="F31" i="58" s="1"/>
  <c r="N31" i="58" s="1"/>
  <c r="Q31" i="58" s="1"/>
  <c r="P34" i="66"/>
  <c r="BI12" i="66"/>
  <c r="R10" i="68"/>
  <c r="BJ20" i="76"/>
  <c r="R26" i="57"/>
  <c r="P26" i="57"/>
  <c r="AO12" i="66"/>
  <c r="CT12" i="66" s="1"/>
  <c r="AQ12" i="66"/>
  <c r="AP12" i="66"/>
  <c r="BJ12" i="57"/>
  <c r="R19" i="59"/>
  <c r="BI13" i="75"/>
  <c r="P35" i="55"/>
  <c r="R35" i="63"/>
  <c r="P19" i="54"/>
  <c r="F31" i="54" a="1"/>
  <c r="F31" i="54" s="1"/>
  <c r="N31" i="54" s="1"/>
  <c r="P31" i="54" s="1"/>
  <c r="P19" i="59"/>
  <c r="P35" i="63"/>
  <c r="CE25" i="63"/>
  <c r="BH13" i="57"/>
  <c r="DC13" i="57" s="1"/>
  <c r="Q35" i="55"/>
  <c r="P20" i="59"/>
  <c r="BJ12" i="59"/>
  <c r="Q19" i="54"/>
  <c r="P11" i="60"/>
  <c r="BH25" i="59"/>
  <c r="DC25" i="59" s="1"/>
  <c r="AP18" i="57"/>
  <c r="BH33" i="69"/>
  <c r="DC33" i="69" s="1"/>
  <c r="EC10" i="69" a="1"/>
  <c r="EC10" i="69" s="1"/>
  <c r="BH35" i="69"/>
  <c r="DC35" i="69" s="1"/>
  <c r="BH12" i="75"/>
  <c r="DC12" i="75" s="1"/>
  <c r="BJ19" i="76"/>
  <c r="BJ26" i="55"/>
  <c r="BH12" i="66"/>
  <c r="DC12" i="66" s="1"/>
  <c r="CE20" i="59"/>
  <c r="R11" i="60"/>
  <c r="CF21" i="59"/>
  <c r="BI25" i="59"/>
  <c r="DL21" i="59"/>
  <c r="BJ26" i="63"/>
  <c r="BI25" i="63"/>
  <c r="P33" i="63"/>
  <c r="BI33" i="69"/>
  <c r="BI35" i="69"/>
  <c r="BI19" i="76"/>
  <c r="AQ18" i="57"/>
  <c r="BH32" i="57"/>
  <c r="DC32" i="57" s="1"/>
  <c r="BH28" i="59"/>
  <c r="DC28" i="59" s="1"/>
  <c r="BI28" i="59"/>
  <c r="BH34" i="55"/>
  <c r="DC34" i="55" s="1"/>
  <c r="BJ34" i="55"/>
  <c r="BI24" i="60"/>
  <c r="BH24" i="60"/>
  <c r="DC24" i="60" s="1"/>
  <c r="BJ24" i="60"/>
  <c r="BJ21" i="57"/>
  <c r="BH21" i="57"/>
  <c r="DC21" i="57" s="1"/>
  <c r="BI21" i="57"/>
  <c r="BJ34" i="63"/>
  <c r="BI34" i="63"/>
  <c r="BI35" i="63"/>
  <c r="BH35" i="63"/>
  <c r="DC35" i="63" s="1"/>
  <c r="BJ35" i="63"/>
  <c r="P21" i="59"/>
  <c r="CI20" i="50"/>
  <c r="BH12" i="59"/>
  <c r="DC12" i="59" s="1"/>
  <c r="P18" i="54"/>
  <c r="BI34" i="58"/>
  <c r="BJ26" i="71"/>
  <c r="BI12" i="75"/>
  <c r="AT10" i="52" a="1"/>
  <c r="AT10" i="52" s="1"/>
  <c r="BG10" i="52" s="1"/>
  <c r="BK10" i="52" s="1"/>
  <c r="P32" i="58"/>
  <c r="BJ34" i="58"/>
  <c r="AT24" i="59" a="1"/>
  <c r="AT24" i="59" s="1"/>
  <c r="BG24" i="59" s="1"/>
  <c r="BH24" i="59" s="1"/>
  <c r="DC24" i="59" s="1"/>
  <c r="AT17" i="59" a="1"/>
  <c r="AT17" i="59" s="1"/>
  <c r="BG17" i="59" s="1"/>
  <c r="BK17" i="59" s="1"/>
  <c r="BI11" i="63"/>
  <c r="BI20" i="66"/>
  <c r="AT24" i="49" a="1"/>
  <c r="AT24" i="49" s="1"/>
  <c r="BG24" i="49" s="1"/>
  <c r="BK24" i="49" s="1"/>
  <c r="BI35" i="55"/>
  <c r="AP20" i="57"/>
  <c r="BJ18" i="59"/>
  <c r="BI32" i="54"/>
  <c r="BH13" i="60"/>
  <c r="DC13" i="60" s="1"/>
  <c r="DL34" i="58"/>
  <c r="P10" i="68"/>
  <c r="BH18" i="69"/>
  <c r="DC18" i="69" s="1"/>
  <c r="Q27" i="70"/>
  <c r="Q11" i="52"/>
  <c r="R20" i="59"/>
  <c r="BH12" i="57"/>
  <c r="DC12" i="57" s="1"/>
  <c r="AQ20" i="57"/>
  <c r="Q35" i="58"/>
  <c r="BI13" i="60"/>
  <c r="P28" i="59"/>
  <c r="EC10" i="55" a="1"/>
  <c r="EC10" i="55" s="1"/>
  <c r="AT31" i="55" a="1"/>
  <c r="AT31" i="55" s="1"/>
  <c r="BG31" i="55" s="1"/>
  <c r="BJ32" i="66"/>
  <c r="BJ33" i="66"/>
  <c r="BI13" i="57"/>
  <c r="F10" i="52" a="1"/>
  <c r="F10" i="52" s="1"/>
  <c r="N10" i="52" s="1"/>
  <c r="P10" i="52" s="1"/>
  <c r="P11" i="52"/>
  <c r="Q21" i="59"/>
  <c r="DL13" i="57"/>
  <c r="CE13" i="57"/>
  <c r="P27" i="55"/>
  <c r="R27" i="55"/>
  <c r="Q27" i="55"/>
  <c r="P28" i="57"/>
  <c r="R28" i="57"/>
  <c r="Q28" i="57"/>
  <c r="BH11" i="75"/>
  <c r="DC11" i="75" s="1"/>
  <c r="BJ11" i="75"/>
  <c r="BI20" i="59"/>
  <c r="BH21" i="54"/>
  <c r="DC21" i="54" s="1"/>
  <c r="BJ20" i="59"/>
  <c r="CE28" i="49"/>
  <c r="CI28" i="49" s="1"/>
  <c r="BI13" i="52"/>
  <c r="DL32" i="55"/>
  <c r="CH12" i="55"/>
  <c r="BJ11" i="58"/>
  <c r="BI34" i="55"/>
  <c r="BI11" i="58"/>
  <c r="AP14" i="71"/>
  <c r="CE26" i="49"/>
  <c r="CK26" i="49" s="1"/>
  <c r="AQ25" i="49"/>
  <c r="AR20" i="55"/>
  <c r="AR25" i="49"/>
  <c r="AO25" i="49"/>
  <c r="CT25" i="49" s="1"/>
  <c r="BJ33" i="63"/>
  <c r="AQ11" i="59"/>
  <c r="AR11" i="70"/>
  <c r="CE11" i="75"/>
  <c r="BI28" i="71"/>
  <c r="AP11" i="59"/>
  <c r="BJ28" i="59"/>
  <c r="AR20" i="57"/>
  <c r="BH12" i="58"/>
  <c r="DC12" i="58" s="1"/>
  <c r="DL19" i="54"/>
  <c r="BI33" i="63"/>
  <c r="DL32" i="63"/>
  <c r="BJ32" i="63"/>
  <c r="AP13" i="66"/>
  <c r="CF10" i="68"/>
  <c r="BI19" i="54"/>
  <c r="AQ13" i="66"/>
  <c r="CG10" i="68"/>
  <c r="BJ21" i="54"/>
  <c r="BH34" i="63"/>
  <c r="DC34" i="63" s="1"/>
  <c r="CE33" i="58"/>
  <c r="CF33" i="58" s="1"/>
  <c r="R32" i="55"/>
  <c r="CF12" i="55"/>
  <c r="AO20" i="55"/>
  <c r="CT20" i="55" s="1"/>
  <c r="AO11" i="70"/>
  <c r="CT11" i="70" s="1"/>
  <c r="AR11" i="59"/>
  <c r="CG19" i="52"/>
  <c r="Q34" i="55"/>
  <c r="CI12" i="55"/>
  <c r="P32" i="55"/>
  <c r="BI18" i="54"/>
  <c r="CF34" i="69"/>
  <c r="CH10" i="68"/>
  <c r="BJ28" i="71"/>
  <c r="CI19" i="52"/>
  <c r="CF19" i="52"/>
  <c r="F31" i="55" a="1"/>
  <c r="F31" i="55" s="1"/>
  <c r="N31" i="55" s="1"/>
  <c r="R31" i="55" s="1"/>
  <c r="P34" i="55"/>
  <c r="CE34" i="63"/>
  <c r="CG34" i="69"/>
  <c r="CF25" i="69"/>
  <c r="CE35" i="58"/>
  <c r="DL35" i="58"/>
  <c r="CE13" i="52"/>
  <c r="CH13" i="52" s="1"/>
  <c r="BH32" i="55"/>
  <c r="DC32" i="55" s="1"/>
  <c r="AQ26" i="59"/>
  <c r="CG34" i="58"/>
  <c r="P11" i="75"/>
  <c r="EC10" i="70" a="1"/>
  <c r="EC10" i="70" s="1"/>
  <c r="CH34" i="69"/>
  <c r="CE27" i="71"/>
  <c r="CG27" i="71" s="1"/>
  <c r="CI25" i="69"/>
  <c r="DL35" i="57"/>
  <c r="CE35" i="57"/>
  <c r="Q21" i="57"/>
  <c r="R21" i="57"/>
  <c r="DL11" i="69"/>
  <c r="R26" i="49"/>
  <c r="BI32" i="55"/>
  <c r="AR26" i="59"/>
  <c r="AP20" i="55"/>
  <c r="AQ11" i="70"/>
  <c r="BH27" i="70"/>
  <c r="DC27" i="70" s="1"/>
  <c r="Q11" i="75"/>
  <c r="AO14" i="71"/>
  <c r="CT14" i="71" s="1"/>
  <c r="CG25" i="69"/>
  <c r="DL32" i="58"/>
  <c r="CE32" i="58"/>
  <c r="F10" i="75" a="1"/>
  <c r="F10" i="75" s="1"/>
  <c r="N10" i="75" s="1"/>
  <c r="Q10" i="75" s="1"/>
  <c r="AP13" i="70"/>
  <c r="AQ13" i="70"/>
  <c r="AO13" i="70"/>
  <c r="CT13" i="70" s="1"/>
  <c r="AR13" i="70"/>
  <c r="R21" i="71"/>
  <c r="P21" i="71"/>
  <c r="Q21" i="71"/>
  <c r="BI14" i="48"/>
  <c r="BJ14" i="48"/>
  <c r="BH14" i="48"/>
  <c r="DC14" i="48" s="1"/>
  <c r="BH13" i="69"/>
  <c r="DC13" i="69" s="1"/>
  <c r="BJ13" i="69"/>
  <c r="BI13" i="69"/>
  <c r="BJ14" i="74"/>
  <c r="BI14" i="74"/>
  <c r="DL21" i="69"/>
  <c r="CE21" i="69"/>
  <c r="BI14" i="62"/>
  <c r="BJ14" i="62"/>
  <c r="BH14" i="62"/>
  <c r="DC14" i="62" s="1"/>
  <c r="BH34" i="70"/>
  <c r="DC34" i="70" s="1"/>
  <c r="BJ34" i="70"/>
  <c r="BI34" i="70"/>
  <c r="R33" i="66"/>
  <c r="Q33" i="66"/>
  <c r="P33" i="66"/>
  <c r="BI14" i="71"/>
  <c r="BJ14" i="71"/>
  <c r="BH14" i="71"/>
  <c r="DC14" i="71" s="1"/>
  <c r="F24" i="59" a="1"/>
  <c r="F24" i="59" s="1"/>
  <c r="N24" i="59" s="1"/>
  <c r="P24" i="59" s="1"/>
  <c r="CE27" i="59"/>
  <c r="CK27" i="59" s="1"/>
  <c r="AQ27" i="70"/>
  <c r="CE12" i="66"/>
  <c r="DL12" i="66"/>
  <c r="BH13" i="70"/>
  <c r="DC13" i="70" s="1"/>
  <c r="BJ13" i="70"/>
  <c r="BI13" i="70"/>
  <c r="BH13" i="71"/>
  <c r="DC13" i="71" s="1"/>
  <c r="BJ13" i="71"/>
  <c r="BI13" i="71"/>
  <c r="AP14" i="53"/>
  <c r="AQ14" i="53"/>
  <c r="AO14" i="53"/>
  <c r="CT14" i="53" s="1"/>
  <c r="AR14" i="53"/>
  <c r="DL21" i="71"/>
  <c r="CE21" i="71"/>
  <c r="Q21" i="64"/>
  <c r="P21" i="64"/>
  <c r="R21" i="64"/>
  <c r="AR13" i="69"/>
  <c r="AQ13" i="69"/>
  <c r="AP13" i="69"/>
  <c r="AO13" i="69"/>
  <c r="CT13" i="69" s="1"/>
  <c r="AQ21" i="69"/>
  <c r="AP21" i="69"/>
  <c r="AR21" i="69"/>
  <c r="AO21" i="69"/>
  <c r="CT21" i="69" s="1"/>
  <c r="BI35" i="70"/>
  <c r="BJ35" i="70"/>
  <c r="BH35" i="70"/>
  <c r="DC35" i="70" s="1"/>
  <c r="Q32" i="66"/>
  <c r="P32" i="66"/>
  <c r="R32" i="66"/>
  <c r="BH33" i="55"/>
  <c r="DC33" i="55" s="1"/>
  <c r="BH21" i="59"/>
  <c r="DC21" i="59" s="1"/>
  <c r="AR27" i="70"/>
  <c r="P21" i="55"/>
  <c r="R21" i="55"/>
  <c r="Q21" i="55"/>
  <c r="P19" i="55"/>
  <c r="Q19" i="55"/>
  <c r="R19" i="55"/>
  <c r="BI14" i="53"/>
  <c r="BH14" i="53"/>
  <c r="DC14" i="53" s="1"/>
  <c r="BJ14" i="53"/>
  <c r="AO21" i="64"/>
  <c r="CT21" i="64" s="1"/>
  <c r="AP21" i="64"/>
  <c r="AR21" i="64"/>
  <c r="AQ21" i="64"/>
  <c r="AR14" i="76"/>
  <c r="AO14" i="76"/>
  <c r="CT14" i="76" s="1"/>
  <c r="AQ14" i="76"/>
  <c r="AP14" i="76"/>
  <c r="BH14" i="74"/>
  <c r="DC14" i="74" s="1"/>
  <c r="P21" i="69"/>
  <c r="R21" i="69"/>
  <c r="Q21" i="69"/>
  <c r="R34" i="70"/>
  <c r="Q34" i="70"/>
  <c r="P34" i="70"/>
  <c r="BH14" i="60"/>
  <c r="DC14" i="60" s="1"/>
  <c r="BJ14" i="60"/>
  <c r="BI14" i="60"/>
  <c r="CE34" i="70"/>
  <c r="DL34" i="70"/>
  <c r="F17" i="59" a="1"/>
  <c r="F17" i="59" s="1"/>
  <c r="N17" i="59" s="1"/>
  <c r="P17" i="59" s="1"/>
  <c r="BI33" i="55"/>
  <c r="BI21" i="59"/>
  <c r="P33" i="69"/>
  <c r="AO27" i="70"/>
  <c r="CT27" i="70" s="1"/>
  <c r="Q20" i="55"/>
  <c r="R20" i="55"/>
  <c r="P20" i="55"/>
  <c r="BH33" i="58"/>
  <c r="DC33" i="58" s="1"/>
  <c r="BI33" i="58"/>
  <c r="BI12" i="70"/>
  <c r="BH12" i="70"/>
  <c r="DC12" i="70" s="1"/>
  <c r="BJ12" i="70"/>
  <c r="DL14" i="71"/>
  <c r="CE14" i="71"/>
  <c r="DL14" i="53"/>
  <c r="CE14" i="53"/>
  <c r="BI21" i="64"/>
  <c r="BH21" i="64"/>
  <c r="DC21" i="64" s="1"/>
  <c r="BJ21" i="64"/>
  <c r="DL14" i="76"/>
  <c r="CE14" i="76"/>
  <c r="BJ21" i="69"/>
  <c r="BI21" i="69"/>
  <c r="BH21" i="69"/>
  <c r="DC21" i="69" s="1"/>
  <c r="AO34" i="70"/>
  <c r="CT34" i="70" s="1"/>
  <c r="AQ34" i="70"/>
  <c r="AP34" i="70"/>
  <c r="AR34" i="70"/>
  <c r="AO32" i="66"/>
  <c r="CT32" i="66" s="1"/>
  <c r="AR32" i="66"/>
  <c r="AP32" i="66"/>
  <c r="DL32" i="66"/>
  <c r="CE32" i="66"/>
  <c r="DL27" i="49"/>
  <c r="CE12" i="52"/>
  <c r="CK12" i="52" s="1"/>
  <c r="BI19" i="55"/>
  <c r="BH19" i="55"/>
  <c r="DC19" i="55" s="1"/>
  <c r="BH32" i="58"/>
  <c r="DC32" i="58" s="1"/>
  <c r="BI32" i="58"/>
  <c r="BJ32" i="58"/>
  <c r="AR14" i="60"/>
  <c r="AP14" i="60"/>
  <c r="AO14" i="60"/>
  <c r="CT14" i="60" s="1"/>
  <c r="AQ14" i="60"/>
  <c r="AQ12" i="70"/>
  <c r="AO12" i="70"/>
  <c r="CT12" i="70" s="1"/>
  <c r="AP12" i="70"/>
  <c r="AR12" i="70"/>
  <c r="DL21" i="64"/>
  <c r="CE21" i="64"/>
  <c r="BI14" i="76"/>
  <c r="BH14" i="76"/>
  <c r="DC14" i="76" s="1"/>
  <c r="BJ14" i="76"/>
  <c r="Q10" i="57"/>
  <c r="P10" i="57"/>
  <c r="R10" i="57"/>
  <c r="AP35" i="70"/>
  <c r="AQ35" i="70"/>
  <c r="AO35" i="70"/>
  <c r="CT35" i="70" s="1"/>
  <c r="AR35" i="70"/>
  <c r="BH21" i="55"/>
  <c r="DC21" i="55" s="1"/>
  <c r="BI21" i="55"/>
  <c r="BJ21" i="55"/>
  <c r="AR21" i="71"/>
  <c r="AQ21" i="71"/>
  <c r="AP21" i="71"/>
  <c r="AO21" i="71"/>
  <c r="CT21" i="71" s="1"/>
  <c r="AN24" i="49"/>
  <c r="AS24" i="49" s="1"/>
  <c r="CV24" i="49" s="1"/>
  <c r="CE11" i="52"/>
  <c r="CK11" i="52" s="1"/>
  <c r="EC10" i="65" a="1"/>
  <c r="EC10" i="65" s="1"/>
  <c r="BH18" i="55"/>
  <c r="DC18" i="55" s="1"/>
  <c r="BI18" i="55"/>
  <c r="DL14" i="60"/>
  <c r="CE14" i="60"/>
  <c r="CE13" i="70"/>
  <c r="DL13" i="70"/>
  <c r="CE13" i="71"/>
  <c r="DL13" i="71"/>
  <c r="CE14" i="48"/>
  <c r="DL14" i="48"/>
  <c r="BJ10" i="57"/>
  <c r="BI10" i="57"/>
  <c r="R35" i="70"/>
  <c r="Q35" i="70"/>
  <c r="P35" i="70"/>
  <c r="CE20" i="57"/>
  <c r="DL20" i="57"/>
  <c r="DL14" i="62"/>
  <c r="CE14" i="62"/>
  <c r="AO19" i="55"/>
  <c r="CT19" i="55" s="1"/>
  <c r="AQ19" i="55"/>
  <c r="AP19" i="55"/>
  <c r="AR19" i="55"/>
  <c r="F24" i="49" a="1"/>
  <c r="F24" i="49" s="1"/>
  <c r="N24" i="49" s="1"/>
  <c r="P24" i="49" s="1"/>
  <c r="EC10" i="53" a="1"/>
  <c r="EC10" i="53" s="1"/>
  <c r="EC10" i="59" a="1"/>
  <c r="EC10" i="59" s="1"/>
  <c r="AQ21" i="55"/>
  <c r="AP21" i="55"/>
  <c r="AR21" i="55"/>
  <c r="AO21" i="55"/>
  <c r="CT21" i="55" s="1"/>
  <c r="P18" i="57"/>
  <c r="R18" i="57"/>
  <c r="Q18" i="57"/>
  <c r="CE12" i="70"/>
  <c r="DL12" i="70"/>
  <c r="AO13" i="71"/>
  <c r="CT13" i="71" s="1"/>
  <c r="AR13" i="71"/>
  <c r="AQ13" i="71"/>
  <c r="AP13" i="71"/>
  <c r="BH21" i="71"/>
  <c r="DC21" i="71" s="1"/>
  <c r="BI21" i="71"/>
  <c r="BJ21" i="71"/>
  <c r="AR14" i="48"/>
  <c r="AP14" i="48"/>
  <c r="AO14" i="48"/>
  <c r="CT14" i="48" s="1"/>
  <c r="AQ14" i="48"/>
  <c r="DL13" i="69"/>
  <c r="CE13" i="69"/>
  <c r="DL14" i="74"/>
  <c r="CE14" i="74"/>
  <c r="AR14" i="62"/>
  <c r="AQ14" i="62"/>
  <c r="AO14" i="62"/>
  <c r="CT14" i="62" s="1"/>
  <c r="AP14" i="62"/>
  <c r="BJ33" i="58"/>
  <c r="DL35" i="70"/>
  <c r="CE35" i="70"/>
  <c r="DL34" i="76"/>
  <c r="CE34" i="76"/>
  <c r="CE26" i="76"/>
  <c r="DL26" i="76"/>
  <c r="AO21" i="76"/>
  <c r="CT21" i="76" s="1"/>
  <c r="AQ21" i="76"/>
  <c r="AR21" i="76"/>
  <c r="AP21" i="76"/>
  <c r="AN35" i="76"/>
  <c r="AS35" i="76" s="1"/>
  <c r="CV35" i="76" s="1"/>
  <c r="AN32" i="76"/>
  <c r="AS32" i="76" s="1"/>
  <c r="CV32" i="76" s="1"/>
  <c r="AR19" i="76"/>
  <c r="AQ19" i="76"/>
  <c r="AP19" i="76"/>
  <c r="AO19" i="76"/>
  <c r="CT19" i="76" s="1"/>
  <c r="F24" i="76" a="1"/>
  <c r="F24" i="76" s="1"/>
  <c r="N24" i="76" s="1"/>
  <c r="AN26" i="76"/>
  <c r="AS26" i="76" s="1"/>
  <c r="CV26" i="76" s="1"/>
  <c r="R27" i="76"/>
  <c r="Q27" i="76"/>
  <c r="P27" i="76"/>
  <c r="Q28" i="76"/>
  <c r="P28" i="76"/>
  <c r="R28" i="76"/>
  <c r="AQ20" i="76"/>
  <c r="AP20" i="76"/>
  <c r="AR20" i="76"/>
  <c r="AO20" i="76"/>
  <c r="CT20" i="76" s="1"/>
  <c r="AN13" i="76"/>
  <c r="AS13" i="76" s="1"/>
  <c r="CV13" i="76" s="1"/>
  <c r="Q11" i="76"/>
  <c r="P11" i="76"/>
  <c r="R11" i="76"/>
  <c r="DL33" i="76"/>
  <c r="CE33" i="76"/>
  <c r="DL32" i="76"/>
  <c r="CE32" i="76"/>
  <c r="P25" i="76"/>
  <c r="R25" i="76"/>
  <c r="Q25" i="76"/>
  <c r="BI28" i="76"/>
  <c r="BH28" i="76"/>
  <c r="DC28" i="76" s="1"/>
  <c r="BJ28" i="76"/>
  <c r="DL35" i="76"/>
  <c r="CE35" i="76"/>
  <c r="BI34" i="76"/>
  <c r="BH34" i="76"/>
  <c r="DC34" i="76" s="1"/>
  <c r="BJ34" i="76"/>
  <c r="EC10" i="76" a="1"/>
  <c r="EC10" i="76" s="1"/>
  <c r="F10" i="76" a="1"/>
  <c r="F10" i="76" s="1"/>
  <c r="N10" i="76" s="1"/>
  <c r="AN12" i="76"/>
  <c r="AS12" i="76" s="1"/>
  <c r="CV12" i="76" s="1"/>
  <c r="CF20" i="76"/>
  <c r="CI20" i="76"/>
  <c r="CH20" i="76"/>
  <c r="CG20" i="76"/>
  <c r="AN34" i="76"/>
  <c r="AS34" i="76" s="1"/>
  <c r="CV34" i="76" s="1"/>
  <c r="R33" i="76"/>
  <c r="Q33" i="76"/>
  <c r="P33" i="76"/>
  <c r="P17" i="76"/>
  <c r="Q17" i="76"/>
  <c r="R17" i="76"/>
  <c r="BI27" i="76"/>
  <c r="BJ27" i="76"/>
  <c r="BH27" i="76"/>
  <c r="DC27" i="76" s="1"/>
  <c r="AN28" i="76"/>
  <c r="AS28" i="76" s="1"/>
  <c r="CV28" i="76" s="1"/>
  <c r="P26" i="76"/>
  <c r="R26" i="76"/>
  <c r="Q26" i="76"/>
  <c r="CI21" i="76"/>
  <c r="CH21" i="76"/>
  <c r="CF21" i="76"/>
  <c r="CG21" i="76"/>
  <c r="R35" i="76"/>
  <c r="Q35" i="76"/>
  <c r="P35" i="76"/>
  <c r="BJ32" i="76"/>
  <c r="BI32" i="76"/>
  <c r="BH32" i="76"/>
  <c r="DC32" i="76" s="1"/>
  <c r="BH35" i="76"/>
  <c r="DC35" i="76" s="1"/>
  <c r="BJ35" i="76"/>
  <c r="BI35" i="76"/>
  <c r="AN27" i="76"/>
  <c r="AS27" i="76" s="1"/>
  <c r="CV27" i="76" s="1"/>
  <c r="CE27" i="76"/>
  <c r="DL27" i="76"/>
  <c r="DL28" i="76"/>
  <c r="CE28" i="76"/>
  <c r="CI18" i="76"/>
  <c r="CH18" i="76"/>
  <c r="CG18" i="76"/>
  <c r="CF18" i="76"/>
  <c r="CE13" i="76"/>
  <c r="DL13" i="76"/>
  <c r="AR18" i="76"/>
  <c r="AP18" i="76"/>
  <c r="AO18" i="76"/>
  <c r="CT18" i="76" s="1"/>
  <c r="AQ18" i="76"/>
  <c r="BI11" i="76"/>
  <c r="BJ11" i="76"/>
  <c r="BH11" i="76"/>
  <c r="DC11" i="76" s="1"/>
  <c r="DL12" i="76"/>
  <c r="CE12" i="76"/>
  <c r="AN11" i="76"/>
  <c r="AS11" i="76" s="1"/>
  <c r="CV11" i="76" s="1"/>
  <c r="CI19" i="76"/>
  <c r="CH19" i="76"/>
  <c r="CF19" i="76"/>
  <c r="CG19" i="76"/>
  <c r="AN33" i="76"/>
  <c r="AS33" i="76" s="1"/>
  <c r="CV33" i="76" s="1"/>
  <c r="BJ33" i="76"/>
  <c r="BI33" i="76"/>
  <c r="BH33" i="76"/>
  <c r="DC33" i="76" s="1"/>
  <c r="AN17" i="76"/>
  <c r="AS17" i="76" s="1"/>
  <c r="CV17" i="76" s="1"/>
  <c r="BJ25" i="76"/>
  <c r="BI25" i="76"/>
  <c r="BH25" i="76"/>
  <c r="DC25" i="76" s="1"/>
  <c r="AN25" i="76"/>
  <c r="AS25" i="76" s="1"/>
  <c r="CV25" i="76" s="1"/>
  <c r="R32" i="76"/>
  <c r="Q32" i="76"/>
  <c r="P32" i="76"/>
  <c r="BJ13" i="76"/>
  <c r="BI13" i="76"/>
  <c r="BH13" i="76"/>
  <c r="DC13" i="76" s="1"/>
  <c r="CE11" i="76"/>
  <c r="DL11" i="76"/>
  <c r="BH12" i="76"/>
  <c r="DC12" i="76" s="1"/>
  <c r="BJ12" i="76"/>
  <c r="BI12" i="76"/>
  <c r="R34" i="76"/>
  <c r="Q34" i="76"/>
  <c r="P34" i="76"/>
  <c r="F31" i="76" a="1"/>
  <c r="F31" i="76" s="1"/>
  <c r="N31" i="76" s="1"/>
  <c r="BJ26" i="76"/>
  <c r="BI26" i="76"/>
  <c r="BH26" i="76"/>
  <c r="DC26" i="76" s="1"/>
  <c r="CE25" i="76"/>
  <c r="DL25" i="76"/>
  <c r="CF12" i="68"/>
  <c r="CH12" i="68"/>
  <c r="CI12" i="68"/>
  <c r="CG12" i="68"/>
  <c r="BH34" i="69"/>
  <c r="DC34" i="69" s="1"/>
  <c r="CE12" i="69"/>
  <c r="CK12" i="69" s="1"/>
  <c r="CE24" i="69"/>
  <c r="CK24" i="69" s="1"/>
  <c r="BI32" i="69"/>
  <c r="R20" i="69"/>
  <c r="Q20" i="69"/>
  <c r="P20" i="69"/>
  <c r="AQ12" i="69"/>
  <c r="AR12" i="69"/>
  <c r="AP12" i="69"/>
  <c r="AO12" i="69"/>
  <c r="CT12" i="69" s="1"/>
  <c r="AP18" i="69"/>
  <c r="AQ18" i="69"/>
  <c r="AR18" i="69"/>
  <c r="AO18" i="69"/>
  <c r="CT18" i="69" s="1"/>
  <c r="DL18" i="69"/>
  <c r="CE18" i="69"/>
  <c r="R19" i="69"/>
  <c r="Q19" i="69"/>
  <c r="P19" i="69"/>
  <c r="BJ32" i="69"/>
  <c r="AP24" i="69"/>
  <c r="AO24" i="69"/>
  <c r="CT24" i="69" s="1"/>
  <c r="AQ24" i="69"/>
  <c r="AR24" i="69"/>
  <c r="AP19" i="69"/>
  <c r="AO19" i="69"/>
  <c r="CT19" i="69" s="1"/>
  <c r="AQ19" i="69"/>
  <c r="AR19" i="69"/>
  <c r="BJ11" i="69"/>
  <c r="BI11" i="69"/>
  <c r="BH11" i="69"/>
  <c r="DC11" i="69" s="1"/>
  <c r="DL20" i="69"/>
  <c r="CE20" i="69"/>
  <c r="Q33" i="69"/>
  <c r="BI34" i="69"/>
  <c r="BH19" i="69"/>
  <c r="DC19" i="69" s="1"/>
  <c r="BJ19" i="69"/>
  <c r="BI19" i="69"/>
  <c r="BJ24" i="69"/>
  <c r="BI24" i="69"/>
  <c r="BH24" i="69"/>
  <c r="DC24" i="69" s="1"/>
  <c r="AO20" i="69"/>
  <c r="CT20" i="69" s="1"/>
  <c r="AR20" i="69"/>
  <c r="AP20" i="69"/>
  <c r="AQ20" i="69"/>
  <c r="AN10" i="69"/>
  <c r="AS10" i="69" s="1"/>
  <c r="CV10" i="69" s="1"/>
  <c r="F10" i="69" a="1"/>
  <c r="F10" i="69" s="1"/>
  <c r="N10" i="69" s="1"/>
  <c r="AN17" i="69"/>
  <c r="F17" i="69" a="1"/>
  <c r="F17" i="69" s="1"/>
  <c r="N17" i="69" s="1"/>
  <c r="BJ20" i="69"/>
  <c r="BI20" i="69"/>
  <c r="BH20" i="69"/>
  <c r="DC20" i="69" s="1"/>
  <c r="R11" i="69"/>
  <c r="Q11" i="69"/>
  <c r="P11" i="69"/>
  <c r="DL19" i="69"/>
  <c r="CE19" i="69"/>
  <c r="P18" i="69"/>
  <c r="R18" i="69"/>
  <c r="Q18" i="69"/>
  <c r="BJ12" i="69"/>
  <c r="BI12" i="69"/>
  <c r="BH12" i="69"/>
  <c r="DC12" i="69" s="1"/>
  <c r="Q28" i="70"/>
  <c r="CE11" i="70"/>
  <c r="DL11" i="70"/>
  <c r="P11" i="70"/>
  <c r="Q11" i="70"/>
  <c r="R11" i="70"/>
  <c r="AR26" i="70"/>
  <c r="P28" i="70"/>
  <c r="AP26" i="70"/>
  <c r="F10" i="70" a="1"/>
  <c r="F10" i="70" s="1"/>
  <c r="N10" i="70" s="1"/>
  <c r="AN10" i="70"/>
  <c r="AS10" i="70" s="1"/>
  <c r="CV10" i="70" s="1"/>
  <c r="AO26" i="70"/>
  <c r="CT26" i="70" s="1"/>
  <c r="BI11" i="70"/>
  <c r="BH11" i="70"/>
  <c r="DC11" i="70" s="1"/>
  <c r="BJ11" i="70"/>
  <c r="EC10" i="75" a="1"/>
  <c r="EC10" i="75" s="1"/>
  <c r="DL13" i="72"/>
  <c r="CE13" i="72"/>
  <c r="DL34" i="75"/>
  <c r="CE34" i="75"/>
  <c r="DL21" i="75"/>
  <c r="CE21" i="75"/>
  <c r="BJ26" i="75"/>
  <c r="BI26" i="75"/>
  <c r="BH26" i="75"/>
  <c r="DC26" i="75" s="1"/>
  <c r="R33" i="70"/>
  <c r="Q33" i="70"/>
  <c r="P33" i="70"/>
  <c r="F31" i="74" a="1"/>
  <c r="F31" i="74" s="1"/>
  <c r="N31" i="74" s="1"/>
  <c r="AR14" i="75"/>
  <c r="AP14" i="75"/>
  <c r="AO14" i="75"/>
  <c r="CT14" i="75" s="1"/>
  <c r="AQ14" i="75"/>
  <c r="AR34" i="69"/>
  <c r="AP34" i="69"/>
  <c r="AO34" i="69"/>
  <c r="CT34" i="69" s="1"/>
  <c r="AQ34" i="69"/>
  <c r="AO27" i="69"/>
  <c r="CT27" i="69" s="1"/>
  <c r="AR27" i="69"/>
  <c r="AQ27" i="69"/>
  <c r="AP27" i="69"/>
  <c r="AR26" i="71"/>
  <c r="AQ26" i="71"/>
  <c r="AP26" i="71"/>
  <c r="AO26" i="71"/>
  <c r="CT26" i="71" s="1"/>
  <c r="R19" i="75"/>
  <c r="Q19" i="75"/>
  <c r="P19" i="75"/>
  <c r="CE20" i="75"/>
  <c r="DL20" i="75"/>
  <c r="AN27" i="72"/>
  <c r="AS27" i="72" s="1"/>
  <c r="CV27" i="72" s="1"/>
  <c r="F24" i="72" a="1"/>
  <c r="F24" i="72" s="1"/>
  <c r="N24" i="72" s="1"/>
  <c r="CE27" i="68"/>
  <c r="DL27" i="68"/>
  <c r="Q28" i="68"/>
  <c r="R28" i="68"/>
  <c r="P28" i="68"/>
  <c r="EC10" i="71" a="1"/>
  <c r="EC10" i="71" s="1"/>
  <c r="F10" i="71" a="1"/>
  <c r="F10" i="71" s="1"/>
  <c r="N10" i="71" s="1"/>
  <c r="AN28" i="68"/>
  <c r="AS28" i="68" s="1"/>
  <c r="CV28" i="68" s="1"/>
  <c r="DL11" i="71"/>
  <c r="CE11" i="71"/>
  <c r="DL21" i="68"/>
  <c r="CE21" i="68"/>
  <c r="AN18" i="68"/>
  <c r="AS18" i="68" s="1"/>
  <c r="CV18" i="68" s="1"/>
  <c r="BI19" i="71"/>
  <c r="BH19" i="71"/>
  <c r="DC19" i="71" s="1"/>
  <c r="BJ19" i="71"/>
  <c r="CE19" i="71"/>
  <c r="DL19" i="71"/>
  <c r="AN28" i="75"/>
  <c r="AS28" i="75" s="1"/>
  <c r="CV28" i="75" s="1"/>
  <c r="P33" i="75"/>
  <c r="Q33" i="75"/>
  <c r="R33" i="75"/>
  <c r="CE35" i="71"/>
  <c r="DL35" i="71"/>
  <c r="R32" i="71"/>
  <c r="Q32" i="71"/>
  <c r="P32" i="71"/>
  <c r="AN12" i="74"/>
  <c r="AS12" i="74" s="1"/>
  <c r="CV12" i="74" s="1"/>
  <c r="CE26" i="74"/>
  <c r="DL26" i="74"/>
  <c r="R28" i="74"/>
  <c r="P28" i="74"/>
  <c r="Q28" i="74"/>
  <c r="AN21" i="72"/>
  <c r="AS21" i="72" s="1"/>
  <c r="CV21" i="72" s="1"/>
  <c r="DL20" i="72"/>
  <c r="CE20" i="72"/>
  <c r="BH21" i="72"/>
  <c r="DC21" i="72" s="1"/>
  <c r="BJ21" i="72"/>
  <c r="BI21" i="72"/>
  <c r="BH32" i="74"/>
  <c r="DC32" i="74" s="1"/>
  <c r="BJ32" i="74"/>
  <c r="BI32" i="74"/>
  <c r="CE17" i="70"/>
  <c r="DL17" i="70"/>
  <c r="P33" i="68"/>
  <c r="R33" i="68"/>
  <c r="Q33" i="68"/>
  <c r="R34" i="68"/>
  <c r="Q34" i="68"/>
  <c r="P34" i="68"/>
  <c r="CG34" i="72"/>
  <c r="CF34" i="72"/>
  <c r="CI34" i="72"/>
  <c r="CH34" i="72"/>
  <c r="AN18" i="74"/>
  <c r="AS18" i="74" s="1"/>
  <c r="CV18" i="74" s="1"/>
  <c r="AN21" i="74"/>
  <c r="AS21" i="74" s="1"/>
  <c r="CV21" i="74" s="1"/>
  <c r="AP13" i="75"/>
  <c r="AO13" i="75"/>
  <c r="CT13" i="75" s="1"/>
  <c r="AR13" i="75"/>
  <c r="AQ13" i="75"/>
  <c r="AN19" i="75"/>
  <c r="AS19" i="75" s="1"/>
  <c r="CV19" i="75" s="1"/>
  <c r="AN11" i="71"/>
  <c r="AS11" i="71" s="1"/>
  <c r="CV11" i="71" s="1"/>
  <c r="BJ18" i="68"/>
  <c r="BI18" i="68"/>
  <c r="BH18" i="68"/>
  <c r="DC18" i="68" s="1"/>
  <c r="BJ25" i="75"/>
  <c r="BI25" i="75"/>
  <c r="BH25" i="75"/>
  <c r="DC25" i="75" s="1"/>
  <c r="DL33" i="75"/>
  <c r="CE33" i="75"/>
  <c r="AN33" i="71"/>
  <c r="AS33" i="71" s="1"/>
  <c r="CV33" i="71" s="1"/>
  <c r="R20" i="72"/>
  <c r="Q20" i="72"/>
  <c r="P20" i="72"/>
  <c r="Q32" i="74"/>
  <c r="P32" i="74"/>
  <c r="R32" i="74"/>
  <c r="DL32" i="68"/>
  <c r="CE32" i="68"/>
  <c r="AO28" i="70"/>
  <c r="CT28" i="70" s="1"/>
  <c r="AR28" i="70"/>
  <c r="AQ28" i="70"/>
  <c r="AP28" i="70"/>
  <c r="CE21" i="74"/>
  <c r="DL21" i="74"/>
  <c r="AP13" i="68"/>
  <c r="AR13" i="68"/>
  <c r="AQ13" i="68"/>
  <c r="AO13" i="68"/>
  <c r="CT13" i="68" s="1"/>
  <c r="AP32" i="69"/>
  <c r="AR32" i="69"/>
  <c r="AQ32" i="69"/>
  <c r="AO32" i="69"/>
  <c r="CT32" i="69" s="1"/>
  <c r="CE19" i="75"/>
  <c r="DL19" i="75"/>
  <c r="CF12" i="75"/>
  <c r="CI12" i="75"/>
  <c r="CH12" i="75"/>
  <c r="CG12" i="75"/>
  <c r="DL27" i="72"/>
  <c r="CE27" i="72"/>
  <c r="CE28" i="68"/>
  <c r="DL28" i="68"/>
  <c r="AN20" i="71"/>
  <c r="AS20" i="71" s="1"/>
  <c r="CV20" i="71" s="1"/>
  <c r="AN12" i="72"/>
  <c r="AS12" i="72" s="1"/>
  <c r="CV12" i="72" s="1"/>
  <c r="BJ33" i="75"/>
  <c r="BH33" i="75"/>
  <c r="DC33" i="75" s="1"/>
  <c r="BI33" i="75"/>
  <c r="DL31" i="72"/>
  <c r="CE31" i="72"/>
  <c r="CE31" i="69"/>
  <c r="AR28" i="69"/>
  <c r="AQ28" i="69"/>
  <c r="AP28" i="69"/>
  <c r="AO28" i="69"/>
  <c r="CT28" i="69" s="1"/>
  <c r="DL11" i="74"/>
  <c r="CE11" i="74"/>
  <c r="AN26" i="74"/>
  <c r="AS26" i="74" s="1"/>
  <c r="CV26" i="74" s="1"/>
  <c r="Q21" i="72"/>
  <c r="R21" i="72"/>
  <c r="P21" i="72"/>
  <c r="P33" i="74"/>
  <c r="Q33" i="74"/>
  <c r="R33" i="74"/>
  <c r="BJ32" i="68"/>
  <c r="BI32" i="68"/>
  <c r="BH32" i="68"/>
  <c r="DC32" i="68" s="1"/>
  <c r="P20" i="74"/>
  <c r="R20" i="74"/>
  <c r="Q20" i="74"/>
  <c r="AP34" i="72"/>
  <c r="AO34" i="72"/>
  <c r="CT34" i="72" s="1"/>
  <c r="AR34" i="72"/>
  <c r="AQ34" i="72"/>
  <c r="AR10" i="68"/>
  <c r="AQ10" i="68"/>
  <c r="AP10" i="68"/>
  <c r="AO10" i="68"/>
  <c r="CT10" i="68" s="1"/>
  <c r="AN21" i="75"/>
  <c r="AS21" i="75" s="1"/>
  <c r="CV21" i="75" s="1"/>
  <c r="AQ25" i="69"/>
  <c r="AP25" i="69"/>
  <c r="AR25" i="69"/>
  <c r="AO25" i="69"/>
  <c r="CT25" i="69" s="1"/>
  <c r="P11" i="71"/>
  <c r="R11" i="71"/>
  <c r="Q11" i="71"/>
  <c r="AQ12" i="68"/>
  <c r="AR12" i="68"/>
  <c r="AP12" i="68"/>
  <c r="AO12" i="68"/>
  <c r="CT12" i="68" s="1"/>
  <c r="AN18" i="71"/>
  <c r="AS18" i="71" s="1"/>
  <c r="CV18" i="71" s="1"/>
  <c r="BJ13" i="72"/>
  <c r="BI13" i="72"/>
  <c r="BH13" i="72"/>
  <c r="DC13" i="72" s="1"/>
  <c r="F24" i="75" a="1"/>
  <c r="F24" i="75" s="1"/>
  <c r="N24" i="75" s="1"/>
  <c r="R34" i="75"/>
  <c r="Q34" i="75"/>
  <c r="P34" i="75"/>
  <c r="DL32" i="71"/>
  <c r="CE32" i="71"/>
  <c r="P26" i="74"/>
  <c r="Q26" i="74"/>
  <c r="R26" i="74"/>
  <c r="R18" i="72"/>
  <c r="Q18" i="72"/>
  <c r="P18" i="72"/>
  <c r="AN17" i="70"/>
  <c r="AS17" i="70" s="1"/>
  <c r="CV17" i="70" s="1"/>
  <c r="BJ20" i="74"/>
  <c r="BI20" i="74"/>
  <c r="BH20" i="74"/>
  <c r="DC20" i="74" s="1"/>
  <c r="P11" i="72"/>
  <c r="Q11" i="72"/>
  <c r="R11" i="72"/>
  <c r="P28" i="75"/>
  <c r="R28" i="75"/>
  <c r="Q28" i="75"/>
  <c r="Q19" i="74"/>
  <c r="P19" i="74"/>
  <c r="R19" i="74"/>
  <c r="AN20" i="74"/>
  <c r="AS20" i="74" s="1"/>
  <c r="CV20" i="74" s="1"/>
  <c r="DL24" i="70"/>
  <c r="CE24" i="70"/>
  <c r="AR11" i="75"/>
  <c r="AP11" i="75"/>
  <c r="AO11" i="75"/>
  <c r="CT11" i="75" s="1"/>
  <c r="AQ11" i="75"/>
  <c r="AN18" i="75"/>
  <c r="AS18" i="75" s="1"/>
  <c r="CV18" i="75" s="1"/>
  <c r="BJ19" i="75"/>
  <c r="BI19" i="75"/>
  <c r="BH19" i="75"/>
  <c r="DC19" i="75" s="1"/>
  <c r="AP25" i="71"/>
  <c r="AO25" i="71"/>
  <c r="CT25" i="71" s="1"/>
  <c r="AR25" i="71"/>
  <c r="AQ25" i="71"/>
  <c r="CF35" i="69"/>
  <c r="CI35" i="69"/>
  <c r="CH35" i="69"/>
  <c r="CG35" i="69"/>
  <c r="BJ28" i="72"/>
  <c r="BI28" i="72"/>
  <c r="BH28" i="72"/>
  <c r="DC28" i="72" s="1"/>
  <c r="CE28" i="72"/>
  <c r="DL28" i="72"/>
  <c r="BH27" i="72"/>
  <c r="DC27" i="72" s="1"/>
  <c r="BJ27" i="72"/>
  <c r="BI27" i="72"/>
  <c r="BJ28" i="68"/>
  <c r="BI28" i="68"/>
  <c r="BH28" i="68"/>
  <c r="DC28" i="68" s="1"/>
  <c r="R25" i="68"/>
  <c r="P25" i="68"/>
  <c r="Q25" i="68"/>
  <c r="BH26" i="68"/>
  <c r="DC26" i="68" s="1"/>
  <c r="BJ26" i="68"/>
  <c r="BI26" i="68"/>
  <c r="DL12" i="71"/>
  <c r="CE12" i="71"/>
  <c r="CF35" i="72"/>
  <c r="CI35" i="72"/>
  <c r="CH35" i="72"/>
  <c r="CG35" i="72"/>
  <c r="DL26" i="72"/>
  <c r="CE26" i="72"/>
  <c r="DL25" i="68"/>
  <c r="CE25" i="68"/>
  <c r="DL20" i="68"/>
  <c r="CE20" i="68"/>
  <c r="CE18" i="71"/>
  <c r="DL18" i="71"/>
  <c r="AN11" i="72"/>
  <c r="AS11" i="72" s="1"/>
  <c r="CV11" i="72" s="1"/>
  <c r="AN27" i="75"/>
  <c r="AS27" i="75" s="1"/>
  <c r="CV27" i="75" s="1"/>
  <c r="BH35" i="75"/>
  <c r="DC35" i="75" s="1"/>
  <c r="BJ35" i="75"/>
  <c r="BI35" i="75"/>
  <c r="CG19" i="70"/>
  <c r="CF19" i="70"/>
  <c r="CH19" i="70"/>
  <c r="CI19" i="70"/>
  <c r="DL34" i="71"/>
  <c r="CE34" i="71"/>
  <c r="BJ11" i="74"/>
  <c r="BI11" i="74"/>
  <c r="BH11" i="74"/>
  <c r="DC11" i="74" s="1"/>
  <c r="BH27" i="74"/>
  <c r="DC27" i="74" s="1"/>
  <c r="BJ27" i="74"/>
  <c r="BI27" i="74"/>
  <c r="BI18" i="72"/>
  <c r="BH18" i="72"/>
  <c r="DC18" i="72" s="1"/>
  <c r="BJ18" i="72"/>
  <c r="P17" i="70"/>
  <c r="R17" i="70"/>
  <c r="Q17" i="70"/>
  <c r="AR33" i="69"/>
  <c r="AQ33" i="69"/>
  <c r="AP33" i="69"/>
  <c r="AO33" i="69"/>
  <c r="CT33" i="69" s="1"/>
  <c r="BJ19" i="74"/>
  <c r="BI19" i="74"/>
  <c r="BH19" i="74"/>
  <c r="DC19" i="74" s="1"/>
  <c r="CF27" i="69"/>
  <c r="CH27" i="69"/>
  <c r="CG27" i="69"/>
  <c r="CI27" i="69"/>
  <c r="AO14" i="68"/>
  <c r="CT14" i="68" s="1"/>
  <c r="AR14" i="68"/>
  <c r="AQ14" i="68"/>
  <c r="AP14" i="68"/>
  <c r="R27" i="68"/>
  <c r="Q27" i="68"/>
  <c r="P27" i="68"/>
  <c r="CE18" i="68"/>
  <c r="DL18" i="68"/>
  <c r="F17" i="68" a="1"/>
  <c r="F17" i="68" s="1"/>
  <c r="N17" i="68" s="1"/>
  <c r="EC10" i="68" a="1"/>
  <c r="EC10" i="68" s="1"/>
  <c r="BJ12" i="72"/>
  <c r="BI12" i="72"/>
  <c r="BH12" i="72"/>
  <c r="DC12" i="72" s="1"/>
  <c r="AN26" i="75"/>
  <c r="AS26" i="75" s="1"/>
  <c r="CV26" i="75" s="1"/>
  <c r="AN34" i="71"/>
  <c r="AS34" i="71" s="1"/>
  <c r="CV34" i="71" s="1"/>
  <c r="CE28" i="74"/>
  <c r="DL28" i="74"/>
  <c r="F17" i="72" a="1"/>
  <c r="F17" i="72" s="1"/>
  <c r="N17" i="72" s="1"/>
  <c r="F31" i="70" a="1"/>
  <c r="F31" i="70" s="1"/>
  <c r="N31" i="70" s="1"/>
  <c r="BJ17" i="70"/>
  <c r="BI17" i="70"/>
  <c r="BH17" i="70"/>
  <c r="DC17" i="70" s="1"/>
  <c r="CE19" i="74"/>
  <c r="DL19" i="74"/>
  <c r="CG27" i="70"/>
  <c r="CF27" i="70"/>
  <c r="CH27" i="70"/>
  <c r="CI27" i="70"/>
  <c r="R20" i="75"/>
  <c r="Q20" i="75"/>
  <c r="P20" i="75"/>
  <c r="P26" i="72"/>
  <c r="Q26" i="72"/>
  <c r="R26" i="72"/>
  <c r="AN27" i="68"/>
  <c r="AS27" i="68" s="1"/>
  <c r="CV27" i="68" s="1"/>
  <c r="R18" i="68"/>
  <c r="Q18" i="68"/>
  <c r="P18" i="68"/>
  <c r="CE20" i="71"/>
  <c r="DL20" i="71"/>
  <c r="BI27" i="75"/>
  <c r="BH27" i="75"/>
  <c r="DC27" i="75" s="1"/>
  <c r="BJ27" i="75"/>
  <c r="AN31" i="72"/>
  <c r="AS31" i="72" s="1"/>
  <c r="CV31" i="72" s="1"/>
  <c r="CE33" i="71"/>
  <c r="DL33" i="71"/>
  <c r="AQ33" i="72"/>
  <c r="AP33" i="72"/>
  <c r="AO33" i="72"/>
  <c r="CT33" i="72" s="1"/>
  <c r="AR33" i="72"/>
  <c r="DL21" i="72"/>
  <c r="CE21" i="72"/>
  <c r="CI20" i="70"/>
  <c r="CF20" i="70"/>
  <c r="CH20" i="70"/>
  <c r="CG20" i="70"/>
  <c r="CE33" i="74"/>
  <c r="DL33" i="74"/>
  <c r="CE34" i="68"/>
  <c r="DL34" i="68"/>
  <c r="BI18" i="74"/>
  <c r="BH18" i="74"/>
  <c r="DC18" i="74" s="1"/>
  <c r="BJ18" i="74"/>
  <c r="AO12" i="75"/>
  <c r="CT12" i="75" s="1"/>
  <c r="AR12" i="75"/>
  <c r="AQ12" i="75"/>
  <c r="AP12" i="75"/>
  <c r="AN20" i="68"/>
  <c r="AS20" i="68" s="1"/>
  <c r="CV20" i="68" s="1"/>
  <c r="CH18" i="70"/>
  <c r="CG18" i="70"/>
  <c r="CI18" i="70"/>
  <c r="CF18" i="70"/>
  <c r="R25" i="75"/>
  <c r="Q25" i="75"/>
  <c r="P25" i="75"/>
  <c r="AN33" i="75"/>
  <c r="AS33" i="75" s="1"/>
  <c r="CV33" i="75" s="1"/>
  <c r="BJ31" i="72"/>
  <c r="BI31" i="72"/>
  <c r="BH31" i="72"/>
  <c r="DC31" i="72" s="1"/>
  <c r="R33" i="71"/>
  <c r="Q33" i="71"/>
  <c r="P33" i="71"/>
  <c r="Q11" i="74"/>
  <c r="R11" i="74"/>
  <c r="P11" i="74"/>
  <c r="DL25" i="74"/>
  <c r="CE25" i="74"/>
  <c r="BI20" i="72"/>
  <c r="BH20" i="72"/>
  <c r="DC20" i="72" s="1"/>
  <c r="BJ20" i="72"/>
  <c r="Q32" i="70"/>
  <c r="R32" i="70"/>
  <c r="P32" i="70"/>
  <c r="CE34" i="74"/>
  <c r="DL34" i="74"/>
  <c r="AN32" i="68"/>
  <c r="AS32" i="68" s="1"/>
  <c r="CV32" i="68" s="1"/>
  <c r="F31" i="68" a="1"/>
  <c r="F31" i="68" s="1"/>
  <c r="N31" i="68" s="1"/>
  <c r="CE18" i="74"/>
  <c r="DL18" i="74"/>
  <c r="AN24" i="70"/>
  <c r="AS24" i="70" s="1"/>
  <c r="CV24" i="70" s="1"/>
  <c r="BJ18" i="75"/>
  <c r="BI18" i="75"/>
  <c r="BH18" i="75"/>
  <c r="DC18" i="75" s="1"/>
  <c r="AR32" i="72"/>
  <c r="AQ32" i="72"/>
  <c r="AP32" i="72"/>
  <c r="AO32" i="72"/>
  <c r="CT32" i="72" s="1"/>
  <c r="Q25" i="72"/>
  <c r="P25" i="72"/>
  <c r="R25" i="72"/>
  <c r="Q19" i="68"/>
  <c r="P19" i="68"/>
  <c r="R19" i="68"/>
  <c r="BJ20" i="71"/>
  <c r="BI20" i="71"/>
  <c r="BH20" i="71"/>
  <c r="DC20" i="71" s="1"/>
  <c r="AN25" i="75"/>
  <c r="AS25" i="75" s="1"/>
  <c r="CV25" i="75" s="1"/>
  <c r="DL35" i="75"/>
  <c r="CE35" i="75"/>
  <c r="BI33" i="71"/>
  <c r="BH33" i="71"/>
  <c r="DC33" i="71" s="1"/>
  <c r="BJ33" i="71"/>
  <c r="DL13" i="74"/>
  <c r="CE13" i="74"/>
  <c r="F24" i="74" a="1"/>
  <c r="F24" i="74" s="1"/>
  <c r="N24" i="74" s="1"/>
  <c r="AN19" i="72"/>
  <c r="AS19" i="72" s="1"/>
  <c r="CV19" i="72" s="1"/>
  <c r="BJ32" i="70"/>
  <c r="BH32" i="70"/>
  <c r="DC32" i="70" s="1"/>
  <c r="BI32" i="70"/>
  <c r="BH33" i="74"/>
  <c r="DC33" i="74" s="1"/>
  <c r="BJ33" i="74"/>
  <c r="BI33" i="74"/>
  <c r="AR11" i="68"/>
  <c r="AP11" i="68"/>
  <c r="AO11" i="68"/>
  <c r="CT11" i="68" s="1"/>
  <c r="AQ11" i="68"/>
  <c r="AN34" i="68"/>
  <c r="AS34" i="68" s="1"/>
  <c r="CV34" i="68" s="1"/>
  <c r="BI21" i="68"/>
  <c r="BH21" i="68"/>
  <c r="DC21" i="68" s="1"/>
  <c r="BJ21" i="68"/>
  <c r="P21" i="68"/>
  <c r="R21" i="68"/>
  <c r="Q21" i="68"/>
  <c r="Q20" i="68"/>
  <c r="P20" i="68"/>
  <c r="R20" i="68"/>
  <c r="AN19" i="71"/>
  <c r="AS19" i="71" s="1"/>
  <c r="CV19" i="71" s="1"/>
  <c r="AO35" i="72"/>
  <c r="CT35" i="72" s="1"/>
  <c r="AR35" i="72"/>
  <c r="AQ35" i="72"/>
  <c r="AP35" i="72"/>
  <c r="CE11" i="72"/>
  <c r="DL11" i="72"/>
  <c r="P27" i="75"/>
  <c r="R27" i="75"/>
  <c r="Q27" i="75"/>
  <c r="P26" i="75"/>
  <c r="R26" i="75"/>
  <c r="Q26" i="75"/>
  <c r="Q32" i="75"/>
  <c r="P32" i="75"/>
  <c r="R32" i="75"/>
  <c r="AN32" i="75"/>
  <c r="AS32" i="75" s="1"/>
  <c r="CV32" i="75" s="1"/>
  <c r="CF14" i="75"/>
  <c r="CG14" i="75"/>
  <c r="CI14" i="75"/>
  <c r="CH14" i="75"/>
  <c r="AN32" i="71"/>
  <c r="AS32" i="71" s="1"/>
  <c r="CV32" i="71" s="1"/>
  <c r="BH35" i="71"/>
  <c r="DC35" i="71" s="1"/>
  <c r="BI35" i="71"/>
  <c r="BJ35" i="71"/>
  <c r="CF28" i="70"/>
  <c r="CI28" i="70"/>
  <c r="CH28" i="70"/>
  <c r="CG28" i="70"/>
  <c r="AN11" i="74"/>
  <c r="AS11" i="74" s="1"/>
  <c r="CV11" i="74" s="1"/>
  <c r="BH25" i="74"/>
  <c r="DC25" i="74" s="1"/>
  <c r="BI25" i="74"/>
  <c r="BJ25" i="74"/>
  <c r="P27" i="74"/>
  <c r="Q27" i="74"/>
  <c r="R27" i="74"/>
  <c r="DL19" i="72"/>
  <c r="CE19" i="72"/>
  <c r="DL18" i="72"/>
  <c r="CE18" i="72"/>
  <c r="AN32" i="70"/>
  <c r="AS32" i="70" s="1"/>
  <c r="CV32" i="70" s="1"/>
  <c r="BH34" i="74"/>
  <c r="DC34" i="74" s="1"/>
  <c r="BJ34" i="74"/>
  <c r="BI34" i="74"/>
  <c r="AN35" i="74"/>
  <c r="AS35" i="74" s="1"/>
  <c r="CV35" i="74" s="1"/>
  <c r="Q35" i="68"/>
  <c r="P35" i="68"/>
  <c r="R35" i="68"/>
  <c r="AN35" i="68"/>
  <c r="AS35" i="68" s="1"/>
  <c r="CV35" i="68" s="1"/>
  <c r="F17" i="74" a="1"/>
  <c r="F17" i="74" s="1"/>
  <c r="N17" i="74" s="1"/>
  <c r="CE20" i="74"/>
  <c r="DL20" i="74"/>
  <c r="Q21" i="75"/>
  <c r="P21" i="75"/>
  <c r="R21" i="75"/>
  <c r="CE18" i="75"/>
  <c r="DL18" i="75"/>
  <c r="AO35" i="69"/>
  <c r="CT35" i="69" s="1"/>
  <c r="AQ35" i="69"/>
  <c r="AP35" i="69"/>
  <c r="AR35" i="69"/>
  <c r="AN26" i="72"/>
  <c r="AS26" i="72" s="1"/>
  <c r="CV26" i="72" s="1"/>
  <c r="BJ25" i="72"/>
  <c r="BI25" i="72"/>
  <c r="BH25" i="72"/>
  <c r="DC25" i="72" s="1"/>
  <c r="F24" i="68" a="1"/>
  <c r="F24" i="68" s="1"/>
  <c r="N24" i="68" s="1"/>
  <c r="AN25" i="68"/>
  <c r="AS25" i="68" s="1"/>
  <c r="CV25" i="68" s="1"/>
  <c r="BI11" i="71"/>
  <c r="BH11" i="71"/>
  <c r="DC11" i="71" s="1"/>
  <c r="BJ11" i="71"/>
  <c r="AN28" i="72"/>
  <c r="AS28" i="72" s="1"/>
  <c r="CV28" i="72" s="1"/>
  <c r="AN26" i="68"/>
  <c r="AS26" i="68" s="1"/>
  <c r="CV26" i="68" s="1"/>
  <c r="Q18" i="71"/>
  <c r="P18" i="71"/>
  <c r="R18" i="71"/>
  <c r="AN13" i="72"/>
  <c r="AS13" i="72" s="1"/>
  <c r="CV13" i="72" s="1"/>
  <c r="CE28" i="75"/>
  <c r="DL28" i="75"/>
  <c r="F31" i="75" a="1"/>
  <c r="F31" i="75" s="1"/>
  <c r="N31" i="75" s="1"/>
  <c r="CF14" i="68"/>
  <c r="CI14" i="68"/>
  <c r="CG14" i="68"/>
  <c r="CH14" i="68"/>
  <c r="DL12" i="74"/>
  <c r="CE12" i="74"/>
  <c r="AN28" i="74"/>
  <c r="AS28" i="74" s="1"/>
  <c r="CV28" i="74" s="1"/>
  <c r="AN33" i="70"/>
  <c r="AS33" i="70" s="1"/>
  <c r="CV33" i="70" s="1"/>
  <c r="R34" i="74"/>
  <c r="Q34" i="74"/>
  <c r="P34" i="74"/>
  <c r="BJ34" i="68"/>
  <c r="BI34" i="68"/>
  <c r="BH34" i="68"/>
  <c r="DC34" i="68" s="1"/>
  <c r="R18" i="74"/>
  <c r="Q18" i="74"/>
  <c r="P18" i="74"/>
  <c r="CG11" i="69"/>
  <c r="CF11" i="69"/>
  <c r="CI11" i="69"/>
  <c r="CH11" i="69"/>
  <c r="Q18" i="75"/>
  <c r="P18" i="75"/>
  <c r="R18" i="75"/>
  <c r="AN25" i="72"/>
  <c r="AS25" i="72" s="1"/>
  <c r="CV25" i="72" s="1"/>
  <c r="Q20" i="71"/>
  <c r="P20" i="71"/>
  <c r="R20" i="71"/>
  <c r="DL26" i="75"/>
  <c r="CE26" i="75"/>
  <c r="BH32" i="75"/>
  <c r="DC32" i="75" s="1"/>
  <c r="BI32" i="75"/>
  <c r="BJ32" i="75"/>
  <c r="P35" i="71"/>
  <c r="R35" i="71"/>
  <c r="Q35" i="71"/>
  <c r="BI12" i="74"/>
  <c r="BH12" i="74"/>
  <c r="DC12" i="74" s="1"/>
  <c r="BJ12" i="74"/>
  <c r="BH28" i="74"/>
  <c r="DC28" i="74" s="1"/>
  <c r="BJ28" i="74"/>
  <c r="BI28" i="74"/>
  <c r="CE33" i="70"/>
  <c r="DL33" i="70"/>
  <c r="AN33" i="74"/>
  <c r="AS33" i="74" s="1"/>
  <c r="CV33" i="74" s="1"/>
  <c r="AN33" i="68"/>
  <c r="AS33" i="68" s="1"/>
  <c r="CV33" i="68" s="1"/>
  <c r="CH33" i="72"/>
  <c r="CG33" i="72"/>
  <c r="CF33" i="72"/>
  <c r="CI33" i="72"/>
  <c r="AN20" i="75"/>
  <c r="AS20" i="75" s="1"/>
  <c r="CV20" i="75" s="1"/>
  <c r="AR28" i="71"/>
  <c r="AQ28" i="71"/>
  <c r="AP28" i="71"/>
  <c r="AO28" i="71"/>
  <c r="CT28" i="71" s="1"/>
  <c r="BI26" i="72"/>
  <c r="BH26" i="72"/>
  <c r="DC26" i="72" s="1"/>
  <c r="BJ26" i="72"/>
  <c r="DL26" i="68"/>
  <c r="CE26" i="68"/>
  <c r="BI19" i="68"/>
  <c r="BH19" i="68"/>
  <c r="DC19" i="68" s="1"/>
  <c r="BJ19" i="68"/>
  <c r="DL12" i="72"/>
  <c r="CE12" i="72"/>
  <c r="AN35" i="75"/>
  <c r="AS35" i="75" s="1"/>
  <c r="CV35" i="75" s="1"/>
  <c r="EC10" i="74" a="1"/>
  <c r="EC10" i="74" s="1"/>
  <c r="F10" i="74" a="1"/>
  <c r="F10" i="74" s="1"/>
  <c r="N10" i="74" s="1"/>
  <c r="BH26" i="74"/>
  <c r="DC26" i="74" s="1"/>
  <c r="BJ26" i="74"/>
  <c r="BI26" i="74"/>
  <c r="BJ33" i="70"/>
  <c r="BI33" i="70"/>
  <c r="BH33" i="70"/>
  <c r="DC33" i="70" s="1"/>
  <c r="AN34" i="74"/>
  <c r="AS34" i="74" s="1"/>
  <c r="CV34" i="74" s="1"/>
  <c r="BJ33" i="68"/>
  <c r="BI33" i="68"/>
  <c r="BH33" i="68"/>
  <c r="DC33" i="68" s="1"/>
  <c r="AN19" i="68"/>
  <c r="AS19" i="68" s="1"/>
  <c r="CV19" i="68" s="1"/>
  <c r="F17" i="71" a="1"/>
  <c r="F17" i="71" s="1"/>
  <c r="N17" i="71" s="1"/>
  <c r="AN34" i="75"/>
  <c r="AS34" i="75" s="1"/>
  <c r="CV34" i="75" s="1"/>
  <c r="AN35" i="71"/>
  <c r="AS35" i="71" s="1"/>
  <c r="CV35" i="71" s="1"/>
  <c r="Q25" i="74"/>
  <c r="P25" i="74"/>
  <c r="R25" i="74"/>
  <c r="BJ19" i="72"/>
  <c r="BH19" i="72"/>
  <c r="DC19" i="72" s="1"/>
  <c r="BI19" i="72"/>
  <c r="BJ35" i="74"/>
  <c r="BH35" i="74"/>
  <c r="DC35" i="74" s="1"/>
  <c r="BI35" i="74"/>
  <c r="CI11" i="68"/>
  <c r="CH11" i="68"/>
  <c r="CG11" i="68"/>
  <c r="CF11" i="68"/>
  <c r="BJ21" i="74"/>
  <c r="BI21" i="74"/>
  <c r="BH21" i="74"/>
  <c r="DC21" i="74" s="1"/>
  <c r="BI21" i="75"/>
  <c r="BJ21" i="75"/>
  <c r="BH21" i="75"/>
  <c r="DC21" i="75" s="1"/>
  <c r="AR25" i="70"/>
  <c r="AQ25" i="70"/>
  <c r="AP25" i="70"/>
  <c r="AO25" i="70"/>
  <c r="CT25" i="70" s="1"/>
  <c r="CG13" i="68"/>
  <c r="CI13" i="68"/>
  <c r="CH13" i="68"/>
  <c r="CF13" i="68"/>
  <c r="R28" i="72"/>
  <c r="Q28" i="72"/>
  <c r="P28" i="72"/>
  <c r="BI25" i="68"/>
  <c r="BJ25" i="68"/>
  <c r="BH25" i="68"/>
  <c r="DC25" i="68" s="1"/>
  <c r="DL19" i="68"/>
  <c r="CE19" i="68"/>
  <c r="CI28" i="69"/>
  <c r="CH28" i="69"/>
  <c r="CG28" i="69"/>
  <c r="CF28" i="69"/>
  <c r="BI11" i="72"/>
  <c r="BH11" i="72"/>
  <c r="DC11" i="72" s="1"/>
  <c r="BJ11" i="72"/>
  <c r="CE27" i="75"/>
  <c r="DL27" i="75"/>
  <c r="BI34" i="75"/>
  <c r="BH34" i="75"/>
  <c r="DC34" i="75" s="1"/>
  <c r="BJ34" i="75"/>
  <c r="R31" i="72"/>
  <c r="Q31" i="72"/>
  <c r="P31" i="72"/>
  <c r="F31" i="71" a="1"/>
  <c r="F31" i="71" s="1"/>
  <c r="N31" i="71" s="1"/>
  <c r="BH32" i="71"/>
  <c r="DC32" i="71" s="1"/>
  <c r="BJ32" i="71"/>
  <c r="BI32" i="71"/>
  <c r="BH13" i="74"/>
  <c r="DC13" i="74" s="1"/>
  <c r="BJ13" i="74"/>
  <c r="BI13" i="74"/>
  <c r="AN25" i="74"/>
  <c r="AS25" i="74" s="1"/>
  <c r="CV25" i="74" s="1"/>
  <c r="AN18" i="72"/>
  <c r="AS18" i="72" s="1"/>
  <c r="CV18" i="72" s="1"/>
  <c r="R35" i="74"/>
  <c r="Q35" i="74"/>
  <c r="P35" i="74"/>
  <c r="BI35" i="68"/>
  <c r="BH35" i="68"/>
  <c r="DC35" i="68" s="1"/>
  <c r="BJ35" i="68"/>
  <c r="BJ20" i="68"/>
  <c r="BH20" i="68"/>
  <c r="DC20" i="68" s="1"/>
  <c r="BI20" i="68"/>
  <c r="AN21" i="68"/>
  <c r="AS21" i="68" s="1"/>
  <c r="CV21" i="68" s="1"/>
  <c r="P19" i="71"/>
  <c r="R19" i="71"/>
  <c r="Q19" i="71"/>
  <c r="BJ18" i="71"/>
  <c r="BH18" i="71"/>
  <c r="DC18" i="71" s="1"/>
  <c r="BI18" i="71"/>
  <c r="EC10" i="72" a="1"/>
  <c r="EC10" i="72" s="1"/>
  <c r="F10" i="72" a="1"/>
  <c r="F10" i="72" s="1"/>
  <c r="N10" i="72" s="1"/>
  <c r="CE10" i="72"/>
  <c r="CE25" i="75"/>
  <c r="DL25" i="75"/>
  <c r="BI28" i="75"/>
  <c r="BJ28" i="75"/>
  <c r="BH28" i="75"/>
  <c r="DC28" i="75" s="1"/>
  <c r="R35" i="75"/>
  <c r="Q35" i="75"/>
  <c r="P35" i="75"/>
  <c r="DL32" i="75"/>
  <c r="CE32" i="75"/>
  <c r="BH34" i="71"/>
  <c r="DC34" i="71" s="1"/>
  <c r="BI34" i="71"/>
  <c r="BJ34" i="71"/>
  <c r="Q34" i="71"/>
  <c r="P34" i="71"/>
  <c r="R34" i="71"/>
  <c r="AN13" i="74"/>
  <c r="AS13" i="74" s="1"/>
  <c r="CV13" i="74" s="1"/>
  <c r="CE27" i="74"/>
  <c r="DL27" i="74"/>
  <c r="AN27" i="74"/>
  <c r="AS27" i="74" s="1"/>
  <c r="CV27" i="74" s="1"/>
  <c r="AN20" i="72"/>
  <c r="AS20" i="72" s="1"/>
  <c r="CV20" i="72" s="1"/>
  <c r="P19" i="72"/>
  <c r="R19" i="72"/>
  <c r="Q19" i="72"/>
  <c r="CE32" i="70"/>
  <c r="DL32" i="70"/>
  <c r="DL32" i="74"/>
  <c r="CE32" i="74"/>
  <c r="AN32" i="74"/>
  <c r="AS32" i="74" s="1"/>
  <c r="CV32" i="74" s="1"/>
  <c r="CE35" i="74"/>
  <c r="DL35" i="74"/>
  <c r="DL33" i="68"/>
  <c r="CE33" i="68"/>
  <c r="Q32" i="68"/>
  <c r="R32" i="68"/>
  <c r="P32" i="68"/>
  <c r="DL35" i="68"/>
  <c r="CE35" i="68"/>
  <c r="AN19" i="74"/>
  <c r="AS19" i="74" s="1"/>
  <c r="CV19" i="74" s="1"/>
  <c r="R21" i="74"/>
  <c r="Q21" i="74"/>
  <c r="P21" i="74"/>
  <c r="CH26" i="71"/>
  <c r="CG26" i="71"/>
  <c r="CI26" i="71"/>
  <c r="CF26" i="71"/>
  <c r="CI25" i="71"/>
  <c r="CH25" i="71"/>
  <c r="CF25" i="71"/>
  <c r="CG25" i="71"/>
  <c r="AR27" i="71"/>
  <c r="AQ27" i="71"/>
  <c r="AO27" i="71"/>
  <c r="CT27" i="71" s="1"/>
  <c r="AP27" i="71"/>
  <c r="CH26" i="70"/>
  <c r="CG26" i="70"/>
  <c r="CF26" i="70"/>
  <c r="CI26" i="70"/>
  <c r="F17" i="75" a="1"/>
  <c r="F17" i="75" s="1"/>
  <c r="N17" i="75" s="1"/>
  <c r="BJ20" i="75"/>
  <c r="BH20" i="75"/>
  <c r="DC20" i="75" s="1"/>
  <c r="BI20" i="75"/>
  <c r="CF13" i="75"/>
  <c r="CI13" i="75"/>
  <c r="CH13" i="75"/>
  <c r="CG13" i="75"/>
  <c r="CH33" i="69"/>
  <c r="CG33" i="69"/>
  <c r="CF33" i="69"/>
  <c r="CI33" i="69"/>
  <c r="AQ11" i="69"/>
  <c r="AR11" i="69"/>
  <c r="AO11" i="69"/>
  <c r="CT11" i="69" s="1"/>
  <c r="AP11" i="69"/>
  <c r="R27" i="72"/>
  <c r="P27" i="72"/>
  <c r="Q27" i="72"/>
  <c r="DL25" i="72"/>
  <c r="CE25" i="72"/>
  <c r="BI27" i="68"/>
  <c r="BJ27" i="68"/>
  <c r="BH27" i="68"/>
  <c r="DC27" i="68" s="1"/>
  <c r="Q26" i="68"/>
  <c r="R26" i="68"/>
  <c r="P26" i="68"/>
  <c r="AN12" i="71"/>
  <c r="AS12" i="71" s="1"/>
  <c r="CV12" i="71" s="1"/>
  <c r="BH12" i="71"/>
  <c r="DC12" i="71" s="1"/>
  <c r="BJ12" i="71"/>
  <c r="BI12" i="71"/>
  <c r="AN19" i="62"/>
  <c r="AS19" i="62" s="1"/>
  <c r="CV19" i="62" s="1"/>
  <c r="AR33" i="66"/>
  <c r="AQ33" i="66"/>
  <c r="AO33" i="66"/>
  <c r="CT33" i="66" s="1"/>
  <c r="AP33" i="66"/>
  <c r="CE24" i="64"/>
  <c r="DL24" i="64"/>
  <c r="DL33" i="67"/>
  <c r="CE33" i="67"/>
  <c r="Q33" i="67"/>
  <c r="P33" i="67"/>
  <c r="R33" i="67"/>
  <c r="AN26" i="67"/>
  <c r="AS26" i="67" s="1"/>
  <c r="CV26" i="67" s="1"/>
  <c r="R27" i="67"/>
  <c r="Q27" i="67"/>
  <c r="P27" i="67"/>
  <c r="R27" i="66"/>
  <c r="Q27" i="66"/>
  <c r="P27" i="66"/>
  <c r="CI28" i="63"/>
  <c r="CG28" i="63"/>
  <c r="CH28" i="63"/>
  <c r="CF28" i="63"/>
  <c r="CE35" i="62"/>
  <c r="DL35" i="62"/>
  <c r="AR19" i="63"/>
  <c r="AQ19" i="63"/>
  <c r="AP19" i="63"/>
  <c r="AO19" i="63"/>
  <c r="CT19" i="63" s="1"/>
  <c r="R28" i="65"/>
  <c r="P28" i="65"/>
  <c r="Q28" i="65"/>
  <c r="DL12" i="67"/>
  <c r="CE12" i="67"/>
  <c r="DL28" i="66"/>
  <c r="CE28" i="66"/>
  <c r="AN25" i="66"/>
  <c r="AS25" i="66" s="1"/>
  <c r="CV25" i="66" s="1"/>
  <c r="AR34" i="66"/>
  <c r="AQ34" i="66"/>
  <c r="AP34" i="66"/>
  <c r="AO34" i="66"/>
  <c r="CT34" i="66" s="1"/>
  <c r="BH12" i="64"/>
  <c r="DC12" i="64" s="1"/>
  <c r="BI12" i="64"/>
  <c r="BJ12" i="64"/>
  <c r="DL18" i="64"/>
  <c r="CE18" i="64"/>
  <c r="AQ20" i="66"/>
  <c r="AR20" i="66"/>
  <c r="AP20" i="66"/>
  <c r="AO20" i="66"/>
  <c r="CT20" i="66" s="1"/>
  <c r="BJ19" i="65"/>
  <c r="BI19" i="65"/>
  <c r="BH19" i="65"/>
  <c r="DC19" i="65" s="1"/>
  <c r="P18" i="65"/>
  <c r="R18" i="65"/>
  <c r="Q18" i="65"/>
  <c r="R21" i="65"/>
  <c r="P21" i="65"/>
  <c r="Q21" i="65"/>
  <c r="CI12" i="65"/>
  <c r="CG12" i="65"/>
  <c r="CH12" i="65"/>
  <c r="CF12" i="65"/>
  <c r="P34" i="65"/>
  <c r="R34" i="65"/>
  <c r="Q34" i="65"/>
  <c r="BJ35" i="65"/>
  <c r="BH35" i="65"/>
  <c r="DC35" i="65" s="1"/>
  <c r="BI35" i="65"/>
  <c r="AR11" i="66"/>
  <c r="AQ11" i="66"/>
  <c r="AP11" i="66"/>
  <c r="AO11" i="66"/>
  <c r="CT11" i="66" s="1"/>
  <c r="AN31" i="63"/>
  <c r="AS31" i="63" s="1"/>
  <c r="CV31" i="63" s="1"/>
  <c r="F17" i="67" a="1"/>
  <c r="F17" i="67" s="1"/>
  <c r="N17" i="67" s="1"/>
  <c r="BI20" i="67"/>
  <c r="BJ20" i="67"/>
  <c r="BH20" i="67"/>
  <c r="DC20" i="67" s="1"/>
  <c r="EC10" i="67" a="1"/>
  <c r="EC10" i="67" s="1"/>
  <c r="F10" i="67" a="1"/>
  <c r="F10" i="67" s="1"/>
  <c r="N10" i="67" s="1"/>
  <c r="BI13" i="67"/>
  <c r="BJ13" i="67"/>
  <c r="BH13" i="67"/>
  <c r="DC13" i="67" s="1"/>
  <c r="AN34" i="64"/>
  <c r="AS34" i="64" s="1"/>
  <c r="CV34" i="64" s="1"/>
  <c r="BI10" i="65"/>
  <c r="BJ10" i="65"/>
  <c r="BH10" i="65"/>
  <c r="DC10" i="65" s="1"/>
  <c r="F31" i="62" a="1"/>
  <c r="F31" i="62" s="1"/>
  <c r="N31" i="62" s="1"/>
  <c r="AR20" i="63"/>
  <c r="AQ20" i="63"/>
  <c r="AP20" i="63"/>
  <c r="AO20" i="63"/>
  <c r="CT20" i="63" s="1"/>
  <c r="R10" i="65"/>
  <c r="Q10" i="65"/>
  <c r="P10" i="65"/>
  <c r="CI26" i="64"/>
  <c r="CH26" i="64"/>
  <c r="CG26" i="64"/>
  <c r="CF26" i="64"/>
  <c r="R20" i="65"/>
  <c r="Q20" i="65"/>
  <c r="P20" i="65"/>
  <c r="AN18" i="65"/>
  <c r="AS18" i="65" s="1"/>
  <c r="CV18" i="65" s="1"/>
  <c r="CI10" i="63"/>
  <c r="DL10" i="63" s="1"/>
  <c r="CG10" i="63"/>
  <c r="DL20" i="62"/>
  <c r="CE20" i="62"/>
  <c r="BJ27" i="66"/>
  <c r="BI27" i="66"/>
  <c r="BH27" i="66"/>
  <c r="DC27" i="66" s="1"/>
  <c r="F24" i="66" a="1"/>
  <c r="F24" i="66" s="1"/>
  <c r="N24" i="66" s="1"/>
  <c r="EC10" i="66" a="1"/>
  <c r="EC10" i="66" s="1"/>
  <c r="BJ19" i="64"/>
  <c r="BH19" i="64"/>
  <c r="DC19" i="64" s="1"/>
  <c r="BI19" i="64"/>
  <c r="CE27" i="65"/>
  <c r="DL27" i="65"/>
  <c r="BJ13" i="62"/>
  <c r="BH13" i="62"/>
  <c r="DC13" i="62" s="1"/>
  <c r="BI13" i="62"/>
  <c r="AP25" i="63"/>
  <c r="AO25" i="63"/>
  <c r="CT25" i="63" s="1"/>
  <c r="AR25" i="63"/>
  <c r="AQ25" i="63"/>
  <c r="AN33" i="62"/>
  <c r="AS33" i="62" s="1"/>
  <c r="CV33" i="62" s="1"/>
  <c r="AN19" i="64"/>
  <c r="AS19" i="64" s="1"/>
  <c r="CV19" i="64" s="1"/>
  <c r="AN32" i="62"/>
  <c r="AS32" i="62" s="1"/>
  <c r="CV32" i="62" s="1"/>
  <c r="AN10" i="65"/>
  <c r="AS10" i="65" s="1"/>
  <c r="CV10" i="65" s="1"/>
  <c r="BJ33" i="65"/>
  <c r="BI33" i="65"/>
  <c r="BH33" i="65"/>
  <c r="DC33" i="65" s="1"/>
  <c r="CE34" i="65"/>
  <c r="DL34" i="65"/>
  <c r="AN21" i="62"/>
  <c r="AS21" i="62" s="1"/>
  <c r="CV21" i="62" s="1"/>
  <c r="DL18" i="62"/>
  <c r="CE18" i="62"/>
  <c r="AO14" i="63"/>
  <c r="CT14" i="63" s="1"/>
  <c r="AQ14" i="63"/>
  <c r="AR14" i="63"/>
  <c r="AP14" i="63"/>
  <c r="DL18" i="67"/>
  <c r="CE18" i="67"/>
  <c r="P19" i="67"/>
  <c r="Q19" i="67"/>
  <c r="R19" i="67"/>
  <c r="F31" i="64" a="1"/>
  <c r="F31" i="64" s="1"/>
  <c r="N31" i="64" s="1"/>
  <c r="DL33" i="64"/>
  <c r="CE33" i="64"/>
  <c r="BH21" i="62"/>
  <c r="DC21" i="62" s="1"/>
  <c r="BJ21" i="62"/>
  <c r="BI21" i="62"/>
  <c r="CE20" i="64"/>
  <c r="DL20" i="64"/>
  <c r="AN27" i="65"/>
  <c r="AS27" i="65" s="1"/>
  <c r="CV27" i="65" s="1"/>
  <c r="CI33" i="63"/>
  <c r="CH33" i="63"/>
  <c r="CF33" i="63"/>
  <c r="CG33" i="63"/>
  <c r="CH35" i="63"/>
  <c r="CG35" i="63"/>
  <c r="CF35" i="63"/>
  <c r="CI35" i="63"/>
  <c r="AQ12" i="63"/>
  <c r="AP12" i="63"/>
  <c r="AO12" i="63"/>
  <c r="CT12" i="63" s="1"/>
  <c r="AR12" i="63"/>
  <c r="AN25" i="65"/>
  <c r="AS25" i="65" s="1"/>
  <c r="CV25" i="65" s="1"/>
  <c r="BJ27" i="65"/>
  <c r="BI27" i="65"/>
  <c r="BH27" i="65"/>
  <c r="DC27" i="65" s="1"/>
  <c r="CE28" i="65"/>
  <c r="DL28" i="65"/>
  <c r="AO34" i="63"/>
  <c r="CT34" i="63" s="1"/>
  <c r="AQ34" i="63"/>
  <c r="AP34" i="63"/>
  <c r="AR34" i="63"/>
  <c r="CI26" i="63"/>
  <c r="CF26" i="63"/>
  <c r="CH26" i="63"/>
  <c r="CG26" i="63"/>
  <c r="EC10" i="62" a="1"/>
  <c r="EC10" i="62" s="1"/>
  <c r="F10" i="62" a="1"/>
  <c r="F10" i="62" s="1"/>
  <c r="N10" i="62" s="1"/>
  <c r="DL12" i="64"/>
  <c r="CE12" i="64"/>
  <c r="Q11" i="64"/>
  <c r="P11" i="64"/>
  <c r="R11" i="64"/>
  <c r="AN35" i="67"/>
  <c r="AS35" i="67" s="1"/>
  <c r="CV35" i="67" s="1"/>
  <c r="AN32" i="67"/>
  <c r="AS32" i="67" s="1"/>
  <c r="CV32" i="67" s="1"/>
  <c r="DL26" i="67"/>
  <c r="CE26" i="67"/>
  <c r="Q25" i="67"/>
  <c r="R25" i="67"/>
  <c r="P25" i="67"/>
  <c r="DL32" i="64"/>
  <c r="CE32" i="64"/>
  <c r="BI35" i="62"/>
  <c r="BH35" i="62"/>
  <c r="DC35" i="62" s="1"/>
  <c r="BJ35" i="62"/>
  <c r="BI33" i="62"/>
  <c r="BH33" i="62"/>
  <c r="DC33" i="62" s="1"/>
  <c r="BJ33" i="62"/>
  <c r="F31" i="65" a="1"/>
  <c r="F31" i="65" s="1"/>
  <c r="N31" i="65" s="1"/>
  <c r="AN34" i="65"/>
  <c r="AS34" i="65" s="1"/>
  <c r="CV34" i="65" s="1"/>
  <c r="P17" i="66"/>
  <c r="F17" i="64" a="1"/>
  <c r="F17" i="64" s="1"/>
  <c r="N17" i="64" s="1"/>
  <c r="CE19" i="64"/>
  <c r="DL19" i="64"/>
  <c r="CI25" i="62"/>
  <c r="CH25" i="62"/>
  <c r="CF25" i="62"/>
  <c r="CG25" i="62"/>
  <c r="AN20" i="62"/>
  <c r="AS20" i="62" s="1"/>
  <c r="CV20" i="62" s="1"/>
  <c r="Q19" i="62"/>
  <c r="P19" i="62"/>
  <c r="R19" i="62"/>
  <c r="P26" i="65"/>
  <c r="Q26" i="65"/>
  <c r="R26" i="65"/>
  <c r="CE25" i="65"/>
  <c r="DL25" i="65"/>
  <c r="CI27" i="64"/>
  <c r="CH27" i="64"/>
  <c r="CG27" i="64"/>
  <c r="CF27" i="64"/>
  <c r="AR12" i="65"/>
  <c r="AP12" i="65"/>
  <c r="AO12" i="65"/>
  <c r="CT12" i="65" s="1"/>
  <c r="AQ12" i="65"/>
  <c r="CE19" i="65"/>
  <c r="DL19" i="65"/>
  <c r="BI20" i="65"/>
  <c r="BH20" i="65"/>
  <c r="DC20" i="65" s="1"/>
  <c r="BJ20" i="65"/>
  <c r="AO28" i="64"/>
  <c r="CT28" i="64" s="1"/>
  <c r="AQ28" i="64"/>
  <c r="AP28" i="64"/>
  <c r="AR28" i="64"/>
  <c r="AO32" i="63"/>
  <c r="CT32" i="63" s="1"/>
  <c r="AQ32" i="63"/>
  <c r="AP32" i="63"/>
  <c r="AR32" i="63"/>
  <c r="AQ27" i="63"/>
  <c r="AR27" i="63"/>
  <c r="AP27" i="63"/>
  <c r="AO27" i="63"/>
  <c r="CT27" i="63" s="1"/>
  <c r="Q11" i="62"/>
  <c r="P11" i="62"/>
  <c r="R11" i="62"/>
  <c r="AN12" i="64"/>
  <c r="AS12" i="64" s="1"/>
  <c r="CV12" i="64" s="1"/>
  <c r="AN11" i="64"/>
  <c r="AS11" i="64" s="1"/>
  <c r="CV11" i="64" s="1"/>
  <c r="CH12" i="63"/>
  <c r="CG12" i="63"/>
  <c r="CI12" i="63"/>
  <c r="CF12" i="63"/>
  <c r="BH24" i="64"/>
  <c r="DC24" i="64" s="1"/>
  <c r="BJ24" i="64"/>
  <c r="BI24" i="64"/>
  <c r="AN20" i="67"/>
  <c r="AS20" i="67" s="1"/>
  <c r="CV20" i="67" s="1"/>
  <c r="CE20" i="67"/>
  <c r="DL20" i="67"/>
  <c r="BJ12" i="67"/>
  <c r="BI12" i="67"/>
  <c r="BH12" i="67"/>
  <c r="DC12" i="67" s="1"/>
  <c r="BI11" i="67"/>
  <c r="BH11" i="67"/>
  <c r="DC11" i="67" s="1"/>
  <c r="BJ11" i="67"/>
  <c r="AO18" i="63"/>
  <c r="CT18" i="63" s="1"/>
  <c r="AQ18" i="63"/>
  <c r="AP18" i="63"/>
  <c r="AR18" i="63"/>
  <c r="BH25" i="66"/>
  <c r="DC25" i="66" s="1"/>
  <c r="BJ25" i="66"/>
  <c r="BI25" i="66"/>
  <c r="AN28" i="66"/>
  <c r="AS28" i="66" s="1"/>
  <c r="CV28" i="66" s="1"/>
  <c r="BJ32" i="67"/>
  <c r="BI32" i="67"/>
  <c r="BH32" i="67"/>
  <c r="DC32" i="67" s="1"/>
  <c r="DL32" i="67"/>
  <c r="CE32" i="67"/>
  <c r="Q28" i="67"/>
  <c r="R28" i="67"/>
  <c r="P28" i="67"/>
  <c r="AN27" i="67"/>
  <c r="AS27" i="67" s="1"/>
  <c r="CV27" i="67" s="1"/>
  <c r="BI34" i="64"/>
  <c r="BJ34" i="64"/>
  <c r="BH34" i="64"/>
  <c r="DC34" i="64" s="1"/>
  <c r="Q35" i="64"/>
  <c r="P35" i="64"/>
  <c r="R35" i="64"/>
  <c r="BI28" i="65"/>
  <c r="BJ28" i="65"/>
  <c r="BH28" i="65"/>
  <c r="DC28" i="65" s="1"/>
  <c r="AR28" i="63"/>
  <c r="AP28" i="63"/>
  <c r="AO28" i="63"/>
  <c r="CT28" i="63" s="1"/>
  <c r="AQ28" i="63"/>
  <c r="BJ18" i="65"/>
  <c r="BI18" i="65"/>
  <c r="BH18" i="65"/>
  <c r="DC18" i="65" s="1"/>
  <c r="DL18" i="65"/>
  <c r="CE18" i="65"/>
  <c r="CH18" i="66"/>
  <c r="CG18" i="66"/>
  <c r="CF18" i="66"/>
  <c r="CI18" i="66"/>
  <c r="BI12" i="62"/>
  <c r="BJ12" i="62"/>
  <c r="BH12" i="62"/>
  <c r="DC12" i="62" s="1"/>
  <c r="AN12" i="62"/>
  <c r="AS12" i="62" s="1"/>
  <c r="CV12" i="62" s="1"/>
  <c r="BJ24" i="62"/>
  <c r="BI24" i="62"/>
  <c r="BH24" i="62"/>
  <c r="DC24" i="62" s="1"/>
  <c r="EC10" i="64" a="1"/>
  <c r="EC10" i="64" s="1"/>
  <c r="F10" i="64" a="1"/>
  <c r="F10" i="64" s="1"/>
  <c r="N10" i="64" s="1"/>
  <c r="AQ35" i="66"/>
  <c r="AP35" i="66"/>
  <c r="AO35" i="66"/>
  <c r="CT35" i="66" s="1"/>
  <c r="AR35" i="66"/>
  <c r="AN19" i="67"/>
  <c r="AS19" i="67" s="1"/>
  <c r="CV19" i="67" s="1"/>
  <c r="BH21" i="67"/>
  <c r="DC21" i="67" s="1"/>
  <c r="BJ21" i="67"/>
  <c r="BI21" i="67"/>
  <c r="AN11" i="67"/>
  <c r="AS11" i="67" s="1"/>
  <c r="CV11" i="67" s="1"/>
  <c r="AQ11" i="65"/>
  <c r="AR11" i="65"/>
  <c r="AP11" i="65"/>
  <c r="AO11" i="65"/>
  <c r="CT11" i="65" s="1"/>
  <c r="R25" i="66"/>
  <c r="Q25" i="66"/>
  <c r="P25" i="66"/>
  <c r="CE25" i="66"/>
  <c r="DL25" i="66"/>
  <c r="DL34" i="67"/>
  <c r="CE34" i="67"/>
  <c r="DL35" i="67"/>
  <c r="CE35" i="67"/>
  <c r="BH35" i="67"/>
  <c r="DC35" i="67" s="1"/>
  <c r="BJ35" i="67"/>
  <c r="BI35" i="67"/>
  <c r="CE27" i="67"/>
  <c r="DL27" i="67"/>
  <c r="AN28" i="67"/>
  <c r="AS28" i="67" s="1"/>
  <c r="CV28" i="67" s="1"/>
  <c r="AN32" i="64"/>
  <c r="AS32" i="64" s="1"/>
  <c r="CV32" i="64" s="1"/>
  <c r="BH33" i="64"/>
  <c r="DC33" i="64" s="1"/>
  <c r="BJ33" i="64"/>
  <c r="BI33" i="64"/>
  <c r="AR35" i="63"/>
  <c r="AQ35" i="63"/>
  <c r="AP35" i="63"/>
  <c r="AO35" i="63"/>
  <c r="CT35" i="63" s="1"/>
  <c r="R24" i="62"/>
  <c r="P24" i="62"/>
  <c r="Q24" i="62"/>
  <c r="BJ17" i="63"/>
  <c r="BI17" i="63"/>
  <c r="BH17" i="63"/>
  <c r="DC17" i="63" s="1"/>
  <c r="CH20" i="66"/>
  <c r="CI20" i="66"/>
  <c r="CG20" i="66"/>
  <c r="CF20" i="66"/>
  <c r="DL11" i="64"/>
  <c r="CE11" i="64"/>
  <c r="Q18" i="67"/>
  <c r="P18" i="67"/>
  <c r="R18" i="67"/>
  <c r="AN21" i="67"/>
  <c r="AS21" i="67" s="1"/>
  <c r="CV21" i="67" s="1"/>
  <c r="AN13" i="67"/>
  <c r="AS13" i="67" s="1"/>
  <c r="CV13" i="67" s="1"/>
  <c r="CE11" i="67"/>
  <c r="DL11" i="67"/>
  <c r="BJ26" i="66"/>
  <c r="BH26" i="66"/>
  <c r="DC26" i="66" s="1"/>
  <c r="BI26" i="66"/>
  <c r="P26" i="66"/>
  <c r="Q26" i="66"/>
  <c r="R26" i="66"/>
  <c r="AN34" i="67"/>
  <c r="AS34" i="67" s="1"/>
  <c r="CV34" i="67" s="1"/>
  <c r="BJ33" i="67"/>
  <c r="BI33" i="67"/>
  <c r="BH33" i="67"/>
  <c r="DC33" i="67" s="1"/>
  <c r="BI28" i="67"/>
  <c r="BH28" i="67"/>
  <c r="DC28" i="67" s="1"/>
  <c r="BJ28" i="67"/>
  <c r="BJ25" i="67"/>
  <c r="BI25" i="67"/>
  <c r="BH25" i="67"/>
  <c r="DC25" i="67" s="1"/>
  <c r="DL28" i="67"/>
  <c r="CE28" i="67"/>
  <c r="CI19" i="66"/>
  <c r="CH19" i="66"/>
  <c r="CG19" i="66"/>
  <c r="CF19" i="66"/>
  <c r="R33" i="64"/>
  <c r="Q33" i="64"/>
  <c r="P33" i="64"/>
  <c r="DL34" i="64"/>
  <c r="CE34" i="64"/>
  <c r="BH35" i="64"/>
  <c r="DC35" i="64" s="1"/>
  <c r="BJ35" i="64"/>
  <c r="BI35" i="64"/>
  <c r="CE32" i="62"/>
  <c r="DL32" i="62"/>
  <c r="AN33" i="65"/>
  <c r="AS33" i="65" s="1"/>
  <c r="CV33" i="65" s="1"/>
  <c r="AN32" i="65"/>
  <c r="AS32" i="65" s="1"/>
  <c r="CV32" i="65" s="1"/>
  <c r="DL35" i="65"/>
  <c r="CE35" i="65"/>
  <c r="Q20" i="64"/>
  <c r="R20" i="64"/>
  <c r="P20" i="64"/>
  <c r="CI33" i="66"/>
  <c r="CH33" i="66"/>
  <c r="CF33" i="66"/>
  <c r="CG33" i="66"/>
  <c r="BJ18" i="62"/>
  <c r="BI18" i="62"/>
  <c r="BH18" i="62"/>
  <c r="DC18" i="62" s="1"/>
  <c r="R18" i="62"/>
  <c r="Q18" i="62"/>
  <c r="P18" i="62"/>
  <c r="Q25" i="65"/>
  <c r="R25" i="65"/>
  <c r="P25" i="65"/>
  <c r="CE26" i="65"/>
  <c r="DL26" i="65"/>
  <c r="CF18" i="63"/>
  <c r="CI18" i="63"/>
  <c r="CG18" i="63"/>
  <c r="CH18" i="63"/>
  <c r="CF14" i="63"/>
  <c r="CI14" i="63"/>
  <c r="CH14" i="63"/>
  <c r="CG14" i="63"/>
  <c r="AN21" i="65"/>
  <c r="AS21" i="65" s="1"/>
  <c r="CV21" i="65" s="1"/>
  <c r="BJ21" i="65"/>
  <c r="BH21" i="65"/>
  <c r="DC21" i="65" s="1"/>
  <c r="BI21" i="65"/>
  <c r="R31" i="63"/>
  <c r="Q31" i="63"/>
  <c r="P31" i="63"/>
  <c r="BJ11" i="62"/>
  <c r="BH11" i="62"/>
  <c r="DC11" i="62" s="1"/>
  <c r="BI11" i="62"/>
  <c r="AQ13" i="65"/>
  <c r="AO13" i="65"/>
  <c r="CT13" i="65" s="1"/>
  <c r="AP13" i="65"/>
  <c r="AR13" i="65"/>
  <c r="AN24" i="62"/>
  <c r="AS24" i="62" s="1"/>
  <c r="CV24" i="62" s="1"/>
  <c r="R17" i="63"/>
  <c r="Q17" i="63"/>
  <c r="P17" i="63"/>
  <c r="BH13" i="64"/>
  <c r="DC13" i="64" s="1"/>
  <c r="BJ13" i="64"/>
  <c r="BI13" i="64"/>
  <c r="BH18" i="67"/>
  <c r="DC18" i="67" s="1"/>
  <c r="BI18" i="67"/>
  <c r="BJ18" i="67"/>
  <c r="AN18" i="67"/>
  <c r="AS18" i="67" s="1"/>
  <c r="CV18" i="67" s="1"/>
  <c r="DL21" i="67"/>
  <c r="CE21" i="67"/>
  <c r="DL13" i="67"/>
  <c r="CE13" i="67"/>
  <c r="AP13" i="63"/>
  <c r="AO13" i="63"/>
  <c r="CT13" i="63" s="1"/>
  <c r="AQ13" i="63"/>
  <c r="AR13" i="63"/>
  <c r="R28" i="66"/>
  <c r="P28" i="66"/>
  <c r="Q28" i="66"/>
  <c r="BI28" i="66"/>
  <c r="BH28" i="66"/>
  <c r="DC28" i="66" s="1"/>
  <c r="BJ28" i="66"/>
  <c r="AN33" i="67"/>
  <c r="AS33" i="67" s="1"/>
  <c r="CV33" i="67" s="1"/>
  <c r="F31" i="67" a="1"/>
  <c r="F31" i="67" s="1"/>
  <c r="N31" i="67" s="1"/>
  <c r="CI34" i="66"/>
  <c r="CH34" i="66"/>
  <c r="CG34" i="66"/>
  <c r="CF34" i="66"/>
  <c r="AN25" i="67"/>
  <c r="AS25" i="67" s="1"/>
  <c r="CV25" i="67" s="1"/>
  <c r="DL25" i="67"/>
  <c r="CE25" i="67"/>
  <c r="AR26" i="63"/>
  <c r="AP26" i="63"/>
  <c r="AO26" i="63"/>
  <c r="CT26" i="63" s="1"/>
  <c r="AQ26" i="63"/>
  <c r="R32" i="64"/>
  <c r="P32" i="64"/>
  <c r="Q32" i="64"/>
  <c r="BI32" i="64"/>
  <c r="BJ32" i="64"/>
  <c r="BH32" i="64"/>
  <c r="DC32" i="64" s="1"/>
  <c r="AN13" i="62"/>
  <c r="AS13" i="62" s="1"/>
  <c r="CV13" i="62" s="1"/>
  <c r="DL24" i="62"/>
  <c r="CE24" i="62"/>
  <c r="AN17" i="63"/>
  <c r="AS17" i="63" s="1"/>
  <c r="CV17" i="63" s="1"/>
  <c r="AN13" i="64"/>
  <c r="AS13" i="64" s="1"/>
  <c r="CV13" i="64" s="1"/>
  <c r="CE13" i="64"/>
  <c r="DL13" i="64"/>
  <c r="R24" i="64"/>
  <c r="Q24" i="64"/>
  <c r="P24" i="64"/>
  <c r="P20" i="67"/>
  <c r="R20" i="67"/>
  <c r="Q20" i="67"/>
  <c r="P21" i="67"/>
  <c r="R21" i="67"/>
  <c r="Q21" i="67"/>
  <c r="Q11" i="67"/>
  <c r="P11" i="67"/>
  <c r="R11" i="67"/>
  <c r="AR19" i="66"/>
  <c r="AQ19" i="66"/>
  <c r="AP19" i="66"/>
  <c r="AO19" i="66"/>
  <c r="CT19" i="66" s="1"/>
  <c r="AP27" i="64"/>
  <c r="AO27" i="64"/>
  <c r="CT27" i="64" s="1"/>
  <c r="AR27" i="64"/>
  <c r="AQ27" i="64"/>
  <c r="AN27" i="66"/>
  <c r="AS27" i="66" s="1"/>
  <c r="CV27" i="66" s="1"/>
  <c r="AN26" i="66"/>
  <c r="AS26" i="66" s="1"/>
  <c r="CV26" i="66" s="1"/>
  <c r="R34" i="67"/>
  <c r="P34" i="67"/>
  <c r="Q34" i="67"/>
  <c r="R32" i="67"/>
  <c r="P32" i="67"/>
  <c r="Q32" i="67"/>
  <c r="R26" i="67"/>
  <c r="Q26" i="67"/>
  <c r="P26" i="67"/>
  <c r="BI26" i="67"/>
  <c r="BH26" i="67"/>
  <c r="DC26" i="67" s="1"/>
  <c r="BJ26" i="67"/>
  <c r="DL35" i="64"/>
  <c r="CE35" i="64"/>
  <c r="R34" i="64"/>
  <c r="Q34" i="64"/>
  <c r="P34" i="64"/>
  <c r="DL34" i="62"/>
  <c r="CE34" i="62"/>
  <c r="Q32" i="62"/>
  <c r="P32" i="62"/>
  <c r="R32" i="62"/>
  <c r="CE33" i="65"/>
  <c r="DL33" i="65"/>
  <c r="P35" i="65"/>
  <c r="R35" i="65"/>
  <c r="Q35" i="65"/>
  <c r="AN18" i="64"/>
  <c r="AS18" i="64" s="1"/>
  <c r="CV18" i="64" s="1"/>
  <c r="BH18" i="64"/>
  <c r="DC18" i="64" s="1"/>
  <c r="BJ18" i="64"/>
  <c r="BI18" i="64"/>
  <c r="R21" i="62"/>
  <c r="Q21" i="62"/>
  <c r="P21" i="62"/>
  <c r="BJ19" i="62"/>
  <c r="BI19" i="62"/>
  <c r="BH19" i="62"/>
  <c r="DC19" i="62" s="1"/>
  <c r="AP33" i="63"/>
  <c r="AO33" i="63"/>
  <c r="CT33" i="63" s="1"/>
  <c r="AR33" i="63"/>
  <c r="AQ33" i="63"/>
  <c r="CH27" i="63"/>
  <c r="CF27" i="63"/>
  <c r="CG27" i="63"/>
  <c r="CI27" i="63"/>
  <c r="CG10" i="65"/>
  <c r="CF10" i="65"/>
  <c r="CH10" i="65"/>
  <c r="CI10" i="65"/>
  <c r="DL10" i="65" s="1"/>
  <c r="P24" i="63"/>
  <c r="Q24" i="63"/>
  <c r="R24" i="63"/>
  <c r="CI26" i="62"/>
  <c r="CH26" i="62"/>
  <c r="CG26" i="62"/>
  <c r="CF26" i="62"/>
  <c r="P33" i="62"/>
  <c r="Q33" i="62"/>
  <c r="R33" i="62"/>
  <c r="R35" i="62"/>
  <c r="Q35" i="62"/>
  <c r="P35" i="62"/>
  <c r="BH34" i="62"/>
  <c r="DC34" i="62" s="1"/>
  <c r="BI34" i="62"/>
  <c r="BJ34" i="62"/>
  <c r="BI34" i="65"/>
  <c r="BJ34" i="65"/>
  <c r="BH34" i="65"/>
  <c r="DC34" i="65" s="1"/>
  <c r="AN35" i="65"/>
  <c r="AS35" i="65" s="1"/>
  <c r="CV35" i="65" s="1"/>
  <c r="R19" i="64"/>
  <c r="P19" i="64"/>
  <c r="Q19" i="64"/>
  <c r="R20" i="62"/>
  <c r="P20" i="62"/>
  <c r="Q20" i="62"/>
  <c r="F17" i="62" a="1"/>
  <c r="F17" i="62" s="1"/>
  <c r="N17" i="62" s="1"/>
  <c r="BG17" i="62"/>
  <c r="BK17" i="62" s="1"/>
  <c r="F24" i="65" a="1"/>
  <c r="F24" i="65" s="1"/>
  <c r="N24" i="65" s="1"/>
  <c r="BG24" i="65"/>
  <c r="BK24" i="65" s="1"/>
  <c r="AN26" i="65"/>
  <c r="AS26" i="65" s="1"/>
  <c r="CV26" i="65" s="1"/>
  <c r="AR21" i="66"/>
  <c r="AP21" i="66"/>
  <c r="AQ21" i="66"/>
  <c r="AO21" i="66"/>
  <c r="CT21" i="66" s="1"/>
  <c r="DL21" i="65"/>
  <c r="CE21" i="65"/>
  <c r="R19" i="65"/>
  <c r="P19" i="65"/>
  <c r="Q19" i="65"/>
  <c r="AN11" i="62"/>
  <c r="AS11" i="62" s="1"/>
  <c r="CV11" i="62" s="1"/>
  <c r="CE12" i="62"/>
  <c r="DL12" i="62"/>
  <c r="CI21" i="66"/>
  <c r="CH21" i="66"/>
  <c r="CG21" i="66"/>
  <c r="CF21" i="66"/>
  <c r="AP28" i="62"/>
  <c r="AO28" i="62"/>
  <c r="CT28" i="62" s="1"/>
  <c r="AQ28" i="62"/>
  <c r="AR28" i="62"/>
  <c r="BJ24" i="63"/>
  <c r="BI24" i="63"/>
  <c r="BH24" i="63"/>
  <c r="DC24" i="63" s="1"/>
  <c r="CF32" i="63"/>
  <c r="CI32" i="63"/>
  <c r="CG32" i="63"/>
  <c r="CH32" i="63"/>
  <c r="DL33" i="62"/>
  <c r="CE33" i="62"/>
  <c r="CI28" i="62"/>
  <c r="CH28" i="62"/>
  <c r="CF28" i="62"/>
  <c r="CG28" i="62"/>
  <c r="AN24" i="63"/>
  <c r="AS24" i="63" s="1"/>
  <c r="CV24" i="63" s="1"/>
  <c r="AN34" i="62"/>
  <c r="AS34" i="62" s="1"/>
  <c r="CV34" i="62" s="1"/>
  <c r="BJ32" i="62"/>
  <c r="BI32" i="62"/>
  <c r="BH32" i="62"/>
  <c r="DC32" i="62" s="1"/>
  <c r="BJ32" i="65"/>
  <c r="BI32" i="65"/>
  <c r="BH32" i="65"/>
  <c r="DC32" i="65" s="1"/>
  <c r="CE32" i="65"/>
  <c r="DL32" i="65"/>
  <c r="AR18" i="66"/>
  <c r="AQ18" i="66"/>
  <c r="AP18" i="66"/>
  <c r="AO18" i="66"/>
  <c r="CT18" i="66" s="1"/>
  <c r="BJ20" i="64"/>
  <c r="BH20" i="64"/>
  <c r="DC20" i="64" s="1"/>
  <c r="BI20" i="64"/>
  <c r="DL21" i="62"/>
  <c r="CE21" i="62"/>
  <c r="BI20" i="62"/>
  <c r="BH20" i="62"/>
  <c r="DC20" i="62" s="1"/>
  <c r="BJ20" i="62"/>
  <c r="BJ25" i="65"/>
  <c r="BI25" i="65"/>
  <c r="BH25" i="65"/>
  <c r="DC25" i="65" s="1"/>
  <c r="Q27" i="65"/>
  <c r="P27" i="65"/>
  <c r="R27" i="65"/>
  <c r="CG11" i="66"/>
  <c r="CF11" i="66"/>
  <c r="CH11" i="66"/>
  <c r="CI11" i="66"/>
  <c r="CH11" i="65"/>
  <c r="CG11" i="65"/>
  <c r="CF11" i="65"/>
  <c r="CI11" i="65"/>
  <c r="AQ26" i="64"/>
  <c r="AP26" i="64"/>
  <c r="AO26" i="64"/>
  <c r="CT26" i="64" s="1"/>
  <c r="AR26" i="64"/>
  <c r="AN19" i="65"/>
  <c r="AS19" i="65" s="1"/>
  <c r="CV19" i="65" s="1"/>
  <c r="AN20" i="65"/>
  <c r="AS20" i="65" s="1"/>
  <c r="CV20" i="65" s="1"/>
  <c r="AQ27" i="62"/>
  <c r="AP27" i="62"/>
  <c r="AO27" i="62"/>
  <c r="CT27" i="62" s="1"/>
  <c r="AR27" i="62"/>
  <c r="AR25" i="62"/>
  <c r="AQ25" i="62"/>
  <c r="AO25" i="62"/>
  <c r="CT25" i="62" s="1"/>
  <c r="AP25" i="62"/>
  <c r="CE24" i="63"/>
  <c r="DL24" i="63"/>
  <c r="AR11" i="63"/>
  <c r="AQ11" i="63"/>
  <c r="AP11" i="63"/>
  <c r="AO11" i="63"/>
  <c r="CT11" i="63" s="1"/>
  <c r="CH27" i="62"/>
  <c r="CG27" i="62"/>
  <c r="CF27" i="62"/>
  <c r="CI27" i="62"/>
  <c r="R34" i="62"/>
  <c r="Q34" i="62"/>
  <c r="P34" i="62"/>
  <c r="AN35" i="62"/>
  <c r="AS35" i="62" s="1"/>
  <c r="CV35" i="62" s="1"/>
  <c r="CI19" i="63"/>
  <c r="CH19" i="63"/>
  <c r="CG19" i="63"/>
  <c r="CF19" i="63"/>
  <c r="R32" i="65"/>
  <c r="Q32" i="65"/>
  <c r="P32" i="65"/>
  <c r="P33" i="65"/>
  <c r="Q33" i="65"/>
  <c r="R33" i="65"/>
  <c r="CI28" i="64"/>
  <c r="CH28" i="64"/>
  <c r="CG28" i="64"/>
  <c r="CF28" i="64"/>
  <c r="AN20" i="64"/>
  <c r="AS20" i="64" s="1"/>
  <c r="CV20" i="64" s="1"/>
  <c r="Q18" i="64"/>
  <c r="P18" i="64"/>
  <c r="R18" i="64"/>
  <c r="AR26" i="62"/>
  <c r="AQ26" i="62"/>
  <c r="AP26" i="62"/>
  <c r="AO26" i="62"/>
  <c r="CT26" i="62" s="1"/>
  <c r="DL19" i="62"/>
  <c r="CE19" i="62"/>
  <c r="AN18" i="62"/>
  <c r="AS18" i="62" s="1"/>
  <c r="CV18" i="62" s="1"/>
  <c r="BJ26" i="65"/>
  <c r="BI26" i="65"/>
  <c r="BH26" i="65"/>
  <c r="DC26" i="65" s="1"/>
  <c r="AN28" i="65"/>
  <c r="AS28" i="65" s="1"/>
  <c r="CV28" i="65" s="1"/>
  <c r="CH13" i="65"/>
  <c r="CF13" i="65"/>
  <c r="CG13" i="65"/>
  <c r="CI13" i="65"/>
  <c r="F17" i="65" a="1"/>
  <c r="F17" i="65" s="1"/>
  <c r="N17" i="65" s="1"/>
  <c r="DL20" i="65"/>
  <c r="CE20" i="65"/>
  <c r="CE11" i="62"/>
  <c r="DL11" i="62"/>
  <c r="CE13" i="62"/>
  <c r="DL13" i="62"/>
  <c r="DL17" i="63"/>
  <c r="CE17" i="63"/>
  <c r="BI11" i="64"/>
  <c r="BH11" i="64"/>
  <c r="DC11" i="64" s="1"/>
  <c r="BJ11" i="64"/>
  <c r="AN24" i="64"/>
  <c r="AS24" i="64" s="1"/>
  <c r="CV24" i="64" s="1"/>
  <c r="CI35" i="66"/>
  <c r="CH35" i="66"/>
  <c r="CG35" i="66"/>
  <c r="CF35" i="66"/>
  <c r="DL19" i="67"/>
  <c r="CE19" i="67"/>
  <c r="BJ19" i="67"/>
  <c r="BI19" i="67"/>
  <c r="BH19" i="67"/>
  <c r="DC19" i="67" s="1"/>
  <c r="AN12" i="67"/>
  <c r="AS12" i="67" s="1"/>
  <c r="CV12" i="67" s="1"/>
  <c r="AO25" i="64"/>
  <c r="CT25" i="64" s="1"/>
  <c r="AR25" i="64"/>
  <c r="AQ25" i="64"/>
  <c r="AP25" i="64"/>
  <c r="CE31" i="66"/>
  <c r="DL31" i="66"/>
  <c r="DL27" i="66"/>
  <c r="CE27" i="66"/>
  <c r="DL26" i="66"/>
  <c r="CE26" i="66"/>
  <c r="R35" i="67"/>
  <c r="Q35" i="67"/>
  <c r="P35" i="67"/>
  <c r="BI34" i="67"/>
  <c r="BH34" i="67"/>
  <c r="DC34" i="67" s="1"/>
  <c r="BJ34" i="67"/>
  <c r="BJ27" i="67"/>
  <c r="BI27" i="67"/>
  <c r="BH27" i="67"/>
  <c r="DC27" i="67" s="1"/>
  <c r="F24" i="67" a="1"/>
  <c r="F24" i="67" s="1"/>
  <c r="N24" i="67" s="1"/>
  <c r="CF25" i="64"/>
  <c r="CI25" i="64"/>
  <c r="CH25" i="64"/>
  <c r="CG25" i="64"/>
  <c r="AN33" i="64"/>
  <c r="AS33" i="64" s="1"/>
  <c r="CV33" i="64" s="1"/>
  <c r="AN35" i="64"/>
  <c r="AS35" i="64" s="1"/>
  <c r="CV35" i="64" s="1"/>
  <c r="BH18" i="54"/>
  <c r="DC18" i="54" s="1"/>
  <c r="BJ19" i="54"/>
  <c r="CE21" i="54"/>
  <c r="DL21" i="54"/>
  <c r="CE18" i="54"/>
  <c r="DL18" i="54"/>
  <c r="BH20" i="54"/>
  <c r="DC20" i="54" s="1"/>
  <c r="CE20" i="54"/>
  <c r="DL20" i="54"/>
  <c r="F17" i="54" a="1"/>
  <c r="F17" i="54" s="1"/>
  <c r="N17" i="54" s="1"/>
  <c r="AN17" i="54"/>
  <c r="BI20" i="54"/>
  <c r="P33" i="55"/>
  <c r="CE35" i="55"/>
  <c r="CK35" i="55" s="1"/>
  <c r="CH13" i="55"/>
  <c r="CF13" i="55"/>
  <c r="CG13" i="55"/>
  <c r="CI13" i="55"/>
  <c r="CE34" i="55"/>
  <c r="CK34" i="55" s="1"/>
  <c r="R33" i="55"/>
  <c r="AQ12" i="58"/>
  <c r="AR12" i="58"/>
  <c r="Q11" i="58"/>
  <c r="R11" i="58"/>
  <c r="P11" i="58"/>
  <c r="AO12" i="58"/>
  <c r="CT12" i="58" s="1"/>
  <c r="BH13" i="58"/>
  <c r="DC13" i="58" s="1"/>
  <c r="BJ13" i="58"/>
  <c r="BI13" i="58"/>
  <c r="F10" i="58" a="1"/>
  <c r="F10" i="58" s="1"/>
  <c r="N10" i="58" s="1"/>
  <c r="CH34" i="58"/>
  <c r="CI34" i="58"/>
  <c r="CE13" i="58"/>
  <c r="DL13" i="58"/>
  <c r="DL11" i="59"/>
  <c r="CE11" i="59"/>
  <c r="AO28" i="59"/>
  <c r="CT28" i="59" s="1"/>
  <c r="AP28" i="59"/>
  <c r="CE24" i="59"/>
  <c r="R26" i="59"/>
  <c r="Q26" i="59"/>
  <c r="P26" i="59"/>
  <c r="CE28" i="59"/>
  <c r="DL28" i="59"/>
  <c r="CE13" i="59"/>
  <c r="DL13" i="59"/>
  <c r="AR13" i="59"/>
  <c r="AQ13" i="59"/>
  <c r="AP13" i="59"/>
  <c r="AO13" i="59"/>
  <c r="CT13" i="59" s="1"/>
  <c r="AQ28" i="59"/>
  <c r="DL19" i="59"/>
  <c r="AO26" i="59"/>
  <c r="CT26" i="59" s="1"/>
  <c r="R11" i="59"/>
  <c r="Q11" i="59"/>
  <c r="P11" i="59"/>
  <c r="BI11" i="59"/>
  <c r="BH11" i="59"/>
  <c r="DC11" i="59" s="1"/>
  <c r="BJ11" i="59"/>
  <c r="AN10" i="59"/>
  <c r="AS10" i="59" s="1"/>
  <c r="CV10" i="59" s="1"/>
  <c r="F10" i="59" a="1"/>
  <c r="F10" i="59" s="1"/>
  <c r="N10" i="59" s="1"/>
  <c r="BI13" i="59"/>
  <c r="BH13" i="59"/>
  <c r="DC13" i="59" s="1"/>
  <c r="BJ13" i="59"/>
  <c r="CG26" i="60"/>
  <c r="CF26" i="60"/>
  <c r="CH26" i="60"/>
  <c r="CI26" i="60"/>
  <c r="BH12" i="52"/>
  <c r="DC12" i="52" s="1"/>
  <c r="BJ12" i="52"/>
  <c r="CG18" i="52"/>
  <c r="CF18" i="52"/>
  <c r="CI18" i="52"/>
  <c r="CH18" i="52"/>
  <c r="BH13" i="52"/>
  <c r="DC13" i="52" s="1"/>
  <c r="BH11" i="52"/>
  <c r="DC11" i="52" s="1"/>
  <c r="BI11" i="52"/>
  <c r="EC10" i="52" a="1"/>
  <c r="EC10" i="52" s="1"/>
  <c r="BJ25" i="49"/>
  <c r="DL24" i="49"/>
  <c r="BI25" i="49"/>
  <c r="Q26" i="49"/>
  <c r="BJ27" i="49"/>
  <c r="BI27" i="49"/>
  <c r="BH27" i="49"/>
  <c r="DC27" i="49" s="1"/>
  <c r="R25" i="49"/>
  <c r="P25" i="49"/>
  <c r="Q25" i="49"/>
  <c r="BH28" i="49"/>
  <c r="DC28" i="49" s="1"/>
  <c r="BJ28" i="49"/>
  <c r="BI28" i="49"/>
  <c r="R28" i="61"/>
  <c r="P28" i="61"/>
  <c r="Q28" i="61"/>
  <c r="CE25" i="61"/>
  <c r="DL25" i="61"/>
  <c r="CH25" i="57"/>
  <c r="CF25" i="57"/>
  <c r="CG25" i="57"/>
  <c r="CI25" i="57"/>
  <c r="DL33" i="61"/>
  <c r="CE33" i="61"/>
  <c r="DL32" i="61"/>
  <c r="CE32" i="61"/>
  <c r="CH31" i="59"/>
  <c r="CG31" i="59"/>
  <c r="CI31" i="59"/>
  <c r="CF31" i="59"/>
  <c r="AP18" i="59"/>
  <c r="AR18" i="59"/>
  <c r="AQ18" i="59"/>
  <c r="AO18" i="59"/>
  <c r="CT18" i="59" s="1"/>
  <c r="P19" i="58"/>
  <c r="R19" i="58"/>
  <c r="Q19" i="58"/>
  <c r="Q21" i="61"/>
  <c r="R21" i="61"/>
  <c r="P21" i="61"/>
  <c r="BJ10" i="55"/>
  <c r="BH10" i="55"/>
  <c r="DC10" i="55" s="1"/>
  <c r="BI10" i="55"/>
  <c r="CE12" i="56"/>
  <c r="DL12" i="56"/>
  <c r="BJ21" i="58"/>
  <c r="BI21" i="58"/>
  <c r="BH21" i="58"/>
  <c r="DC21" i="58" s="1"/>
  <c r="AO35" i="59"/>
  <c r="CT35" i="59" s="1"/>
  <c r="AP35" i="59"/>
  <c r="AQ35" i="59"/>
  <c r="AR35" i="59"/>
  <c r="DL31" i="56"/>
  <c r="CE31" i="56"/>
  <c r="AQ18" i="55"/>
  <c r="AP18" i="55"/>
  <c r="AO18" i="55"/>
  <c r="CT18" i="55" s="1"/>
  <c r="AR18" i="55"/>
  <c r="AQ28" i="60"/>
  <c r="AO28" i="60"/>
  <c r="CT28" i="60" s="1"/>
  <c r="AP28" i="60"/>
  <c r="AR28" i="60"/>
  <c r="BI21" i="56"/>
  <c r="BH21" i="56"/>
  <c r="DC21" i="56" s="1"/>
  <c r="BJ21" i="56"/>
  <c r="BJ28" i="56"/>
  <c r="BI28" i="56"/>
  <c r="BH28" i="56"/>
  <c r="DC28" i="56" s="1"/>
  <c r="AR28" i="57"/>
  <c r="AO28" i="57"/>
  <c r="CT28" i="57" s="1"/>
  <c r="AP28" i="57"/>
  <c r="AQ28" i="57"/>
  <c r="AN17" i="60"/>
  <c r="AS17" i="60" s="1"/>
  <c r="CV17" i="60" s="1"/>
  <c r="CG34" i="57"/>
  <c r="CF34" i="57"/>
  <c r="CI34" i="57"/>
  <c r="CH34" i="57"/>
  <c r="DL20" i="56"/>
  <c r="CE20" i="56"/>
  <c r="AR12" i="55"/>
  <c r="AQ12" i="55"/>
  <c r="AO12" i="55"/>
  <c r="CT12" i="55" s="1"/>
  <c r="AP12" i="55"/>
  <c r="BJ19" i="58"/>
  <c r="BI19" i="58"/>
  <c r="BH19" i="58"/>
  <c r="DC19" i="58" s="1"/>
  <c r="CE27" i="61"/>
  <c r="DL27" i="61"/>
  <c r="BJ13" i="56"/>
  <c r="BI13" i="56"/>
  <c r="BH13" i="56"/>
  <c r="DC13" i="56" s="1"/>
  <c r="R35" i="61"/>
  <c r="Q35" i="61"/>
  <c r="P35" i="61"/>
  <c r="AN31" i="56"/>
  <c r="AS31" i="56" s="1"/>
  <c r="CV31" i="56" s="1"/>
  <c r="AQ32" i="56"/>
  <c r="AO32" i="56"/>
  <c r="CT32" i="56" s="1"/>
  <c r="AP32" i="56"/>
  <c r="AR32" i="56"/>
  <c r="AR32" i="58"/>
  <c r="AP32" i="58"/>
  <c r="AO32" i="58"/>
  <c r="CT32" i="58" s="1"/>
  <c r="AQ32" i="58"/>
  <c r="CH28" i="54"/>
  <c r="CF28" i="54"/>
  <c r="CI28" i="54"/>
  <c r="CG28" i="54"/>
  <c r="AN12" i="56"/>
  <c r="AS12" i="56" s="1"/>
  <c r="CV12" i="56" s="1"/>
  <c r="R11" i="56"/>
  <c r="Q11" i="56"/>
  <c r="P11" i="56"/>
  <c r="AR28" i="58"/>
  <c r="AO28" i="58"/>
  <c r="CT28" i="58" s="1"/>
  <c r="AQ28" i="58"/>
  <c r="AP28" i="58"/>
  <c r="BI20" i="61"/>
  <c r="BJ20" i="61"/>
  <c r="BH20" i="61"/>
  <c r="DC20" i="61" s="1"/>
  <c r="AN19" i="61"/>
  <c r="AS19" i="61" s="1"/>
  <c r="CV19" i="61" s="1"/>
  <c r="AR32" i="60"/>
  <c r="AQ32" i="60"/>
  <c r="AP32" i="60"/>
  <c r="AO32" i="60"/>
  <c r="CT32" i="60" s="1"/>
  <c r="AO28" i="55"/>
  <c r="CT28" i="55" s="1"/>
  <c r="AQ28" i="55"/>
  <c r="AR28" i="55"/>
  <c r="AP28" i="55"/>
  <c r="AO17" i="57"/>
  <c r="CT17" i="57" s="1"/>
  <c r="R11" i="54"/>
  <c r="Q11" i="54"/>
  <c r="P11" i="54"/>
  <c r="BJ11" i="54"/>
  <c r="BI11" i="54"/>
  <c r="BH11" i="54"/>
  <c r="DC11" i="54" s="1"/>
  <c r="CG33" i="56"/>
  <c r="CF33" i="56"/>
  <c r="CI33" i="56"/>
  <c r="CH33" i="56"/>
  <c r="CE31" i="57"/>
  <c r="BJ18" i="56"/>
  <c r="BH18" i="56"/>
  <c r="DC18" i="56" s="1"/>
  <c r="BI18" i="56"/>
  <c r="Q18" i="56"/>
  <c r="R18" i="56"/>
  <c r="P18" i="56"/>
  <c r="AN13" i="61"/>
  <c r="AS13" i="61" s="1"/>
  <c r="CV13" i="61" s="1"/>
  <c r="BJ27" i="56"/>
  <c r="BH27" i="56"/>
  <c r="DC27" i="56" s="1"/>
  <c r="BI27" i="56"/>
  <c r="R27" i="56"/>
  <c r="P27" i="56"/>
  <c r="Q27" i="56"/>
  <c r="AO32" i="55"/>
  <c r="CT32" i="55" s="1"/>
  <c r="AQ32" i="55"/>
  <c r="AR32" i="55"/>
  <c r="AP32" i="55"/>
  <c r="AN10" i="55"/>
  <c r="AS10" i="55" s="1"/>
  <c r="CV10" i="55" s="1"/>
  <c r="CG27" i="55"/>
  <c r="CI27" i="55"/>
  <c r="CH27" i="55"/>
  <c r="CF27" i="55"/>
  <c r="BH18" i="58"/>
  <c r="DC18" i="58" s="1"/>
  <c r="BI18" i="58"/>
  <c r="BJ18" i="58"/>
  <c r="CE21" i="58"/>
  <c r="DL21" i="58"/>
  <c r="DL31" i="60"/>
  <c r="CE31" i="60"/>
  <c r="BJ27" i="61"/>
  <c r="BI27" i="61"/>
  <c r="BH27" i="61"/>
  <c r="DC27" i="61" s="1"/>
  <c r="CE26" i="61"/>
  <c r="DL26" i="61"/>
  <c r="DL35" i="61"/>
  <c r="CE35" i="61"/>
  <c r="BJ33" i="61"/>
  <c r="BI33" i="61"/>
  <c r="BH33" i="61"/>
  <c r="DC33" i="61" s="1"/>
  <c r="BJ17" i="60"/>
  <c r="BI17" i="60"/>
  <c r="BH17" i="60"/>
  <c r="DC17" i="60" s="1"/>
  <c r="P19" i="61"/>
  <c r="R19" i="61"/>
  <c r="Q19" i="61"/>
  <c r="AR35" i="60"/>
  <c r="AQ35" i="60"/>
  <c r="AP35" i="60"/>
  <c r="AO35" i="60"/>
  <c r="CT35" i="60" s="1"/>
  <c r="DL24" i="55"/>
  <c r="CE24" i="55"/>
  <c r="AN12" i="61"/>
  <c r="AS12" i="61" s="1"/>
  <c r="CV12" i="61" s="1"/>
  <c r="DL27" i="56"/>
  <c r="CE27" i="56"/>
  <c r="CI21" i="55"/>
  <c r="CF21" i="55"/>
  <c r="CG21" i="55"/>
  <c r="CH21" i="55"/>
  <c r="CH26" i="55"/>
  <c r="CI26" i="55"/>
  <c r="CG26" i="55"/>
  <c r="CF26" i="55"/>
  <c r="AQ33" i="59"/>
  <c r="AP33" i="59"/>
  <c r="AO33" i="59"/>
  <c r="CT33" i="59" s="1"/>
  <c r="AR33" i="59"/>
  <c r="DL13" i="54"/>
  <c r="CE13" i="54"/>
  <c r="CG18" i="59"/>
  <c r="AO12" i="60"/>
  <c r="CT12" i="60" s="1"/>
  <c r="AR12" i="60"/>
  <c r="AQ12" i="60"/>
  <c r="AP12" i="60"/>
  <c r="F24" i="56" a="1"/>
  <c r="F24" i="56" s="1"/>
  <c r="N24" i="56" s="1"/>
  <c r="P18" i="58"/>
  <c r="R18" i="58"/>
  <c r="Q18" i="58"/>
  <c r="P26" i="61"/>
  <c r="R26" i="61"/>
  <c r="Q26" i="61"/>
  <c r="P33" i="61"/>
  <c r="Q33" i="61"/>
  <c r="R33" i="61"/>
  <c r="BI24" i="58"/>
  <c r="BH24" i="58"/>
  <c r="DC24" i="58" s="1"/>
  <c r="BJ24" i="58"/>
  <c r="AO24" i="60"/>
  <c r="CT24" i="60" s="1"/>
  <c r="AR24" i="60"/>
  <c r="BI31" i="57"/>
  <c r="AO33" i="55"/>
  <c r="CT33" i="55" s="1"/>
  <c r="AR33" i="55"/>
  <c r="AQ33" i="55"/>
  <c r="AP33" i="55"/>
  <c r="DL25" i="56"/>
  <c r="CE25" i="56"/>
  <c r="AN18" i="58"/>
  <c r="AS18" i="58" s="1"/>
  <c r="CV18" i="58" s="1"/>
  <c r="AN26" i="61"/>
  <c r="AS26" i="61" s="1"/>
  <c r="CV26" i="61" s="1"/>
  <c r="CG34" i="60"/>
  <c r="CF34" i="60"/>
  <c r="CH34" i="60"/>
  <c r="CI34" i="60"/>
  <c r="BJ11" i="56"/>
  <c r="BI11" i="56"/>
  <c r="BH11" i="56"/>
  <c r="DC11" i="56" s="1"/>
  <c r="AO27" i="60"/>
  <c r="CT27" i="60" s="1"/>
  <c r="AR27" i="60"/>
  <c r="AP27" i="60"/>
  <c r="AQ27" i="60"/>
  <c r="BJ20" i="56"/>
  <c r="BH20" i="56"/>
  <c r="DC20" i="56" s="1"/>
  <c r="BI20" i="56"/>
  <c r="AR26" i="58"/>
  <c r="AQ26" i="58"/>
  <c r="AO26" i="58"/>
  <c r="CT26" i="58" s="1"/>
  <c r="AP26" i="58"/>
  <c r="CF10" i="55"/>
  <c r="CG10" i="55"/>
  <c r="CH10" i="55"/>
  <c r="CI10" i="55"/>
  <c r="DL10" i="55" s="1"/>
  <c r="F17" i="58" a="1"/>
  <c r="F17" i="58" s="1"/>
  <c r="N17" i="58" s="1"/>
  <c r="EC10" i="58" a="1"/>
  <c r="EC10" i="58" s="1"/>
  <c r="AN20" i="58"/>
  <c r="AS20" i="58" s="1"/>
  <c r="CV20" i="58" s="1"/>
  <c r="AN31" i="60"/>
  <c r="AS31" i="60" s="1"/>
  <c r="CV31" i="60" s="1"/>
  <c r="AQ33" i="58"/>
  <c r="AR33" i="58"/>
  <c r="AP33" i="58"/>
  <c r="AO33" i="58"/>
  <c r="CT33" i="58" s="1"/>
  <c r="BI28" i="61"/>
  <c r="BH28" i="61"/>
  <c r="DC28" i="61" s="1"/>
  <c r="BJ28" i="61"/>
  <c r="R27" i="61"/>
  <c r="P27" i="61"/>
  <c r="Q27" i="61"/>
  <c r="AN34" i="61"/>
  <c r="AS34" i="61" s="1"/>
  <c r="CV34" i="61" s="1"/>
  <c r="F31" i="61" a="1"/>
  <c r="F31" i="61" s="1"/>
  <c r="N31" i="61" s="1"/>
  <c r="DL24" i="58"/>
  <c r="CE24" i="58"/>
  <c r="AP34" i="58"/>
  <c r="AR34" i="58"/>
  <c r="AQ34" i="58"/>
  <c r="AO34" i="58"/>
  <c r="CT34" i="58" s="1"/>
  <c r="AN18" i="56"/>
  <c r="AS18" i="56" s="1"/>
  <c r="CV18" i="56" s="1"/>
  <c r="AR20" i="59"/>
  <c r="AQ20" i="59"/>
  <c r="AO20" i="59"/>
  <c r="CT20" i="59" s="1"/>
  <c r="AP20" i="59"/>
  <c r="AR34" i="55"/>
  <c r="AQ34" i="55"/>
  <c r="AO34" i="55"/>
  <c r="CT34" i="55" s="1"/>
  <c r="AP34" i="55"/>
  <c r="F10" i="56" a="1"/>
  <c r="F10" i="56" s="1"/>
  <c r="N10" i="56" s="1"/>
  <c r="EC10" i="56" a="1"/>
  <c r="EC10" i="56" s="1"/>
  <c r="CE10" i="56"/>
  <c r="R11" i="61"/>
  <c r="Q11" i="61"/>
  <c r="P11" i="61"/>
  <c r="BH26" i="56"/>
  <c r="DC26" i="56" s="1"/>
  <c r="BJ26" i="56"/>
  <c r="BI26" i="56"/>
  <c r="CF28" i="55"/>
  <c r="CI28" i="55"/>
  <c r="CH28" i="55"/>
  <c r="CG28" i="55"/>
  <c r="CI27" i="54"/>
  <c r="CG27" i="54"/>
  <c r="CH27" i="54"/>
  <c r="CF27" i="54"/>
  <c r="CG19" i="55"/>
  <c r="CI19" i="55"/>
  <c r="CF19" i="55"/>
  <c r="CH19" i="55"/>
  <c r="CI20" i="55"/>
  <c r="CF20" i="55"/>
  <c r="CH20" i="55"/>
  <c r="CG20" i="55"/>
  <c r="AN21" i="61"/>
  <c r="AS21" i="61" s="1"/>
  <c r="CV21" i="61" s="1"/>
  <c r="AN11" i="54"/>
  <c r="AS11" i="54" s="1"/>
  <c r="CV11" i="54" s="1"/>
  <c r="DL12" i="61"/>
  <c r="CE12" i="61"/>
  <c r="Q26" i="56"/>
  <c r="R26" i="56"/>
  <c r="P26" i="56"/>
  <c r="AN21" i="58"/>
  <c r="AS21" i="58" s="1"/>
  <c r="CV21" i="58" s="1"/>
  <c r="BJ31" i="60"/>
  <c r="BI31" i="60"/>
  <c r="BH31" i="60"/>
  <c r="DC31" i="60" s="1"/>
  <c r="AP31" i="59"/>
  <c r="AR31" i="59"/>
  <c r="AQ31" i="59"/>
  <c r="AO31" i="59"/>
  <c r="CT31" i="59" s="1"/>
  <c r="BJ25" i="61"/>
  <c r="BH25" i="61"/>
  <c r="DC25" i="61" s="1"/>
  <c r="BI25" i="61"/>
  <c r="BH35" i="61"/>
  <c r="DC35" i="61" s="1"/>
  <c r="BJ35" i="61"/>
  <c r="BI35" i="61"/>
  <c r="AO21" i="54"/>
  <c r="CT21" i="54" s="1"/>
  <c r="AR21" i="54"/>
  <c r="AP21" i="54"/>
  <c r="AQ21" i="54"/>
  <c r="DL21" i="61"/>
  <c r="CE21" i="61"/>
  <c r="AR32" i="59"/>
  <c r="AQ32" i="59"/>
  <c r="AO32" i="59"/>
  <c r="CT32" i="59" s="1"/>
  <c r="AP32" i="59"/>
  <c r="AR11" i="57"/>
  <c r="AO11" i="57"/>
  <c r="CT11" i="57" s="1"/>
  <c r="AQ11" i="57"/>
  <c r="AP11" i="57"/>
  <c r="CF34" i="54"/>
  <c r="CH34" i="54"/>
  <c r="CI34" i="54"/>
  <c r="CG34" i="54"/>
  <c r="BJ12" i="54"/>
  <c r="BI12" i="54"/>
  <c r="BH12" i="54"/>
  <c r="DC12" i="54" s="1"/>
  <c r="Q31" i="57"/>
  <c r="R31" i="57"/>
  <c r="P31" i="57"/>
  <c r="AN27" i="56"/>
  <c r="AS27" i="56" s="1"/>
  <c r="CV27" i="56" s="1"/>
  <c r="CG33" i="57"/>
  <c r="CF33" i="57"/>
  <c r="CI33" i="57"/>
  <c r="CH33" i="57"/>
  <c r="AO11" i="60"/>
  <c r="CT11" i="60" s="1"/>
  <c r="AR11" i="60"/>
  <c r="AQ11" i="60"/>
  <c r="AP11" i="60"/>
  <c r="CG34" i="59"/>
  <c r="CF34" i="59"/>
  <c r="CH34" i="59"/>
  <c r="CI34" i="59"/>
  <c r="AO32" i="57"/>
  <c r="CT32" i="57" s="1"/>
  <c r="AR32" i="57"/>
  <c r="AQ32" i="57"/>
  <c r="AP32" i="57"/>
  <c r="CG26" i="57"/>
  <c r="CI26" i="57"/>
  <c r="CH26" i="57"/>
  <c r="CF26" i="57"/>
  <c r="AO34" i="56"/>
  <c r="CT34" i="56" s="1"/>
  <c r="AQ34" i="56"/>
  <c r="AP34" i="56"/>
  <c r="AR34" i="56"/>
  <c r="CE11" i="56"/>
  <c r="DL11" i="56"/>
  <c r="CF19" i="59"/>
  <c r="CH19" i="59"/>
  <c r="CI19" i="59"/>
  <c r="CG19" i="59"/>
  <c r="AN20" i="61"/>
  <c r="AS20" i="61" s="1"/>
  <c r="CV20" i="61" s="1"/>
  <c r="BJ19" i="61"/>
  <c r="BH19" i="61"/>
  <c r="DC19" i="61" s="1"/>
  <c r="BI19" i="61"/>
  <c r="BH21" i="61"/>
  <c r="DC21" i="61" s="1"/>
  <c r="BJ21" i="61"/>
  <c r="BI21" i="61"/>
  <c r="AR27" i="59"/>
  <c r="AQ27" i="59"/>
  <c r="AO27" i="59"/>
  <c r="CT27" i="59" s="1"/>
  <c r="AP27" i="59"/>
  <c r="R10" i="60"/>
  <c r="Q10" i="60"/>
  <c r="P10" i="60"/>
  <c r="CI26" i="59"/>
  <c r="CH26" i="59"/>
  <c r="CG26" i="59"/>
  <c r="CF26" i="59"/>
  <c r="CG24" i="60"/>
  <c r="CF24" i="60"/>
  <c r="CI32" i="60"/>
  <c r="CH32" i="60"/>
  <c r="CG32" i="60"/>
  <c r="CF32" i="60"/>
  <c r="CF32" i="55"/>
  <c r="CH32" i="55"/>
  <c r="CI32" i="55"/>
  <c r="CG32" i="55"/>
  <c r="CH32" i="56"/>
  <c r="CF32" i="56"/>
  <c r="CG32" i="56"/>
  <c r="CI32" i="56"/>
  <c r="CH11" i="57"/>
  <c r="CG11" i="57"/>
  <c r="CF11" i="57"/>
  <c r="CI11" i="57"/>
  <c r="AQ21" i="60"/>
  <c r="AP21" i="60"/>
  <c r="AO21" i="60"/>
  <c r="CT21" i="60" s="1"/>
  <c r="AR21" i="60"/>
  <c r="F10" i="54" a="1"/>
  <c r="F10" i="54" s="1"/>
  <c r="N10" i="54" s="1"/>
  <c r="EC10" i="54" a="1"/>
  <c r="EC10" i="54" s="1"/>
  <c r="BG10" i="54"/>
  <c r="BK10" i="54" s="1"/>
  <c r="CE10" i="54"/>
  <c r="BJ13" i="54"/>
  <c r="BI13" i="54"/>
  <c r="BH13" i="54"/>
  <c r="DC13" i="54" s="1"/>
  <c r="AN31" i="57"/>
  <c r="AS31" i="57" s="1"/>
  <c r="CV31" i="57" s="1"/>
  <c r="P19" i="56"/>
  <c r="Q19" i="56"/>
  <c r="R19" i="56"/>
  <c r="AN19" i="56"/>
  <c r="AS19" i="56" s="1"/>
  <c r="CV19" i="56" s="1"/>
  <c r="DL13" i="61"/>
  <c r="CE13" i="61"/>
  <c r="AP33" i="56"/>
  <c r="AQ33" i="56"/>
  <c r="AO33" i="56"/>
  <c r="CT33" i="56" s="1"/>
  <c r="AR33" i="56"/>
  <c r="BI25" i="56"/>
  <c r="BH25" i="56"/>
  <c r="DC25" i="56" s="1"/>
  <c r="BJ25" i="56"/>
  <c r="AN25" i="56"/>
  <c r="AS25" i="56" s="1"/>
  <c r="CV25" i="56" s="1"/>
  <c r="CF28" i="57"/>
  <c r="CI28" i="57"/>
  <c r="CH28" i="57"/>
  <c r="CG28" i="57"/>
  <c r="AN19" i="58"/>
  <c r="AS19" i="58" s="1"/>
  <c r="CV19" i="58" s="1"/>
  <c r="DL20" i="58"/>
  <c r="CE20" i="58"/>
  <c r="AP21" i="57"/>
  <c r="AO21" i="57"/>
  <c r="CT21" i="57" s="1"/>
  <c r="AQ21" i="57"/>
  <c r="AR21" i="57"/>
  <c r="AQ25" i="59"/>
  <c r="AP25" i="59"/>
  <c r="AO25" i="59"/>
  <c r="CT25" i="59" s="1"/>
  <c r="AR25" i="59"/>
  <c r="R31" i="60"/>
  <c r="P31" i="60"/>
  <c r="Q31" i="60"/>
  <c r="Q25" i="61"/>
  <c r="R25" i="61"/>
  <c r="P25" i="61"/>
  <c r="AN28" i="61"/>
  <c r="AS28" i="61" s="1"/>
  <c r="CV28" i="61" s="1"/>
  <c r="AN17" i="55"/>
  <c r="AS17" i="55" s="1"/>
  <c r="CV17" i="55" s="1"/>
  <c r="AN33" i="61"/>
  <c r="AS33" i="61" s="1"/>
  <c r="CV33" i="61" s="1"/>
  <c r="Q32" i="61"/>
  <c r="P32" i="61"/>
  <c r="R32" i="61"/>
  <c r="AP35" i="54"/>
  <c r="AO35" i="54"/>
  <c r="CT35" i="54" s="1"/>
  <c r="AR35" i="54"/>
  <c r="AQ35" i="54"/>
  <c r="CE24" i="57"/>
  <c r="DL24" i="57"/>
  <c r="P18" i="61"/>
  <c r="R18" i="61"/>
  <c r="Q18" i="61"/>
  <c r="AO33" i="57"/>
  <c r="CT33" i="57" s="1"/>
  <c r="AQ33" i="57"/>
  <c r="AP33" i="57"/>
  <c r="AR33" i="57"/>
  <c r="AQ32" i="54"/>
  <c r="AP32" i="54"/>
  <c r="AO32" i="54"/>
  <c r="CT32" i="54" s="1"/>
  <c r="AR32" i="54"/>
  <c r="CF35" i="59"/>
  <c r="CI35" i="59"/>
  <c r="CH35" i="59"/>
  <c r="CG35" i="59"/>
  <c r="AN24" i="58"/>
  <c r="AS24" i="58" s="1"/>
  <c r="CV24" i="58" s="1"/>
  <c r="CF25" i="54"/>
  <c r="CI25" i="54"/>
  <c r="CH25" i="54"/>
  <c r="CG25" i="54"/>
  <c r="CE31" i="54"/>
  <c r="DL31" i="54"/>
  <c r="R25" i="56"/>
  <c r="Q25" i="56"/>
  <c r="P25" i="56"/>
  <c r="AQ26" i="55"/>
  <c r="AP26" i="55"/>
  <c r="AR26" i="55"/>
  <c r="AO26" i="55"/>
  <c r="CT26" i="55" s="1"/>
  <c r="AQ13" i="58"/>
  <c r="AP13" i="58"/>
  <c r="AO13" i="58"/>
  <c r="CT13" i="58" s="1"/>
  <c r="AR13" i="58"/>
  <c r="DL34" i="61"/>
  <c r="CE34" i="61"/>
  <c r="CH25" i="58"/>
  <c r="CG25" i="58"/>
  <c r="CF25" i="58"/>
  <c r="CI25" i="58"/>
  <c r="DL13" i="56"/>
  <c r="CE13" i="56"/>
  <c r="CH12" i="60"/>
  <c r="CG12" i="60"/>
  <c r="CF12" i="60"/>
  <c r="CI12" i="60"/>
  <c r="AO20" i="54"/>
  <c r="CT20" i="54" s="1"/>
  <c r="AR20" i="54"/>
  <c r="AQ20" i="54"/>
  <c r="AP20" i="54"/>
  <c r="CE11" i="61"/>
  <c r="DL11" i="61"/>
  <c r="AR35" i="55"/>
  <c r="AQ35" i="55"/>
  <c r="AP35" i="55"/>
  <c r="AO35" i="55"/>
  <c r="CT35" i="55" s="1"/>
  <c r="CG27" i="58"/>
  <c r="CF27" i="58"/>
  <c r="CI27" i="58"/>
  <c r="CH27" i="58"/>
  <c r="AR35" i="56"/>
  <c r="AP35" i="56"/>
  <c r="AO35" i="56"/>
  <c r="CT35" i="56" s="1"/>
  <c r="AQ35" i="56"/>
  <c r="R24" i="57"/>
  <c r="CH33" i="60"/>
  <c r="CG33" i="60"/>
  <c r="CI33" i="60"/>
  <c r="CF33" i="60"/>
  <c r="CG28" i="60"/>
  <c r="CH28" i="60"/>
  <c r="CF28" i="60"/>
  <c r="CI28" i="60"/>
  <c r="AP34" i="57"/>
  <c r="AO34" i="57"/>
  <c r="CT34" i="57" s="1"/>
  <c r="AR34" i="57"/>
  <c r="AQ34" i="57"/>
  <c r="AN11" i="56"/>
  <c r="AS11" i="56" s="1"/>
  <c r="CV11" i="56" s="1"/>
  <c r="DL20" i="61"/>
  <c r="CE20" i="61"/>
  <c r="AN18" i="61"/>
  <c r="AS18" i="61" s="1"/>
  <c r="CV18" i="61" s="1"/>
  <c r="AR11" i="58"/>
  <c r="AP11" i="58"/>
  <c r="AQ11" i="58"/>
  <c r="AO11" i="58"/>
  <c r="CT11" i="58" s="1"/>
  <c r="AQ21" i="59"/>
  <c r="AR21" i="59"/>
  <c r="AO21" i="59"/>
  <c r="CT21" i="59" s="1"/>
  <c r="AP21" i="59"/>
  <c r="CF11" i="60"/>
  <c r="CI11" i="60"/>
  <c r="CH11" i="60"/>
  <c r="CG11" i="60"/>
  <c r="AQ28" i="54"/>
  <c r="AO28" i="54"/>
  <c r="CT28" i="54" s="1"/>
  <c r="AR28" i="54"/>
  <c r="AP28" i="54"/>
  <c r="CF33" i="55"/>
  <c r="CI33" i="55"/>
  <c r="CG33" i="55"/>
  <c r="CH33" i="55"/>
  <c r="CG33" i="54"/>
  <c r="CI33" i="54"/>
  <c r="CH33" i="54"/>
  <c r="CF33" i="54"/>
  <c r="CE12" i="54"/>
  <c r="DL12" i="54"/>
  <c r="DL11" i="54"/>
  <c r="CE11" i="54"/>
  <c r="CE18" i="56"/>
  <c r="DL18" i="56"/>
  <c r="CE19" i="56"/>
  <c r="DL19" i="56"/>
  <c r="F10" i="61" a="1"/>
  <c r="F10" i="61" s="1"/>
  <c r="N10" i="61" s="1"/>
  <c r="BG10" i="61"/>
  <c r="BK10" i="61" s="1"/>
  <c r="CE10" i="61"/>
  <c r="EC10" i="61" a="1"/>
  <c r="EC10" i="61" s="1"/>
  <c r="AO18" i="54"/>
  <c r="CT18" i="54" s="1"/>
  <c r="AQ18" i="54"/>
  <c r="AP18" i="54"/>
  <c r="AR18" i="54"/>
  <c r="AO35" i="57"/>
  <c r="CT35" i="57" s="1"/>
  <c r="AQ35" i="57"/>
  <c r="AP35" i="57"/>
  <c r="AR35" i="57"/>
  <c r="DL26" i="56"/>
  <c r="CE26" i="56"/>
  <c r="AN26" i="56"/>
  <c r="AS26" i="56" s="1"/>
  <c r="CV26" i="56" s="1"/>
  <c r="CI17" i="57"/>
  <c r="CH17" i="57"/>
  <c r="CG17" i="57"/>
  <c r="CF17" i="57"/>
  <c r="CG21" i="57"/>
  <c r="CF21" i="57"/>
  <c r="CH21" i="57"/>
  <c r="CI21" i="57"/>
  <c r="R20" i="58"/>
  <c r="Q20" i="58"/>
  <c r="P20" i="58"/>
  <c r="DL18" i="58"/>
  <c r="CE18" i="58"/>
  <c r="R21" i="58"/>
  <c r="Q21" i="58"/>
  <c r="P21" i="58"/>
  <c r="AR12" i="59"/>
  <c r="AQ12" i="59"/>
  <c r="AP12" i="59"/>
  <c r="AO12" i="59"/>
  <c r="CT12" i="59" s="1"/>
  <c r="CI13" i="60"/>
  <c r="CG13" i="60"/>
  <c r="CH13" i="60"/>
  <c r="CF13" i="60"/>
  <c r="AP18" i="60"/>
  <c r="AO18" i="60"/>
  <c r="CT18" i="60" s="1"/>
  <c r="AR18" i="60"/>
  <c r="AQ18" i="60"/>
  <c r="AN27" i="61"/>
  <c r="AS27" i="61" s="1"/>
  <c r="CV27" i="61" s="1"/>
  <c r="BH26" i="61"/>
  <c r="DC26" i="61" s="1"/>
  <c r="BI26" i="61"/>
  <c r="BJ26" i="61"/>
  <c r="DL28" i="61"/>
  <c r="CE28" i="61"/>
  <c r="AN35" i="61"/>
  <c r="AS35" i="61" s="1"/>
  <c r="CV35" i="61" s="1"/>
  <c r="BI34" i="61"/>
  <c r="BH34" i="61"/>
  <c r="DC34" i="61" s="1"/>
  <c r="BJ34" i="61"/>
  <c r="CI26" i="54"/>
  <c r="CH26" i="54"/>
  <c r="CG26" i="54"/>
  <c r="CF26" i="54"/>
  <c r="CI12" i="58"/>
  <c r="CF12" i="58"/>
  <c r="CH12" i="58"/>
  <c r="CG12" i="58"/>
  <c r="CF27" i="60"/>
  <c r="CG27" i="60"/>
  <c r="CI27" i="60"/>
  <c r="CH27" i="60"/>
  <c r="BI11" i="61"/>
  <c r="BH11" i="61"/>
  <c r="DC11" i="61" s="1"/>
  <c r="BJ11" i="61"/>
  <c r="R10" i="55"/>
  <c r="P10" i="55"/>
  <c r="Q10" i="55"/>
  <c r="CI35" i="54"/>
  <c r="CH35" i="54"/>
  <c r="CG35" i="54"/>
  <c r="CF35" i="54"/>
  <c r="BI31" i="56"/>
  <c r="BH31" i="56"/>
  <c r="DC31" i="56" s="1"/>
  <c r="BJ31" i="56"/>
  <c r="BJ18" i="61"/>
  <c r="BI18" i="61"/>
  <c r="BH18" i="61"/>
  <c r="DC18" i="61" s="1"/>
  <c r="Q24" i="55"/>
  <c r="R24" i="55"/>
  <c r="P24" i="55"/>
  <c r="CI28" i="58"/>
  <c r="CG28" i="58"/>
  <c r="CF28" i="58"/>
  <c r="CH28" i="58"/>
  <c r="DL21" i="56"/>
  <c r="CE21" i="56"/>
  <c r="CI35" i="60"/>
  <c r="CG35" i="60"/>
  <c r="CF35" i="60"/>
  <c r="CH35" i="60"/>
  <c r="AO25" i="58"/>
  <c r="CT25" i="58" s="1"/>
  <c r="AR25" i="58"/>
  <c r="AQ25" i="58"/>
  <c r="AP25" i="58"/>
  <c r="R34" i="61"/>
  <c r="Q34" i="61"/>
  <c r="P34" i="61"/>
  <c r="CG35" i="56"/>
  <c r="CF35" i="56"/>
  <c r="CI35" i="56"/>
  <c r="CH35" i="56"/>
  <c r="R31" i="56"/>
  <c r="P31" i="56"/>
  <c r="Q31" i="56"/>
  <c r="CE17" i="60"/>
  <c r="DL17" i="60"/>
  <c r="P20" i="61"/>
  <c r="R20" i="61"/>
  <c r="Q20" i="61"/>
  <c r="AO35" i="58"/>
  <c r="CT35" i="58" s="1"/>
  <c r="AR35" i="58"/>
  <c r="AQ35" i="58"/>
  <c r="AP35" i="58"/>
  <c r="AP19" i="54"/>
  <c r="AO19" i="54"/>
  <c r="CT19" i="54" s="1"/>
  <c r="AQ19" i="54"/>
  <c r="AR19" i="54"/>
  <c r="AN21" i="56"/>
  <c r="AS21" i="56" s="1"/>
  <c r="CV21" i="56" s="1"/>
  <c r="F17" i="56" a="1"/>
  <c r="F17" i="56" s="1"/>
  <c r="N17" i="56" s="1"/>
  <c r="AP34" i="59"/>
  <c r="AO34" i="59"/>
  <c r="CT34" i="59" s="1"/>
  <c r="AQ34" i="59"/>
  <c r="AR34" i="59"/>
  <c r="CI19" i="54"/>
  <c r="CG19" i="54"/>
  <c r="CF19" i="54"/>
  <c r="CH19" i="54"/>
  <c r="AO19" i="59"/>
  <c r="CT19" i="59" s="1"/>
  <c r="AQ19" i="59"/>
  <c r="AR19" i="59"/>
  <c r="AP19" i="59"/>
  <c r="CI32" i="57"/>
  <c r="CH32" i="57"/>
  <c r="CG32" i="57"/>
  <c r="CF32" i="57"/>
  <c r="AP27" i="55"/>
  <c r="AQ27" i="55"/>
  <c r="AO27" i="55"/>
  <c r="CT27" i="55" s="1"/>
  <c r="AR27" i="55"/>
  <c r="AP33" i="54"/>
  <c r="AQ33" i="54"/>
  <c r="AO33" i="54"/>
  <c r="CT33" i="54" s="1"/>
  <c r="AR33" i="54"/>
  <c r="DL19" i="61"/>
  <c r="CE19" i="61"/>
  <c r="AN13" i="54"/>
  <c r="AS13" i="54" s="1"/>
  <c r="CV13" i="54" s="1"/>
  <c r="R21" i="56"/>
  <c r="P21" i="56"/>
  <c r="Q21" i="56"/>
  <c r="BH13" i="61"/>
  <c r="DC13" i="61" s="1"/>
  <c r="BJ13" i="61"/>
  <c r="BI13" i="61"/>
  <c r="AN28" i="56"/>
  <c r="AS28" i="56" s="1"/>
  <c r="CV28" i="56" s="1"/>
  <c r="AQ25" i="60"/>
  <c r="AP25" i="60"/>
  <c r="AR25" i="60"/>
  <c r="AO25" i="60"/>
  <c r="CT25" i="60" s="1"/>
  <c r="CE31" i="55"/>
  <c r="DL31" i="55"/>
  <c r="AR25" i="55"/>
  <c r="AO25" i="55"/>
  <c r="CT25" i="55" s="1"/>
  <c r="AP25" i="55"/>
  <c r="AQ25" i="55"/>
  <c r="BI24" i="57"/>
  <c r="BJ24" i="57"/>
  <c r="BH24" i="57"/>
  <c r="DC24" i="57" s="1"/>
  <c r="CI32" i="59"/>
  <c r="CH32" i="59"/>
  <c r="CF32" i="59"/>
  <c r="CG32" i="59"/>
  <c r="R17" i="60"/>
  <c r="Q17" i="60"/>
  <c r="P17" i="60"/>
  <c r="BH12" i="56"/>
  <c r="DC12" i="56" s="1"/>
  <c r="BI12" i="56"/>
  <c r="BJ12" i="56"/>
  <c r="AN13" i="56"/>
  <c r="AS13" i="56" s="1"/>
  <c r="CV13" i="56" s="1"/>
  <c r="P24" i="58"/>
  <c r="R24" i="58"/>
  <c r="Q24" i="58"/>
  <c r="F17" i="61" a="1"/>
  <c r="F17" i="61" s="1"/>
  <c r="N17" i="61" s="1"/>
  <c r="CE18" i="61"/>
  <c r="DL18" i="61"/>
  <c r="CF27" i="57"/>
  <c r="CG27" i="57"/>
  <c r="CH27" i="57"/>
  <c r="CI27" i="57"/>
  <c r="CH33" i="59"/>
  <c r="CG33" i="59"/>
  <c r="CF33" i="59"/>
  <c r="CI33" i="59"/>
  <c r="AR20" i="60"/>
  <c r="AQ20" i="60"/>
  <c r="AO20" i="60"/>
  <c r="CT20" i="60" s="1"/>
  <c r="AP20" i="60"/>
  <c r="BJ24" i="55"/>
  <c r="BI24" i="55"/>
  <c r="BH24" i="55"/>
  <c r="DC24" i="55" s="1"/>
  <c r="AR13" i="60"/>
  <c r="AQ13" i="60"/>
  <c r="AP13" i="60"/>
  <c r="AO13" i="60"/>
  <c r="CT13" i="60" s="1"/>
  <c r="AO34" i="54"/>
  <c r="CT34" i="54" s="1"/>
  <c r="AQ34" i="54"/>
  <c r="AP34" i="54"/>
  <c r="AR34" i="54"/>
  <c r="CI25" i="59"/>
  <c r="CG25" i="59"/>
  <c r="CF25" i="59"/>
  <c r="CH25" i="59"/>
  <c r="CI11" i="55"/>
  <c r="CH11" i="55"/>
  <c r="CG11" i="55"/>
  <c r="CF11" i="55"/>
  <c r="CI25" i="55"/>
  <c r="CG25" i="55"/>
  <c r="CH25" i="55"/>
  <c r="CF25" i="55"/>
  <c r="AN12" i="54"/>
  <c r="AS12" i="54" s="1"/>
  <c r="CV12" i="54" s="1"/>
  <c r="AN20" i="56"/>
  <c r="AS20" i="56" s="1"/>
  <c r="CV20" i="56" s="1"/>
  <c r="BI19" i="56"/>
  <c r="BH19" i="56"/>
  <c r="DC19" i="56" s="1"/>
  <c r="BJ19" i="56"/>
  <c r="P20" i="56"/>
  <c r="Q20" i="56"/>
  <c r="R20" i="56"/>
  <c r="BH12" i="61"/>
  <c r="DC12" i="61" s="1"/>
  <c r="BI12" i="61"/>
  <c r="BJ12" i="61"/>
  <c r="AN11" i="61"/>
  <c r="AS11" i="61" s="1"/>
  <c r="CV11" i="61" s="1"/>
  <c r="CE28" i="56"/>
  <c r="DL28" i="56"/>
  <c r="Q28" i="56"/>
  <c r="P28" i="56"/>
  <c r="R28" i="56"/>
  <c r="AP34" i="60"/>
  <c r="AO34" i="60"/>
  <c r="CT34" i="60" s="1"/>
  <c r="AQ34" i="60"/>
  <c r="AR34" i="60"/>
  <c r="CH26" i="58"/>
  <c r="CG26" i="58"/>
  <c r="CF26" i="58"/>
  <c r="CI26" i="58"/>
  <c r="BJ20" i="58"/>
  <c r="BI20" i="58"/>
  <c r="BH20" i="58"/>
  <c r="DC20" i="58" s="1"/>
  <c r="CE19" i="58"/>
  <c r="DL19" i="58"/>
  <c r="F24" i="61" a="1"/>
  <c r="F24" i="61" s="1"/>
  <c r="N24" i="61" s="1"/>
  <c r="AN25" i="61"/>
  <c r="AS25" i="61" s="1"/>
  <c r="CV25" i="61" s="1"/>
  <c r="CI12" i="59"/>
  <c r="CG12" i="59"/>
  <c r="CF12" i="59"/>
  <c r="CH12" i="59"/>
  <c r="CE17" i="59"/>
  <c r="BJ32" i="61"/>
  <c r="BI32" i="61"/>
  <c r="BH32" i="61"/>
  <c r="DC32" i="61" s="1"/>
  <c r="AN32" i="61"/>
  <c r="AS32" i="61" s="1"/>
  <c r="CV32" i="61" s="1"/>
  <c r="EC10" i="51" a="1"/>
  <c r="EC10" i="51" s="1"/>
  <c r="CE10" i="51"/>
  <c r="F10" i="51" a="1"/>
  <c r="F10" i="51" s="1"/>
  <c r="N10" i="51" s="1"/>
  <c r="BI35" i="50"/>
  <c r="BH35" i="50"/>
  <c r="DC35" i="50" s="1"/>
  <c r="BJ35" i="50"/>
  <c r="BH32" i="50"/>
  <c r="DC32" i="50" s="1"/>
  <c r="BJ32" i="50"/>
  <c r="BI32" i="50"/>
  <c r="BI17" i="50"/>
  <c r="BH17" i="50"/>
  <c r="DC17" i="50" s="1"/>
  <c r="BJ17" i="50"/>
  <c r="P28" i="50"/>
  <c r="Q28" i="50"/>
  <c r="R28" i="50"/>
  <c r="AN19" i="51"/>
  <c r="AS19" i="51" s="1"/>
  <c r="CV19" i="51" s="1"/>
  <c r="AN32" i="51"/>
  <c r="AS32" i="51" s="1"/>
  <c r="CV32" i="51" s="1"/>
  <c r="Q25" i="52"/>
  <c r="P25" i="52"/>
  <c r="R25" i="52"/>
  <c r="CE27" i="53"/>
  <c r="DL27" i="53"/>
  <c r="AN27" i="53"/>
  <c r="AS27" i="53" s="1"/>
  <c r="CV27" i="53" s="1"/>
  <c r="BH35" i="53"/>
  <c r="DC35" i="53" s="1"/>
  <c r="BJ35" i="53"/>
  <c r="BI35" i="53"/>
  <c r="AN19" i="53"/>
  <c r="AS19" i="53" s="1"/>
  <c r="CV19" i="53" s="1"/>
  <c r="AN21" i="53"/>
  <c r="AS21" i="53" s="1"/>
  <c r="CV21" i="53" s="1"/>
  <c r="BJ13" i="51"/>
  <c r="BH13" i="51"/>
  <c r="DC13" i="51" s="1"/>
  <c r="BI13" i="51"/>
  <c r="BH12" i="50"/>
  <c r="DC12" i="50" s="1"/>
  <c r="BJ12" i="50"/>
  <c r="BI12" i="50"/>
  <c r="CE25" i="51"/>
  <c r="DL25" i="51"/>
  <c r="AN32" i="50"/>
  <c r="AS32" i="50" s="1"/>
  <c r="CV32" i="50" s="1"/>
  <c r="AN27" i="51"/>
  <c r="AS27" i="51" s="1"/>
  <c r="CV27" i="51" s="1"/>
  <c r="CI12" i="53"/>
  <c r="CH12" i="53"/>
  <c r="CG12" i="53"/>
  <c r="CF12" i="53"/>
  <c r="F24" i="50" a="1"/>
  <c r="F24" i="50" s="1"/>
  <c r="N24" i="50" s="1"/>
  <c r="BG24" i="50"/>
  <c r="BK24" i="50" s="1"/>
  <c r="BI32" i="52"/>
  <c r="BH32" i="52"/>
  <c r="DC32" i="52" s="1"/>
  <c r="BJ32" i="52"/>
  <c r="R35" i="51"/>
  <c r="Q35" i="51"/>
  <c r="P35" i="51"/>
  <c r="R35" i="53"/>
  <c r="Q35" i="53"/>
  <c r="P35" i="53"/>
  <c r="AN11" i="51"/>
  <c r="AS11" i="51" s="1"/>
  <c r="CV11" i="51" s="1"/>
  <c r="AN13" i="51"/>
  <c r="AS13" i="51" s="1"/>
  <c r="CV13" i="51" s="1"/>
  <c r="Q17" i="50"/>
  <c r="P17" i="50"/>
  <c r="R17" i="50"/>
  <c r="AN12" i="50"/>
  <c r="AS12" i="50" s="1"/>
  <c r="CV12" i="50" s="1"/>
  <c r="DL34" i="50"/>
  <c r="CE34" i="50"/>
  <c r="AN33" i="50"/>
  <c r="AS33" i="50" s="1"/>
  <c r="CV33" i="50" s="1"/>
  <c r="DL26" i="51"/>
  <c r="CE26" i="51"/>
  <c r="P28" i="51"/>
  <c r="R28" i="51"/>
  <c r="Q28" i="51"/>
  <c r="AN26" i="50"/>
  <c r="AS26" i="50" s="1"/>
  <c r="CV26" i="50" s="1"/>
  <c r="BJ26" i="50"/>
  <c r="BH26" i="50"/>
  <c r="DC26" i="50" s="1"/>
  <c r="BI26" i="50"/>
  <c r="AP19" i="50"/>
  <c r="AR19" i="50"/>
  <c r="AO19" i="50"/>
  <c r="CT19" i="50" s="1"/>
  <c r="AQ19" i="50"/>
  <c r="CE20" i="51"/>
  <c r="DL20" i="51"/>
  <c r="BI18" i="51"/>
  <c r="BJ18" i="51"/>
  <c r="BH18" i="51"/>
  <c r="DC18" i="51" s="1"/>
  <c r="AN32" i="52"/>
  <c r="AS32" i="52" s="1"/>
  <c r="CV32" i="52" s="1"/>
  <c r="BH33" i="52"/>
  <c r="DC33" i="52" s="1"/>
  <c r="BJ33" i="52"/>
  <c r="BI33" i="52"/>
  <c r="CH18" i="50"/>
  <c r="CF18" i="50"/>
  <c r="CG18" i="50"/>
  <c r="CI18" i="50"/>
  <c r="F31" i="51" a="1"/>
  <c r="F31" i="51" s="1"/>
  <c r="N31" i="51" s="1"/>
  <c r="CE32" i="51"/>
  <c r="DL32" i="51"/>
  <c r="P26" i="52"/>
  <c r="R26" i="52"/>
  <c r="Q26" i="52"/>
  <c r="DL28" i="52"/>
  <c r="CE28" i="52"/>
  <c r="BI25" i="53"/>
  <c r="BJ25" i="53"/>
  <c r="BH25" i="53"/>
  <c r="DC25" i="53" s="1"/>
  <c r="Q27" i="53"/>
  <c r="P27" i="53"/>
  <c r="R27" i="53"/>
  <c r="AN34" i="53"/>
  <c r="AS34" i="53" s="1"/>
  <c r="CV34" i="53" s="1"/>
  <c r="BJ33" i="53"/>
  <c r="BI33" i="53"/>
  <c r="BH33" i="53"/>
  <c r="DC33" i="53" s="1"/>
  <c r="BI19" i="53"/>
  <c r="BJ19" i="53"/>
  <c r="BH19" i="53"/>
  <c r="DC19" i="53" s="1"/>
  <c r="R21" i="53"/>
  <c r="P21" i="53"/>
  <c r="Q21" i="53"/>
  <c r="CE17" i="50"/>
  <c r="DL17" i="50"/>
  <c r="BI33" i="50"/>
  <c r="BJ33" i="50"/>
  <c r="BH33" i="50"/>
  <c r="DC33" i="50" s="1"/>
  <c r="BJ25" i="51"/>
  <c r="BI25" i="51"/>
  <c r="BH25" i="51"/>
  <c r="DC25" i="51" s="1"/>
  <c r="AN28" i="52"/>
  <c r="AS28" i="52" s="1"/>
  <c r="CV28" i="52" s="1"/>
  <c r="DL33" i="53"/>
  <c r="CE33" i="53"/>
  <c r="BJ11" i="51"/>
  <c r="BI11" i="51"/>
  <c r="BH11" i="51"/>
  <c r="DC11" i="51" s="1"/>
  <c r="DL12" i="51"/>
  <c r="CE12" i="51"/>
  <c r="DL11" i="50"/>
  <c r="CE11" i="50"/>
  <c r="AO21" i="52"/>
  <c r="CT21" i="52" s="1"/>
  <c r="AQ21" i="52"/>
  <c r="AP21" i="52"/>
  <c r="AR21" i="52"/>
  <c r="F31" i="50" a="1"/>
  <c r="F31" i="50" s="1"/>
  <c r="N31" i="50" s="1"/>
  <c r="CE35" i="50"/>
  <c r="DL35" i="50"/>
  <c r="BI27" i="51"/>
  <c r="BH27" i="51"/>
  <c r="DC27" i="51" s="1"/>
  <c r="BJ27" i="51"/>
  <c r="AN28" i="51"/>
  <c r="AS28" i="51" s="1"/>
  <c r="CV28" i="51" s="1"/>
  <c r="AR12" i="53"/>
  <c r="AQ12" i="53"/>
  <c r="AP12" i="53"/>
  <c r="AO12" i="53"/>
  <c r="CT12" i="53" s="1"/>
  <c r="DL26" i="50"/>
  <c r="CE26" i="50"/>
  <c r="AN25" i="50"/>
  <c r="AS25" i="50" s="1"/>
  <c r="CV25" i="50" s="1"/>
  <c r="F17" i="51" a="1"/>
  <c r="F17" i="51" s="1"/>
  <c r="N17" i="51" s="1"/>
  <c r="BJ20" i="51"/>
  <c r="BI20" i="51"/>
  <c r="BH20" i="51"/>
  <c r="DC20" i="51" s="1"/>
  <c r="AO13" i="52"/>
  <c r="CT13" i="52" s="1"/>
  <c r="AR13" i="52"/>
  <c r="AQ13" i="52"/>
  <c r="AP13" i="52"/>
  <c r="DL33" i="52"/>
  <c r="CE33" i="52"/>
  <c r="AN35" i="52"/>
  <c r="AS35" i="52" s="1"/>
  <c r="CV35" i="52" s="1"/>
  <c r="DL35" i="51"/>
  <c r="CE35" i="51"/>
  <c r="Q33" i="51"/>
  <c r="P33" i="51"/>
  <c r="R33" i="51"/>
  <c r="CG20" i="52"/>
  <c r="CI20" i="52"/>
  <c r="CH20" i="52"/>
  <c r="CF20" i="52"/>
  <c r="AN27" i="52"/>
  <c r="AS27" i="52" s="1"/>
  <c r="CV27" i="52" s="1"/>
  <c r="BI25" i="52"/>
  <c r="BH25" i="52"/>
  <c r="DC25" i="52" s="1"/>
  <c r="BJ25" i="52"/>
  <c r="R28" i="53"/>
  <c r="Q28" i="53"/>
  <c r="P28" i="53"/>
  <c r="AN28" i="53"/>
  <c r="AS28" i="53" s="1"/>
  <c r="CV28" i="53" s="1"/>
  <c r="DL35" i="53"/>
  <c r="CE35" i="53"/>
  <c r="F31" i="53" a="1"/>
  <c r="F31" i="53" s="1"/>
  <c r="N31" i="53" s="1"/>
  <c r="BJ18" i="53"/>
  <c r="BI18" i="53"/>
  <c r="BH18" i="53"/>
  <c r="DC18" i="53" s="1"/>
  <c r="F17" i="53" a="1"/>
  <c r="F17" i="53" s="1"/>
  <c r="N17" i="53" s="1"/>
  <c r="AN13" i="50"/>
  <c r="AS13" i="50" s="1"/>
  <c r="CV13" i="50" s="1"/>
  <c r="R27" i="51"/>
  <c r="Q27" i="51"/>
  <c r="P27" i="51"/>
  <c r="CE11" i="51"/>
  <c r="DL11" i="51"/>
  <c r="AN12" i="51"/>
  <c r="AS12" i="51" s="1"/>
  <c r="CV12" i="51" s="1"/>
  <c r="CG19" i="50"/>
  <c r="CI19" i="50"/>
  <c r="CF19" i="50"/>
  <c r="CH19" i="50"/>
  <c r="DL33" i="50"/>
  <c r="CE33" i="50"/>
  <c r="R20" i="51"/>
  <c r="Q20" i="51"/>
  <c r="P20" i="51"/>
  <c r="F31" i="52" a="1"/>
  <c r="F31" i="52" s="1"/>
  <c r="N31" i="52" s="1"/>
  <c r="BH12" i="51"/>
  <c r="DC12" i="51" s="1"/>
  <c r="BJ12" i="51"/>
  <c r="BI12" i="51"/>
  <c r="BH13" i="50"/>
  <c r="DC13" i="50" s="1"/>
  <c r="BI13" i="50"/>
  <c r="BJ13" i="50"/>
  <c r="BI11" i="50"/>
  <c r="BJ11" i="50"/>
  <c r="BH11" i="50"/>
  <c r="DC11" i="50" s="1"/>
  <c r="Q34" i="50"/>
  <c r="P34" i="50"/>
  <c r="R34" i="50"/>
  <c r="DL32" i="50"/>
  <c r="CE32" i="50"/>
  <c r="AR11" i="52"/>
  <c r="AP11" i="52"/>
  <c r="AO11" i="52"/>
  <c r="CT11" i="52" s="1"/>
  <c r="AQ11" i="52"/>
  <c r="BJ26" i="51"/>
  <c r="BI26" i="51"/>
  <c r="BH26" i="51"/>
  <c r="DC26" i="51" s="1"/>
  <c r="P26" i="51"/>
  <c r="R26" i="51"/>
  <c r="Q26" i="51"/>
  <c r="DL28" i="51"/>
  <c r="CE28" i="51"/>
  <c r="AQ18" i="50"/>
  <c r="AR18" i="50"/>
  <c r="AO18" i="50"/>
  <c r="CT18" i="50" s="1"/>
  <c r="AP18" i="50"/>
  <c r="CE27" i="50"/>
  <c r="DL27" i="50"/>
  <c r="CE25" i="50"/>
  <c r="DL25" i="50"/>
  <c r="AP12" i="52"/>
  <c r="AO12" i="52"/>
  <c r="CT12" i="52" s="1"/>
  <c r="AR12" i="52"/>
  <c r="AQ12" i="52"/>
  <c r="AN10" i="53"/>
  <c r="AS10" i="53" s="1"/>
  <c r="CV10" i="53" s="1"/>
  <c r="AN20" i="51"/>
  <c r="AS20" i="51" s="1"/>
  <c r="CV20" i="51" s="1"/>
  <c r="DL18" i="51"/>
  <c r="CE18" i="51"/>
  <c r="DL34" i="52"/>
  <c r="CE34" i="52"/>
  <c r="AN33" i="52"/>
  <c r="AS33" i="52" s="1"/>
  <c r="CV33" i="52" s="1"/>
  <c r="BH35" i="52"/>
  <c r="DC35" i="52" s="1"/>
  <c r="BJ35" i="52"/>
  <c r="BI35" i="52"/>
  <c r="AN34" i="51"/>
  <c r="AS34" i="51" s="1"/>
  <c r="CV34" i="51" s="1"/>
  <c r="BI35" i="51"/>
  <c r="BH35" i="51"/>
  <c r="DC35" i="51" s="1"/>
  <c r="BJ35" i="51"/>
  <c r="BJ27" i="52"/>
  <c r="BI27" i="52"/>
  <c r="BH27" i="52"/>
  <c r="DC27" i="52" s="1"/>
  <c r="BI28" i="52"/>
  <c r="BH28" i="52"/>
  <c r="DC28" i="52" s="1"/>
  <c r="BJ28" i="52"/>
  <c r="R26" i="53"/>
  <c r="Q26" i="53"/>
  <c r="P26" i="53"/>
  <c r="DL25" i="53"/>
  <c r="CE25" i="53"/>
  <c r="DL28" i="53"/>
  <c r="CE28" i="53"/>
  <c r="AN33" i="53"/>
  <c r="AS33" i="53" s="1"/>
  <c r="CV33" i="53" s="1"/>
  <c r="R32" i="53"/>
  <c r="Q32" i="53"/>
  <c r="P32" i="53"/>
  <c r="AN18" i="53"/>
  <c r="AS18" i="53" s="1"/>
  <c r="CV18" i="53" s="1"/>
  <c r="Q18" i="53"/>
  <c r="P18" i="53"/>
  <c r="R18" i="53"/>
  <c r="BI28" i="51"/>
  <c r="BH28" i="51"/>
  <c r="DC28" i="51" s="1"/>
  <c r="BJ28" i="51"/>
  <c r="AN28" i="50"/>
  <c r="AS28" i="50" s="1"/>
  <c r="CV28" i="50" s="1"/>
  <c r="Q21" i="51"/>
  <c r="R21" i="51"/>
  <c r="P21" i="51"/>
  <c r="R32" i="52"/>
  <c r="Q32" i="52"/>
  <c r="P32" i="52"/>
  <c r="R34" i="52"/>
  <c r="Q34" i="52"/>
  <c r="P34" i="52"/>
  <c r="BJ33" i="51"/>
  <c r="BI33" i="51"/>
  <c r="BH33" i="51"/>
  <c r="DC33" i="51" s="1"/>
  <c r="AN33" i="51"/>
  <c r="AS33" i="51" s="1"/>
  <c r="CV33" i="51" s="1"/>
  <c r="AN25" i="52"/>
  <c r="AS25" i="52" s="1"/>
  <c r="CV25" i="52" s="1"/>
  <c r="AN26" i="52"/>
  <c r="AS26" i="52" s="1"/>
  <c r="CV26" i="52" s="1"/>
  <c r="DL26" i="53"/>
  <c r="CE26" i="53"/>
  <c r="AN26" i="53"/>
  <c r="AS26" i="53" s="1"/>
  <c r="CV26" i="53" s="1"/>
  <c r="BJ32" i="53"/>
  <c r="BI32" i="53"/>
  <c r="BH32" i="53"/>
  <c r="DC32" i="53" s="1"/>
  <c r="BI34" i="53"/>
  <c r="BH34" i="53"/>
  <c r="DC34" i="53" s="1"/>
  <c r="BJ34" i="53"/>
  <c r="R20" i="53"/>
  <c r="Q20" i="53"/>
  <c r="P20" i="53"/>
  <c r="BI20" i="53"/>
  <c r="BH20" i="53"/>
  <c r="DC20" i="53" s="1"/>
  <c r="BJ20" i="53"/>
  <c r="AN26" i="51"/>
  <c r="AS26" i="51" s="1"/>
  <c r="CV26" i="51" s="1"/>
  <c r="AQ19" i="52"/>
  <c r="AP19" i="52"/>
  <c r="AO19" i="52"/>
  <c r="CT19" i="52" s="1"/>
  <c r="AR19" i="52"/>
  <c r="R26" i="50"/>
  <c r="P26" i="50"/>
  <c r="Q26" i="50"/>
  <c r="DL21" i="51"/>
  <c r="CE21" i="51"/>
  <c r="DL13" i="51"/>
  <c r="CE13" i="51"/>
  <c r="EC10" i="50" a="1"/>
  <c r="EC10" i="50" s="1"/>
  <c r="F10" i="50" a="1"/>
  <c r="F10" i="50" s="1"/>
  <c r="N10" i="50" s="1"/>
  <c r="DL12" i="50"/>
  <c r="CE12" i="50"/>
  <c r="AQ13" i="53"/>
  <c r="AP13" i="53"/>
  <c r="AO13" i="53"/>
  <c r="CT13" i="53" s="1"/>
  <c r="AR13" i="53"/>
  <c r="AO20" i="50"/>
  <c r="CT20" i="50" s="1"/>
  <c r="AR20" i="50"/>
  <c r="AP20" i="50"/>
  <c r="AQ20" i="50"/>
  <c r="R33" i="50"/>
  <c r="Q33" i="50"/>
  <c r="P33" i="50"/>
  <c r="AN34" i="50"/>
  <c r="AS34" i="50" s="1"/>
  <c r="CV34" i="50" s="1"/>
  <c r="F24" i="51" a="1"/>
  <c r="F24" i="51" s="1"/>
  <c r="N24" i="51" s="1"/>
  <c r="Q25" i="51"/>
  <c r="R25" i="51"/>
  <c r="P25" i="51"/>
  <c r="DL28" i="50"/>
  <c r="CE28" i="50"/>
  <c r="R25" i="50"/>
  <c r="P25" i="50"/>
  <c r="Q25" i="50"/>
  <c r="BH28" i="50"/>
  <c r="DC28" i="50" s="1"/>
  <c r="BI28" i="50"/>
  <c r="BJ28" i="50"/>
  <c r="AN21" i="51"/>
  <c r="AS21" i="51" s="1"/>
  <c r="CV21" i="51" s="1"/>
  <c r="AN18" i="51"/>
  <c r="AS18" i="51" s="1"/>
  <c r="CV18" i="51" s="1"/>
  <c r="BH19" i="51"/>
  <c r="DC19" i="51" s="1"/>
  <c r="BJ19" i="51"/>
  <c r="BI19" i="51"/>
  <c r="BH34" i="52"/>
  <c r="DC34" i="52" s="1"/>
  <c r="BJ34" i="52"/>
  <c r="BI34" i="52"/>
  <c r="R35" i="52"/>
  <c r="Q35" i="52"/>
  <c r="P35" i="52"/>
  <c r="AN35" i="51"/>
  <c r="AS35" i="51" s="1"/>
  <c r="CV35" i="51" s="1"/>
  <c r="CE33" i="51"/>
  <c r="DL33" i="51"/>
  <c r="CE25" i="52"/>
  <c r="DL25" i="52"/>
  <c r="CE26" i="52"/>
  <c r="DL26" i="52"/>
  <c r="BJ27" i="53"/>
  <c r="BI27" i="53"/>
  <c r="BH27" i="53"/>
  <c r="DC27" i="53" s="1"/>
  <c r="BI28" i="53"/>
  <c r="BJ28" i="53"/>
  <c r="BH28" i="53"/>
  <c r="DC28" i="53" s="1"/>
  <c r="R34" i="53"/>
  <c r="P34" i="53"/>
  <c r="Q34" i="53"/>
  <c r="AN32" i="53"/>
  <c r="AS32" i="53" s="1"/>
  <c r="CV32" i="53" s="1"/>
  <c r="DL21" i="53"/>
  <c r="CE21" i="53"/>
  <c r="AN20" i="53"/>
  <c r="AS20" i="53" s="1"/>
  <c r="CV20" i="53" s="1"/>
  <c r="BH21" i="53"/>
  <c r="DC21" i="53" s="1"/>
  <c r="BI21" i="53"/>
  <c r="BJ21" i="53"/>
  <c r="P11" i="51"/>
  <c r="R11" i="51"/>
  <c r="Q11" i="51"/>
  <c r="AP20" i="52"/>
  <c r="AQ20" i="52"/>
  <c r="AO20" i="52"/>
  <c r="CT20" i="52" s="1"/>
  <c r="AR20" i="52"/>
  <c r="AQ21" i="50"/>
  <c r="AO21" i="50"/>
  <c r="CT21" i="50" s="1"/>
  <c r="AP21" i="50"/>
  <c r="AR21" i="50"/>
  <c r="AN11" i="50"/>
  <c r="AS11" i="50" s="1"/>
  <c r="CV11" i="50" s="1"/>
  <c r="R32" i="50"/>
  <c r="P32" i="50"/>
  <c r="Q32" i="50"/>
  <c r="AN35" i="50"/>
  <c r="AS35" i="50" s="1"/>
  <c r="CV35" i="50" s="1"/>
  <c r="CI21" i="50"/>
  <c r="CH21" i="50"/>
  <c r="CG21" i="50"/>
  <c r="CF21" i="50"/>
  <c r="AN17" i="50"/>
  <c r="AS17" i="50" s="1"/>
  <c r="CV17" i="50" s="1"/>
  <c r="Q11" i="50"/>
  <c r="P11" i="50"/>
  <c r="R11" i="50"/>
  <c r="DL13" i="50"/>
  <c r="CE13" i="50"/>
  <c r="CF17" i="52"/>
  <c r="CI17" i="52"/>
  <c r="CH17" i="52"/>
  <c r="CG17" i="52"/>
  <c r="BH34" i="50"/>
  <c r="DC34" i="50" s="1"/>
  <c r="BJ34" i="50"/>
  <c r="BI34" i="50"/>
  <c r="P35" i="50"/>
  <c r="Q35" i="50"/>
  <c r="R35" i="50"/>
  <c r="CE27" i="51"/>
  <c r="DL27" i="51"/>
  <c r="AN25" i="51"/>
  <c r="AS25" i="51" s="1"/>
  <c r="CV25" i="51" s="1"/>
  <c r="AR11" i="53"/>
  <c r="AP11" i="53"/>
  <c r="AO11" i="53"/>
  <c r="CT11" i="53" s="1"/>
  <c r="AQ11" i="53"/>
  <c r="BJ25" i="50"/>
  <c r="BH25" i="50"/>
  <c r="DC25" i="50" s="1"/>
  <c r="BI25" i="50"/>
  <c r="BI27" i="50"/>
  <c r="BH27" i="50"/>
  <c r="DC27" i="50" s="1"/>
  <c r="BJ27" i="50"/>
  <c r="R19" i="51"/>
  <c r="Q19" i="51"/>
  <c r="P19" i="51"/>
  <c r="BJ21" i="51"/>
  <c r="BI21" i="51"/>
  <c r="BH21" i="51"/>
  <c r="DC21" i="51" s="1"/>
  <c r="DL32" i="52"/>
  <c r="CE32" i="52"/>
  <c r="DL35" i="52"/>
  <c r="CE35" i="52"/>
  <c r="Q32" i="51"/>
  <c r="P32" i="51"/>
  <c r="R32" i="51"/>
  <c r="BJ34" i="51"/>
  <c r="BI34" i="51"/>
  <c r="BH34" i="51"/>
  <c r="DC34" i="51" s="1"/>
  <c r="Q34" i="51"/>
  <c r="P34" i="51"/>
  <c r="R34" i="51"/>
  <c r="BH26" i="52"/>
  <c r="DC26" i="52" s="1"/>
  <c r="BI26" i="52"/>
  <c r="BJ26" i="52"/>
  <c r="Q28" i="52"/>
  <c r="P28" i="52"/>
  <c r="R28" i="52"/>
  <c r="P27" i="52"/>
  <c r="R27" i="52"/>
  <c r="Q27" i="52"/>
  <c r="F24" i="53" a="1"/>
  <c r="F24" i="53" s="1"/>
  <c r="N24" i="53" s="1"/>
  <c r="P25" i="53"/>
  <c r="R25" i="53"/>
  <c r="Q25" i="53"/>
  <c r="DL34" i="53"/>
  <c r="CE34" i="53"/>
  <c r="CE32" i="53"/>
  <c r="DL32" i="53"/>
  <c r="DL20" i="53"/>
  <c r="CE20" i="53"/>
  <c r="P19" i="53"/>
  <c r="R19" i="53"/>
  <c r="Q19" i="53"/>
  <c r="AR17" i="52"/>
  <c r="AQ17" i="52"/>
  <c r="AP17" i="52"/>
  <c r="AO17" i="52"/>
  <c r="CT17" i="52" s="1"/>
  <c r="AN27" i="50"/>
  <c r="AS27" i="50" s="1"/>
  <c r="CV27" i="50" s="1"/>
  <c r="Q27" i="50"/>
  <c r="P27" i="50"/>
  <c r="R27" i="50"/>
  <c r="AR18" i="52"/>
  <c r="AO18" i="52"/>
  <c r="CT18" i="52" s="1"/>
  <c r="AP18" i="52"/>
  <c r="AQ18" i="52"/>
  <c r="DL19" i="51"/>
  <c r="CE19" i="51"/>
  <c r="R18" i="51"/>
  <c r="Q18" i="51"/>
  <c r="P18" i="51"/>
  <c r="R33" i="52"/>
  <c r="Q33" i="52"/>
  <c r="P33" i="52"/>
  <c r="AN34" i="52"/>
  <c r="AS34" i="52" s="1"/>
  <c r="CV34" i="52" s="1"/>
  <c r="BJ32" i="51"/>
  <c r="BI32" i="51"/>
  <c r="BH32" i="51"/>
  <c r="DC32" i="51" s="1"/>
  <c r="DL34" i="51"/>
  <c r="CE34" i="51"/>
  <c r="CE27" i="52"/>
  <c r="DL27" i="52"/>
  <c r="F24" i="52" a="1"/>
  <c r="F24" i="52" s="1"/>
  <c r="N24" i="52" s="1"/>
  <c r="BJ26" i="53"/>
  <c r="BH26" i="53"/>
  <c r="DC26" i="53" s="1"/>
  <c r="BI26" i="53"/>
  <c r="AN25" i="53"/>
  <c r="AS25" i="53" s="1"/>
  <c r="CV25" i="53" s="1"/>
  <c r="AN35" i="53"/>
  <c r="AS35" i="53" s="1"/>
  <c r="CV35" i="53" s="1"/>
  <c r="Q33" i="53"/>
  <c r="P33" i="53"/>
  <c r="R33" i="53"/>
  <c r="DL18" i="53"/>
  <c r="CE18" i="53"/>
  <c r="DL19" i="53"/>
  <c r="CE19" i="53"/>
  <c r="CE21" i="49"/>
  <c r="DL21" i="49"/>
  <c r="AO27" i="49"/>
  <c r="CT27" i="49" s="1"/>
  <c r="AP27" i="49"/>
  <c r="AQ27" i="49"/>
  <c r="AR27" i="49"/>
  <c r="BJ13" i="49"/>
  <c r="BI13" i="49"/>
  <c r="BH13" i="49"/>
  <c r="DC13" i="49" s="1"/>
  <c r="BI34" i="49"/>
  <c r="BH34" i="49"/>
  <c r="DC34" i="49" s="1"/>
  <c r="BJ34" i="49"/>
  <c r="Q20" i="49"/>
  <c r="P20" i="49"/>
  <c r="R20" i="49"/>
  <c r="CE13" i="49"/>
  <c r="DL13" i="49"/>
  <c r="AO28" i="49"/>
  <c r="CT28" i="49" s="1"/>
  <c r="AR28" i="49"/>
  <c r="AQ28" i="49"/>
  <c r="AP28" i="49"/>
  <c r="CE32" i="49"/>
  <c r="DL32" i="49"/>
  <c r="DL11" i="49"/>
  <c r="CE11" i="49"/>
  <c r="Q11" i="49"/>
  <c r="R11" i="49"/>
  <c r="P11" i="49"/>
  <c r="AN18" i="49"/>
  <c r="AS18" i="49" s="1"/>
  <c r="CV18" i="49" s="1"/>
  <c r="BI18" i="49"/>
  <c r="BH18" i="49"/>
  <c r="DC18" i="49" s="1"/>
  <c r="BJ18" i="49"/>
  <c r="BJ32" i="49"/>
  <c r="BI32" i="49"/>
  <c r="BH32" i="49"/>
  <c r="DC32" i="49" s="1"/>
  <c r="P33" i="49"/>
  <c r="R33" i="49"/>
  <c r="Q33" i="49"/>
  <c r="AN35" i="49"/>
  <c r="AS35" i="49" s="1"/>
  <c r="CV35" i="49" s="1"/>
  <c r="AN19" i="49"/>
  <c r="AS19" i="49" s="1"/>
  <c r="CV19" i="49" s="1"/>
  <c r="AO26" i="49"/>
  <c r="CT26" i="49" s="1"/>
  <c r="AR26" i="49"/>
  <c r="AQ26" i="49"/>
  <c r="AP26" i="49"/>
  <c r="AN12" i="49"/>
  <c r="AS12" i="49" s="1"/>
  <c r="CV12" i="49" s="1"/>
  <c r="DL33" i="49"/>
  <c r="CE33" i="49"/>
  <c r="DL35" i="49"/>
  <c r="CE35" i="49"/>
  <c r="AN11" i="49"/>
  <c r="AS11" i="49" s="1"/>
  <c r="CV11" i="49" s="1"/>
  <c r="CE19" i="49"/>
  <c r="DL19" i="49"/>
  <c r="BI19" i="49"/>
  <c r="BH19" i="49"/>
  <c r="DC19" i="49" s="1"/>
  <c r="BJ19" i="49"/>
  <c r="R35" i="49"/>
  <c r="Q35" i="49"/>
  <c r="P35" i="49"/>
  <c r="R34" i="49"/>
  <c r="Q34" i="49"/>
  <c r="P34" i="49"/>
  <c r="BH35" i="49"/>
  <c r="DC35" i="49" s="1"/>
  <c r="BI35" i="49"/>
  <c r="BJ35" i="49"/>
  <c r="AN13" i="49"/>
  <c r="AS13" i="49" s="1"/>
  <c r="CV13" i="49" s="1"/>
  <c r="Q18" i="49"/>
  <c r="P18" i="49"/>
  <c r="R18" i="49"/>
  <c r="AN33" i="49"/>
  <c r="AS33" i="49" s="1"/>
  <c r="CV33" i="49" s="1"/>
  <c r="DL12" i="49"/>
  <c r="CE12" i="49"/>
  <c r="CE20" i="49"/>
  <c r="DL20" i="49"/>
  <c r="BH21" i="49"/>
  <c r="DC21" i="49" s="1"/>
  <c r="BI21" i="49"/>
  <c r="BJ21" i="49"/>
  <c r="CE10" i="49"/>
  <c r="F10" i="49" a="1"/>
  <c r="F10" i="49" s="1"/>
  <c r="N10" i="49" s="1"/>
  <c r="EC10" i="49" a="1"/>
  <c r="EC10" i="49" s="1"/>
  <c r="BH12" i="49"/>
  <c r="DC12" i="49" s="1"/>
  <c r="BI12" i="49"/>
  <c r="BJ12" i="49"/>
  <c r="DL18" i="49"/>
  <c r="CE18" i="49"/>
  <c r="BI20" i="49"/>
  <c r="BH20" i="49"/>
  <c r="DC20" i="49" s="1"/>
  <c r="BJ20" i="49"/>
  <c r="AN34" i="49"/>
  <c r="AS34" i="49" s="1"/>
  <c r="CV34" i="49" s="1"/>
  <c r="BJ33" i="49"/>
  <c r="BI33" i="49"/>
  <c r="BH33" i="49"/>
  <c r="DC33" i="49" s="1"/>
  <c r="AN20" i="49"/>
  <c r="AS20" i="49" s="1"/>
  <c r="CV20" i="49" s="1"/>
  <c r="R32" i="49"/>
  <c r="Q32" i="49"/>
  <c r="P32" i="49"/>
  <c r="P19" i="49"/>
  <c r="R19" i="49"/>
  <c r="Q19" i="49"/>
  <c r="AN32" i="49"/>
  <c r="AS32" i="49" s="1"/>
  <c r="CV32" i="49" s="1"/>
  <c r="BI11" i="49"/>
  <c r="BJ11" i="49"/>
  <c r="BH11" i="49"/>
  <c r="DC11" i="49" s="1"/>
  <c r="P21" i="49"/>
  <c r="Q21" i="49"/>
  <c r="R21" i="49"/>
  <c r="CF27" i="49"/>
  <c r="CI27" i="49"/>
  <c r="CG27" i="49"/>
  <c r="CH27" i="49"/>
  <c r="BG17" i="49"/>
  <c r="BK17" i="49" s="1"/>
  <c r="F17" i="49" a="1"/>
  <c r="F17" i="49" s="1"/>
  <c r="N17" i="49" s="1"/>
  <c r="AN21" i="49"/>
  <c r="AS21" i="49" s="1"/>
  <c r="CV21" i="49" s="1"/>
  <c r="CG25" i="49"/>
  <c r="CF25" i="49"/>
  <c r="CH25" i="49"/>
  <c r="CI25" i="49"/>
  <c r="DL34" i="49"/>
  <c r="CE34" i="49"/>
  <c r="F31" i="49" a="1"/>
  <c r="F31" i="49" s="1"/>
  <c r="N31" i="49" s="1"/>
  <c r="AR20" i="48"/>
  <c r="AP20" i="48"/>
  <c r="AO20" i="48"/>
  <c r="CT20" i="48" s="1"/>
  <c r="AQ20" i="48"/>
  <c r="AN27" i="48"/>
  <c r="AS27" i="48" s="1"/>
  <c r="CV27" i="48" s="1"/>
  <c r="Q25" i="48"/>
  <c r="P25" i="48"/>
  <c r="R25" i="48"/>
  <c r="BJ32" i="48"/>
  <c r="BI32" i="48"/>
  <c r="BH32" i="48"/>
  <c r="DC32" i="48" s="1"/>
  <c r="F31" i="48" a="1"/>
  <c r="F31" i="48" s="1"/>
  <c r="N31" i="48" s="1"/>
  <c r="CE25" i="48"/>
  <c r="DL25" i="48"/>
  <c r="DL33" i="48"/>
  <c r="CE33" i="48"/>
  <c r="R32" i="48"/>
  <c r="Q32" i="48"/>
  <c r="P32" i="48"/>
  <c r="AN17" i="48"/>
  <c r="AS17" i="48" s="1"/>
  <c r="CV17" i="48" s="1"/>
  <c r="CE13" i="48"/>
  <c r="DL13" i="48"/>
  <c r="DL26" i="48"/>
  <c r="CE26" i="48"/>
  <c r="AN28" i="48"/>
  <c r="AS28" i="48" s="1"/>
  <c r="CV28" i="48" s="1"/>
  <c r="CH18" i="48"/>
  <c r="CG18" i="48"/>
  <c r="CF18" i="48"/>
  <c r="CI18" i="48"/>
  <c r="DL34" i="48"/>
  <c r="CE34" i="48"/>
  <c r="BI34" i="48"/>
  <c r="BH34" i="48"/>
  <c r="DC34" i="48" s="1"/>
  <c r="BJ34" i="48"/>
  <c r="AQ21" i="48"/>
  <c r="AR21" i="48"/>
  <c r="AP21" i="48"/>
  <c r="AO21" i="48"/>
  <c r="CT21" i="48" s="1"/>
  <c r="R17" i="48"/>
  <c r="P17" i="48"/>
  <c r="Q17" i="48"/>
  <c r="BH12" i="48"/>
  <c r="DC12" i="48" s="1"/>
  <c r="BI12" i="48"/>
  <c r="BJ12" i="48"/>
  <c r="R26" i="48"/>
  <c r="Q26" i="48"/>
  <c r="P26" i="48"/>
  <c r="CE28" i="48"/>
  <c r="DL28" i="48"/>
  <c r="AN34" i="48"/>
  <c r="AS34" i="48" s="1"/>
  <c r="CV34" i="48" s="1"/>
  <c r="AN32" i="48"/>
  <c r="AS32" i="48" s="1"/>
  <c r="CV32" i="48" s="1"/>
  <c r="DL17" i="48"/>
  <c r="CE17" i="48"/>
  <c r="AN11" i="48"/>
  <c r="AS11" i="48" s="1"/>
  <c r="CV11" i="48" s="1"/>
  <c r="DL35" i="48"/>
  <c r="CE35" i="48"/>
  <c r="DL32" i="48"/>
  <c r="CE32" i="48"/>
  <c r="AN26" i="48"/>
  <c r="AS26" i="48" s="1"/>
  <c r="CV26" i="48" s="1"/>
  <c r="BI28" i="48"/>
  <c r="BJ28" i="48"/>
  <c r="BH28" i="48"/>
  <c r="DC28" i="48" s="1"/>
  <c r="AN35" i="48"/>
  <c r="AS35" i="48" s="1"/>
  <c r="CV35" i="48" s="1"/>
  <c r="Q33" i="48"/>
  <c r="P33" i="48"/>
  <c r="R33" i="48"/>
  <c r="AP19" i="48"/>
  <c r="AO19" i="48"/>
  <c r="CT19" i="48" s="1"/>
  <c r="AQ19" i="48"/>
  <c r="AR19" i="48"/>
  <c r="BJ13" i="48"/>
  <c r="BI13" i="48"/>
  <c r="BH13" i="48"/>
  <c r="DC13" i="48" s="1"/>
  <c r="R27" i="48"/>
  <c r="Q27" i="48"/>
  <c r="P27" i="48"/>
  <c r="BI11" i="48"/>
  <c r="BH11" i="48"/>
  <c r="DC11" i="48" s="1"/>
  <c r="BJ11" i="48"/>
  <c r="CI20" i="48"/>
  <c r="CH20" i="48"/>
  <c r="CG20" i="48"/>
  <c r="CF20" i="48"/>
  <c r="DL12" i="48"/>
  <c r="CE12" i="48"/>
  <c r="AN25" i="48"/>
  <c r="AS25" i="48" s="1"/>
  <c r="CV25" i="48" s="1"/>
  <c r="BJ25" i="48"/>
  <c r="BH25" i="48"/>
  <c r="DC25" i="48" s="1"/>
  <c r="BI25" i="48"/>
  <c r="AN13" i="48"/>
  <c r="AS13" i="48" s="1"/>
  <c r="CV13" i="48" s="1"/>
  <c r="BJ27" i="48"/>
  <c r="BH27" i="48"/>
  <c r="DC27" i="48" s="1"/>
  <c r="BI27" i="48"/>
  <c r="BI26" i="48"/>
  <c r="BH26" i="48"/>
  <c r="DC26" i="48" s="1"/>
  <c r="BJ26" i="48"/>
  <c r="R34" i="48"/>
  <c r="P34" i="48"/>
  <c r="Q34" i="48"/>
  <c r="R35" i="48"/>
  <c r="Q35" i="48"/>
  <c r="P35" i="48"/>
  <c r="BH35" i="48"/>
  <c r="DC35" i="48" s="1"/>
  <c r="BJ35" i="48"/>
  <c r="BI35" i="48"/>
  <c r="CG19" i="48"/>
  <c r="CF19" i="48"/>
  <c r="CH19" i="48"/>
  <c r="CI19" i="48"/>
  <c r="CH21" i="48"/>
  <c r="CI21" i="48"/>
  <c r="CG21" i="48"/>
  <c r="CF21" i="48"/>
  <c r="R11" i="48"/>
  <c r="Q11" i="48"/>
  <c r="P11" i="48"/>
  <c r="F10" i="48" a="1"/>
  <c r="F10" i="48" s="1"/>
  <c r="N10" i="48" s="1"/>
  <c r="EC10" i="48" a="1"/>
  <c r="EC10" i="48" s="1"/>
  <c r="R28" i="48"/>
  <c r="P28" i="48"/>
  <c r="Q28" i="48"/>
  <c r="BI17" i="48"/>
  <c r="BH17" i="48"/>
  <c r="DC17" i="48" s="1"/>
  <c r="BJ17" i="48"/>
  <c r="CE27" i="48"/>
  <c r="DL27" i="48"/>
  <c r="F24" i="48" a="1"/>
  <c r="F24" i="48" s="1"/>
  <c r="N24" i="48" s="1"/>
  <c r="AQ18" i="48"/>
  <c r="AP18" i="48"/>
  <c r="AO18" i="48"/>
  <c r="CT18" i="48" s="1"/>
  <c r="AR18" i="48"/>
  <c r="AN33" i="48"/>
  <c r="AS33" i="48" s="1"/>
  <c r="CV33" i="48" s="1"/>
  <c r="BJ33" i="48"/>
  <c r="BI33" i="48"/>
  <c r="BH33" i="48"/>
  <c r="DC33" i="48" s="1"/>
  <c r="DL11" i="48"/>
  <c r="CE11" i="48"/>
  <c r="AN12" i="48"/>
  <c r="AS12" i="48" s="1"/>
  <c r="CV12" i="48" s="1"/>
  <c r="AN13" i="47"/>
  <c r="AS13" i="47" s="1"/>
  <c r="CV13" i="47" s="1"/>
  <c r="CE21" i="47"/>
  <c r="DL21" i="47"/>
  <c r="Q20" i="47"/>
  <c r="R20" i="47"/>
  <c r="P20" i="47"/>
  <c r="AN20" i="47"/>
  <c r="AS20" i="47" s="1"/>
  <c r="CV20" i="47" s="1"/>
  <c r="P28" i="47"/>
  <c r="Q28" i="47"/>
  <c r="R28" i="47"/>
  <c r="P25" i="47"/>
  <c r="Q25" i="47"/>
  <c r="R25" i="47"/>
  <c r="Q27" i="47"/>
  <c r="R27" i="47"/>
  <c r="P27" i="47"/>
  <c r="AN33" i="47"/>
  <c r="AS33" i="47" s="1"/>
  <c r="CV33" i="47" s="1"/>
  <c r="Q33" i="47"/>
  <c r="R33" i="47"/>
  <c r="P33" i="47"/>
  <c r="DL13" i="47"/>
  <c r="CE13" i="47"/>
  <c r="BH20" i="47"/>
  <c r="DC20" i="47" s="1"/>
  <c r="BI20" i="47"/>
  <c r="BJ20" i="47"/>
  <c r="R19" i="47"/>
  <c r="P19" i="47"/>
  <c r="Q19" i="47"/>
  <c r="BI11" i="47"/>
  <c r="BJ11" i="47"/>
  <c r="BH11" i="47"/>
  <c r="DC11" i="47" s="1"/>
  <c r="BI13" i="47"/>
  <c r="BJ13" i="47"/>
  <c r="BH13" i="47"/>
  <c r="DC13" i="47" s="1"/>
  <c r="AN28" i="47"/>
  <c r="AS28" i="47" s="1"/>
  <c r="CV28" i="47" s="1"/>
  <c r="P21" i="47"/>
  <c r="Q21" i="47"/>
  <c r="R21" i="47"/>
  <c r="F24" i="47" a="1"/>
  <c r="F24" i="47" s="1"/>
  <c r="N24" i="47" s="1"/>
  <c r="AN25" i="47"/>
  <c r="AS25" i="47" s="1"/>
  <c r="CV25" i="47" s="1"/>
  <c r="R34" i="47"/>
  <c r="P34" i="47"/>
  <c r="Q34" i="47"/>
  <c r="DL33" i="47"/>
  <c r="CE33" i="47"/>
  <c r="BH35" i="47"/>
  <c r="DC35" i="47" s="1"/>
  <c r="BJ35" i="47"/>
  <c r="BI35" i="47"/>
  <c r="R11" i="47"/>
  <c r="P11" i="47"/>
  <c r="Q11" i="47"/>
  <c r="BH12" i="47"/>
  <c r="DC12" i="47" s="1"/>
  <c r="BI12" i="47"/>
  <c r="BJ12" i="47"/>
  <c r="Q18" i="47"/>
  <c r="R18" i="47"/>
  <c r="P18" i="47"/>
  <c r="BJ19" i="47"/>
  <c r="BI19" i="47"/>
  <c r="BH19" i="47"/>
  <c r="DC19" i="47" s="1"/>
  <c r="BH25" i="47"/>
  <c r="DC25" i="47" s="1"/>
  <c r="BJ25" i="47"/>
  <c r="BI25" i="47"/>
  <c r="R26" i="47"/>
  <c r="Q26" i="47"/>
  <c r="P26" i="47"/>
  <c r="CE26" i="47"/>
  <c r="DL26" i="47"/>
  <c r="BH18" i="47"/>
  <c r="DC18" i="47" s="1"/>
  <c r="BJ18" i="47"/>
  <c r="BI18" i="47"/>
  <c r="BI34" i="47"/>
  <c r="BH34" i="47"/>
  <c r="DC34" i="47" s="1"/>
  <c r="BJ34" i="47"/>
  <c r="DL12" i="47"/>
  <c r="CE12" i="47"/>
  <c r="BI26" i="47"/>
  <c r="BJ26" i="47"/>
  <c r="BH26" i="47"/>
  <c r="DC26" i="47" s="1"/>
  <c r="BJ27" i="47"/>
  <c r="BI27" i="47"/>
  <c r="BH27" i="47"/>
  <c r="DC27" i="47" s="1"/>
  <c r="AN32" i="47"/>
  <c r="AS32" i="47" s="1"/>
  <c r="CV32" i="47" s="1"/>
  <c r="DL34" i="47"/>
  <c r="CE34" i="47"/>
  <c r="CE20" i="47"/>
  <c r="DL20" i="47"/>
  <c r="CE19" i="47"/>
  <c r="DL19" i="47"/>
  <c r="R35" i="47"/>
  <c r="Q35" i="47"/>
  <c r="P35" i="47"/>
  <c r="F31" i="47" a="1"/>
  <c r="F31" i="47" s="1"/>
  <c r="N31" i="47" s="1"/>
  <c r="BG31" i="47"/>
  <c r="BK31" i="47" s="1"/>
  <c r="AN26" i="47"/>
  <c r="AS26" i="47" s="1"/>
  <c r="CV26" i="47" s="1"/>
  <c r="BJ32" i="47"/>
  <c r="BI32" i="47"/>
  <c r="BH32" i="47"/>
  <c r="DC32" i="47" s="1"/>
  <c r="R32" i="47"/>
  <c r="P32" i="47"/>
  <c r="Q32" i="47"/>
  <c r="AN11" i="47"/>
  <c r="AS11" i="47" s="1"/>
  <c r="CV11" i="47" s="1"/>
  <c r="AN18" i="47"/>
  <c r="AS18" i="47" s="1"/>
  <c r="CV18" i="47" s="1"/>
  <c r="AN34" i="47"/>
  <c r="AS34" i="47" s="1"/>
  <c r="CV34" i="47" s="1"/>
  <c r="AN27" i="47"/>
  <c r="AS27" i="47" s="1"/>
  <c r="CV27" i="47" s="1"/>
  <c r="BI28" i="47"/>
  <c r="BJ28" i="47"/>
  <c r="BH28" i="47"/>
  <c r="DC28" i="47" s="1"/>
  <c r="CE32" i="47"/>
  <c r="DL32" i="47"/>
  <c r="DL35" i="47"/>
  <c r="CE35" i="47"/>
  <c r="EC10" i="47" a="1"/>
  <c r="EC10" i="47" s="1"/>
  <c r="F10" i="47" a="1"/>
  <c r="F10" i="47" s="1"/>
  <c r="N10" i="47" s="1"/>
  <c r="F17" i="47" a="1"/>
  <c r="F17" i="47" s="1"/>
  <c r="N17" i="47" s="1"/>
  <c r="BJ21" i="47"/>
  <c r="BH21" i="47"/>
  <c r="DC21" i="47" s="1"/>
  <c r="BI21" i="47"/>
  <c r="DL18" i="47"/>
  <c r="CE18" i="47"/>
  <c r="DL27" i="47"/>
  <c r="CE27" i="47"/>
  <c r="AN12" i="47"/>
  <c r="AS12" i="47" s="1"/>
  <c r="CV12" i="47" s="1"/>
  <c r="DL25" i="47"/>
  <c r="CE25" i="47"/>
  <c r="CE28" i="47"/>
  <c r="DL28" i="47"/>
  <c r="AN35" i="47"/>
  <c r="AS35" i="47" s="1"/>
  <c r="CV35" i="47" s="1"/>
  <c r="BJ33" i="47"/>
  <c r="BI33" i="47"/>
  <c r="BH33" i="47"/>
  <c r="DC33" i="47" s="1"/>
  <c r="DL11" i="47"/>
  <c r="CE11" i="47"/>
  <c r="AN19" i="47"/>
  <c r="AS19" i="47" s="1"/>
  <c r="CV19" i="47" s="1"/>
  <c r="AN21" i="47"/>
  <c r="AS21" i="47" s="1"/>
  <c r="CV21" i="47" s="1"/>
  <c r="AN21" i="46"/>
  <c r="AS21" i="46" s="1"/>
  <c r="CV21" i="46" s="1"/>
  <c r="P26" i="46"/>
  <c r="Q26" i="46"/>
  <c r="R26" i="46"/>
  <c r="AN28" i="46"/>
  <c r="AS28" i="46" s="1"/>
  <c r="CV28" i="46" s="1"/>
  <c r="R11" i="46"/>
  <c r="Q11" i="46"/>
  <c r="P11" i="46"/>
  <c r="AN25" i="46"/>
  <c r="AS25" i="46" s="1"/>
  <c r="CV25" i="46" s="1"/>
  <c r="AN19" i="46"/>
  <c r="AS19" i="46" s="1"/>
  <c r="CV19" i="46" s="1"/>
  <c r="AN27" i="46"/>
  <c r="AS27" i="46" s="1"/>
  <c r="CV27" i="46" s="1"/>
  <c r="P21" i="46"/>
  <c r="Q21" i="46"/>
  <c r="R21" i="46"/>
  <c r="R35" i="46"/>
  <c r="P35" i="46"/>
  <c r="Q35" i="46"/>
  <c r="R19" i="46"/>
  <c r="Q19" i="46"/>
  <c r="P19" i="46"/>
  <c r="CE19" i="46"/>
  <c r="DL19" i="46"/>
  <c r="BH18" i="46"/>
  <c r="DC18" i="46" s="1"/>
  <c r="BJ18" i="46"/>
  <c r="BI18" i="46"/>
  <c r="CE26" i="46"/>
  <c r="DL26" i="46"/>
  <c r="Q28" i="46"/>
  <c r="P28" i="46"/>
  <c r="R28" i="46"/>
  <c r="AN34" i="46"/>
  <c r="AS34" i="46" s="1"/>
  <c r="CV34" i="46" s="1"/>
  <c r="F31" i="46" a="1"/>
  <c r="F31" i="46" s="1"/>
  <c r="N31" i="46" s="1"/>
  <c r="BG31" i="46"/>
  <c r="BK31" i="46" s="1"/>
  <c r="BJ12" i="46"/>
  <c r="BH12" i="46"/>
  <c r="DC12" i="46" s="1"/>
  <c r="BI12" i="46"/>
  <c r="R18" i="46"/>
  <c r="P18" i="46"/>
  <c r="Q18" i="46"/>
  <c r="AN35" i="46"/>
  <c r="AS35" i="46" s="1"/>
  <c r="CV35" i="46" s="1"/>
  <c r="AN32" i="46"/>
  <c r="AS32" i="46" s="1"/>
  <c r="CV32" i="46" s="1"/>
  <c r="F10" i="46" a="1"/>
  <c r="F10" i="46" s="1"/>
  <c r="N10" i="46" s="1"/>
  <c r="EC10" i="46" a="1"/>
  <c r="EC10" i="46" s="1"/>
  <c r="CE21" i="46"/>
  <c r="DL21" i="46"/>
  <c r="F17" i="46" a="1"/>
  <c r="F17" i="46" s="1"/>
  <c r="N17" i="46" s="1"/>
  <c r="DL13" i="46"/>
  <c r="CE13" i="46"/>
  <c r="AN18" i="46"/>
  <c r="AS18" i="46" s="1"/>
  <c r="CV18" i="46" s="1"/>
  <c r="BH27" i="46"/>
  <c r="DC27" i="46" s="1"/>
  <c r="BJ27" i="46"/>
  <c r="BI27" i="46"/>
  <c r="CE33" i="46"/>
  <c r="DL33" i="46"/>
  <c r="R33" i="46"/>
  <c r="Q33" i="46"/>
  <c r="P33" i="46"/>
  <c r="AN11" i="46"/>
  <c r="AS11" i="46" s="1"/>
  <c r="CV11" i="46" s="1"/>
  <c r="BH25" i="46"/>
  <c r="DC25" i="46" s="1"/>
  <c r="BI25" i="46"/>
  <c r="BJ25" i="46"/>
  <c r="BJ32" i="46"/>
  <c r="BH32" i="46"/>
  <c r="DC32" i="46" s="1"/>
  <c r="BI32" i="46"/>
  <c r="DL34" i="46"/>
  <c r="CE34" i="46"/>
  <c r="AN12" i="46"/>
  <c r="AS12" i="46" s="1"/>
  <c r="CV12" i="46" s="1"/>
  <c r="BH19" i="46"/>
  <c r="DC19" i="46" s="1"/>
  <c r="BJ19" i="46"/>
  <c r="BI19" i="46"/>
  <c r="BH26" i="46"/>
  <c r="DC26" i="46" s="1"/>
  <c r="BJ26" i="46"/>
  <c r="BI26" i="46"/>
  <c r="AN13" i="46"/>
  <c r="AS13" i="46" s="1"/>
  <c r="CV13" i="46" s="1"/>
  <c r="AN20" i="46"/>
  <c r="AS20" i="46" s="1"/>
  <c r="CV20" i="46" s="1"/>
  <c r="BI21" i="46"/>
  <c r="BH21" i="46"/>
  <c r="DC21" i="46" s="1"/>
  <c r="BJ21" i="46"/>
  <c r="P27" i="46"/>
  <c r="R27" i="46"/>
  <c r="Q27" i="46"/>
  <c r="DL25" i="46"/>
  <c r="CE25" i="46"/>
  <c r="AN33" i="46"/>
  <c r="AS33" i="46" s="1"/>
  <c r="CV33" i="46" s="1"/>
  <c r="R32" i="46"/>
  <c r="Q32" i="46"/>
  <c r="P32" i="46"/>
  <c r="CE12" i="46"/>
  <c r="DL12" i="46"/>
  <c r="AN26" i="46"/>
  <c r="AS26" i="46" s="1"/>
  <c r="CV26" i="46" s="1"/>
  <c r="BJ11" i="46"/>
  <c r="BI11" i="46"/>
  <c r="BH11" i="46"/>
  <c r="DC11" i="46" s="1"/>
  <c r="P25" i="46"/>
  <c r="Q25" i="46"/>
  <c r="R25" i="46"/>
  <c r="BJ33" i="46"/>
  <c r="BI33" i="46"/>
  <c r="BH33" i="46"/>
  <c r="DC33" i="46" s="1"/>
  <c r="CE32" i="46"/>
  <c r="DL32" i="46"/>
  <c r="DL18" i="46"/>
  <c r="CE18" i="46"/>
  <c r="CE28" i="46"/>
  <c r="DL28" i="46"/>
  <c r="BI13" i="46"/>
  <c r="BH13" i="46"/>
  <c r="DC13" i="46" s="1"/>
  <c r="BJ13" i="46"/>
  <c r="DL20" i="46"/>
  <c r="CE20" i="46"/>
  <c r="BH35" i="46"/>
  <c r="DC35" i="46" s="1"/>
  <c r="BJ35" i="46"/>
  <c r="BI35" i="46"/>
  <c r="CE27" i="46"/>
  <c r="DL27" i="46"/>
  <c r="DL35" i="46"/>
  <c r="CE35" i="46"/>
  <c r="BI20" i="46"/>
  <c r="BH20" i="46"/>
  <c r="DC20" i="46" s="1"/>
  <c r="BJ20" i="46"/>
  <c r="Q20" i="46"/>
  <c r="P20" i="46"/>
  <c r="R20" i="46"/>
  <c r="F24" i="46" a="1"/>
  <c r="F24" i="46" s="1"/>
  <c r="N24" i="46" s="1"/>
  <c r="BJ28" i="46"/>
  <c r="BI28" i="46"/>
  <c r="BH28" i="46"/>
  <c r="DC28" i="46" s="1"/>
  <c r="P34" i="46"/>
  <c r="R34" i="46"/>
  <c r="Q34" i="46"/>
  <c r="BI34" i="46"/>
  <c r="BH34" i="46"/>
  <c r="DC34" i="46" s="1"/>
  <c r="BJ34" i="46"/>
  <c r="DL11" i="46"/>
  <c r="CE11" i="46"/>
  <c r="R24" i="60" l="1"/>
  <c r="AQ10" i="58"/>
  <c r="AS10" i="58"/>
  <c r="CV10" i="58" s="1"/>
  <c r="AP17" i="54"/>
  <c r="AS17" i="54"/>
  <c r="CV17" i="54" s="1"/>
  <c r="CF10" i="63"/>
  <c r="AO17" i="69"/>
  <c r="CT17" i="69" s="1"/>
  <c r="AS17" i="69"/>
  <c r="CV17" i="69" s="1"/>
  <c r="AQ17" i="57"/>
  <c r="AS17" i="57"/>
  <c r="CV17" i="57" s="1"/>
  <c r="AO10" i="57"/>
  <c r="CT10" i="57" s="1"/>
  <c r="AS10" i="57"/>
  <c r="CV10" i="57" s="1"/>
  <c r="BJ17" i="76"/>
  <c r="AQ24" i="60"/>
  <c r="AS24" i="60"/>
  <c r="CV24" i="60" s="1"/>
  <c r="AR17" i="57"/>
  <c r="AP17" i="57"/>
  <c r="DL17" i="59"/>
  <c r="P24" i="57"/>
  <c r="CF11" i="53"/>
  <c r="BJ17" i="57"/>
  <c r="DL17" i="76"/>
  <c r="R17" i="66"/>
  <c r="CH24" i="60"/>
  <c r="CH11" i="63"/>
  <c r="DL24" i="60"/>
  <c r="BH24" i="70"/>
  <c r="DC24" i="70" s="1"/>
  <c r="BH31" i="66"/>
  <c r="DC31" i="66" s="1"/>
  <c r="BI24" i="70"/>
  <c r="Q24" i="70"/>
  <c r="BJ24" i="70"/>
  <c r="R24" i="70"/>
  <c r="R10" i="52"/>
  <c r="BI17" i="76"/>
  <c r="BI17" i="57"/>
  <c r="Q10" i="52"/>
  <c r="BH17" i="76"/>
  <c r="DC17" i="76" s="1"/>
  <c r="BK17" i="57"/>
  <c r="BH31" i="63"/>
  <c r="DC31" i="63" s="1"/>
  <c r="AR10" i="57"/>
  <c r="P24" i="71"/>
  <c r="P24" i="60"/>
  <c r="CF18" i="57"/>
  <c r="CG18" i="57"/>
  <c r="P31" i="66"/>
  <c r="CG33" i="58"/>
  <c r="AP24" i="60"/>
  <c r="BJ10" i="53"/>
  <c r="CJ21" i="58"/>
  <c r="CK21" i="58"/>
  <c r="CJ34" i="64"/>
  <c r="CK34" i="64"/>
  <c r="CJ33" i="64"/>
  <c r="CK33" i="64"/>
  <c r="CJ25" i="72"/>
  <c r="CK25" i="72"/>
  <c r="CJ10" i="72"/>
  <c r="CK10" i="72"/>
  <c r="CJ33" i="71"/>
  <c r="CK33" i="71"/>
  <c r="CJ34" i="71"/>
  <c r="CK34" i="71"/>
  <c r="CJ32" i="71"/>
  <c r="CK32" i="71"/>
  <c r="CJ11" i="71"/>
  <c r="CK11" i="71"/>
  <c r="CJ20" i="75"/>
  <c r="CK20" i="75"/>
  <c r="CJ17" i="76"/>
  <c r="CK17" i="76"/>
  <c r="CJ12" i="76"/>
  <c r="CK12" i="76"/>
  <c r="CJ14" i="74"/>
  <c r="CK14" i="74"/>
  <c r="CJ12" i="70"/>
  <c r="CK12" i="70"/>
  <c r="CJ14" i="53"/>
  <c r="CK14" i="53"/>
  <c r="CJ21" i="69"/>
  <c r="CK21" i="69"/>
  <c r="CH34" i="63"/>
  <c r="CK34" i="63"/>
  <c r="CJ11" i="63"/>
  <c r="CK11" i="63"/>
  <c r="CJ17" i="66"/>
  <c r="CK17" i="66"/>
  <c r="CJ10" i="58"/>
  <c r="CK10" i="58"/>
  <c r="CJ10" i="47"/>
  <c r="CK10" i="47"/>
  <c r="CJ19" i="71"/>
  <c r="CK19" i="71"/>
  <c r="Q24" i="71"/>
  <c r="CJ35" i="70"/>
  <c r="CK35" i="70"/>
  <c r="CJ14" i="48"/>
  <c r="CK14" i="48"/>
  <c r="CJ35" i="57"/>
  <c r="CK35" i="57"/>
  <c r="CI32" i="54"/>
  <c r="CK32" i="54"/>
  <c r="CJ10" i="66"/>
  <c r="CK10" i="66"/>
  <c r="CJ17" i="55"/>
  <c r="CK17" i="55"/>
  <c r="CJ34" i="50"/>
  <c r="CK34" i="50"/>
  <c r="CJ35" i="68"/>
  <c r="CK35" i="68"/>
  <c r="CJ35" i="74"/>
  <c r="CK35" i="74"/>
  <c r="CJ34" i="68"/>
  <c r="CK34" i="68"/>
  <c r="CJ24" i="70"/>
  <c r="CK24" i="70"/>
  <c r="CJ31" i="69"/>
  <c r="CK31" i="69"/>
  <c r="CJ32" i="68"/>
  <c r="CK32" i="68"/>
  <c r="CJ34" i="75"/>
  <c r="CK34" i="75"/>
  <c r="CJ13" i="76"/>
  <c r="CK13" i="76"/>
  <c r="CJ27" i="76"/>
  <c r="CK27" i="76"/>
  <c r="CJ13" i="69"/>
  <c r="CK13" i="69"/>
  <c r="CJ20" i="57"/>
  <c r="CK20" i="57"/>
  <c r="CJ14" i="71"/>
  <c r="CK14" i="71"/>
  <c r="CJ34" i="70"/>
  <c r="CK34" i="70"/>
  <c r="CJ21" i="71"/>
  <c r="CK21" i="71"/>
  <c r="CJ32" i="58"/>
  <c r="CK32" i="58"/>
  <c r="CJ10" i="67"/>
  <c r="CK10" i="67"/>
  <c r="CJ10" i="70"/>
  <c r="CK10" i="70"/>
  <c r="CJ18" i="47"/>
  <c r="CK18" i="47"/>
  <c r="CJ18" i="49"/>
  <c r="CK18" i="49"/>
  <c r="CJ32" i="49"/>
  <c r="CK32" i="49"/>
  <c r="CJ11" i="54"/>
  <c r="CK11" i="54"/>
  <c r="CJ21" i="54"/>
  <c r="CK21" i="54"/>
  <c r="CJ35" i="48"/>
  <c r="CK35" i="48"/>
  <c r="CJ33" i="48"/>
  <c r="CK33" i="48"/>
  <c r="CJ27" i="53"/>
  <c r="CK27" i="53"/>
  <c r="CJ21" i="56"/>
  <c r="CK21" i="56"/>
  <c r="CJ10" i="61"/>
  <c r="CK10" i="61"/>
  <c r="CJ12" i="61"/>
  <c r="CK12" i="61"/>
  <c r="CJ32" i="61"/>
  <c r="CK32" i="61"/>
  <c r="CJ13" i="58"/>
  <c r="CK13" i="58"/>
  <c r="CJ11" i="62"/>
  <c r="CK11" i="62"/>
  <c r="CJ34" i="62"/>
  <c r="CK34" i="62"/>
  <c r="CJ28" i="67"/>
  <c r="CK28" i="67"/>
  <c r="CJ27" i="67"/>
  <c r="CK27" i="67"/>
  <c r="CJ32" i="67"/>
  <c r="CK32" i="67"/>
  <c r="CJ34" i="65"/>
  <c r="CK34" i="65"/>
  <c r="CJ28" i="66"/>
  <c r="CK28" i="66"/>
  <c r="CJ12" i="72"/>
  <c r="CK12" i="72"/>
  <c r="CJ19" i="72"/>
  <c r="CK19" i="72"/>
  <c r="CJ11" i="72"/>
  <c r="CK11" i="72"/>
  <c r="CJ18" i="74"/>
  <c r="CK18" i="74"/>
  <c r="CJ21" i="72"/>
  <c r="CK21" i="72"/>
  <c r="CJ18" i="68"/>
  <c r="CK18" i="68"/>
  <c r="CJ26" i="72"/>
  <c r="CK26" i="72"/>
  <c r="CJ32" i="46"/>
  <c r="CK32" i="46"/>
  <c r="CJ28" i="47"/>
  <c r="CK28" i="47"/>
  <c r="CJ35" i="47"/>
  <c r="CK35" i="47"/>
  <c r="CJ21" i="47"/>
  <c r="CK21" i="47"/>
  <c r="CJ27" i="48"/>
  <c r="CK27" i="48"/>
  <c r="CJ34" i="48"/>
  <c r="CK34" i="48"/>
  <c r="CJ13" i="50"/>
  <c r="CK13" i="50"/>
  <c r="CJ28" i="53"/>
  <c r="CK28" i="53"/>
  <c r="CJ25" i="50"/>
  <c r="CK25" i="50"/>
  <c r="CJ25" i="61"/>
  <c r="CK25" i="61"/>
  <c r="CJ21" i="67"/>
  <c r="CK21" i="67"/>
  <c r="CJ25" i="66"/>
  <c r="CK25" i="66"/>
  <c r="CJ25" i="46"/>
  <c r="CK25" i="46"/>
  <c r="CJ21" i="46"/>
  <c r="CK21" i="46"/>
  <c r="CJ11" i="47"/>
  <c r="CK11" i="47"/>
  <c r="CJ25" i="47"/>
  <c r="CK25" i="47"/>
  <c r="CJ19" i="47"/>
  <c r="CK19" i="47"/>
  <c r="CJ19" i="49"/>
  <c r="CK19" i="49"/>
  <c r="CJ20" i="53"/>
  <c r="CK20" i="53"/>
  <c r="CJ32" i="52"/>
  <c r="CK32" i="52"/>
  <c r="CJ35" i="50"/>
  <c r="CK35" i="50"/>
  <c r="CJ32" i="51"/>
  <c r="CK32" i="51"/>
  <c r="CJ20" i="51"/>
  <c r="CK20" i="51"/>
  <c r="CJ25" i="51"/>
  <c r="CK25" i="51"/>
  <c r="CJ12" i="54"/>
  <c r="CK12" i="54"/>
  <c r="CJ34" i="61"/>
  <c r="CK34" i="61"/>
  <c r="CJ13" i="54"/>
  <c r="CK13" i="54"/>
  <c r="CJ35" i="61"/>
  <c r="CK35" i="61"/>
  <c r="R31" i="54"/>
  <c r="CJ33" i="61"/>
  <c r="CK33" i="61"/>
  <c r="CJ24" i="59"/>
  <c r="CK24" i="59"/>
  <c r="CJ20" i="54"/>
  <c r="CK20" i="54"/>
  <c r="CJ21" i="65"/>
  <c r="CK21" i="65"/>
  <c r="CJ13" i="64"/>
  <c r="CK13" i="64"/>
  <c r="CJ25" i="67"/>
  <c r="CK25" i="67"/>
  <c r="CJ11" i="64"/>
  <c r="CK11" i="64"/>
  <c r="CJ18" i="65"/>
  <c r="CK18" i="65"/>
  <c r="CJ19" i="65"/>
  <c r="CK19" i="65"/>
  <c r="CJ20" i="62"/>
  <c r="CK20" i="62"/>
  <c r="CJ12" i="67"/>
  <c r="CK12" i="67"/>
  <c r="CJ18" i="75"/>
  <c r="CK18" i="75"/>
  <c r="CJ20" i="74"/>
  <c r="CK20" i="74"/>
  <c r="CJ31" i="72"/>
  <c r="CK31" i="72"/>
  <c r="CJ28" i="68"/>
  <c r="CK28" i="68"/>
  <c r="CJ19" i="75"/>
  <c r="CK19" i="75"/>
  <c r="CJ33" i="75"/>
  <c r="CK33" i="75"/>
  <c r="CJ35" i="71"/>
  <c r="CK35" i="71"/>
  <c r="CJ27" i="68"/>
  <c r="CK27" i="68"/>
  <c r="CJ11" i="76"/>
  <c r="CK11" i="76"/>
  <c r="CJ13" i="71"/>
  <c r="CK13" i="71"/>
  <c r="CJ14" i="76"/>
  <c r="CK14" i="76"/>
  <c r="CJ13" i="52"/>
  <c r="CK13" i="52"/>
  <c r="CJ33" i="58"/>
  <c r="CK33" i="58"/>
  <c r="CJ13" i="57"/>
  <c r="CK13" i="57"/>
  <c r="CJ25" i="70"/>
  <c r="CK25" i="70"/>
  <c r="CJ19" i="60"/>
  <c r="CK19" i="60"/>
  <c r="CJ31" i="58"/>
  <c r="CK31" i="58"/>
  <c r="CJ10" i="76"/>
  <c r="CK10" i="76"/>
  <c r="CJ20" i="46"/>
  <c r="CK20" i="46"/>
  <c r="CJ18" i="53"/>
  <c r="CK18" i="53"/>
  <c r="CJ21" i="53"/>
  <c r="CK21" i="53"/>
  <c r="CJ26" i="50"/>
  <c r="CK26" i="50"/>
  <c r="CJ35" i="46"/>
  <c r="CK35" i="46"/>
  <c r="CJ33" i="46"/>
  <c r="CK33" i="46"/>
  <c r="CJ26" i="48"/>
  <c r="CK26" i="48"/>
  <c r="CJ35" i="52"/>
  <c r="CK35" i="52"/>
  <c r="CJ18" i="51"/>
  <c r="CK18" i="51"/>
  <c r="CJ11" i="51"/>
  <c r="CK11" i="51"/>
  <c r="CJ31" i="54"/>
  <c r="CK31" i="54"/>
  <c r="CJ27" i="56"/>
  <c r="CK27" i="56"/>
  <c r="CJ26" i="61"/>
  <c r="CK26" i="61"/>
  <c r="CJ27" i="46"/>
  <c r="CK27" i="46"/>
  <c r="CJ34" i="46"/>
  <c r="CK34" i="46"/>
  <c r="CJ19" i="46"/>
  <c r="CK19" i="46"/>
  <c r="CJ12" i="48"/>
  <c r="CK12" i="48"/>
  <c r="CJ17" i="48"/>
  <c r="CK17" i="48"/>
  <c r="CJ13" i="48"/>
  <c r="CK13" i="48"/>
  <c r="CJ25" i="48"/>
  <c r="CK25" i="48"/>
  <c r="CJ28" i="50"/>
  <c r="CK28" i="50"/>
  <c r="CJ13" i="51"/>
  <c r="CK13" i="51"/>
  <c r="CJ25" i="53"/>
  <c r="CK25" i="53"/>
  <c r="CJ27" i="50"/>
  <c r="CK27" i="50"/>
  <c r="P10" i="53"/>
  <c r="CJ12" i="51"/>
  <c r="CK12" i="51"/>
  <c r="CJ17" i="50"/>
  <c r="CK17" i="50"/>
  <c r="CJ17" i="59"/>
  <c r="CK17" i="59"/>
  <c r="CJ11" i="61"/>
  <c r="CK11" i="61"/>
  <c r="CJ25" i="56"/>
  <c r="CK25" i="56"/>
  <c r="CJ24" i="55"/>
  <c r="CK24" i="55"/>
  <c r="Q31" i="54"/>
  <c r="CJ27" i="61"/>
  <c r="CK27" i="61"/>
  <c r="CJ20" i="56"/>
  <c r="CK20" i="56"/>
  <c r="CJ26" i="66"/>
  <c r="CK26" i="66"/>
  <c r="CJ17" i="63"/>
  <c r="CK17" i="63"/>
  <c r="CJ24" i="63"/>
  <c r="CK24" i="63"/>
  <c r="CJ21" i="62"/>
  <c r="CK21" i="62"/>
  <c r="CJ33" i="62"/>
  <c r="CK33" i="62"/>
  <c r="CJ32" i="62"/>
  <c r="CK32" i="62"/>
  <c r="CJ10" i="64"/>
  <c r="CK10" i="64"/>
  <c r="CJ20" i="64"/>
  <c r="CK20" i="64"/>
  <c r="CJ33" i="67"/>
  <c r="CK33" i="67"/>
  <c r="CJ32" i="74"/>
  <c r="CK32" i="74"/>
  <c r="CJ24" i="71"/>
  <c r="CK24" i="71"/>
  <c r="CJ26" i="75"/>
  <c r="CK26" i="75"/>
  <c r="CJ12" i="74"/>
  <c r="CK12" i="74"/>
  <c r="CJ35" i="75"/>
  <c r="CK35" i="75"/>
  <c r="CJ33" i="74"/>
  <c r="CK33" i="74"/>
  <c r="CJ18" i="71"/>
  <c r="CK18" i="71"/>
  <c r="CJ11" i="74"/>
  <c r="CK11" i="74"/>
  <c r="CJ27" i="72"/>
  <c r="CK27" i="72"/>
  <c r="CJ13" i="72"/>
  <c r="CK13" i="72"/>
  <c r="CJ11" i="70"/>
  <c r="CK11" i="70"/>
  <c r="CJ19" i="69"/>
  <c r="CK19" i="69"/>
  <c r="CJ25" i="76"/>
  <c r="CK25" i="76"/>
  <c r="CJ27" i="71"/>
  <c r="CK27" i="71"/>
  <c r="CJ28" i="71"/>
  <c r="CK28" i="71"/>
  <c r="CJ25" i="60"/>
  <c r="CK25" i="60"/>
  <c r="CF13" i="66"/>
  <c r="CK13" i="66"/>
  <c r="CJ10" i="53"/>
  <c r="CK10" i="53"/>
  <c r="CJ10" i="71"/>
  <c r="CK10" i="71"/>
  <c r="AQ10" i="57"/>
  <c r="CJ10" i="63"/>
  <c r="CK10" i="63"/>
  <c r="CF12" i="57"/>
  <c r="CK12" i="57"/>
  <c r="CJ26" i="47"/>
  <c r="CK26" i="47"/>
  <c r="CJ10" i="49"/>
  <c r="CK10" i="49"/>
  <c r="CJ20" i="58"/>
  <c r="CK20" i="58"/>
  <c r="CJ13" i="67"/>
  <c r="CK13" i="67"/>
  <c r="CJ28" i="48"/>
  <c r="CK28" i="48"/>
  <c r="CJ33" i="51"/>
  <c r="CK33" i="51"/>
  <c r="CJ28" i="51"/>
  <c r="CK28" i="51"/>
  <c r="CJ33" i="50"/>
  <c r="CK33" i="50"/>
  <c r="CJ33" i="52"/>
  <c r="CK33" i="52"/>
  <c r="CJ33" i="53"/>
  <c r="CK33" i="53"/>
  <c r="CJ31" i="66"/>
  <c r="CK31" i="66"/>
  <c r="CJ27" i="65"/>
  <c r="CK27" i="65"/>
  <c r="CJ19" i="51"/>
  <c r="CK19" i="51"/>
  <c r="CJ11" i="50"/>
  <c r="CK11" i="50"/>
  <c r="CJ28" i="61"/>
  <c r="CK28" i="61"/>
  <c r="CJ21" i="61"/>
  <c r="CK21" i="61"/>
  <c r="CJ19" i="64"/>
  <c r="CK19" i="64"/>
  <c r="CJ32" i="64"/>
  <c r="CK32" i="64"/>
  <c r="CJ10" i="62"/>
  <c r="CK10" i="62"/>
  <c r="CJ11" i="46"/>
  <c r="CK11" i="46"/>
  <c r="CJ32" i="47"/>
  <c r="CK32" i="47"/>
  <c r="CJ20" i="47"/>
  <c r="CK20" i="47"/>
  <c r="CJ11" i="48"/>
  <c r="CK11" i="48"/>
  <c r="CJ34" i="49"/>
  <c r="CK34" i="49"/>
  <c r="CJ35" i="49"/>
  <c r="CK35" i="49"/>
  <c r="CJ11" i="49"/>
  <c r="CK11" i="49"/>
  <c r="CJ21" i="49"/>
  <c r="CK21" i="49"/>
  <c r="CJ27" i="52"/>
  <c r="CK27" i="52"/>
  <c r="CJ26" i="52"/>
  <c r="CK26" i="52"/>
  <c r="CJ26" i="53"/>
  <c r="CK26" i="53"/>
  <c r="CJ32" i="50"/>
  <c r="CK32" i="50"/>
  <c r="CJ35" i="53"/>
  <c r="CK35" i="53"/>
  <c r="Q10" i="53"/>
  <c r="CJ28" i="52"/>
  <c r="CK28" i="52"/>
  <c r="CJ10" i="51"/>
  <c r="CK10" i="51"/>
  <c r="CJ19" i="58"/>
  <c r="CK19" i="58"/>
  <c r="CJ28" i="56"/>
  <c r="CK28" i="56"/>
  <c r="CJ19" i="61"/>
  <c r="CK19" i="61"/>
  <c r="CJ26" i="56"/>
  <c r="CK26" i="56"/>
  <c r="CJ19" i="56"/>
  <c r="CK19" i="56"/>
  <c r="CJ20" i="61"/>
  <c r="CK20" i="61"/>
  <c r="CJ13" i="56"/>
  <c r="CK13" i="56"/>
  <c r="CJ11" i="56"/>
  <c r="CK11" i="56"/>
  <c r="CJ10" i="56"/>
  <c r="CK10" i="56"/>
  <c r="P17" i="55"/>
  <c r="CJ31" i="60"/>
  <c r="CK31" i="60"/>
  <c r="CJ31" i="57"/>
  <c r="CK31" i="57"/>
  <c r="CJ31" i="56"/>
  <c r="CK31" i="56"/>
  <c r="CJ13" i="59"/>
  <c r="CK13" i="59"/>
  <c r="CJ33" i="65"/>
  <c r="CK33" i="65"/>
  <c r="CJ11" i="67"/>
  <c r="CK11" i="67"/>
  <c r="CJ35" i="67"/>
  <c r="CK35" i="67"/>
  <c r="CJ20" i="67"/>
  <c r="CK20" i="67"/>
  <c r="CJ25" i="65"/>
  <c r="CK25" i="65"/>
  <c r="CJ28" i="65"/>
  <c r="CK28" i="65"/>
  <c r="CJ18" i="62"/>
  <c r="CK18" i="62"/>
  <c r="CJ35" i="62"/>
  <c r="CK35" i="62"/>
  <c r="CJ28" i="75"/>
  <c r="CK28" i="75"/>
  <c r="CJ20" i="68"/>
  <c r="CK20" i="68"/>
  <c r="CJ21" i="74"/>
  <c r="CK21" i="74"/>
  <c r="CJ26" i="74"/>
  <c r="CK26" i="74"/>
  <c r="CJ21" i="75"/>
  <c r="CK21" i="75"/>
  <c r="CJ20" i="69"/>
  <c r="CK20" i="69"/>
  <c r="CJ35" i="76"/>
  <c r="CK35" i="76"/>
  <c r="CJ32" i="76"/>
  <c r="CK32" i="76"/>
  <c r="CJ13" i="70"/>
  <c r="CK13" i="70"/>
  <c r="CJ35" i="58"/>
  <c r="CK35" i="58"/>
  <c r="CI10" i="52"/>
  <c r="DL10" i="52" s="1"/>
  <c r="CK10" i="52"/>
  <c r="CJ20" i="59"/>
  <c r="CK20" i="59"/>
  <c r="CJ25" i="63"/>
  <c r="CK25" i="63"/>
  <c r="CJ32" i="69"/>
  <c r="CK32" i="69"/>
  <c r="CJ10" i="69"/>
  <c r="CK10" i="69"/>
  <c r="CJ31" i="63"/>
  <c r="CK31" i="63"/>
  <c r="CJ10" i="46"/>
  <c r="CK10" i="46"/>
  <c r="CJ10" i="50"/>
  <c r="CK10" i="50"/>
  <c r="CJ20" i="60"/>
  <c r="CK20" i="60"/>
  <c r="CJ10" i="60"/>
  <c r="CK10" i="60"/>
  <c r="CJ27" i="47"/>
  <c r="CK27" i="47"/>
  <c r="CJ34" i="47"/>
  <c r="CK34" i="47"/>
  <c r="CJ20" i="49"/>
  <c r="CK20" i="49"/>
  <c r="CJ13" i="49"/>
  <c r="CK13" i="49"/>
  <c r="CJ19" i="53"/>
  <c r="CK19" i="53"/>
  <c r="CJ34" i="51"/>
  <c r="CK34" i="51"/>
  <c r="CJ32" i="53"/>
  <c r="CK32" i="53"/>
  <c r="CJ21" i="51"/>
  <c r="CK21" i="51"/>
  <c r="CJ35" i="51"/>
  <c r="CK35" i="51"/>
  <c r="CJ18" i="61"/>
  <c r="CK18" i="61"/>
  <c r="CJ17" i="60"/>
  <c r="CK17" i="60"/>
  <c r="R17" i="55"/>
  <c r="CJ11" i="59"/>
  <c r="CK11" i="59"/>
  <c r="CJ18" i="54"/>
  <c r="CK18" i="54"/>
  <c r="CJ27" i="66"/>
  <c r="CK27" i="66"/>
  <c r="CJ32" i="65"/>
  <c r="CK32" i="65"/>
  <c r="CJ12" i="62"/>
  <c r="CK12" i="62"/>
  <c r="CJ35" i="64"/>
  <c r="CK35" i="64"/>
  <c r="CJ24" i="62"/>
  <c r="CK24" i="62"/>
  <c r="CJ26" i="65"/>
  <c r="CK26" i="65"/>
  <c r="CJ12" i="64"/>
  <c r="CK12" i="64"/>
  <c r="CG11" i="63"/>
  <c r="CJ27" i="74"/>
  <c r="CK27" i="74"/>
  <c r="CJ32" i="75"/>
  <c r="CK32" i="75"/>
  <c r="CJ27" i="75"/>
  <c r="CK27" i="75"/>
  <c r="CJ19" i="68"/>
  <c r="CK19" i="68"/>
  <c r="CJ10" i="74"/>
  <c r="CK10" i="74"/>
  <c r="CJ26" i="68"/>
  <c r="CK26" i="68"/>
  <c r="CJ25" i="74"/>
  <c r="CK25" i="74"/>
  <c r="CJ20" i="71"/>
  <c r="CK20" i="71"/>
  <c r="CJ19" i="74"/>
  <c r="CK19" i="74"/>
  <c r="CJ28" i="72"/>
  <c r="CK28" i="72"/>
  <c r="CJ20" i="72"/>
  <c r="CK20" i="72"/>
  <c r="CJ21" i="68"/>
  <c r="CK21" i="68"/>
  <c r="CJ18" i="69"/>
  <c r="CK18" i="69"/>
  <c r="CJ26" i="76"/>
  <c r="CK26" i="76"/>
  <c r="CJ14" i="60"/>
  <c r="CK14" i="60"/>
  <c r="CJ21" i="64"/>
  <c r="CK21" i="64"/>
  <c r="CF11" i="75"/>
  <c r="CK11" i="75"/>
  <c r="CJ18" i="59"/>
  <c r="CK18" i="59"/>
  <c r="CJ10" i="48"/>
  <c r="CK10" i="48"/>
  <c r="CJ10" i="54"/>
  <c r="CK10" i="54"/>
  <c r="CJ19" i="67"/>
  <c r="CK19" i="67"/>
  <c r="CJ20" i="65"/>
  <c r="CK20" i="65"/>
  <c r="CJ28" i="46"/>
  <c r="CK28" i="46"/>
  <c r="CJ12" i="46"/>
  <c r="CK12" i="46"/>
  <c r="CJ13" i="46"/>
  <c r="CK13" i="46"/>
  <c r="CJ33" i="47"/>
  <c r="CK33" i="47"/>
  <c r="CJ13" i="47"/>
  <c r="CK13" i="47"/>
  <c r="CJ18" i="46"/>
  <c r="CK18" i="46"/>
  <c r="CJ26" i="46"/>
  <c r="CK26" i="46"/>
  <c r="CJ12" i="47"/>
  <c r="CK12" i="47"/>
  <c r="CJ32" i="48"/>
  <c r="CK32" i="48"/>
  <c r="CJ12" i="49"/>
  <c r="CK12" i="49"/>
  <c r="CJ33" i="49"/>
  <c r="CK33" i="49"/>
  <c r="CJ34" i="53"/>
  <c r="CK34" i="53"/>
  <c r="CJ27" i="51"/>
  <c r="CK27" i="51"/>
  <c r="CJ25" i="52"/>
  <c r="CK25" i="52"/>
  <c r="CJ12" i="50"/>
  <c r="CK12" i="50"/>
  <c r="CJ34" i="52"/>
  <c r="CK34" i="52"/>
  <c r="CJ26" i="51"/>
  <c r="CK26" i="51"/>
  <c r="CJ31" i="55"/>
  <c r="CK31" i="55"/>
  <c r="CJ18" i="58"/>
  <c r="CK18" i="58"/>
  <c r="CJ18" i="56"/>
  <c r="CK18" i="56"/>
  <c r="CJ24" i="57"/>
  <c r="CK24" i="57"/>
  <c r="CJ13" i="61"/>
  <c r="CK13" i="61"/>
  <c r="CJ24" i="58"/>
  <c r="CK24" i="58"/>
  <c r="CJ12" i="56"/>
  <c r="CK12" i="56"/>
  <c r="CJ28" i="59"/>
  <c r="CK28" i="59"/>
  <c r="CJ13" i="62"/>
  <c r="CK13" i="62"/>
  <c r="CJ19" i="62"/>
  <c r="CK19" i="62"/>
  <c r="Q10" i="63"/>
  <c r="CJ35" i="65"/>
  <c r="CK35" i="65"/>
  <c r="CJ34" i="67"/>
  <c r="CK34" i="67"/>
  <c r="CJ26" i="67"/>
  <c r="CK26" i="67"/>
  <c r="CF11" i="63"/>
  <c r="CJ18" i="67"/>
  <c r="CK18" i="67"/>
  <c r="CJ18" i="64"/>
  <c r="CK18" i="64"/>
  <c r="CJ24" i="64"/>
  <c r="CK24" i="64"/>
  <c r="CJ33" i="68"/>
  <c r="CK33" i="68"/>
  <c r="CJ32" i="70"/>
  <c r="CK32" i="70"/>
  <c r="CJ25" i="75"/>
  <c r="CK25" i="75"/>
  <c r="CJ33" i="70"/>
  <c r="CK33" i="70"/>
  <c r="CJ18" i="72"/>
  <c r="CK18" i="72"/>
  <c r="CJ13" i="74"/>
  <c r="CK13" i="74"/>
  <c r="CJ34" i="74"/>
  <c r="CK34" i="74"/>
  <c r="CJ28" i="74"/>
  <c r="CK28" i="74"/>
  <c r="CJ25" i="68"/>
  <c r="CK25" i="68"/>
  <c r="CJ12" i="71"/>
  <c r="CK12" i="71"/>
  <c r="CJ17" i="70"/>
  <c r="CK17" i="70"/>
  <c r="CJ28" i="76"/>
  <c r="CK28" i="76"/>
  <c r="CJ33" i="76"/>
  <c r="CK33" i="76"/>
  <c r="CJ34" i="76"/>
  <c r="CK34" i="76"/>
  <c r="CJ14" i="62"/>
  <c r="CK14" i="62"/>
  <c r="CJ32" i="66"/>
  <c r="CK32" i="66"/>
  <c r="CJ12" i="66"/>
  <c r="CK12" i="66"/>
  <c r="CH18" i="57"/>
  <c r="CJ28" i="49"/>
  <c r="CK28" i="49"/>
  <c r="CJ11" i="53"/>
  <c r="CK11" i="53"/>
  <c r="CJ21" i="60"/>
  <c r="CK21" i="60"/>
  <c r="CJ13" i="53"/>
  <c r="CK13" i="53"/>
  <c r="AP10" i="57"/>
  <c r="CJ10" i="59"/>
  <c r="CK10" i="59"/>
  <c r="CJ24" i="60"/>
  <c r="CK24" i="60"/>
  <c r="CI12" i="57"/>
  <c r="CG11" i="53"/>
  <c r="CH12" i="57"/>
  <c r="CF13" i="53"/>
  <c r="CI11" i="53"/>
  <c r="CI13" i="53"/>
  <c r="CG13" i="53"/>
  <c r="CI25" i="63"/>
  <c r="CF32" i="69"/>
  <c r="CG28" i="49"/>
  <c r="CH13" i="53"/>
  <c r="CH25" i="63"/>
  <c r="CF34" i="63"/>
  <c r="CH13" i="66"/>
  <c r="CG10" i="53"/>
  <c r="DL24" i="71"/>
  <c r="CI11" i="75"/>
  <c r="P10" i="63"/>
  <c r="DL31" i="69"/>
  <c r="CF10" i="53"/>
  <c r="CH10" i="53"/>
  <c r="BJ31" i="54"/>
  <c r="CI10" i="53"/>
  <c r="DL10" i="53" s="1"/>
  <c r="CH32" i="54"/>
  <c r="CG10" i="60"/>
  <c r="BI31" i="63"/>
  <c r="CI27" i="71"/>
  <c r="BJ31" i="63"/>
  <c r="BI17" i="66"/>
  <c r="CF20" i="59"/>
  <c r="CH18" i="59"/>
  <c r="BH10" i="66"/>
  <c r="DC10" i="66" s="1"/>
  <c r="CG34" i="63"/>
  <c r="BI10" i="63"/>
  <c r="BJ17" i="66"/>
  <c r="BH31" i="69"/>
  <c r="DC31" i="69" s="1"/>
  <c r="CG13" i="66"/>
  <c r="BH10" i="63"/>
  <c r="DC10" i="63" s="1"/>
  <c r="CG20" i="59"/>
  <c r="CF18" i="59"/>
  <c r="BI10" i="66"/>
  <c r="BJ10" i="63"/>
  <c r="BH17" i="66"/>
  <c r="DC17" i="66" s="1"/>
  <c r="BI31" i="69"/>
  <c r="CH20" i="59"/>
  <c r="BJ31" i="69"/>
  <c r="CH28" i="49"/>
  <c r="CI20" i="59"/>
  <c r="BH31" i="54"/>
  <c r="DC31" i="54" s="1"/>
  <c r="CI18" i="59"/>
  <c r="BJ10" i="66"/>
  <c r="CG25" i="63"/>
  <c r="CF28" i="49"/>
  <c r="BI31" i="54"/>
  <c r="CF25" i="63"/>
  <c r="CF27" i="71"/>
  <c r="CH10" i="75"/>
  <c r="CJ10" i="75"/>
  <c r="CF10" i="75"/>
  <c r="CH10" i="60"/>
  <c r="BJ24" i="71"/>
  <c r="CI13" i="52"/>
  <c r="DL17" i="55"/>
  <c r="CF28" i="71"/>
  <c r="BI10" i="53"/>
  <c r="BH17" i="55"/>
  <c r="DC17" i="55" s="1"/>
  <c r="CF10" i="60"/>
  <c r="CH25" i="70"/>
  <c r="CF24" i="69"/>
  <c r="CJ24" i="69"/>
  <c r="CF11" i="58"/>
  <c r="CJ11" i="58"/>
  <c r="CI18" i="57"/>
  <c r="CJ18" i="57"/>
  <c r="CG12" i="57"/>
  <c r="CJ12" i="57"/>
  <c r="CI27" i="59"/>
  <c r="CJ27" i="59"/>
  <c r="CG11" i="52"/>
  <c r="CJ11" i="52"/>
  <c r="CG13" i="52"/>
  <c r="BI10" i="60"/>
  <c r="CI33" i="58"/>
  <c r="DL31" i="58"/>
  <c r="DL31" i="57"/>
  <c r="CF35" i="55"/>
  <c r="CJ35" i="55"/>
  <c r="BI31" i="66"/>
  <c r="CG32" i="69"/>
  <c r="CG28" i="71"/>
  <c r="BH24" i="71"/>
  <c r="DC24" i="71" s="1"/>
  <c r="BI10" i="75"/>
  <c r="CH27" i="71"/>
  <c r="CG12" i="52"/>
  <c r="CJ12" i="52"/>
  <c r="CI13" i="66"/>
  <c r="CJ13" i="66"/>
  <c r="CI11" i="52"/>
  <c r="CF13" i="52"/>
  <c r="BJ10" i="60"/>
  <c r="BI31" i="58"/>
  <c r="CH33" i="58"/>
  <c r="BJ31" i="66"/>
  <c r="CH32" i="69"/>
  <c r="CH28" i="71"/>
  <c r="BJ10" i="75"/>
  <c r="CH10" i="52"/>
  <c r="CJ10" i="52"/>
  <c r="BH10" i="60"/>
  <c r="DC10" i="60" s="1"/>
  <c r="CI10" i="60"/>
  <c r="DL10" i="60" s="1"/>
  <c r="BI24" i="71"/>
  <c r="BH10" i="75"/>
  <c r="DC10" i="75" s="1"/>
  <c r="BH31" i="58"/>
  <c r="DC31" i="58" s="1"/>
  <c r="BJ17" i="55"/>
  <c r="CG25" i="70"/>
  <c r="CI32" i="69"/>
  <c r="CI28" i="71"/>
  <c r="CH11" i="75"/>
  <c r="CJ11" i="75"/>
  <c r="CI18" i="60"/>
  <c r="CJ18" i="60"/>
  <c r="CF12" i="69"/>
  <c r="CJ12" i="69"/>
  <c r="BH10" i="53"/>
  <c r="DC10" i="53" s="1"/>
  <c r="BJ31" i="58"/>
  <c r="BI17" i="55"/>
  <c r="CI34" i="55"/>
  <c r="CJ34" i="55"/>
  <c r="CF25" i="70"/>
  <c r="CI34" i="63"/>
  <c r="CJ34" i="63"/>
  <c r="CF26" i="49"/>
  <c r="CJ26" i="49"/>
  <c r="CG32" i="54"/>
  <c r="CJ32" i="54"/>
  <c r="R24" i="49"/>
  <c r="R17" i="59"/>
  <c r="Q31" i="55"/>
  <c r="P31" i="55"/>
  <c r="Q24" i="49"/>
  <c r="R10" i="66"/>
  <c r="P10" i="66"/>
  <c r="R31" i="58"/>
  <c r="R31" i="66"/>
  <c r="R31" i="69"/>
  <c r="P31" i="58"/>
  <c r="P31" i="69"/>
  <c r="CH10" i="66"/>
  <c r="CI10" i="66"/>
  <c r="DL10" i="66" s="1"/>
  <c r="CG10" i="66"/>
  <c r="CF10" i="66"/>
  <c r="CH11" i="52"/>
  <c r="BH31" i="57"/>
  <c r="DC31" i="57" s="1"/>
  <c r="CG11" i="75"/>
  <c r="CG18" i="60"/>
  <c r="CI20" i="60"/>
  <c r="CH20" i="60"/>
  <c r="CF20" i="60"/>
  <c r="CG20" i="60"/>
  <c r="CF11" i="52"/>
  <c r="CF18" i="60"/>
  <c r="Q24" i="59"/>
  <c r="CH18" i="60"/>
  <c r="CI25" i="60"/>
  <c r="CF25" i="60"/>
  <c r="CH25" i="60"/>
  <c r="CG25" i="60"/>
  <c r="CF32" i="54"/>
  <c r="R24" i="59"/>
  <c r="BJ31" i="57"/>
  <c r="DL31" i="63"/>
  <c r="DL17" i="66"/>
  <c r="CG12" i="69"/>
  <c r="CH12" i="69"/>
  <c r="CF21" i="60"/>
  <c r="CI21" i="60"/>
  <c r="CG21" i="60"/>
  <c r="CH21" i="60"/>
  <c r="CH12" i="52"/>
  <c r="CI35" i="55"/>
  <c r="CI12" i="52"/>
  <c r="CH11" i="58"/>
  <c r="BH31" i="55"/>
  <c r="DC31" i="55" s="1"/>
  <c r="BK31" i="55"/>
  <c r="BJ24" i="59"/>
  <c r="BK24" i="59"/>
  <c r="CG19" i="60"/>
  <c r="CI19" i="60"/>
  <c r="CH19" i="60"/>
  <c r="CF19" i="60"/>
  <c r="CF12" i="52"/>
  <c r="CG11" i="58"/>
  <c r="CI11" i="58"/>
  <c r="BH10" i="52"/>
  <c r="DC10" i="52" s="1"/>
  <c r="BI10" i="52"/>
  <c r="BJ10" i="52"/>
  <c r="CI12" i="69"/>
  <c r="BH24" i="49"/>
  <c r="DC24" i="49" s="1"/>
  <c r="BI24" i="49"/>
  <c r="BJ24" i="49"/>
  <c r="P10" i="75"/>
  <c r="CG10" i="75"/>
  <c r="R10" i="75"/>
  <c r="CI10" i="75"/>
  <c r="DL10" i="75" s="1"/>
  <c r="BH17" i="59"/>
  <c r="DC17" i="59" s="1"/>
  <c r="BJ17" i="59"/>
  <c r="BI17" i="59"/>
  <c r="CF10" i="52"/>
  <c r="Q17" i="59"/>
  <c r="CG26" i="49"/>
  <c r="CG10" i="52"/>
  <c r="BI24" i="59"/>
  <c r="CE24" i="49"/>
  <c r="CK24" i="49" s="1"/>
  <c r="CH26" i="49"/>
  <c r="CI26" i="49"/>
  <c r="CI13" i="57"/>
  <c r="CF13" i="57"/>
  <c r="CH13" i="57"/>
  <c r="CG13" i="57"/>
  <c r="BJ31" i="55"/>
  <c r="BI31" i="55"/>
  <c r="CH34" i="55"/>
  <c r="CF34" i="55"/>
  <c r="CG24" i="69"/>
  <c r="CH35" i="58"/>
  <c r="CF35" i="58"/>
  <c r="CI35" i="58"/>
  <c r="CG35" i="58"/>
  <c r="CF35" i="57"/>
  <c r="CI35" i="57"/>
  <c r="CH35" i="57"/>
  <c r="CG35" i="57"/>
  <c r="CG35" i="55"/>
  <c r="CI32" i="58"/>
  <c r="CH32" i="58"/>
  <c r="CG32" i="58"/>
  <c r="CF32" i="58"/>
  <c r="CG14" i="74"/>
  <c r="CI14" i="74"/>
  <c r="CF14" i="74"/>
  <c r="CH14" i="74"/>
  <c r="CF12" i="70"/>
  <c r="CI12" i="70"/>
  <c r="CH12" i="70"/>
  <c r="CG12" i="70"/>
  <c r="CG20" i="57"/>
  <c r="CF20" i="57"/>
  <c r="CI20" i="57"/>
  <c r="CH20" i="57"/>
  <c r="CI32" i="66"/>
  <c r="CF32" i="66"/>
  <c r="CH32" i="66"/>
  <c r="CG32" i="66"/>
  <c r="CF21" i="71"/>
  <c r="CH21" i="71"/>
  <c r="CI21" i="71"/>
  <c r="CG21" i="71"/>
  <c r="CH35" i="70"/>
  <c r="CG35" i="70"/>
  <c r="CI35" i="70"/>
  <c r="CF35" i="70"/>
  <c r="CI13" i="71"/>
  <c r="CH13" i="71"/>
  <c r="CG13" i="71"/>
  <c r="CF13" i="71"/>
  <c r="CG14" i="53"/>
  <c r="CF14" i="53"/>
  <c r="CH14" i="53"/>
  <c r="CI14" i="53"/>
  <c r="CH21" i="69"/>
  <c r="CG21" i="69"/>
  <c r="CI21" i="69"/>
  <c r="CF21" i="69"/>
  <c r="CF13" i="69"/>
  <c r="CG13" i="69"/>
  <c r="CI13" i="69"/>
  <c r="CH13" i="69"/>
  <c r="CH14" i="62"/>
  <c r="CF14" i="62"/>
  <c r="CI14" i="62"/>
  <c r="CG14" i="62"/>
  <c r="CF13" i="70"/>
  <c r="CI13" i="70"/>
  <c r="CH13" i="70"/>
  <c r="CG13" i="70"/>
  <c r="CH14" i="71"/>
  <c r="CG14" i="71"/>
  <c r="CI14" i="71"/>
  <c r="CF14" i="71"/>
  <c r="CG27" i="59"/>
  <c r="CI14" i="60"/>
  <c r="CG14" i="60"/>
  <c r="CF14" i="60"/>
  <c r="CH14" i="60"/>
  <c r="CG21" i="64"/>
  <c r="CF21" i="64"/>
  <c r="CI21" i="64"/>
  <c r="CH21" i="64"/>
  <c r="CI14" i="76"/>
  <c r="CG14" i="76"/>
  <c r="CF14" i="76"/>
  <c r="CH14" i="76"/>
  <c r="CF27" i="59"/>
  <c r="CH24" i="69"/>
  <c r="CI12" i="66"/>
  <c r="CH12" i="66"/>
  <c r="CG12" i="66"/>
  <c r="CF12" i="66"/>
  <c r="CH27" i="59"/>
  <c r="CI24" i="69"/>
  <c r="CH34" i="70"/>
  <c r="CI34" i="70"/>
  <c r="CF34" i="70"/>
  <c r="CG34" i="70"/>
  <c r="CI14" i="48"/>
  <c r="CG14" i="48"/>
  <c r="CF14" i="48"/>
  <c r="CH14" i="48"/>
  <c r="BI10" i="76"/>
  <c r="BJ10" i="76"/>
  <c r="BH10" i="76"/>
  <c r="DC10" i="76" s="1"/>
  <c r="CI32" i="76"/>
  <c r="CH32" i="76"/>
  <c r="CG32" i="76"/>
  <c r="CF32" i="76"/>
  <c r="AN31" i="76"/>
  <c r="AS31" i="76" s="1"/>
  <c r="CV31" i="76" s="1"/>
  <c r="AR17" i="76"/>
  <c r="AQ17" i="76"/>
  <c r="AP17" i="76"/>
  <c r="AO17" i="76"/>
  <c r="CT17" i="76" s="1"/>
  <c r="CF10" i="76"/>
  <c r="CI10" i="76"/>
  <c r="DL10" i="76" s="1"/>
  <c r="CH10" i="76"/>
  <c r="CG10" i="76"/>
  <c r="AR26" i="76"/>
  <c r="AQ26" i="76"/>
  <c r="AP26" i="76"/>
  <c r="AO26" i="76"/>
  <c r="CT26" i="76" s="1"/>
  <c r="CE31" i="76"/>
  <c r="DL31" i="76"/>
  <c r="AN10" i="76"/>
  <c r="AS10" i="76" s="1"/>
  <c r="CV10" i="76" s="1"/>
  <c r="CI33" i="76"/>
  <c r="CH33" i="76"/>
  <c r="CG33" i="76"/>
  <c r="CF33" i="76"/>
  <c r="AQ11" i="76"/>
  <c r="AO11" i="76"/>
  <c r="CT11" i="76" s="1"/>
  <c r="AR11" i="76"/>
  <c r="AP11" i="76"/>
  <c r="CI13" i="76"/>
  <c r="CF13" i="76"/>
  <c r="CH13" i="76"/>
  <c r="CG13" i="76"/>
  <c r="CF27" i="76"/>
  <c r="CI27" i="76"/>
  <c r="CH27" i="76"/>
  <c r="CG27" i="76"/>
  <c r="AR34" i="76"/>
  <c r="AQ34" i="76"/>
  <c r="AP34" i="76"/>
  <c r="AO34" i="76"/>
  <c r="CT34" i="76" s="1"/>
  <c r="R24" i="76"/>
  <c r="Q24" i="76"/>
  <c r="P24" i="76"/>
  <c r="Q31" i="76"/>
  <c r="P31" i="76"/>
  <c r="R31" i="76"/>
  <c r="AO25" i="76"/>
  <c r="CT25" i="76" s="1"/>
  <c r="AR25" i="76"/>
  <c r="AQ25" i="76"/>
  <c r="AP25" i="76"/>
  <c r="AP12" i="76"/>
  <c r="AR12" i="76"/>
  <c r="AQ12" i="76"/>
  <c r="AO12" i="76"/>
  <c r="CT12" i="76" s="1"/>
  <c r="AN24" i="76"/>
  <c r="AS24" i="76" s="1"/>
  <c r="CV24" i="76" s="1"/>
  <c r="AR32" i="76"/>
  <c r="AQ32" i="76"/>
  <c r="AP32" i="76"/>
  <c r="AO32" i="76"/>
  <c r="CT32" i="76" s="1"/>
  <c r="CI17" i="76"/>
  <c r="CH17" i="76"/>
  <c r="CG17" i="76"/>
  <c r="CF17" i="76"/>
  <c r="AO27" i="76"/>
  <c r="CT27" i="76" s="1"/>
  <c r="AR27" i="76"/>
  <c r="AQ27" i="76"/>
  <c r="AP27" i="76"/>
  <c r="AR13" i="76"/>
  <c r="AO13" i="76"/>
  <c r="CT13" i="76" s="1"/>
  <c r="AQ13" i="76"/>
  <c r="AP13" i="76"/>
  <c r="BJ24" i="76"/>
  <c r="BI24" i="76"/>
  <c r="BH24" i="76"/>
  <c r="DC24" i="76" s="1"/>
  <c r="CG26" i="76"/>
  <c r="CH26" i="76"/>
  <c r="CF26" i="76"/>
  <c r="CI26" i="76"/>
  <c r="CH28" i="76"/>
  <c r="CG28" i="76"/>
  <c r="CF28" i="76"/>
  <c r="CI28" i="76"/>
  <c r="CH11" i="76"/>
  <c r="CF11" i="76"/>
  <c r="CI11" i="76"/>
  <c r="CG11" i="76"/>
  <c r="AR33" i="76"/>
  <c r="AQ33" i="76"/>
  <c r="AP33" i="76"/>
  <c r="AO33" i="76"/>
  <c r="CT33" i="76" s="1"/>
  <c r="CG12" i="76"/>
  <c r="CI12" i="76"/>
  <c r="CH12" i="76"/>
  <c r="CF12" i="76"/>
  <c r="R10" i="76"/>
  <c r="Q10" i="76"/>
  <c r="P10" i="76"/>
  <c r="CI35" i="76"/>
  <c r="CH35" i="76"/>
  <c r="CG35" i="76"/>
  <c r="CF35" i="76"/>
  <c r="DL24" i="76"/>
  <c r="CE24" i="76"/>
  <c r="CI34" i="76"/>
  <c r="CH34" i="76"/>
  <c r="CG34" i="76"/>
  <c r="CF34" i="76"/>
  <c r="CF25" i="76"/>
  <c r="CI25" i="76"/>
  <c r="CH25" i="76"/>
  <c r="CG25" i="76"/>
  <c r="BJ31" i="76"/>
  <c r="BI31" i="76"/>
  <c r="BH31" i="76"/>
  <c r="DC31" i="76" s="1"/>
  <c r="AR28" i="76"/>
  <c r="AQ28" i="76"/>
  <c r="AP28" i="76"/>
  <c r="AO28" i="76"/>
  <c r="CT28" i="76" s="1"/>
  <c r="AR35" i="76"/>
  <c r="AQ35" i="76"/>
  <c r="AP35" i="76"/>
  <c r="AO35" i="76"/>
  <c r="CT35" i="76" s="1"/>
  <c r="AP17" i="69"/>
  <c r="CE17" i="69"/>
  <c r="DL17" i="69"/>
  <c r="Q17" i="69"/>
  <c r="P17" i="69"/>
  <c r="R17" i="69"/>
  <c r="AQ17" i="69"/>
  <c r="CG10" i="69"/>
  <c r="CF10" i="69"/>
  <c r="CI10" i="69"/>
  <c r="DL10" i="69" s="1"/>
  <c r="CH10" i="69"/>
  <c r="AR17" i="69"/>
  <c r="Q10" i="69"/>
  <c r="P10" i="69"/>
  <c r="R10" i="69"/>
  <c r="CG20" i="69"/>
  <c r="CH20" i="69"/>
  <c r="CF20" i="69"/>
  <c r="CI20" i="69"/>
  <c r="CG19" i="69"/>
  <c r="CF19" i="69"/>
  <c r="CI19" i="69"/>
  <c r="CH19" i="69"/>
  <c r="BI10" i="69"/>
  <c r="BJ10" i="69"/>
  <c r="BH10" i="69"/>
  <c r="DC10" i="69" s="1"/>
  <c r="CH18" i="69"/>
  <c r="CG18" i="69"/>
  <c r="CF18" i="69"/>
  <c r="CI18" i="69"/>
  <c r="BH17" i="69"/>
  <c r="DC17" i="69" s="1"/>
  <c r="BJ17" i="69"/>
  <c r="BI17" i="69"/>
  <c r="AQ10" i="69"/>
  <c r="AR10" i="69"/>
  <c r="AP10" i="69"/>
  <c r="AO10" i="69"/>
  <c r="CT10" i="69" s="1"/>
  <c r="BJ10" i="70"/>
  <c r="BI10" i="70"/>
  <c r="BH10" i="70"/>
  <c r="DC10" i="70" s="1"/>
  <c r="AR10" i="70"/>
  <c r="AQ10" i="70"/>
  <c r="AP10" i="70"/>
  <c r="AO10" i="70"/>
  <c r="CT10" i="70" s="1"/>
  <c r="Q10" i="70"/>
  <c r="P10" i="70"/>
  <c r="R10" i="70"/>
  <c r="CG10" i="70"/>
  <c r="CF10" i="70"/>
  <c r="CH10" i="70"/>
  <c r="CI10" i="70"/>
  <c r="DL10" i="70" s="1"/>
  <c r="CG11" i="70"/>
  <c r="CF11" i="70"/>
  <c r="CH11" i="70"/>
  <c r="CI11" i="70"/>
  <c r="CI13" i="74"/>
  <c r="CH13" i="74"/>
  <c r="CF13" i="74"/>
  <c r="CG13" i="74"/>
  <c r="P10" i="71"/>
  <c r="R10" i="71"/>
  <c r="Q10" i="71"/>
  <c r="AR27" i="72"/>
  <c r="AQ27" i="72"/>
  <c r="AP27" i="72"/>
  <c r="AO27" i="72"/>
  <c r="CT27" i="72" s="1"/>
  <c r="BI31" i="74"/>
  <c r="BH31" i="74"/>
  <c r="DC31" i="74" s="1"/>
  <c r="BJ31" i="74"/>
  <c r="CH32" i="74"/>
  <c r="CG32" i="74"/>
  <c r="CI32" i="74"/>
  <c r="CF32" i="74"/>
  <c r="AN10" i="72"/>
  <c r="AS10" i="72" s="1"/>
  <c r="CV10" i="72" s="1"/>
  <c r="CF27" i="75"/>
  <c r="CH27" i="75"/>
  <c r="CI27" i="75"/>
  <c r="CG27" i="75"/>
  <c r="CE17" i="71"/>
  <c r="DL17" i="71"/>
  <c r="AO34" i="74"/>
  <c r="CT34" i="74" s="1"/>
  <c r="AQ34" i="74"/>
  <c r="AP34" i="74"/>
  <c r="AR34" i="74"/>
  <c r="P10" i="74"/>
  <c r="R10" i="74"/>
  <c r="Q10" i="74"/>
  <c r="AP33" i="74"/>
  <c r="AO33" i="74"/>
  <c r="CT33" i="74" s="1"/>
  <c r="AQ33" i="74"/>
  <c r="AR33" i="74"/>
  <c r="AN31" i="75"/>
  <c r="AS31" i="75" s="1"/>
  <c r="CV31" i="75" s="1"/>
  <c r="AO25" i="68"/>
  <c r="CT25" i="68" s="1"/>
  <c r="AQ25" i="68"/>
  <c r="AR25" i="68"/>
  <c r="AP25" i="68"/>
  <c r="AR35" i="68"/>
  <c r="AO35" i="68"/>
  <c r="CT35" i="68" s="1"/>
  <c r="AQ35" i="68"/>
  <c r="AP35" i="68"/>
  <c r="CF18" i="72"/>
  <c r="CI18" i="72"/>
  <c r="CH18" i="72"/>
  <c r="CG18" i="72"/>
  <c r="AP19" i="72"/>
  <c r="AO19" i="72"/>
  <c r="CT19" i="72" s="1"/>
  <c r="AR19" i="72"/>
  <c r="AQ19" i="72"/>
  <c r="AQ32" i="68"/>
  <c r="AO32" i="68"/>
  <c r="CT32" i="68" s="1"/>
  <c r="AR32" i="68"/>
  <c r="AP32" i="68"/>
  <c r="AR20" i="68"/>
  <c r="AQ20" i="68"/>
  <c r="AP20" i="68"/>
  <c r="AO20" i="68"/>
  <c r="CT20" i="68" s="1"/>
  <c r="CI33" i="71"/>
  <c r="CH33" i="71"/>
  <c r="CF33" i="71"/>
  <c r="CG33" i="71"/>
  <c r="CF20" i="71"/>
  <c r="CI20" i="71"/>
  <c r="CG20" i="71"/>
  <c r="CH20" i="71"/>
  <c r="BH31" i="70"/>
  <c r="DC31" i="70" s="1"/>
  <c r="BJ31" i="70"/>
  <c r="BI31" i="70"/>
  <c r="AP26" i="75"/>
  <c r="AO26" i="75"/>
  <c r="CT26" i="75" s="1"/>
  <c r="AQ26" i="75"/>
  <c r="AR26" i="75"/>
  <c r="BJ17" i="68"/>
  <c r="BI17" i="68"/>
  <c r="BH17" i="68"/>
  <c r="DC17" i="68" s="1"/>
  <c r="BI24" i="75"/>
  <c r="BH24" i="75"/>
  <c r="DC24" i="75" s="1"/>
  <c r="BJ24" i="75"/>
  <c r="CG31" i="72"/>
  <c r="CF31" i="72"/>
  <c r="CI31" i="72"/>
  <c r="CH31" i="72"/>
  <c r="CH28" i="68"/>
  <c r="CI28" i="68"/>
  <c r="CG28" i="68"/>
  <c r="CF28" i="68"/>
  <c r="AQ24" i="71"/>
  <c r="AP24" i="71"/>
  <c r="AO24" i="71"/>
  <c r="CT24" i="71" s="1"/>
  <c r="AR24" i="71"/>
  <c r="AR18" i="74"/>
  <c r="AQ18" i="74"/>
  <c r="AP18" i="74"/>
  <c r="AO18" i="74"/>
  <c r="CT18" i="74" s="1"/>
  <c r="AQ28" i="68"/>
  <c r="AO28" i="68"/>
  <c r="CT28" i="68" s="1"/>
  <c r="AR28" i="68"/>
  <c r="AP28" i="68"/>
  <c r="BJ10" i="71"/>
  <c r="BI10" i="71"/>
  <c r="BH10" i="71"/>
  <c r="DC10" i="71" s="1"/>
  <c r="CG21" i="75"/>
  <c r="CF21" i="75"/>
  <c r="CI21" i="75"/>
  <c r="CH21" i="75"/>
  <c r="BI31" i="68"/>
  <c r="BJ31" i="68"/>
  <c r="BH31" i="68"/>
  <c r="DC31" i="68" s="1"/>
  <c r="AR11" i="71"/>
  <c r="AQ11" i="71"/>
  <c r="AP11" i="71"/>
  <c r="AO11" i="71"/>
  <c r="CT11" i="71" s="1"/>
  <c r="AP28" i="75"/>
  <c r="AR28" i="75"/>
  <c r="AQ28" i="75"/>
  <c r="AO28" i="75"/>
  <c r="CT28" i="75" s="1"/>
  <c r="CG11" i="71"/>
  <c r="CF11" i="71"/>
  <c r="CI11" i="71"/>
  <c r="CH11" i="71"/>
  <c r="CE24" i="68"/>
  <c r="DL24" i="68"/>
  <c r="DL17" i="74"/>
  <c r="CE17" i="74"/>
  <c r="CI19" i="72"/>
  <c r="CH19" i="72"/>
  <c r="CG19" i="72"/>
  <c r="CF19" i="72"/>
  <c r="AP19" i="71"/>
  <c r="AO19" i="71"/>
  <c r="CT19" i="71" s="1"/>
  <c r="AQ19" i="71"/>
  <c r="AR19" i="71"/>
  <c r="AO34" i="68"/>
  <c r="CT34" i="68" s="1"/>
  <c r="AP34" i="68"/>
  <c r="AR34" i="68"/>
  <c r="AQ34" i="68"/>
  <c r="AN24" i="74"/>
  <c r="AS24" i="74" s="1"/>
  <c r="CV24" i="74" s="1"/>
  <c r="CI18" i="74"/>
  <c r="CH18" i="74"/>
  <c r="CG18" i="74"/>
  <c r="CF18" i="74"/>
  <c r="CH21" i="72"/>
  <c r="CF21" i="72"/>
  <c r="CI21" i="72"/>
  <c r="CG21" i="72"/>
  <c r="CH19" i="74"/>
  <c r="CG19" i="74"/>
  <c r="CF19" i="74"/>
  <c r="CI19" i="74"/>
  <c r="AN31" i="70"/>
  <c r="AS31" i="70" s="1"/>
  <c r="CV31" i="70" s="1"/>
  <c r="AP11" i="72"/>
  <c r="AO11" i="72"/>
  <c r="CT11" i="72" s="1"/>
  <c r="AR11" i="72"/>
  <c r="AQ11" i="72"/>
  <c r="R24" i="75"/>
  <c r="Q24" i="75"/>
  <c r="P24" i="75"/>
  <c r="AO20" i="71"/>
  <c r="CT20" i="71" s="1"/>
  <c r="AR20" i="71"/>
  <c r="AP20" i="71"/>
  <c r="AQ20" i="71"/>
  <c r="CI20" i="72"/>
  <c r="CH20" i="72"/>
  <c r="CG20" i="72"/>
  <c r="CF20" i="72"/>
  <c r="CG26" i="74"/>
  <c r="CI26" i="74"/>
  <c r="CH26" i="74"/>
  <c r="CF26" i="74"/>
  <c r="AO18" i="68"/>
  <c r="CT18" i="68" s="1"/>
  <c r="AR18" i="68"/>
  <c r="AQ18" i="68"/>
  <c r="AP18" i="68"/>
  <c r="AN10" i="71"/>
  <c r="AS10" i="71" s="1"/>
  <c r="CV10" i="71" s="1"/>
  <c r="AN24" i="72"/>
  <c r="AS24" i="72" s="1"/>
  <c r="CV24" i="72" s="1"/>
  <c r="CG34" i="75"/>
  <c r="CF34" i="75"/>
  <c r="CH34" i="75"/>
  <c r="CI34" i="75"/>
  <c r="CH25" i="75"/>
  <c r="CG25" i="75"/>
  <c r="CI25" i="75"/>
  <c r="CF25" i="75"/>
  <c r="CE31" i="75"/>
  <c r="DL31" i="75"/>
  <c r="AO32" i="70"/>
  <c r="CT32" i="70" s="1"/>
  <c r="AP32" i="70"/>
  <c r="AQ32" i="70"/>
  <c r="AR32" i="70"/>
  <c r="AR27" i="68"/>
  <c r="AQ27" i="68"/>
  <c r="AO27" i="68"/>
  <c r="CT27" i="68" s="1"/>
  <c r="AP27" i="68"/>
  <c r="R31" i="74"/>
  <c r="Q31" i="74"/>
  <c r="P31" i="74"/>
  <c r="CG33" i="68"/>
  <c r="CI33" i="68"/>
  <c r="CF33" i="68"/>
  <c r="CH33" i="68"/>
  <c r="AQ32" i="74"/>
  <c r="AP32" i="74"/>
  <c r="AO32" i="74"/>
  <c r="CT32" i="74" s="1"/>
  <c r="AR32" i="74"/>
  <c r="AQ25" i="74"/>
  <c r="AR25" i="74"/>
  <c r="AP25" i="74"/>
  <c r="AO25" i="74"/>
  <c r="CT25" i="74" s="1"/>
  <c r="P17" i="71"/>
  <c r="R17" i="71"/>
  <c r="Q17" i="71"/>
  <c r="Q31" i="75"/>
  <c r="P31" i="75"/>
  <c r="R31" i="75"/>
  <c r="CF24" i="70"/>
  <c r="CG24" i="70"/>
  <c r="CH24" i="70"/>
  <c r="CI24" i="70"/>
  <c r="AO12" i="72"/>
  <c r="CT12" i="72" s="1"/>
  <c r="AR12" i="72"/>
  <c r="AQ12" i="72"/>
  <c r="AP12" i="72"/>
  <c r="AR20" i="72"/>
  <c r="AP20" i="72"/>
  <c r="AO20" i="72"/>
  <c r="CT20" i="72" s="1"/>
  <c r="AQ20" i="72"/>
  <c r="AQ21" i="68"/>
  <c r="AP21" i="68"/>
  <c r="AO21" i="68"/>
  <c r="CT21" i="68" s="1"/>
  <c r="AR21" i="68"/>
  <c r="CI12" i="74"/>
  <c r="CF12" i="74"/>
  <c r="CH12" i="74"/>
  <c r="CG12" i="74"/>
  <c r="CE31" i="70"/>
  <c r="DL31" i="70"/>
  <c r="CI25" i="68"/>
  <c r="CH25" i="68"/>
  <c r="CG25" i="68"/>
  <c r="CF25" i="68"/>
  <c r="AO18" i="75"/>
  <c r="CT18" i="75" s="1"/>
  <c r="AR18" i="75"/>
  <c r="AQ18" i="75"/>
  <c r="AP18" i="75"/>
  <c r="AR12" i="74"/>
  <c r="AQ12" i="74"/>
  <c r="AP12" i="74"/>
  <c r="AO12" i="74"/>
  <c r="CT12" i="74" s="1"/>
  <c r="CI27" i="68"/>
  <c r="CH27" i="68"/>
  <c r="CG27" i="68"/>
  <c r="CF27" i="68"/>
  <c r="BJ31" i="71"/>
  <c r="BI31" i="71"/>
  <c r="BH31" i="71"/>
  <c r="DC31" i="71" s="1"/>
  <c r="CI12" i="72"/>
  <c r="CH12" i="72"/>
  <c r="CF12" i="72"/>
  <c r="CG12" i="72"/>
  <c r="CF32" i="70"/>
  <c r="CG32" i="70"/>
  <c r="CI32" i="70"/>
  <c r="CH32" i="70"/>
  <c r="BH10" i="72"/>
  <c r="DC10" i="72" s="1"/>
  <c r="BJ10" i="72"/>
  <c r="BI10" i="72"/>
  <c r="AQ18" i="72"/>
  <c r="AP18" i="72"/>
  <c r="AR18" i="72"/>
  <c r="AO18" i="72"/>
  <c r="CT18" i="72" s="1"/>
  <c r="CG10" i="74"/>
  <c r="CF10" i="74"/>
  <c r="CI10" i="74"/>
  <c r="DL10" i="74" s="1"/>
  <c r="CH10" i="74"/>
  <c r="CG26" i="75"/>
  <c r="CF26" i="75"/>
  <c r="CH26" i="75"/>
  <c r="CI26" i="75"/>
  <c r="AR25" i="72"/>
  <c r="AQ25" i="72"/>
  <c r="AP25" i="72"/>
  <c r="AO25" i="72"/>
  <c r="CT25" i="72" s="1"/>
  <c r="AN24" i="68"/>
  <c r="AS24" i="68" s="1"/>
  <c r="CV24" i="68" s="1"/>
  <c r="CF18" i="75"/>
  <c r="CG18" i="75"/>
  <c r="CI18" i="75"/>
  <c r="CH18" i="75"/>
  <c r="AN17" i="74"/>
  <c r="AS17" i="74" s="1"/>
  <c r="CV17" i="74" s="1"/>
  <c r="AR32" i="71"/>
  <c r="AQ32" i="71"/>
  <c r="AP32" i="71"/>
  <c r="AO32" i="71"/>
  <c r="CT32" i="71" s="1"/>
  <c r="DL24" i="74"/>
  <c r="CE24" i="74"/>
  <c r="CH35" i="75"/>
  <c r="CG35" i="75"/>
  <c r="CF35" i="75"/>
  <c r="CI35" i="75"/>
  <c r="CF34" i="74"/>
  <c r="CI34" i="74"/>
  <c r="CH34" i="74"/>
  <c r="CG34" i="74"/>
  <c r="CH25" i="74"/>
  <c r="CG25" i="74"/>
  <c r="CF25" i="74"/>
  <c r="CI25" i="74"/>
  <c r="CF34" i="68"/>
  <c r="CI34" i="68"/>
  <c r="CH34" i="68"/>
  <c r="CG34" i="68"/>
  <c r="AP31" i="72"/>
  <c r="AO31" i="72"/>
  <c r="CT31" i="72" s="1"/>
  <c r="AR31" i="72"/>
  <c r="AQ31" i="72"/>
  <c r="CE17" i="72"/>
  <c r="DL17" i="72"/>
  <c r="CF18" i="68"/>
  <c r="CH18" i="68"/>
  <c r="CI18" i="68"/>
  <c r="CG18" i="68"/>
  <c r="CG26" i="72"/>
  <c r="CF26" i="72"/>
  <c r="CI26" i="72"/>
  <c r="CH26" i="72"/>
  <c r="AP20" i="74"/>
  <c r="AO20" i="74"/>
  <c r="CT20" i="74" s="1"/>
  <c r="AR20" i="74"/>
  <c r="AQ20" i="74"/>
  <c r="AN24" i="75"/>
  <c r="AS24" i="75" s="1"/>
  <c r="CV24" i="75" s="1"/>
  <c r="AQ18" i="71"/>
  <c r="AP18" i="71"/>
  <c r="AR18" i="71"/>
  <c r="AO18" i="71"/>
  <c r="CT18" i="71" s="1"/>
  <c r="AP26" i="74"/>
  <c r="AR26" i="74"/>
  <c r="AQ26" i="74"/>
  <c r="AO26" i="74"/>
  <c r="CT26" i="74" s="1"/>
  <c r="CI27" i="72"/>
  <c r="CG27" i="72"/>
  <c r="CF27" i="72"/>
  <c r="CH27" i="72"/>
  <c r="AR19" i="75"/>
  <c r="AQ19" i="75"/>
  <c r="AP19" i="75"/>
  <c r="AO19" i="75"/>
  <c r="CT19" i="75" s="1"/>
  <c r="CG17" i="70"/>
  <c r="CF17" i="70"/>
  <c r="CH17" i="70"/>
  <c r="CI17" i="70"/>
  <c r="CI21" i="68"/>
  <c r="CH21" i="68"/>
  <c r="CG21" i="68"/>
  <c r="CF21" i="68"/>
  <c r="CF10" i="71"/>
  <c r="CH10" i="71"/>
  <c r="CG10" i="71"/>
  <c r="CI10" i="71"/>
  <c r="DL10" i="71" s="1"/>
  <c r="BH24" i="72"/>
  <c r="DC24" i="72" s="1"/>
  <c r="BJ24" i="72"/>
  <c r="BI24" i="72"/>
  <c r="CI20" i="75"/>
  <c r="CH20" i="75"/>
  <c r="CG20" i="75"/>
  <c r="CF20" i="75"/>
  <c r="AR12" i="71"/>
  <c r="AQ12" i="71"/>
  <c r="AO12" i="71"/>
  <c r="CT12" i="71" s="1"/>
  <c r="AP12" i="71"/>
  <c r="BJ17" i="72"/>
  <c r="BI17" i="72"/>
  <c r="BH17" i="72"/>
  <c r="DC17" i="72" s="1"/>
  <c r="AR21" i="75"/>
  <c r="AQ21" i="75"/>
  <c r="AP21" i="75"/>
  <c r="AO21" i="75"/>
  <c r="CT21" i="75" s="1"/>
  <c r="CI33" i="75"/>
  <c r="CH33" i="75"/>
  <c r="CG33" i="75"/>
  <c r="CF33" i="75"/>
  <c r="CI10" i="72"/>
  <c r="DL10" i="72" s="1"/>
  <c r="CG10" i="72"/>
  <c r="CF10" i="72"/>
  <c r="CH10" i="72"/>
  <c r="AQ34" i="75"/>
  <c r="AO34" i="75"/>
  <c r="CT34" i="75" s="1"/>
  <c r="AP34" i="75"/>
  <c r="AR34" i="75"/>
  <c r="AQ31" i="69"/>
  <c r="AP31" i="69"/>
  <c r="AR31" i="69"/>
  <c r="AO31" i="69"/>
  <c r="CT31" i="69" s="1"/>
  <c r="AP35" i="74"/>
  <c r="AO35" i="74"/>
  <c r="CT35" i="74" s="1"/>
  <c r="AQ35" i="74"/>
  <c r="AR35" i="74"/>
  <c r="AQ25" i="75"/>
  <c r="AO25" i="75"/>
  <c r="CT25" i="75" s="1"/>
  <c r="AR25" i="75"/>
  <c r="AP25" i="75"/>
  <c r="R17" i="68"/>
  <c r="Q17" i="68"/>
  <c r="P17" i="68"/>
  <c r="CI12" i="71"/>
  <c r="CG12" i="71"/>
  <c r="CF12" i="71"/>
  <c r="CH12" i="71"/>
  <c r="AP17" i="70"/>
  <c r="AO17" i="70"/>
  <c r="CT17" i="70" s="1"/>
  <c r="AQ17" i="70"/>
  <c r="AR17" i="70"/>
  <c r="AO21" i="74"/>
  <c r="CT21" i="74" s="1"/>
  <c r="AR21" i="74"/>
  <c r="AQ21" i="74"/>
  <c r="AP21" i="74"/>
  <c r="R10" i="72"/>
  <c r="P10" i="72"/>
  <c r="Q10" i="72"/>
  <c r="BI17" i="71"/>
  <c r="BH17" i="71"/>
  <c r="DC17" i="71" s="1"/>
  <c r="BJ17" i="71"/>
  <c r="AR26" i="72"/>
  <c r="AQ26" i="72"/>
  <c r="AP26" i="72"/>
  <c r="AO26" i="72"/>
  <c r="CT26" i="72" s="1"/>
  <c r="R24" i="74"/>
  <c r="Q24" i="74"/>
  <c r="P24" i="74"/>
  <c r="AQ33" i="75"/>
  <c r="AP33" i="75"/>
  <c r="AR33" i="75"/>
  <c r="AO33" i="75"/>
  <c r="CT33" i="75" s="1"/>
  <c r="CE17" i="68"/>
  <c r="DL17" i="68"/>
  <c r="CI32" i="71"/>
  <c r="CH32" i="71"/>
  <c r="CG32" i="71"/>
  <c r="CF32" i="71"/>
  <c r="AR33" i="71"/>
  <c r="AQ33" i="71"/>
  <c r="AP33" i="71"/>
  <c r="AO33" i="71"/>
  <c r="CT33" i="71" s="1"/>
  <c r="CI35" i="68"/>
  <c r="CH35" i="68"/>
  <c r="CG35" i="68"/>
  <c r="CF35" i="68"/>
  <c r="CH19" i="68"/>
  <c r="CI19" i="68"/>
  <c r="CG19" i="68"/>
  <c r="CF19" i="68"/>
  <c r="AP35" i="71"/>
  <c r="AO35" i="71"/>
  <c r="CT35" i="71" s="1"/>
  <c r="AQ35" i="71"/>
  <c r="AR35" i="71"/>
  <c r="AR35" i="75"/>
  <c r="AQ35" i="75"/>
  <c r="AP35" i="75"/>
  <c r="AO35" i="75"/>
  <c r="CT35" i="75" s="1"/>
  <c r="CI33" i="70"/>
  <c r="CF33" i="70"/>
  <c r="CH33" i="70"/>
  <c r="CG33" i="70"/>
  <c r="AN17" i="75"/>
  <c r="AS17" i="75" s="1"/>
  <c r="CV17" i="75" s="1"/>
  <c r="AO27" i="74"/>
  <c r="CT27" i="74" s="1"/>
  <c r="AR27" i="74"/>
  <c r="AQ27" i="74"/>
  <c r="AP27" i="74"/>
  <c r="CI32" i="75"/>
  <c r="CH32" i="75"/>
  <c r="CG32" i="75"/>
  <c r="CF32" i="75"/>
  <c r="R31" i="71"/>
  <c r="P31" i="71"/>
  <c r="Q31" i="71"/>
  <c r="AR19" i="68"/>
  <c r="AQ19" i="68"/>
  <c r="AP19" i="68"/>
  <c r="AO19" i="68"/>
  <c r="CT19" i="68" s="1"/>
  <c r="R17" i="75"/>
  <c r="Q17" i="75"/>
  <c r="P17" i="75"/>
  <c r="AN31" i="71"/>
  <c r="AS31" i="71" s="1"/>
  <c r="CV31" i="71" s="1"/>
  <c r="CH26" i="68"/>
  <c r="CG26" i="68"/>
  <c r="CF26" i="68"/>
  <c r="CI26" i="68"/>
  <c r="AO33" i="70"/>
  <c r="CT33" i="70" s="1"/>
  <c r="AR33" i="70"/>
  <c r="AQ33" i="70"/>
  <c r="AP33" i="70"/>
  <c r="AR28" i="72"/>
  <c r="AQ28" i="72"/>
  <c r="AP28" i="72"/>
  <c r="AO28" i="72"/>
  <c r="CT28" i="72" s="1"/>
  <c r="P24" i="68"/>
  <c r="Q24" i="68"/>
  <c r="R24" i="68"/>
  <c r="BJ17" i="74"/>
  <c r="BI17" i="74"/>
  <c r="BH17" i="74"/>
  <c r="DC17" i="74" s="1"/>
  <c r="CF11" i="72"/>
  <c r="CI11" i="72"/>
  <c r="CH11" i="72"/>
  <c r="CG11" i="72"/>
  <c r="BI24" i="74"/>
  <c r="BH24" i="74"/>
  <c r="DC24" i="74" s="1"/>
  <c r="BJ24" i="74"/>
  <c r="R31" i="68"/>
  <c r="Q31" i="68"/>
  <c r="P31" i="68"/>
  <c r="AN17" i="72"/>
  <c r="AS17" i="72" s="1"/>
  <c r="CV17" i="72" s="1"/>
  <c r="CH18" i="71"/>
  <c r="CG18" i="71"/>
  <c r="CF18" i="71"/>
  <c r="CI18" i="71"/>
  <c r="CI28" i="72"/>
  <c r="CH28" i="72"/>
  <c r="CG28" i="72"/>
  <c r="CF28" i="72"/>
  <c r="CF11" i="74"/>
  <c r="CI11" i="74"/>
  <c r="CH11" i="74"/>
  <c r="CG11" i="74"/>
  <c r="CH31" i="69"/>
  <c r="CG31" i="69"/>
  <c r="CI31" i="69"/>
  <c r="CF31" i="69"/>
  <c r="CF19" i="75"/>
  <c r="CH19" i="75"/>
  <c r="CG19" i="75"/>
  <c r="CI19" i="75"/>
  <c r="CH32" i="68"/>
  <c r="CI32" i="68"/>
  <c r="CF32" i="68"/>
  <c r="CG32" i="68"/>
  <c r="DL24" i="72"/>
  <c r="CE24" i="72"/>
  <c r="DL31" i="74"/>
  <c r="CE31" i="74"/>
  <c r="CG13" i="72"/>
  <c r="CF13" i="72"/>
  <c r="CI13" i="72"/>
  <c r="CH13" i="72"/>
  <c r="BJ17" i="75"/>
  <c r="BI17" i="75"/>
  <c r="BH17" i="75"/>
  <c r="DC17" i="75" s="1"/>
  <c r="AN17" i="71"/>
  <c r="AS17" i="71" s="1"/>
  <c r="CV17" i="71" s="1"/>
  <c r="AR20" i="75"/>
  <c r="AQ20" i="75"/>
  <c r="AP20" i="75"/>
  <c r="AO20" i="75"/>
  <c r="CT20" i="75" s="1"/>
  <c r="AR13" i="72"/>
  <c r="AQ13" i="72"/>
  <c r="AP13" i="72"/>
  <c r="AO13" i="72"/>
  <c r="CT13" i="72" s="1"/>
  <c r="BH10" i="74"/>
  <c r="DC10" i="74" s="1"/>
  <c r="BJ10" i="74"/>
  <c r="BI10" i="74"/>
  <c r="AQ28" i="74"/>
  <c r="AP28" i="74"/>
  <c r="AO28" i="74"/>
  <c r="CT28" i="74" s="1"/>
  <c r="AR28" i="74"/>
  <c r="CE31" i="68"/>
  <c r="DL31" i="68"/>
  <c r="R31" i="70"/>
  <c r="Q31" i="70"/>
  <c r="P31" i="70"/>
  <c r="AO27" i="75"/>
  <c r="CT27" i="75" s="1"/>
  <c r="AQ27" i="75"/>
  <c r="AP27" i="75"/>
  <c r="AR27" i="75"/>
  <c r="CG35" i="71"/>
  <c r="CF35" i="71"/>
  <c r="CH35" i="71"/>
  <c r="CI35" i="71"/>
  <c r="AR13" i="74"/>
  <c r="AQ13" i="74"/>
  <c r="AP13" i="74"/>
  <c r="AO13" i="74"/>
  <c r="CT13" i="74" s="1"/>
  <c r="CH24" i="71"/>
  <c r="CG24" i="71"/>
  <c r="CF24" i="71"/>
  <c r="CI24" i="71"/>
  <c r="BJ24" i="68"/>
  <c r="BI24" i="68"/>
  <c r="BH24" i="68"/>
  <c r="DC24" i="68" s="1"/>
  <c r="CG20" i="74"/>
  <c r="CF20" i="74"/>
  <c r="CI20" i="74"/>
  <c r="CH20" i="74"/>
  <c r="AO11" i="74"/>
  <c r="CT11" i="74" s="1"/>
  <c r="AR11" i="74"/>
  <c r="AQ11" i="74"/>
  <c r="AP11" i="74"/>
  <c r="AR32" i="75"/>
  <c r="AO32" i="75"/>
  <c r="CT32" i="75" s="1"/>
  <c r="AP32" i="75"/>
  <c r="AQ32" i="75"/>
  <c r="CF28" i="74"/>
  <c r="CH28" i="74"/>
  <c r="CG28" i="74"/>
  <c r="CI28" i="74"/>
  <c r="CE24" i="75"/>
  <c r="DL24" i="75"/>
  <c r="AN10" i="74"/>
  <c r="AS10" i="74" s="1"/>
  <c r="CV10" i="74" s="1"/>
  <c r="CG28" i="75"/>
  <c r="CF28" i="75"/>
  <c r="CI28" i="75"/>
  <c r="CH28" i="75"/>
  <c r="CG25" i="72"/>
  <c r="CF25" i="72"/>
  <c r="CI25" i="72"/>
  <c r="CH25" i="72"/>
  <c r="CE17" i="75"/>
  <c r="DL17" i="75"/>
  <c r="AQ19" i="74"/>
  <c r="AP19" i="74"/>
  <c r="AO19" i="74"/>
  <c r="CT19" i="74" s="1"/>
  <c r="AR19" i="74"/>
  <c r="CF35" i="74"/>
  <c r="CI35" i="74"/>
  <c r="CH35" i="74"/>
  <c r="CG35" i="74"/>
  <c r="CF27" i="74"/>
  <c r="CG27" i="74"/>
  <c r="CI27" i="74"/>
  <c r="CH27" i="74"/>
  <c r="DL31" i="71"/>
  <c r="CE31" i="71"/>
  <c r="AP33" i="68"/>
  <c r="AO33" i="68"/>
  <c r="CT33" i="68" s="1"/>
  <c r="AR33" i="68"/>
  <c r="AQ33" i="68"/>
  <c r="BI31" i="75"/>
  <c r="BH31" i="75"/>
  <c r="DC31" i="75" s="1"/>
  <c r="BJ31" i="75"/>
  <c r="AR26" i="68"/>
  <c r="AO26" i="68"/>
  <c r="CT26" i="68" s="1"/>
  <c r="AQ26" i="68"/>
  <c r="AP26" i="68"/>
  <c r="R17" i="74"/>
  <c r="Q17" i="74"/>
  <c r="P17" i="74"/>
  <c r="AQ10" i="75"/>
  <c r="AO10" i="75"/>
  <c r="CT10" i="75" s="1"/>
  <c r="AR10" i="75"/>
  <c r="AP10" i="75"/>
  <c r="AR24" i="70"/>
  <c r="AQ24" i="70"/>
  <c r="AP24" i="70"/>
  <c r="AO24" i="70"/>
  <c r="CT24" i="70" s="1"/>
  <c r="AN31" i="68"/>
  <c r="AS31" i="68" s="1"/>
  <c r="CV31" i="68" s="1"/>
  <c r="CG33" i="74"/>
  <c r="CF33" i="74"/>
  <c r="CI33" i="74"/>
  <c r="CH33" i="74"/>
  <c r="Q17" i="72"/>
  <c r="R17" i="72"/>
  <c r="P17" i="72"/>
  <c r="AQ34" i="71"/>
  <c r="AP34" i="71"/>
  <c r="AR34" i="71"/>
  <c r="AO34" i="71"/>
  <c r="CT34" i="71" s="1"/>
  <c r="AN17" i="68"/>
  <c r="AS17" i="68" s="1"/>
  <c r="CV17" i="68" s="1"/>
  <c r="CH34" i="71"/>
  <c r="CG34" i="71"/>
  <c r="CI34" i="71"/>
  <c r="CF34" i="71"/>
  <c r="CI20" i="68"/>
  <c r="CH20" i="68"/>
  <c r="CG20" i="68"/>
  <c r="CF20" i="68"/>
  <c r="CF21" i="74"/>
  <c r="CI21" i="74"/>
  <c r="CH21" i="74"/>
  <c r="CG21" i="74"/>
  <c r="AQ21" i="72"/>
  <c r="AR21" i="72"/>
  <c r="AP21" i="72"/>
  <c r="AO21" i="72"/>
  <c r="CT21" i="72" s="1"/>
  <c r="CG19" i="71"/>
  <c r="CF19" i="71"/>
  <c r="CI19" i="71"/>
  <c r="CH19" i="71"/>
  <c r="P24" i="72"/>
  <c r="Q24" i="72"/>
  <c r="R24" i="72"/>
  <c r="AN31" i="74"/>
  <c r="AS31" i="74" s="1"/>
  <c r="CV31" i="74" s="1"/>
  <c r="BJ31" i="67"/>
  <c r="BH31" i="67"/>
  <c r="DC31" i="67" s="1"/>
  <c r="BI31" i="67"/>
  <c r="BI24" i="65"/>
  <c r="BJ24" i="65"/>
  <c r="BH24" i="65"/>
  <c r="DC24" i="65" s="1"/>
  <c r="Q10" i="64"/>
  <c r="P10" i="64"/>
  <c r="R10" i="64"/>
  <c r="DL31" i="65"/>
  <c r="CE31" i="65"/>
  <c r="CI12" i="64"/>
  <c r="CG12" i="64"/>
  <c r="CH12" i="64"/>
  <c r="CF12" i="64"/>
  <c r="AO27" i="65"/>
  <c r="CT27" i="65" s="1"/>
  <c r="AR27" i="65"/>
  <c r="AP27" i="65"/>
  <c r="AQ27" i="65"/>
  <c r="AR10" i="65"/>
  <c r="AQ10" i="65"/>
  <c r="AP10" i="65"/>
  <c r="AO10" i="65"/>
  <c r="CT10" i="65" s="1"/>
  <c r="AO25" i="66"/>
  <c r="CT25" i="66" s="1"/>
  <c r="AQ25" i="66"/>
  <c r="AP25" i="66"/>
  <c r="AR25" i="66"/>
  <c r="CF31" i="66"/>
  <c r="CI31" i="66"/>
  <c r="CH31" i="66"/>
  <c r="CG31" i="66"/>
  <c r="AR12" i="67"/>
  <c r="AQ12" i="67"/>
  <c r="AO12" i="67"/>
  <c r="CT12" i="67" s="1"/>
  <c r="AP12" i="67"/>
  <c r="CI17" i="63"/>
  <c r="CH17" i="63"/>
  <c r="CG17" i="63"/>
  <c r="CF17" i="63"/>
  <c r="CF13" i="62"/>
  <c r="CI13" i="62"/>
  <c r="CH13" i="62"/>
  <c r="CG13" i="62"/>
  <c r="AR18" i="62"/>
  <c r="AO18" i="62"/>
  <c r="CT18" i="62" s="1"/>
  <c r="AP18" i="62"/>
  <c r="AQ18" i="62"/>
  <c r="Q17" i="62"/>
  <c r="P17" i="62"/>
  <c r="R17" i="62"/>
  <c r="AO27" i="66"/>
  <c r="CT27" i="66" s="1"/>
  <c r="AR27" i="66"/>
  <c r="AQ27" i="66"/>
  <c r="AP27" i="66"/>
  <c r="CI13" i="64"/>
  <c r="CG13" i="64"/>
  <c r="CH13" i="64"/>
  <c r="CF13" i="64"/>
  <c r="CG13" i="67"/>
  <c r="CF13" i="67"/>
  <c r="CI13" i="67"/>
  <c r="CH13" i="67"/>
  <c r="CG26" i="65"/>
  <c r="CH26" i="65"/>
  <c r="CF26" i="65"/>
  <c r="CI26" i="65"/>
  <c r="CI35" i="65"/>
  <c r="CH35" i="65"/>
  <c r="CG35" i="65"/>
  <c r="CF35" i="65"/>
  <c r="AQ13" i="67"/>
  <c r="AP13" i="67"/>
  <c r="AR13" i="67"/>
  <c r="AO13" i="67"/>
  <c r="CT13" i="67" s="1"/>
  <c r="AQ32" i="64"/>
  <c r="AR32" i="64"/>
  <c r="AP32" i="64"/>
  <c r="AO32" i="64"/>
  <c r="CT32" i="64" s="1"/>
  <c r="CF25" i="66"/>
  <c r="CI25" i="66"/>
  <c r="CH25" i="66"/>
  <c r="CG25" i="66"/>
  <c r="CF10" i="64"/>
  <c r="CI10" i="64"/>
  <c r="DL10" i="64" s="1"/>
  <c r="CH10" i="64"/>
  <c r="CG10" i="64"/>
  <c r="AR28" i="66"/>
  <c r="AQ28" i="66"/>
  <c r="AO28" i="66"/>
  <c r="CT28" i="66" s="1"/>
  <c r="AP28" i="66"/>
  <c r="CE17" i="64"/>
  <c r="DL17" i="64"/>
  <c r="BH31" i="65"/>
  <c r="DC31" i="65" s="1"/>
  <c r="BI31" i="65"/>
  <c r="BJ31" i="65"/>
  <c r="CF34" i="65"/>
  <c r="CI34" i="65"/>
  <c r="CG34" i="65"/>
  <c r="CH34" i="65"/>
  <c r="CI28" i="66"/>
  <c r="CH28" i="66"/>
  <c r="CG28" i="66"/>
  <c r="CF28" i="66"/>
  <c r="CF26" i="66"/>
  <c r="CI26" i="66"/>
  <c r="CG26" i="66"/>
  <c r="CH26" i="66"/>
  <c r="AR11" i="67"/>
  <c r="AQ11" i="67"/>
  <c r="AP11" i="67"/>
  <c r="AO11" i="67"/>
  <c r="CT11" i="67" s="1"/>
  <c r="DL17" i="65"/>
  <c r="CE17" i="65"/>
  <c r="AO20" i="65"/>
  <c r="CT20" i="65" s="1"/>
  <c r="AR20" i="65"/>
  <c r="AP20" i="65"/>
  <c r="AQ20" i="65"/>
  <c r="CG33" i="62"/>
  <c r="CI33" i="62"/>
  <c r="CF33" i="62"/>
  <c r="CH33" i="62"/>
  <c r="AR28" i="65"/>
  <c r="AO28" i="65"/>
  <c r="CT28" i="65" s="1"/>
  <c r="AQ28" i="65"/>
  <c r="AP28" i="65"/>
  <c r="CI21" i="62"/>
  <c r="CH21" i="62"/>
  <c r="CF21" i="62"/>
  <c r="CG21" i="62"/>
  <c r="AQ11" i="62"/>
  <c r="AP11" i="62"/>
  <c r="AO11" i="62"/>
  <c r="CT11" i="62" s="1"/>
  <c r="AR11" i="62"/>
  <c r="CE24" i="65"/>
  <c r="DL24" i="65"/>
  <c r="CI34" i="62"/>
  <c r="CF34" i="62"/>
  <c r="CH34" i="62"/>
  <c r="CG34" i="62"/>
  <c r="AR13" i="64"/>
  <c r="AQ13" i="64"/>
  <c r="AP13" i="64"/>
  <c r="AO13" i="64"/>
  <c r="CT13" i="64" s="1"/>
  <c r="AR34" i="67"/>
  <c r="AP34" i="67"/>
  <c r="AQ34" i="67"/>
  <c r="AO34" i="67"/>
  <c r="CT34" i="67" s="1"/>
  <c r="AN10" i="64"/>
  <c r="AS10" i="64" s="1"/>
  <c r="CV10" i="64" s="1"/>
  <c r="Q31" i="65"/>
  <c r="R31" i="65"/>
  <c r="P31" i="65"/>
  <c r="AR35" i="67"/>
  <c r="AQ35" i="67"/>
  <c r="AO35" i="67"/>
  <c r="CT35" i="67" s="1"/>
  <c r="AP35" i="67"/>
  <c r="R10" i="62"/>
  <c r="P10" i="62"/>
  <c r="Q10" i="62"/>
  <c r="CH20" i="64"/>
  <c r="CF20" i="64"/>
  <c r="CG20" i="64"/>
  <c r="CI20" i="64"/>
  <c r="AN31" i="64"/>
  <c r="AS31" i="64" s="1"/>
  <c r="CV31" i="64" s="1"/>
  <c r="AR31" i="63"/>
  <c r="AP31" i="63"/>
  <c r="AO31" i="63"/>
  <c r="CT31" i="63" s="1"/>
  <c r="AQ31" i="63"/>
  <c r="CI35" i="62"/>
  <c r="CH35" i="62"/>
  <c r="CG35" i="62"/>
  <c r="CF35" i="62"/>
  <c r="BJ24" i="67"/>
  <c r="BI24" i="67"/>
  <c r="BH24" i="67"/>
  <c r="DC24" i="67" s="1"/>
  <c r="CG12" i="62"/>
  <c r="CF12" i="62"/>
  <c r="CI12" i="62"/>
  <c r="CH12" i="62"/>
  <c r="AN17" i="62"/>
  <c r="AS17" i="62" s="1"/>
  <c r="CV17" i="62" s="1"/>
  <c r="AR24" i="62"/>
  <c r="AQ24" i="62"/>
  <c r="AP24" i="62"/>
  <c r="AO24" i="62"/>
  <c r="CT24" i="62" s="1"/>
  <c r="AR21" i="65"/>
  <c r="AO21" i="65"/>
  <c r="CT21" i="65" s="1"/>
  <c r="AQ21" i="65"/>
  <c r="AP21" i="65"/>
  <c r="CH32" i="62"/>
  <c r="CI32" i="62"/>
  <c r="CF32" i="62"/>
  <c r="CG32" i="62"/>
  <c r="CG11" i="67"/>
  <c r="CI11" i="67"/>
  <c r="CH11" i="67"/>
  <c r="CF11" i="67"/>
  <c r="AQ12" i="64"/>
  <c r="AP12" i="64"/>
  <c r="AO12" i="64"/>
  <c r="CT12" i="64" s="1"/>
  <c r="AR12" i="64"/>
  <c r="AN17" i="64"/>
  <c r="AS17" i="64" s="1"/>
  <c r="CV17" i="64" s="1"/>
  <c r="CF33" i="64"/>
  <c r="CH33" i="64"/>
  <c r="CG33" i="64"/>
  <c r="CI33" i="64"/>
  <c r="AR19" i="64"/>
  <c r="AP19" i="64"/>
  <c r="AO19" i="64"/>
  <c r="CT19" i="64" s="1"/>
  <c r="AQ19" i="64"/>
  <c r="CI24" i="64"/>
  <c r="CH24" i="64"/>
  <c r="CG24" i="64"/>
  <c r="CF24" i="64"/>
  <c r="BH17" i="65"/>
  <c r="DC17" i="65" s="1"/>
  <c r="BJ17" i="65"/>
  <c r="BI17" i="65"/>
  <c r="R24" i="65"/>
  <c r="Q24" i="65"/>
  <c r="P24" i="65"/>
  <c r="AQ35" i="64"/>
  <c r="AR35" i="64"/>
  <c r="AP35" i="64"/>
  <c r="AO35" i="64"/>
  <c r="CT35" i="64" s="1"/>
  <c r="CH11" i="62"/>
  <c r="CG11" i="62"/>
  <c r="CF11" i="62"/>
  <c r="CI11" i="62"/>
  <c r="CH19" i="62"/>
  <c r="CG19" i="62"/>
  <c r="CF19" i="62"/>
  <c r="CI19" i="62"/>
  <c r="AQ20" i="64"/>
  <c r="AO20" i="64"/>
  <c r="CT20" i="64" s="1"/>
  <c r="AP20" i="64"/>
  <c r="AR20" i="64"/>
  <c r="CG24" i="63"/>
  <c r="CH24" i="63"/>
  <c r="CF24" i="63"/>
  <c r="CI24" i="63"/>
  <c r="AO19" i="65"/>
  <c r="CT19" i="65" s="1"/>
  <c r="AP19" i="65"/>
  <c r="AR19" i="65"/>
  <c r="AQ19" i="65"/>
  <c r="CH32" i="65"/>
  <c r="CG32" i="65"/>
  <c r="CI32" i="65"/>
  <c r="CF32" i="65"/>
  <c r="AR34" i="62"/>
  <c r="AO34" i="62"/>
  <c r="CT34" i="62" s="1"/>
  <c r="AQ34" i="62"/>
  <c r="AP34" i="62"/>
  <c r="AN24" i="65"/>
  <c r="AS24" i="65" s="1"/>
  <c r="CV24" i="65" s="1"/>
  <c r="CH35" i="64"/>
  <c r="CF35" i="64"/>
  <c r="CI35" i="64"/>
  <c r="CG35" i="64"/>
  <c r="AO31" i="66"/>
  <c r="CT31" i="66" s="1"/>
  <c r="AP31" i="66"/>
  <c r="AR31" i="66"/>
  <c r="AQ31" i="66"/>
  <c r="CG25" i="67"/>
  <c r="CH25" i="67"/>
  <c r="CF25" i="67"/>
  <c r="CI25" i="67"/>
  <c r="AN31" i="67"/>
  <c r="AS31" i="67" s="1"/>
  <c r="CV31" i="67" s="1"/>
  <c r="CG21" i="67"/>
  <c r="CF21" i="67"/>
  <c r="CI21" i="67"/>
  <c r="CH21" i="67"/>
  <c r="AO32" i="65"/>
  <c r="CT32" i="65" s="1"/>
  <c r="AQ32" i="65"/>
  <c r="AP32" i="65"/>
  <c r="AR32" i="65"/>
  <c r="AN31" i="65"/>
  <c r="AS31" i="65" s="1"/>
  <c r="CV31" i="65" s="1"/>
  <c r="AN10" i="62"/>
  <c r="AS10" i="62" s="1"/>
  <c r="CV10" i="62" s="1"/>
  <c r="Q31" i="64"/>
  <c r="P31" i="64"/>
  <c r="R31" i="64"/>
  <c r="CH18" i="67"/>
  <c r="CF18" i="67"/>
  <c r="CG18" i="67"/>
  <c r="CI18" i="67"/>
  <c r="CI18" i="62"/>
  <c r="CF18" i="62"/>
  <c r="CH18" i="62"/>
  <c r="CG18" i="62"/>
  <c r="DL24" i="66"/>
  <c r="CE24" i="66"/>
  <c r="AP18" i="65"/>
  <c r="AO18" i="65"/>
  <c r="CT18" i="65" s="1"/>
  <c r="AR18" i="65"/>
  <c r="AQ18" i="65"/>
  <c r="AQ10" i="66"/>
  <c r="AP10" i="66"/>
  <c r="AO10" i="66"/>
  <c r="CT10" i="66" s="1"/>
  <c r="AR10" i="66"/>
  <c r="Q10" i="67"/>
  <c r="R10" i="67"/>
  <c r="P10" i="67"/>
  <c r="CE17" i="67"/>
  <c r="DL17" i="67"/>
  <c r="CH33" i="67"/>
  <c r="CG33" i="67"/>
  <c r="CF33" i="67"/>
  <c r="CI33" i="67"/>
  <c r="AN17" i="67"/>
  <c r="AS17" i="67" s="1"/>
  <c r="CV17" i="67" s="1"/>
  <c r="CH18" i="64"/>
  <c r="CG18" i="64"/>
  <c r="CF18" i="64"/>
  <c r="CI18" i="64"/>
  <c r="CI12" i="67"/>
  <c r="CH12" i="67"/>
  <c r="CG12" i="67"/>
  <c r="CF12" i="67"/>
  <c r="AR33" i="64"/>
  <c r="AP33" i="64"/>
  <c r="AQ33" i="64"/>
  <c r="AO33" i="64"/>
  <c r="CT33" i="64" s="1"/>
  <c r="AR35" i="62"/>
  <c r="AQ35" i="62"/>
  <c r="AO35" i="62"/>
  <c r="CT35" i="62" s="1"/>
  <c r="AP35" i="62"/>
  <c r="CI31" i="63"/>
  <c r="CG31" i="63"/>
  <c r="CH31" i="63"/>
  <c r="CF31" i="63"/>
  <c r="AR21" i="67"/>
  <c r="AQ21" i="67"/>
  <c r="AP21" i="67"/>
  <c r="AO21" i="67"/>
  <c r="CT21" i="67" s="1"/>
  <c r="CG17" i="66"/>
  <c r="CI17" i="66"/>
  <c r="CH17" i="66"/>
  <c r="CF17" i="66"/>
  <c r="AO28" i="67"/>
  <c r="CT28" i="67" s="1"/>
  <c r="AR28" i="67"/>
  <c r="AQ28" i="67"/>
  <c r="AP28" i="67"/>
  <c r="CI35" i="67"/>
  <c r="CH35" i="67"/>
  <c r="CF35" i="67"/>
  <c r="CG35" i="67"/>
  <c r="CG18" i="65"/>
  <c r="CH18" i="65"/>
  <c r="CI18" i="65"/>
  <c r="CF18" i="65"/>
  <c r="CH25" i="65"/>
  <c r="CF25" i="65"/>
  <c r="CI25" i="65"/>
  <c r="CG25" i="65"/>
  <c r="AR20" i="62"/>
  <c r="AP20" i="62"/>
  <c r="AQ20" i="62"/>
  <c r="AO20" i="62"/>
  <c r="CT20" i="62" s="1"/>
  <c r="CI10" i="62"/>
  <c r="DL10" i="62" s="1"/>
  <c r="CG10" i="62"/>
  <c r="CH10" i="62"/>
  <c r="CF10" i="62"/>
  <c r="AQ25" i="65"/>
  <c r="AO25" i="65"/>
  <c r="CT25" i="65" s="1"/>
  <c r="AP25" i="65"/>
  <c r="AR25" i="65"/>
  <c r="BI31" i="64"/>
  <c r="BJ31" i="64"/>
  <c r="BH31" i="64"/>
  <c r="DC31" i="64" s="1"/>
  <c r="CF27" i="65"/>
  <c r="CH27" i="65"/>
  <c r="CG27" i="65"/>
  <c r="CI27" i="65"/>
  <c r="R24" i="66"/>
  <c r="Q24" i="66"/>
  <c r="P24" i="66"/>
  <c r="CI20" i="62"/>
  <c r="CG20" i="62"/>
  <c r="CH20" i="62"/>
  <c r="CF20" i="62"/>
  <c r="AN31" i="62"/>
  <c r="AS31" i="62" s="1"/>
  <c r="CV31" i="62" s="1"/>
  <c r="AR34" i="64"/>
  <c r="AQ34" i="64"/>
  <c r="AP34" i="64"/>
  <c r="AO34" i="64"/>
  <c r="CT34" i="64" s="1"/>
  <c r="AN10" i="67"/>
  <c r="AS10" i="67" s="1"/>
  <c r="CV10" i="67" s="1"/>
  <c r="P24" i="67"/>
  <c r="Q24" i="67"/>
  <c r="R24" i="67"/>
  <c r="CG20" i="65"/>
  <c r="CF20" i="65"/>
  <c r="CI20" i="65"/>
  <c r="CH20" i="65"/>
  <c r="CI21" i="65"/>
  <c r="CF21" i="65"/>
  <c r="CG21" i="65"/>
  <c r="CH21" i="65"/>
  <c r="CI34" i="64"/>
  <c r="CH34" i="64"/>
  <c r="CG34" i="64"/>
  <c r="CF34" i="64"/>
  <c r="BI10" i="64"/>
  <c r="BH10" i="64"/>
  <c r="DC10" i="64" s="1"/>
  <c r="BJ10" i="64"/>
  <c r="CI32" i="67"/>
  <c r="CF32" i="67"/>
  <c r="CH32" i="67"/>
  <c r="CG32" i="67"/>
  <c r="CF20" i="67"/>
  <c r="CH20" i="67"/>
  <c r="CG20" i="67"/>
  <c r="CI20" i="67"/>
  <c r="CE31" i="67"/>
  <c r="DL31" i="67"/>
  <c r="CI19" i="64"/>
  <c r="CG19" i="64"/>
  <c r="CH19" i="64"/>
  <c r="CF19" i="64"/>
  <c r="CG26" i="67"/>
  <c r="CF26" i="67"/>
  <c r="CI26" i="67"/>
  <c r="CH26" i="67"/>
  <c r="CE31" i="64"/>
  <c r="DL31" i="64"/>
  <c r="AN24" i="66"/>
  <c r="AS24" i="66" s="1"/>
  <c r="CV24" i="66" s="1"/>
  <c r="BJ10" i="67"/>
  <c r="BI10" i="67"/>
  <c r="BH10" i="67"/>
  <c r="DC10" i="67" s="1"/>
  <c r="AN24" i="67"/>
  <c r="AS24" i="67" s="1"/>
  <c r="CV24" i="67" s="1"/>
  <c r="CI27" i="66"/>
  <c r="CH27" i="66"/>
  <c r="CG27" i="66"/>
  <c r="CF27" i="66"/>
  <c r="Q17" i="65"/>
  <c r="P17" i="65"/>
  <c r="R17" i="65"/>
  <c r="AP24" i="63"/>
  <c r="AR24" i="63"/>
  <c r="AO24" i="63"/>
  <c r="CT24" i="63" s="1"/>
  <c r="AQ24" i="63"/>
  <c r="AQ10" i="63"/>
  <c r="AO10" i="63"/>
  <c r="CT10" i="63" s="1"/>
  <c r="AP10" i="63"/>
  <c r="AR10" i="63"/>
  <c r="AP26" i="65"/>
  <c r="AQ26" i="65"/>
  <c r="AO26" i="65"/>
  <c r="CT26" i="65" s="1"/>
  <c r="AR26" i="65"/>
  <c r="BJ17" i="62"/>
  <c r="BI17" i="62"/>
  <c r="BH17" i="62"/>
  <c r="DC17" i="62" s="1"/>
  <c r="AQ18" i="64"/>
  <c r="AR18" i="64"/>
  <c r="AP18" i="64"/>
  <c r="AO18" i="64"/>
  <c r="CT18" i="64" s="1"/>
  <c r="AP26" i="66"/>
  <c r="AO26" i="66"/>
  <c r="CT26" i="66" s="1"/>
  <c r="AR26" i="66"/>
  <c r="AQ26" i="66"/>
  <c r="AP25" i="67"/>
  <c r="AR25" i="67"/>
  <c r="AQ25" i="67"/>
  <c r="AO25" i="67"/>
  <c r="CT25" i="67" s="1"/>
  <c r="Q31" i="67"/>
  <c r="P31" i="67"/>
  <c r="R31" i="67"/>
  <c r="AQ18" i="67"/>
  <c r="AP18" i="67"/>
  <c r="AO18" i="67"/>
  <c r="CT18" i="67" s="1"/>
  <c r="AR18" i="67"/>
  <c r="AP33" i="65"/>
  <c r="AO33" i="65"/>
  <c r="CT33" i="65" s="1"/>
  <c r="AR33" i="65"/>
  <c r="AQ33" i="65"/>
  <c r="CH28" i="67"/>
  <c r="CI28" i="67"/>
  <c r="CG28" i="67"/>
  <c r="CF28" i="67"/>
  <c r="CI34" i="67"/>
  <c r="CG34" i="67"/>
  <c r="CF34" i="67"/>
  <c r="CH34" i="67"/>
  <c r="AP12" i="62"/>
  <c r="AO12" i="62"/>
  <c r="CT12" i="62" s="1"/>
  <c r="AQ12" i="62"/>
  <c r="AR12" i="62"/>
  <c r="AO27" i="67"/>
  <c r="CT27" i="67" s="1"/>
  <c r="AP27" i="67"/>
  <c r="AR27" i="67"/>
  <c r="AQ27" i="67"/>
  <c r="AO20" i="67"/>
  <c r="CT20" i="67" s="1"/>
  <c r="AR20" i="67"/>
  <c r="AQ20" i="67"/>
  <c r="AP20" i="67"/>
  <c r="AR11" i="64"/>
  <c r="AQ11" i="64"/>
  <c r="AP11" i="64"/>
  <c r="AO11" i="64"/>
  <c r="CT11" i="64" s="1"/>
  <c r="P17" i="64"/>
  <c r="Q17" i="64"/>
  <c r="R17" i="64"/>
  <c r="CG32" i="64"/>
  <c r="CF32" i="64"/>
  <c r="CI32" i="64"/>
  <c r="CH32" i="64"/>
  <c r="BI10" i="62"/>
  <c r="BH10" i="62"/>
  <c r="DC10" i="62" s="1"/>
  <c r="BJ10" i="62"/>
  <c r="AR21" i="62"/>
  <c r="AQ21" i="62"/>
  <c r="AO21" i="62"/>
  <c r="CT21" i="62" s="1"/>
  <c r="AP21" i="62"/>
  <c r="BI24" i="66"/>
  <c r="BJ24" i="66"/>
  <c r="BH24" i="66"/>
  <c r="DC24" i="66" s="1"/>
  <c r="P31" i="62"/>
  <c r="R31" i="62"/>
  <c r="Q31" i="62"/>
  <c r="CH10" i="67"/>
  <c r="CI10" i="67"/>
  <c r="DL10" i="67" s="1"/>
  <c r="CG10" i="67"/>
  <c r="CF10" i="67"/>
  <c r="BI17" i="67"/>
  <c r="BJ17" i="67"/>
  <c r="BH17" i="67"/>
  <c r="DC17" i="67" s="1"/>
  <c r="AQ26" i="67"/>
  <c r="AO26" i="67"/>
  <c r="CT26" i="67" s="1"/>
  <c r="AP26" i="67"/>
  <c r="AR26" i="67"/>
  <c r="AQ19" i="62"/>
  <c r="AO19" i="62"/>
  <c r="CT19" i="62" s="1"/>
  <c r="AR19" i="62"/>
  <c r="AP19" i="62"/>
  <c r="AR35" i="65"/>
  <c r="AP35" i="65"/>
  <c r="AO35" i="65"/>
  <c r="CT35" i="65" s="1"/>
  <c r="AQ35" i="65"/>
  <c r="CG33" i="65"/>
  <c r="CF33" i="65"/>
  <c r="CI33" i="65"/>
  <c r="CH33" i="65"/>
  <c r="AR17" i="63"/>
  <c r="AQ17" i="63"/>
  <c r="AO17" i="63"/>
  <c r="CT17" i="63" s="1"/>
  <c r="AP17" i="63"/>
  <c r="AP19" i="67"/>
  <c r="AR19" i="67"/>
  <c r="AQ19" i="67"/>
  <c r="AO19" i="67"/>
  <c r="CT19" i="67" s="1"/>
  <c r="CF19" i="65"/>
  <c r="CG19" i="65"/>
  <c r="CH19" i="65"/>
  <c r="CI19" i="65"/>
  <c r="AQ32" i="62"/>
  <c r="AR32" i="62"/>
  <c r="AO32" i="62"/>
  <c r="CT32" i="62" s="1"/>
  <c r="AP32" i="62"/>
  <c r="AP33" i="62"/>
  <c r="AR33" i="62"/>
  <c r="AO33" i="62"/>
  <c r="CT33" i="62" s="1"/>
  <c r="AQ33" i="62"/>
  <c r="CE31" i="62"/>
  <c r="DL31" i="62"/>
  <c r="P17" i="67"/>
  <c r="R17" i="67"/>
  <c r="Q17" i="67"/>
  <c r="CE24" i="67"/>
  <c r="DL24" i="67"/>
  <c r="CG19" i="67"/>
  <c r="CF19" i="67"/>
  <c r="CH19" i="67"/>
  <c r="CI19" i="67"/>
  <c r="AR24" i="64"/>
  <c r="AQ24" i="64"/>
  <c r="AP24" i="64"/>
  <c r="AO24" i="64"/>
  <c r="CT24" i="64" s="1"/>
  <c r="AN17" i="65"/>
  <c r="AS17" i="65" s="1"/>
  <c r="CV17" i="65" s="1"/>
  <c r="CE17" i="62"/>
  <c r="DL17" i="62"/>
  <c r="AP17" i="66"/>
  <c r="AO17" i="66"/>
  <c r="CT17" i="66" s="1"/>
  <c r="AR17" i="66"/>
  <c r="AQ17" i="66"/>
  <c r="CI24" i="62"/>
  <c r="CH24" i="62"/>
  <c r="CG24" i="62"/>
  <c r="CF24" i="62"/>
  <c r="AO13" i="62"/>
  <c r="CT13" i="62" s="1"/>
  <c r="AQ13" i="62"/>
  <c r="AP13" i="62"/>
  <c r="AR13" i="62"/>
  <c r="AQ33" i="67"/>
  <c r="AR33" i="67"/>
  <c r="AP33" i="67"/>
  <c r="AO33" i="67"/>
  <c r="CT33" i="67" s="1"/>
  <c r="CH11" i="64"/>
  <c r="CG11" i="64"/>
  <c r="CI11" i="64"/>
  <c r="CF11" i="64"/>
  <c r="CF27" i="67"/>
  <c r="CI27" i="67"/>
  <c r="CH27" i="67"/>
  <c r="CG27" i="67"/>
  <c r="BI17" i="64"/>
  <c r="BJ17" i="64"/>
  <c r="BH17" i="64"/>
  <c r="DC17" i="64" s="1"/>
  <c r="AO34" i="65"/>
  <c r="CT34" i="65" s="1"/>
  <c r="AQ34" i="65"/>
  <c r="AP34" i="65"/>
  <c r="AR34" i="65"/>
  <c r="AR32" i="67"/>
  <c r="AO32" i="67"/>
  <c r="CT32" i="67" s="1"/>
  <c r="AQ32" i="67"/>
  <c r="AP32" i="67"/>
  <c r="CH28" i="65"/>
  <c r="CG28" i="65"/>
  <c r="CF28" i="65"/>
  <c r="CI28" i="65"/>
  <c r="BI31" i="62"/>
  <c r="BH31" i="62"/>
  <c r="DC31" i="62" s="1"/>
  <c r="BJ31" i="62"/>
  <c r="CE17" i="54"/>
  <c r="DL17" i="54"/>
  <c r="CI18" i="54"/>
  <c r="CH18" i="54"/>
  <c r="CF18" i="54"/>
  <c r="CG18" i="54"/>
  <c r="AQ17" i="54"/>
  <c r="BJ17" i="54"/>
  <c r="BI17" i="54"/>
  <c r="BH17" i="54"/>
  <c r="DC17" i="54" s="1"/>
  <c r="CH21" i="54"/>
  <c r="CI21" i="54"/>
  <c r="CG21" i="54"/>
  <c r="CF21" i="54"/>
  <c r="AR17" i="54"/>
  <c r="Q17" i="54"/>
  <c r="R17" i="54"/>
  <c r="P17" i="54"/>
  <c r="CF20" i="54"/>
  <c r="CI20" i="54"/>
  <c r="CH20" i="54"/>
  <c r="CG20" i="54"/>
  <c r="AO17" i="54"/>
  <c r="CT17" i="54" s="1"/>
  <c r="CG34" i="55"/>
  <c r="CH35" i="55"/>
  <c r="AP10" i="58"/>
  <c r="BJ10" i="58"/>
  <c r="BH10" i="58"/>
  <c r="DC10" i="58" s="1"/>
  <c r="BI10" i="58"/>
  <c r="CF10" i="58"/>
  <c r="CH10" i="58"/>
  <c r="CG10" i="58"/>
  <c r="CI10" i="58"/>
  <c r="DL10" i="58" s="1"/>
  <c r="AR10" i="58"/>
  <c r="R10" i="58"/>
  <c r="Q10" i="58"/>
  <c r="P10" i="58"/>
  <c r="AO10" i="58"/>
  <c r="CT10" i="58" s="1"/>
  <c r="CF13" i="58"/>
  <c r="CG13" i="58"/>
  <c r="CH13" i="58"/>
  <c r="CI13" i="58"/>
  <c r="Q10" i="59"/>
  <c r="P10" i="59"/>
  <c r="R10" i="59"/>
  <c r="AR10" i="59"/>
  <c r="AQ10" i="59"/>
  <c r="AP10" i="59"/>
  <c r="AO10" i="59"/>
  <c r="CT10" i="59" s="1"/>
  <c r="CG13" i="59"/>
  <c r="CH13" i="59"/>
  <c r="CI13" i="59"/>
  <c r="CF13" i="59"/>
  <c r="DL24" i="59"/>
  <c r="CF10" i="59"/>
  <c r="CI10" i="59"/>
  <c r="DL10" i="59" s="1"/>
  <c r="CG10" i="59"/>
  <c r="CH10" i="59"/>
  <c r="CI28" i="59"/>
  <c r="CG28" i="59"/>
  <c r="CH28" i="59"/>
  <c r="CF28" i="59"/>
  <c r="CH11" i="59"/>
  <c r="CF11" i="59"/>
  <c r="CG11" i="59"/>
  <c r="CI11" i="59"/>
  <c r="BJ10" i="59"/>
  <c r="BI10" i="59"/>
  <c r="BH10" i="59"/>
  <c r="DC10" i="59" s="1"/>
  <c r="DL24" i="61"/>
  <c r="CE24" i="61"/>
  <c r="AQ12" i="54"/>
  <c r="AR12" i="54"/>
  <c r="AP12" i="54"/>
  <c r="AO12" i="54"/>
  <c r="CT12" i="54" s="1"/>
  <c r="AR24" i="55"/>
  <c r="AP24" i="55"/>
  <c r="AQ24" i="55"/>
  <c r="AO24" i="55"/>
  <c r="CT24" i="55" s="1"/>
  <c r="CF19" i="58"/>
  <c r="CI19" i="58"/>
  <c r="CH19" i="58"/>
  <c r="CG19" i="58"/>
  <c r="CF17" i="59"/>
  <c r="CI17" i="59"/>
  <c r="CH17" i="59"/>
  <c r="CG17" i="59"/>
  <c r="AR27" i="56"/>
  <c r="AP27" i="56"/>
  <c r="AQ27" i="56"/>
  <c r="AO27" i="56"/>
  <c r="CT27" i="56" s="1"/>
  <c r="CH26" i="56"/>
  <c r="CF26" i="56"/>
  <c r="CG26" i="56"/>
  <c r="CI26" i="56"/>
  <c r="CF18" i="56"/>
  <c r="CH18" i="56"/>
  <c r="CI18" i="56"/>
  <c r="CG18" i="56"/>
  <c r="BJ10" i="56"/>
  <c r="BI10" i="56"/>
  <c r="BH10" i="56"/>
  <c r="DC10" i="56" s="1"/>
  <c r="AN17" i="58"/>
  <c r="AS17" i="58" s="1"/>
  <c r="CV17" i="58" s="1"/>
  <c r="AO25" i="61"/>
  <c r="CT25" i="61" s="1"/>
  <c r="AP25" i="61"/>
  <c r="AQ25" i="61"/>
  <c r="AR25" i="61"/>
  <c r="AR21" i="56"/>
  <c r="AP21" i="56"/>
  <c r="AO21" i="56"/>
  <c r="CT21" i="56" s="1"/>
  <c r="AQ21" i="56"/>
  <c r="CG24" i="59"/>
  <c r="CI24" i="59"/>
  <c r="CH24" i="59"/>
  <c r="CF24" i="59"/>
  <c r="CI31" i="55"/>
  <c r="CG31" i="55"/>
  <c r="CH31" i="55"/>
  <c r="CF31" i="55"/>
  <c r="CG24" i="57"/>
  <c r="CF24" i="57"/>
  <c r="CI24" i="57"/>
  <c r="CH24" i="57"/>
  <c r="CF10" i="61"/>
  <c r="CI10" i="61"/>
  <c r="DL10" i="61" s="1"/>
  <c r="CG10" i="61"/>
  <c r="CH10" i="61"/>
  <c r="CI21" i="61"/>
  <c r="CH21" i="61"/>
  <c r="CG21" i="61"/>
  <c r="CF21" i="61"/>
  <c r="CH28" i="56"/>
  <c r="CF28" i="56"/>
  <c r="CG28" i="56"/>
  <c r="CI28" i="56"/>
  <c r="AO27" i="61"/>
  <c r="CT27" i="61" s="1"/>
  <c r="AQ27" i="61"/>
  <c r="AP27" i="61"/>
  <c r="AR27" i="61"/>
  <c r="AQ31" i="57"/>
  <c r="AR31" i="57"/>
  <c r="AP31" i="57"/>
  <c r="AO31" i="57"/>
  <c r="CT31" i="57" s="1"/>
  <c r="BJ10" i="54"/>
  <c r="BI10" i="54"/>
  <c r="BH10" i="54"/>
  <c r="DC10" i="54" s="1"/>
  <c r="AR34" i="61"/>
  <c r="AQ34" i="61"/>
  <c r="AP34" i="61"/>
  <c r="AO34" i="61"/>
  <c r="CT34" i="61" s="1"/>
  <c r="AP31" i="60"/>
  <c r="AQ31" i="60"/>
  <c r="AO31" i="60"/>
  <c r="CT31" i="60" s="1"/>
  <c r="AR31" i="60"/>
  <c r="R17" i="58"/>
  <c r="Q17" i="58"/>
  <c r="P17" i="58"/>
  <c r="CI31" i="60"/>
  <c r="CH31" i="60"/>
  <c r="CG31" i="60"/>
  <c r="CF31" i="60"/>
  <c r="CF31" i="58"/>
  <c r="CG31" i="58"/>
  <c r="CH31" i="58"/>
  <c r="CI31" i="58"/>
  <c r="AR19" i="61"/>
  <c r="AP19" i="61"/>
  <c r="AQ19" i="61"/>
  <c r="AO19" i="61"/>
  <c r="CT19" i="61" s="1"/>
  <c r="AO17" i="60"/>
  <c r="CT17" i="60" s="1"/>
  <c r="AP17" i="60"/>
  <c r="AQ17" i="60"/>
  <c r="AR17" i="60"/>
  <c r="CI31" i="56"/>
  <c r="CH31" i="56"/>
  <c r="CF31" i="56"/>
  <c r="CG31" i="56"/>
  <c r="CI33" i="61"/>
  <c r="CH33" i="61"/>
  <c r="CG33" i="61"/>
  <c r="CF33" i="61"/>
  <c r="CI27" i="56"/>
  <c r="CG27" i="56"/>
  <c r="CH27" i="56"/>
  <c r="CF27" i="56"/>
  <c r="CH31" i="57"/>
  <c r="CI31" i="57"/>
  <c r="CF31" i="57"/>
  <c r="CG31" i="57"/>
  <c r="CF27" i="61"/>
  <c r="CG27" i="61"/>
  <c r="CH27" i="61"/>
  <c r="CI27" i="61"/>
  <c r="AQ31" i="54"/>
  <c r="AP31" i="54"/>
  <c r="AO31" i="54"/>
  <c r="CT31" i="54" s="1"/>
  <c r="AR31" i="54"/>
  <c r="AR35" i="61"/>
  <c r="AQ35" i="61"/>
  <c r="AP35" i="61"/>
  <c r="AO35" i="61"/>
  <c r="CT35" i="61" s="1"/>
  <c r="BJ10" i="61"/>
  <c r="BI10" i="61"/>
  <c r="BH10" i="61"/>
  <c r="DC10" i="61" s="1"/>
  <c r="AO19" i="58"/>
  <c r="CT19" i="58" s="1"/>
  <c r="AR19" i="58"/>
  <c r="AQ19" i="58"/>
  <c r="AP19" i="58"/>
  <c r="AQ19" i="56"/>
  <c r="AP19" i="56"/>
  <c r="AO19" i="56"/>
  <c r="CT19" i="56" s="1"/>
  <c r="AR19" i="56"/>
  <c r="R10" i="54"/>
  <c r="Q10" i="54"/>
  <c r="P10" i="54"/>
  <c r="AR11" i="54"/>
  <c r="AQ11" i="54"/>
  <c r="AP11" i="54"/>
  <c r="AO11" i="54"/>
  <c r="CT11" i="54" s="1"/>
  <c r="AO21" i="61"/>
  <c r="CT21" i="61" s="1"/>
  <c r="AR21" i="61"/>
  <c r="AP21" i="61"/>
  <c r="AQ21" i="61"/>
  <c r="AN10" i="56"/>
  <c r="AS10" i="56" s="1"/>
  <c r="CV10" i="56" s="1"/>
  <c r="BH17" i="58"/>
  <c r="DC17" i="58" s="1"/>
  <c r="BI17" i="58"/>
  <c r="BJ17" i="58"/>
  <c r="AP24" i="59"/>
  <c r="AO24" i="59"/>
  <c r="CT24" i="59" s="1"/>
  <c r="AR24" i="59"/>
  <c r="AQ24" i="59"/>
  <c r="CI25" i="56"/>
  <c r="CG25" i="56"/>
  <c r="CH25" i="56"/>
  <c r="CF25" i="56"/>
  <c r="CE24" i="56"/>
  <c r="DL24" i="56"/>
  <c r="CF24" i="55"/>
  <c r="CH24" i="55"/>
  <c r="CI24" i="55"/>
  <c r="CG24" i="55"/>
  <c r="AQ12" i="56"/>
  <c r="AP12" i="56"/>
  <c r="AR12" i="56"/>
  <c r="AO12" i="56"/>
  <c r="CT12" i="56" s="1"/>
  <c r="Q24" i="61"/>
  <c r="R24" i="61"/>
  <c r="P24" i="61"/>
  <c r="CF18" i="61"/>
  <c r="CI18" i="61"/>
  <c r="CH18" i="61"/>
  <c r="CG18" i="61"/>
  <c r="CF19" i="61"/>
  <c r="CH19" i="61"/>
  <c r="CG19" i="61"/>
  <c r="CI19" i="61"/>
  <c r="R17" i="56"/>
  <c r="P17" i="56"/>
  <c r="Q17" i="56"/>
  <c r="CF17" i="60"/>
  <c r="CI17" i="60"/>
  <c r="CH17" i="60"/>
  <c r="CG17" i="60"/>
  <c r="CH28" i="61"/>
  <c r="CF28" i="61"/>
  <c r="CI28" i="61"/>
  <c r="CG28" i="61"/>
  <c r="CG18" i="58"/>
  <c r="CH18" i="58"/>
  <c r="CF18" i="58"/>
  <c r="CI18" i="58"/>
  <c r="Q10" i="61"/>
  <c r="P10" i="61"/>
  <c r="R10" i="61"/>
  <c r="AO18" i="61"/>
  <c r="CT18" i="61" s="1"/>
  <c r="AR18" i="61"/>
  <c r="AQ18" i="61"/>
  <c r="AP18" i="61"/>
  <c r="AR11" i="56"/>
  <c r="AO11" i="56"/>
  <c r="CT11" i="56" s="1"/>
  <c r="AQ11" i="56"/>
  <c r="AP11" i="56"/>
  <c r="CG13" i="56"/>
  <c r="CH13" i="56"/>
  <c r="CF13" i="56"/>
  <c r="CI13" i="56"/>
  <c r="AR33" i="61"/>
  <c r="AQ33" i="61"/>
  <c r="AP33" i="61"/>
  <c r="AO33" i="61"/>
  <c r="CT33" i="61" s="1"/>
  <c r="AR25" i="56"/>
  <c r="AP25" i="56"/>
  <c r="AQ25" i="56"/>
  <c r="AO25" i="56"/>
  <c r="CT25" i="56" s="1"/>
  <c r="AR31" i="55"/>
  <c r="AP31" i="55"/>
  <c r="AQ31" i="55"/>
  <c r="AO31" i="55"/>
  <c r="CT31" i="55" s="1"/>
  <c r="P10" i="56"/>
  <c r="Q10" i="56"/>
  <c r="R10" i="56"/>
  <c r="AP26" i="61"/>
  <c r="AR26" i="61"/>
  <c r="AQ26" i="61"/>
  <c r="AO26" i="61"/>
  <c r="CT26" i="61" s="1"/>
  <c r="BJ24" i="56"/>
  <c r="BH24" i="56"/>
  <c r="DC24" i="56" s="1"/>
  <c r="BI24" i="56"/>
  <c r="CG13" i="54"/>
  <c r="CF13" i="54"/>
  <c r="CI13" i="54"/>
  <c r="CH13" i="54"/>
  <c r="AQ12" i="61"/>
  <c r="AR12" i="61"/>
  <c r="AP12" i="61"/>
  <c r="AO12" i="61"/>
  <c r="CT12" i="61" s="1"/>
  <c r="CI35" i="61"/>
  <c r="CH35" i="61"/>
  <c r="CG35" i="61"/>
  <c r="CF35" i="61"/>
  <c r="CF20" i="56"/>
  <c r="CG20" i="56"/>
  <c r="CI20" i="56"/>
  <c r="CH20" i="56"/>
  <c r="CH12" i="56"/>
  <c r="CI12" i="56"/>
  <c r="CG12" i="56"/>
  <c r="CF12" i="56"/>
  <c r="BH24" i="61"/>
  <c r="DC24" i="61" s="1"/>
  <c r="BJ24" i="61"/>
  <c r="BI24" i="61"/>
  <c r="AR10" i="60"/>
  <c r="AQ10" i="60"/>
  <c r="AO10" i="60"/>
  <c r="CT10" i="60" s="1"/>
  <c r="AP10" i="60"/>
  <c r="AN17" i="61"/>
  <c r="AS17" i="61" s="1"/>
  <c r="CV17" i="61" s="1"/>
  <c r="BJ17" i="56"/>
  <c r="BH17" i="56"/>
  <c r="DC17" i="56" s="1"/>
  <c r="BI17" i="56"/>
  <c r="CG17" i="55"/>
  <c r="CF17" i="55"/>
  <c r="CH17" i="55"/>
  <c r="CI17" i="55"/>
  <c r="CI11" i="54"/>
  <c r="CF11" i="54"/>
  <c r="CG11" i="54"/>
  <c r="CH11" i="54"/>
  <c r="CI20" i="61"/>
  <c r="CF20" i="61"/>
  <c r="CG20" i="61"/>
  <c r="CH20" i="61"/>
  <c r="AO28" i="61"/>
  <c r="CT28" i="61" s="1"/>
  <c r="AP28" i="61"/>
  <c r="AR28" i="61"/>
  <c r="AQ28" i="61"/>
  <c r="AQ24" i="57"/>
  <c r="AR24" i="57"/>
  <c r="AP24" i="57"/>
  <c r="AO24" i="57"/>
  <c r="CT24" i="57" s="1"/>
  <c r="CG24" i="58"/>
  <c r="CH24" i="58"/>
  <c r="CI24" i="58"/>
  <c r="CF24" i="58"/>
  <c r="BI31" i="61"/>
  <c r="BH31" i="61"/>
  <c r="DC31" i="61" s="1"/>
  <c r="BJ31" i="61"/>
  <c r="AQ20" i="58"/>
  <c r="AP20" i="58"/>
  <c r="AO20" i="58"/>
  <c r="CT20" i="58" s="1"/>
  <c r="AR20" i="58"/>
  <c r="AN24" i="56"/>
  <c r="AS24" i="56" s="1"/>
  <c r="CV24" i="56" s="1"/>
  <c r="CG26" i="61"/>
  <c r="CH26" i="61"/>
  <c r="CF26" i="61"/>
  <c r="CI26" i="61"/>
  <c r="AP13" i="61"/>
  <c r="AR13" i="61"/>
  <c r="AQ13" i="61"/>
  <c r="AO13" i="61"/>
  <c r="CT13" i="61" s="1"/>
  <c r="AR31" i="56"/>
  <c r="AP31" i="56"/>
  <c r="AO31" i="56"/>
  <c r="CT31" i="56" s="1"/>
  <c r="AQ31" i="56"/>
  <c r="AN24" i="61"/>
  <c r="AS24" i="61" s="1"/>
  <c r="CV24" i="61" s="1"/>
  <c r="AR20" i="56"/>
  <c r="AP20" i="56"/>
  <c r="AO20" i="56"/>
  <c r="CT20" i="56" s="1"/>
  <c r="AQ20" i="56"/>
  <c r="BH17" i="61"/>
  <c r="DC17" i="61" s="1"/>
  <c r="BJ17" i="61"/>
  <c r="BI17" i="61"/>
  <c r="AP13" i="56"/>
  <c r="AQ13" i="56"/>
  <c r="AR13" i="56"/>
  <c r="AO13" i="56"/>
  <c r="CT13" i="56" s="1"/>
  <c r="AQ28" i="56"/>
  <c r="AO28" i="56"/>
  <c r="CT28" i="56" s="1"/>
  <c r="AR28" i="56"/>
  <c r="AP28" i="56"/>
  <c r="AN17" i="56"/>
  <c r="AS17" i="56" s="1"/>
  <c r="CV17" i="56" s="1"/>
  <c r="CE31" i="61"/>
  <c r="DL31" i="61"/>
  <c r="Q24" i="56"/>
  <c r="P24" i="56"/>
  <c r="R24" i="56"/>
  <c r="R17" i="61"/>
  <c r="Q17" i="61"/>
  <c r="P17" i="61"/>
  <c r="AR31" i="58"/>
  <c r="AQ31" i="58"/>
  <c r="AP31" i="58"/>
  <c r="AO31" i="58"/>
  <c r="CT31" i="58" s="1"/>
  <c r="AP13" i="54"/>
  <c r="AR13" i="54"/>
  <c r="AQ13" i="54"/>
  <c r="AO13" i="54"/>
  <c r="CT13" i="54" s="1"/>
  <c r="DL17" i="56"/>
  <c r="CE17" i="56"/>
  <c r="AQ26" i="56"/>
  <c r="AR26" i="56"/>
  <c r="AO26" i="56"/>
  <c r="CT26" i="56" s="1"/>
  <c r="AP26" i="56"/>
  <c r="CH19" i="56"/>
  <c r="CF19" i="56"/>
  <c r="CG19" i="56"/>
  <c r="CI19" i="56"/>
  <c r="CI11" i="61"/>
  <c r="CH11" i="61"/>
  <c r="CG11" i="61"/>
  <c r="CF11" i="61"/>
  <c r="CI34" i="61"/>
  <c r="CH34" i="61"/>
  <c r="CF34" i="61"/>
  <c r="CG34" i="61"/>
  <c r="CI31" i="54"/>
  <c r="CG31" i="54"/>
  <c r="CH31" i="54"/>
  <c r="CF31" i="54"/>
  <c r="AQ17" i="55"/>
  <c r="AO17" i="55"/>
  <c r="CT17" i="55" s="1"/>
  <c r="AP17" i="55"/>
  <c r="AR17" i="55"/>
  <c r="AN10" i="54"/>
  <c r="AS10" i="54" s="1"/>
  <c r="CV10" i="54" s="1"/>
  <c r="AQ21" i="58"/>
  <c r="AP21" i="58"/>
  <c r="AO21" i="58"/>
  <c r="CT21" i="58" s="1"/>
  <c r="AR21" i="58"/>
  <c r="CH12" i="61"/>
  <c r="CF12" i="61"/>
  <c r="CG12" i="61"/>
  <c r="CI12" i="61"/>
  <c r="AO18" i="56"/>
  <c r="CT18" i="56" s="1"/>
  <c r="AR18" i="56"/>
  <c r="AQ18" i="56"/>
  <c r="AP18" i="56"/>
  <c r="AN31" i="61"/>
  <c r="AS31" i="61" s="1"/>
  <c r="CV31" i="61" s="1"/>
  <c r="CG32" i="61"/>
  <c r="CF32" i="61"/>
  <c r="CH32" i="61"/>
  <c r="CI32" i="61"/>
  <c r="AQ32" i="61"/>
  <c r="AP32" i="61"/>
  <c r="AR32" i="61"/>
  <c r="AO32" i="61"/>
  <c r="CT32" i="61" s="1"/>
  <c r="AR11" i="61"/>
  <c r="AP11" i="61"/>
  <c r="AO11" i="61"/>
  <c r="CT11" i="61" s="1"/>
  <c r="AQ11" i="61"/>
  <c r="CE17" i="61"/>
  <c r="DL17" i="61"/>
  <c r="CI21" i="56"/>
  <c r="CG21" i="56"/>
  <c r="CF21" i="56"/>
  <c r="CH21" i="56"/>
  <c r="AP17" i="59"/>
  <c r="AQ17" i="59"/>
  <c r="AO17" i="59"/>
  <c r="CT17" i="59" s="1"/>
  <c r="AR17" i="59"/>
  <c r="AN10" i="61"/>
  <c r="AS10" i="61" s="1"/>
  <c r="CV10" i="61" s="1"/>
  <c r="CH12" i="54"/>
  <c r="CG12" i="54"/>
  <c r="CF12" i="54"/>
  <c r="CI12" i="54"/>
  <c r="AP24" i="58"/>
  <c r="AR24" i="58"/>
  <c r="AQ24" i="58"/>
  <c r="AO24" i="58"/>
  <c r="CT24" i="58" s="1"/>
  <c r="CH20" i="58"/>
  <c r="CG20" i="58"/>
  <c r="CF20" i="58"/>
  <c r="CI20" i="58"/>
  <c r="CG13" i="61"/>
  <c r="CH13" i="61"/>
  <c r="CI13" i="61"/>
  <c r="CF13" i="61"/>
  <c r="CH10" i="54"/>
  <c r="CF10" i="54"/>
  <c r="CI10" i="54"/>
  <c r="DL10" i="54" s="1"/>
  <c r="CG10" i="54"/>
  <c r="AP20" i="61"/>
  <c r="AO20" i="61"/>
  <c r="CT20" i="61" s="1"/>
  <c r="AQ20" i="61"/>
  <c r="AR20" i="61"/>
  <c r="CI11" i="56"/>
  <c r="CG11" i="56"/>
  <c r="CF11" i="56"/>
  <c r="CH11" i="56"/>
  <c r="CH10" i="56"/>
  <c r="CG10" i="56"/>
  <c r="CI10" i="56"/>
  <c r="DL10" i="56" s="1"/>
  <c r="CF10" i="56"/>
  <c r="Q31" i="61"/>
  <c r="P31" i="61"/>
  <c r="R31" i="61"/>
  <c r="DL17" i="58"/>
  <c r="CE17" i="58"/>
  <c r="AP18" i="58"/>
  <c r="AO18" i="58"/>
  <c r="CT18" i="58" s="1"/>
  <c r="AQ18" i="58"/>
  <c r="AR18" i="58"/>
  <c r="CF21" i="58"/>
  <c r="CH21" i="58"/>
  <c r="CI21" i="58"/>
  <c r="CG21" i="58"/>
  <c r="AR10" i="55"/>
  <c r="AO10" i="55"/>
  <c r="CT10" i="55" s="1"/>
  <c r="AQ10" i="55"/>
  <c r="AP10" i="55"/>
  <c r="CF25" i="61"/>
  <c r="CG25" i="61"/>
  <c r="CH25" i="61"/>
  <c r="CI25" i="61"/>
  <c r="CH28" i="53"/>
  <c r="CG28" i="53"/>
  <c r="CI28" i="53"/>
  <c r="CF28" i="53"/>
  <c r="CH33" i="51"/>
  <c r="CG33" i="51"/>
  <c r="CI33" i="51"/>
  <c r="CF33" i="51"/>
  <c r="CE24" i="53"/>
  <c r="DL24" i="53"/>
  <c r="AQ25" i="51"/>
  <c r="AP25" i="51"/>
  <c r="AO25" i="51"/>
  <c r="CT25" i="51" s="1"/>
  <c r="AR25" i="51"/>
  <c r="CH13" i="51"/>
  <c r="CG13" i="51"/>
  <c r="CI13" i="51"/>
  <c r="CF13" i="51"/>
  <c r="AR32" i="50"/>
  <c r="AQ32" i="50"/>
  <c r="AP32" i="50"/>
  <c r="AO32" i="50"/>
  <c r="CT32" i="50" s="1"/>
  <c r="BJ31" i="50"/>
  <c r="BI31" i="50"/>
  <c r="BH31" i="50"/>
  <c r="DC31" i="50" s="1"/>
  <c r="BJ24" i="52"/>
  <c r="BI24" i="52"/>
  <c r="BH24" i="52"/>
  <c r="DC24" i="52" s="1"/>
  <c r="CI28" i="50"/>
  <c r="CF28" i="50"/>
  <c r="CG28" i="50"/>
  <c r="CH28" i="50"/>
  <c r="AN10" i="50"/>
  <c r="AS10" i="50" s="1"/>
  <c r="CV10" i="50" s="1"/>
  <c r="AR25" i="53"/>
  <c r="AQ25" i="53"/>
  <c r="AP25" i="53"/>
  <c r="AO25" i="53"/>
  <c r="CT25" i="53" s="1"/>
  <c r="AR34" i="52"/>
  <c r="AQ34" i="52"/>
  <c r="AO34" i="52"/>
  <c r="CT34" i="52" s="1"/>
  <c r="AP34" i="52"/>
  <c r="CI33" i="52"/>
  <c r="CF33" i="52"/>
  <c r="CH33" i="52"/>
  <c r="CG33" i="52"/>
  <c r="BI17" i="53"/>
  <c r="BJ17" i="53"/>
  <c r="BH17" i="53"/>
  <c r="DC17" i="53" s="1"/>
  <c r="CG26" i="50"/>
  <c r="CF26" i="50"/>
  <c r="CI26" i="50"/>
  <c r="CH26" i="50"/>
  <c r="AR34" i="53"/>
  <c r="AQ34" i="53"/>
  <c r="AP34" i="53"/>
  <c r="AO34" i="53"/>
  <c r="CT34" i="53" s="1"/>
  <c r="AN10" i="51"/>
  <c r="AS10" i="51" s="1"/>
  <c r="CV10" i="51" s="1"/>
  <c r="CI18" i="53"/>
  <c r="CF18" i="53"/>
  <c r="CG18" i="53"/>
  <c r="CH18" i="53"/>
  <c r="R24" i="52"/>
  <c r="Q24" i="52"/>
  <c r="P24" i="52"/>
  <c r="CI34" i="51"/>
  <c r="CG34" i="51"/>
  <c r="CF34" i="51"/>
  <c r="CH34" i="51"/>
  <c r="CH32" i="53"/>
  <c r="CG32" i="53"/>
  <c r="CI32" i="53"/>
  <c r="CF32" i="53"/>
  <c r="Q24" i="53"/>
  <c r="P24" i="53"/>
  <c r="R24" i="53"/>
  <c r="CI32" i="52"/>
  <c r="CG32" i="52"/>
  <c r="CF32" i="52"/>
  <c r="CH32" i="52"/>
  <c r="CI13" i="50"/>
  <c r="CF13" i="50"/>
  <c r="CH13" i="50"/>
  <c r="CG13" i="50"/>
  <c r="AO35" i="51"/>
  <c r="CT35" i="51" s="1"/>
  <c r="AQ35" i="51"/>
  <c r="AP35" i="51"/>
  <c r="AR35" i="51"/>
  <c r="AP18" i="51"/>
  <c r="AO18" i="51"/>
  <c r="CT18" i="51" s="1"/>
  <c r="AR18" i="51"/>
  <c r="AQ18" i="51"/>
  <c r="DL24" i="51"/>
  <c r="CE24" i="51"/>
  <c r="Q10" i="50"/>
  <c r="P10" i="50"/>
  <c r="R10" i="50"/>
  <c r="AR34" i="51"/>
  <c r="AQ34" i="51"/>
  <c r="AP34" i="51"/>
  <c r="AO34" i="51"/>
  <c r="CT34" i="51" s="1"/>
  <c r="CI34" i="52"/>
  <c r="CH34" i="52"/>
  <c r="CG34" i="52"/>
  <c r="CF34" i="52"/>
  <c r="AR10" i="53"/>
  <c r="AO10" i="53"/>
  <c r="CT10" i="53" s="1"/>
  <c r="AQ10" i="53"/>
  <c r="AP10" i="53"/>
  <c r="CI32" i="50"/>
  <c r="CH32" i="50"/>
  <c r="CG32" i="50"/>
  <c r="CF32" i="50"/>
  <c r="R31" i="52"/>
  <c r="Q31" i="52"/>
  <c r="P31" i="52"/>
  <c r="AP12" i="51"/>
  <c r="AO12" i="51"/>
  <c r="CT12" i="51" s="1"/>
  <c r="AR12" i="51"/>
  <c r="AQ12" i="51"/>
  <c r="AR13" i="50"/>
  <c r="AQ13" i="50"/>
  <c r="AP13" i="50"/>
  <c r="AO13" i="50"/>
  <c r="CT13" i="50" s="1"/>
  <c r="AP28" i="51"/>
  <c r="AR28" i="51"/>
  <c r="AQ28" i="51"/>
  <c r="AO28" i="51"/>
  <c r="CT28" i="51" s="1"/>
  <c r="R31" i="50"/>
  <c r="Q31" i="50"/>
  <c r="P31" i="50"/>
  <c r="CI12" i="51"/>
  <c r="CF12" i="51"/>
  <c r="CG12" i="51"/>
  <c r="CH12" i="51"/>
  <c r="AR28" i="52"/>
  <c r="AQ28" i="52"/>
  <c r="AO28" i="52"/>
  <c r="CT28" i="52" s="1"/>
  <c r="AP28" i="52"/>
  <c r="CF32" i="51"/>
  <c r="CI32" i="51"/>
  <c r="CH32" i="51"/>
  <c r="CG32" i="51"/>
  <c r="AN24" i="50"/>
  <c r="AS24" i="50" s="1"/>
  <c r="CV24" i="50" s="1"/>
  <c r="AR19" i="51"/>
  <c r="AP19" i="51"/>
  <c r="AQ19" i="51"/>
  <c r="AO19" i="51"/>
  <c r="CT19" i="51" s="1"/>
  <c r="R10" i="51"/>
  <c r="Q10" i="51"/>
  <c r="P10" i="51"/>
  <c r="AR33" i="50"/>
  <c r="AQ33" i="50"/>
  <c r="AP33" i="50"/>
  <c r="AO33" i="50"/>
  <c r="CT33" i="50" s="1"/>
  <c r="AN24" i="52"/>
  <c r="AS24" i="52" s="1"/>
  <c r="CV24" i="52" s="1"/>
  <c r="CF19" i="51"/>
  <c r="CI19" i="51"/>
  <c r="CG19" i="51"/>
  <c r="CH19" i="51"/>
  <c r="CI34" i="53"/>
  <c r="CH34" i="53"/>
  <c r="CG34" i="53"/>
  <c r="CF34" i="53"/>
  <c r="AN24" i="53"/>
  <c r="AS24" i="53" s="1"/>
  <c r="CV24" i="53" s="1"/>
  <c r="CF27" i="51"/>
  <c r="CI27" i="51"/>
  <c r="CH27" i="51"/>
  <c r="CG27" i="51"/>
  <c r="AQ21" i="51"/>
  <c r="AR21" i="51"/>
  <c r="AP21" i="51"/>
  <c r="AO21" i="51"/>
  <c r="CT21" i="51" s="1"/>
  <c r="P24" i="51"/>
  <c r="R24" i="51"/>
  <c r="Q24" i="51"/>
  <c r="BH10" i="50"/>
  <c r="DC10" i="50" s="1"/>
  <c r="BJ10" i="50"/>
  <c r="BI10" i="50"/>
  <c r="AO25" i="52"/>
  <c r="CT25" i="52" s="1"/>
  <c r="AR25" i="52"/>
  <c r="AQ25" i="52"/>
  <c r="AP25" i="52"/>
  <c r="CH25" i="53"/>
  <c r="CG25" i="53"/>
  <c r="CI25" i="53"/>
  <c r="CF25" i="53"/>
  <c r="CF25" i="50"/>
  <c r="CG25" i="50"/>
  <c r="CI25" i="50"/>
  <c r="CH25" i="50"/>
  <c r="BI31" i="52"/>
  <c r="BH31" i="52"/>
  <c r="DC31" i="52" s="1"/>
  <c r="BJ31" i="52"/>
  <c r="CI33" i="50"/>
  <c r="CH33" i="50"/>
  <c r="CF33" i="50"/>
  <c r="CG33" i="50"/>
  <c r="Q31" i="53"/>
  <c r="P31" i="53"/>
  <c r="R31" i="53"/>
  <c r="AO28" i="53"/>
  <c r="CT28" i="53" s="1"/>
  <c r="AQ28" i="53"/>
  <c r="AP28" i="53"/>
  <c r="AR28" i="53"/>
  <c r="AQ27" i="52"/>
  <c r="AP27" i="52"/>
  <c r="AR27" i="52"/>
  <c r="AO27" i="52"/>
  <c r="CT27" i="52" s="1"/>
  <c r="AN31" i="50"/>
  <c r="AS31" i="50" s="1"/>
  <c r="CV31" i="50" s="1"/>
  <c r="CH28" i="52"/>
  <c r="CG28" i="52"/>
  <c r="CI28" i="52"/>
  <c r="CF28" i="52"/>
  <c r="R31" i="51"/>
  <c r="Q31" i="51"/>
  <c r="P31" i="51"/>
  <c r="CH34" i="50"/>
  <c r="CG34" i="50"/>
  <c r="CI34" i="50"/>
  <c r="CF34" i="50"/>
  <c r="BI24" i="50"/>
  <c r="BJ24" i="50"/>
  <c r="BH24" i="50"/>
  <c r="DC24" i="50" s="1"/>
  <c r="CI10" i="51"/>
  <c r="DL10" i="51" s="1"/>
  <c r="CH10" i="51"/>
  <c r="CG10" i="51"/>
  <c r="CF10" i="51"/>
  <c r="CE24" i="52"/>
  <c r="DL24" i="52"/>
  <c r="AP20" i="53"/>
  <c r="AO20" i="53"/>
  <c r="CT20" i="53" s="1"/>
  <c r="AR20" i="53"/>
  <c r="AQ20" i="53"/>
  <c r="CG26" i="52"/>
  <c r="CI26" i="52"/>
  <c r="CH26" i="52"/>
  <c r="CF26" i="52"/>
  <c r="AN24" i="51"/>
  <c r="AS24" i="51" s="1"/>
  <c r="CV24" i="51" s="1"/>
  <c r="CF10" i="50"/>
  <c r="CH10" i="50"/>
  <c r="CI10" i="50"/>
  <c r="DL10" i="50" s="1"/>
  <c r="CG10" i="50"/>
  <c r="AP26" i="51"/>
  <c r="AQ26" i="51"/>
  <c r="AO26" i="51"/>
  <c r="CT26" i="51" s="1"/>
  <c r="AR26" i="51"/>
  <c r="AP26" i="53"/>
  <c r="AR26" i="53"/>
  <c r="AQ26" i="53"/>
  <c r="AO26" i="53"/>
  <c r="CT26" i="53" s="1"/>
  <c r="AN31" i="52"/>
  <c r="AS31" i="52" s="1"/>
  <c r="CV31" i="52" s="1"/>
  <c r="AN17" i="53"/>
  <c r="AS17" i="53" s="1"/>
  <c r="CV17" i="53" s="1"/>
  <c r="AN31" i="53"/>
  <c r="AS31" i="53" s="1"/>
  <c r="CV31" i="53" s="1"/>
  <c r="AN17" i="51"/>
  <c r="AS17" i="51" s="1"/>
  <c r="CV17" i="51" s="1"/>
  <c r="DL31" i="50"/>
  <c r="CE31" i="50"/>
  <c r="BH31" i="51"/>
  <c r="DC31" i="51" s="1"/>
  <c r="BJ31" i="51"/>
  <c r="BI31" i="51"/>
  <c r="AQ26" i="50"/>
  <c r="AR26" i="50"/>
  <c r="AP26" i="50"/>
  <c r="AO26" i="50"/>
  <c r="CT26" i="50" s="1"/>
  <c r="Q24" i="50"/>
  <c r="R24" i="50"/>
  <c r="P24" i="50"/>
  <c r="CH21" i="51"/>
  <c r="CF21" i="51"/>
  <c r="CG21" i="51"/>
  <c r="CI21" i="51"/>
  <c r="AR33" i="51"/>
  <c r="AQ33" i="51"/>
  <c r="AP33" i="51"/>
  <c r="AO33" i="51"/>
  <c r="CT33" i="51" s="1"/>
  <c r="AR33" i="53"/>
  <c r="AQ33" i="53"/>
  <c r="AP33" i="53"/>
  <c r="AO33" i="53"/>
  <c r="CT33" i="53" s="1"/>
  <c r="CF18" i="51"/>
  <c r="CG18" i="51"/>
  <c r="CI18" i="51"/>
  <c r="CH18" i="51"/>
  <c r="CH27" i="50"/>
  <c r="CF27" i="50"/>
  <c r="CG27" i="50"/>
  <c r="CI27" i="50"/>
  <c r="CE31" i="52"/>
  <c r="DL31" i="52"/>
  <c r="BJ31" i="53"/>
  <c r="BI31" i="53"/>
  <c r="BH31" i="53"/>
  <c r="DC31" i="53" s="1"/>
  <c r="CI35" i="51"/>
  <c r="CF35" i="51"/>
  <c r="CH35" i="51"/>
  <c r="CG35" i="51"/>
  <c r="P17" i="51"/>
  <c r="Q17" i="51"/>
  <c r="R17" i="51"/>
  <c r="CG11" i="50"/>
  <c r="CI11" i="50"/>
  <c r="CH11" i="50"/>
  <c r="CF11" i="50"/>
  <c r="CE31" i="51"/>
  <c r="DL31" i="51"/>
  <c r="AO13" i="51"/>
  <c r="CT13" i="51" s="1"/>
  <c r="AQ13" i="51"/>
  <c r="AP13" i="51"/>
  <c r="AR13" i="51"/>
  <c r="CE24" i="50"/>
  <c r="DL24" i="50"/>
  <c r="AR21" i="53"/>
  <c r="AO21" i="53"/>
  <c r="CT21" i="53" s="1"/>
  <c r="AP21" i="53"/>
  <c r="AQ21" i="53"/>
  <c r="BH10" i="51"/>
  <c r="DC10" i="51" s="1"/>
  <c r="BJ10" i="51"/>
  <c r="BI10" i="51"/>
  <c r="AR27" i="50"/>
  <c r="AP27" i="50"/>
  <c r="AQ27" i="50"/>
  <c r="AO27" i="50"/>
  <c r="CT27" i="50" s="1"/>
  <c r="AP35" i="50"/>
  <c r="AO35" i="50"/>
  <c r="CT35" i="50" s="1"/>
  <c r="AR35" i="50"/>
  <c r="AQ35" i="50"/>
  <c r="CF25" i="52"/>
  <c r="CI25" i="52"/>
  <c r="CG25" i="52"/>
  <c r="CH25" i="52"/>
  <c r="AQ34" i="50"/>
  <c r="AP34" i="50"/>
  <c r="AO34" i="50"/>
  <c r="CT34" i="50" s="1"/>
  <c r="AR34" i="50"/>
  <c r="CG26" i="53"/>
  <c r="CI26" i="53"/>
  <c r="CH26" i="53"/>
  <c r="CF26" i="53"/>
  <c r="CF28" i="51"/>
  <c r="CI28" i="51"/>
  <c r="CH28" i="51"/>
  <c r="CG28" i="51"/>
  <c r="P17" i="53"/>
  <c r="Q17" i="53"/>
  <c r="R17" i="53"/>
  <c r="CE31" i="53"/>
  <c r="DL31" i="53"/>
  <c r="BJ17" i="51"/>
  <c r="BI17" i="51"/>
  <c r="BH17" i="51"/>
  <c r="DC17" i="51" s="1"/>
  <c r="CH17" i="50"/>
  <c r="CF17" i="50"/>
  <c r="CG17" i="50"/>
  <c r="CI17" i="50"/>
  <c r="AN31" i="51"/>
  <c r="AS31" i="51" s="1"/>
  <c r="CV31" i="51" s="1"/>
  <c r="AQ12" i="50"/>
  <c r="AO12" i="50"/>
  <c r="CT12" i="50" s="1"/>
  <c r="AP12" i="50"/>
  <c r="AR12" i="50"/>
  <c r="AQ19" i="53"/>
  <c r="AP19" i="53"/>
  <c r="AR19" i="53"/>
  <c r="AO19" i="53"/>
  <c r="CT19" i="53" s="1"/>
  <c r="AO27" i="53"/>
  <c r="CT27" i="53" s="1"/>
  <c r="AP27" i="53"/>
  <c r="AR27" i="53"/>
  <c r="AQ27" i="53"/>
  <c r="CI21" i="53"/>
  <c r="CF21" i="53"/>
  <c r="CH21" i="53"/>
  <c r="CG21" i="53"/>
  <c r="CG11" i="51"/>
  <c r="CF11" i="51"/>
  <c r="CI11" i="51"/>
  <c r="CH11" i="51"/>
  <c r="CI27" i="52"/>
  <c r="CF27" i="52"/>
  <c r="CH27" i="52"/>
  <c r="CG27" i="52"/>
  <c r="CH20" i="53"/>
  <c r="CG20" i="53"/>
  <c r="CI20" i="53"/>
  <c r="CF20" i="53"/>
  <c r="AR17" i="50"/>
  <c r="AP17" i="50"/>
  <c r="AQ17" i="50"/>
  <c r="AO17" i="50"/>
  <c r="CT17" i="50" s="1"/>
  <c r="AP10" i="52"/>
  <c r="AQ10" i="52"/>
  <c r="AO10" i="52"/>
  <c r="CT10" i="52" s="1"/>
  <c r="AR10" i="52"/>
  <c r="AR11" i="50"/>
  <c r="AQ11" i="50"/>
  <c r="AP11" i="50"/>
  <c r="AO11" i="50"/>
  <c r="CT11" i="50" s="1"/>
  <c r="AO32" i="53"/>
  <c r="CT32" i="53" s="1"/>
  <c r="AR32" i="53"/>
  <c r="AQ32" i="53"/>
  <c r="AP32" i="53"/>
  <c r="CF12" i="50"/>
  <c r="CG12" i="50"/>
  <c r="CH12" i="50"/>
  <c r="CI12" i="50"/>
  <c r="AQ28" i="50"/>
  <c r="AO28" i="50"/>
  <c r="CT28" i="50" s="1"/>
  <c r="AR28" i="50"/>
  <c r="AP28" i="50"/>
  <c r="AR18" i="53"/>
  <c r="AQ18" i="53"/>
  <c r="AO18" i="53"/>
  <c r="CT18" i="53" s="1"/>
  <c r="AP18" i="53"/>
  <c r="AR20" i="51"/>
  <c r="AP20" i="51"/>
  <c r="AO20" i="51"/>
  <c r="CT20" i="51" s="1"/>
  <c r="AQ20" i="51"/>
  <c r="CE17" i="53"/>
  <c r="DL17" i="53"/>
  <c r="CI35" i="53"/>
  <c r="CH35" i="53"/>
  <c r="CG35" i="53"/>
  <c r="CF35" i="53"/>
  <c r="AR35" i="52"/>
  <c r="AP35" i="52"/>
  <c r="AQ35" i="52"/>
  <c r="AO35" i="52"/>
  <c r="CT35" i="52" s="1"/>
  <c r="CE17" i="51"/>
  <c r="DL17" i="51"/>
  <c r="AR25" i="50"/>
  <c r="AO25" i="50"/>
  <c r="CT25" i="50" s="1"/>
  <c r="AQ25" i="50"/>
  <c r="AP25" i="50"/>
  <c r="CI20" i="51"/>
  <c r="CG20" i="51"/>
  <c r="CF20" i="51"/>
  <c r="CH20" i="51"/>
  <c r="CG26" i="51"/>
  <c r="CI26" i="51"/>
  <c r="CH26" i="51"/>
  <c r="CF26" i="51"/>
  <c r="AP11" i="51"/>
  <c r="AO11" i="51"/>
  <c r="CT11" i="51" s="1"/>
  <c r="AQ11" i="51"/>
  <c r="AR11" i="51"/>
  <c r="BI24" i="51"/>
  <c r="BH24" i="51"/>
  <c r="DC24" i="51" s="1"/>
  <c r="BJ24" i="51"/>
  <c r="CH19" i="53"/>
  <c r="CG19" i="53"/>
  <c r="CI19" i="53"/>
  <c r="CF19" i="53"/>
  <c r="AR35" i="53"/>
  <c r="AQ35" i="53"/>
  <c r="AP35" i="53"/>
  <c r="AO35" i="53"/>
  <c r="CT35" i="53" s="1"/>
  <c r="BH24" i="53"/>
  <c r="DC24" i="53" s="1"/>
  <c r="BJ24" i="53"/>
  <c r="BI24" i="53"/>
  <c r="CI35" i="52"/>
  <c r="CH35" i="52"/>
  <c r="CF35" i="52"/>
  <c r="CG35" i="52"/>
  <c r="AR26" i="52"/>
  <c r="AQ26" i="52"/>
  <c r="AO26" i="52"/>
  <c r="CT26" i="52" s="1"/>
  <c r="AP26" i="52"/>
  <c r="AR33" i="52"/>
  <c r="AP33" i="52"/>
  <c r="AO33" i="52"/>
  <c r="CT33" i="52" s="1"/>
  <c r="AQ33" i="52"/>
  <c r="CG35" i="50"/>
  <c r="CF35" i="50"/>
  <c r="CI35" i="50"/>
  <c r="CH35" i="50"/>
  <c r="CI33" i="53"/>
  <c r="CF33" i="53"/>
  <c r="CH33" i="53"/>
  <c r="CG33" i="53"/>
  <c r="AO32" i="52"/>
  <c r="CT32" i="52" s="1"/>
  <c r="AR32" i="52"/>
  <c r="AQ32" i="52"/>
  <c r="AP32" i="52"/>
  <c r="AO27" i="51"/>
  <c r="CT27" i="51" s="1"/>
  <c r="AQ27" i="51"/>
  <c r="AR27" i="51"/>
  <c r="AP27" i="51"/>
  <c r="CH25" i="51"/>
  <c r="CI25" i="51"/>
  <c r="CG25" i="51"/>
  <c r="CF25" i="51"/>
  <c r="CF27" i="53"/>
  <c r="CH27" i="53"/>
  <c r="CG27" i="53"/>
  <c r="CI27" i="53"/>
  <c r="AO32" i="51"/>
  <c r="CT32" i="51" s="1"/>
  <c r="AR32" i="51"/>
  <c r="AQ32" i="51"/>
  <c r="AP32" i="51"/>
  <c r="BI17" i="49"/>
  <c r="BJ17" i="49"/>
  <c r="BH17" i="49"/>
  <c r="DC17" i="49" s="1"/>
  <c r="AR24" i="49"/>
  <c r="AQ24" i="49"/>
  <c r="AO24" i="49"/>
  <c r="CT24" i="49" s="1"/>
  <c r="AP24" i="49"/>
  <c r="CI34" i="49"/>
  <c r="CH34" i="49"/>
  <c r="CG34" i="49"/>
  <c r="CF34" i="49"/>
  <c r="AR12" i="49"/>
  <c r="AQ12" i="49"/>
  <c r="AO12" i="49"/>
  <c r="CT12" i="49" s="1"/>
  <c r="AP12" i="49"/>
  <c r="AP19" i="49"/>
  <c r="AR19" i="49"/>
  <c r="AQ19" i="49"/>
  <c r="AO19" i="49"/>
  <c r="CT19" i="49" s="1"/>
  <c r="AR34" i="49"/>
  <c r="AQ34" i="49"/>
  <c r="AP34" i="49"/>
  <c r="AO34" i="49"/>
  <c r="CT34" i="49" s="1"/>
  <c r="CF20" i="49"/>
  <c r="CI20" i="49"/>
  <c r="CH20" i="49"/>
  <c r="CG20" i="49"/>
  <c r="CG19" i="49"/>
  <c r="CI19" i="49"/>
  <c r="CH19" i="49"/>
  <c r="CF19" i="49"/>
  <c r="AR35" i="49"/>
  <c r="AQ35" i="49"/>
  <c r="AP35" i="49"/>
  <c r="AO35" i="49"/>
  <c r="CT35" i="49" s="1"/>
  <c r="CH18" i="49"/>
  <c r="CI18" i="49"/>
  <c r="CG18" i="49"/>
  <c r="CF18" i="49"/>
  <c r="AN10" i="49"/>
  <c r="AS10" i="49" s="1"/>
  <c r="CV10" i="49" s="1"/>
  <c r="CG12" i="49"/>
  <c r="CF12" i="49"/>
  <c r="CI12" i="49"/>
  <c r="CH12" i="49"/>
  <c r="CI35" i="49"/>
  <c r="CH35" i="49"/>
  <c r="CF35" i="49"/>
  <c r="CG35" i="49"/>
  <c r="CF32" i="49"/>
  <c r="CI32" i="49"/>
  <c r="CH32" i="49"/>
  <c r="CG32" i="49"/>
  <c r="CE31" i="49"/>
  <c r="DL31" i="49"/>
  <c r="AN17" i="49"/>
  <c r="AS17" i="49" s="1"/>
  <c r="CV17" i="49" s="1"/>
  <c r="AO20" i="49"/>
  <c r="CT20" i="49" s="1"/>
  <c r="AR20" i="49"/>
  <c r="AQ20" i="49"/>
  <c r="AP20" i="49"/>
  <c r="Q10" i="49"/>
  <c r="P10" i="49"/>
  <c r="R10" i="49"/>
  <c r="CH11" i="49"/>
  <c r="CG11" i="49"/>
  <c r="CF11" i="49"/>
  <c r="CI11" i="49"/>
  <c r="AN31" i="49"/>
  <c r="AS31" i="49" s="1"/>
  <c r="CV31" i="49" s="1"/>
  <c r="AR21" i="49"/>
  <c r="AQ21" i="49"/>
  <c r="AP21" i="49"/>
  <c r="AO21" i="49"/>
  <c r="CT21" i="49" s="1"/>
  <c r="AR32" i="49"/>
  <c r="AP32" i="49"/>
  <c r="AQ32" i="49"/>
  <c r="AO32" i="49"/>
  <c r="CT32" i="49" s="1"/>
  <c r="Q31" i="49"/>
  <c r="P31" i="49"/>
  <c r="R31" i="49"/>
  <c r="R17" i="49"/>
  <c r="Q17" i="49"/>
  <c r="P17" i="49"/>
  <c r="BJ10" i="49"/>
  <c r="BI10" i="49"/>
  <c r="BH10" i="49"/>
  <c r="DC10" i="49" s="1"/>
  <c r="AR33" i="49"/>
  <c r="AQ33" i="49"/>
  <c r="AO33" i="49"/>
  <c r="CT33" i="49" s="1"/>
  <c r="AP33" i="49"/>
  <c r="AR13" i="49"/>
  <c r="AQ13" i="49"/>
  <c r="AP13" i="49"/>
  <c r="AO13" i="49"/>
  <c r="CT13" i="49" s="1"/>
  <c r="AQ18" i="49"/>
  <c r="AR18" i="49"/>
  <c r="AP18" i="49"/>
  <c r="AO18" i="49"/>
  <c r="CT18" i="49" s="1"/>
  <c r="CI13" i="49"/>
  <c r="CG13" i="49"/>
  <c r="CF13" i="49"/>
  <c r="CH13" i="49"/>
  <c r="BJ31" i="49"/>
  <c r="BI31" i="49"/>
  <c r="BH31" i="49"/>
  <c r="DC31" i="49" s="1"/>
  <c r="DL17" i="49"/>
  <c r="CE17" i="49"/>
  <c r="CF10" i="49"/>
  <c r="CI10" i="49"/>
  <c r="DL10" i="49" s="1"/>
  <c r="CH10" i="49"/>
  <c r="CG10" i="49"/>
  <c r="AQ11" i="49"/>
  <c r="AP11" i="49"/>
  <c r="AO11" i="49"/>
  <c r="CT11" i="49" s="1"/>
  <c r="AR11" i="49"/>
  <c r="CI33" i="49"/>
  <c r="CH33" i="49"/>
  <c r="CG33" i="49"/>
  <c r="CF33" i="49"/>
  <c r="CG21" i="49"/>
  <c r="CF21" i="49"/>
  <c r="CI21" i="49"/>
  <c r="CH21" i="49"/>
  <c r="CE31" i="48"/>
  <c r="DL31" i="48"/>
  <c r="CI11" i="48"/>
  <c r="CF11" i="48"/>
  <c r="CH11" i="48"/>
  <c r="CG11" i="48"/>
  <c r="Q10" i="48"/>
  <c r="P10" i="48"/>
  <c r="R10" i="48"/>
  <c r="AO32" i="48"/>
  <c r="CT32" i="48" s="1"/>
  <c r="AR32" i="48"/>
  <c r="AP32" i="48"/>
  <c r="AQ32" i="48"/>
  <c r="CI33" i="48"/>
  <c r="CH33" i="48"/>
  <c r="CF33" i="48"/>
  <c r="CG33" i="48"/>
  <c r="BJ31" i="48"/>
  <c r="BI31" i="48"/>
  <c r="BH31" i="48"/>
  <c r="DC31" i="48" s="1"/>
  <c r="CI35" i="48"/>
  <c r="CH35" i="48"/>
  <c r="CG35" i="48"/>
  <c r="CF35" i="48"/>
  <c r="AN24" i="48"/>
  <c r="AS24" i="48" s="1"/>
  <c r="CV24" i="48" s="1"/>
  <c r="AN10" i="48"/>
  <c r="AS10" i="48" s="1"/>
  <c r="CV10" i="48" s="1"/>
  <c r="AP25" i="48"/>
  <c r="AO25" i="48"/>
  <c r="CT25" i="48" s="1"/>
  <c r="AR25" i="48"/>
  <c r="AQ25" i="48"/>
  <c r="AR11" i="48"/>
  <c r="AQ11" i="48"/>
  <c r="AO11" i="48"/>
  <c r="CT11" i="48" s="1"/>
  <c r="AP11" i="48"/>
  <c r="AR17" i="48"/>
  <c r="AQ17" i="48"/>
  <c r="AP17" i="48"/>
  <c r="AO17" i="48"/>
  <c r="CT17" i="48" s="1"/>
  <c r="AO27" i="48"/>
  <c r="CT27" i="48" s="1"/>
  <c r="AP27" i="48"/>
  <c r="AR27" i="48"/>
  <c r="AQ27" i="48"/>
  <c r="BJ10" i="48"/>
  <c r="BI10" i="48"/>
  <c r="BH10" i="48"/>
  <c r="DC10" i="48" s="1"/>
  <c r="CI28" i="48"/>
  <c r="CG28" i="48"/>
  <c r="CF28" i="48"/>
  <c r="CH28" i="48"/>
  <c r="AR33" i="48"/>
  <c r="AQ33" i="48"/>
  <c r="AP33" i="48"/>
  <c r="AO33" i="48"/>
  <c r="CT33" i="48" s="1"/>
  <c r="DL24" i="48"/>
  <c r="CE24" i="48"/>
  <c r="CF10" i="48"/>
  <c r="CI10" i="48"/>
  <c r="DL10" i="48" s="1"/>
  <c r="CH10" i="48"/>
  <c r="CG10" i="48"/>
  <c r="AR26" i="48"/>
  <c r="AQ26" i="48"/>
  <c r="AO26" i="48"/>
  <c r="CT26" i="48" s="1"/>
  <c r="AP26" i="48"/>
  <c r="AR34" i="48"/>
  <c r="AQ34" i="48"/>
  <c r="AP34" i="48"/>
  <c r="AO34" i="48"/>
  <c r="CT34" i="48" s="1"/>
  <c r="CI34" i="48"/>
  <c r="CH34" i="48"/>
  <c r="CG34" i="48"/>
  <c r="CF34" i="48"/>
  <c r="AR28" i="48"/>
  <c r="AQ28" i="48"/>
  <c r="AP28" i="48"/>
  <c r="AO28" i="48"/>
  <c r="CT28" i="48" s="1"/>
  <c r="AR12" i="48"/>
  <c r="AQ12" i="48"/>
  <c r="AO12" i="48"/>
  <c r="CT12" i="48" s="1"/>
  <c r="AP12" i="48"/>
  <c r="CF27" i="48"/>
  <c r="CG27" i="48"/>
  <c r="CH27" i="48"/>
  <c r="CI27" i="48"/>
  <c r="P24" i="48"/>
  <c r="R24" i="48"/>
  <c r="Q24" i="48"/>
  <c r="CI12" i="48"/>
  <c r="CH12" i="48"/>
  <c r="CF12" i="48"/>
  <c r="CG12" i="48"/>
  <c r="AR35" i="48"/>
  <c r="AQ35" i="48"/>
  <c r="AP35" i="48"/>
  <c r="AO35" i="48"/>
  <c r="CT35" i="48" s="1"/>
  <c r="CI25" i="48"/>
  <c r="CH25" i="48"/>
  <c r="CG25" i="48"/>
  <c r="CF25" i="48"/>
  <c r="CI13" i="48"/>
  <c r="CH13" i="48"/>
  <c r="CG13" i="48"/>
  <c r="CF13" i="48"/>
  <c r="BJ24" i="48"/>
  <c r="BI24" i="48"/>
  <c r="BH24" i="48"/>
  <c r="DC24" i="48" s="1"/>
  <c r="CG26" i="48"/>
  <c r="CI26" i="48"/>
  <c r="CH26" i="48"/>
  <c r="CF26" i="48"/>
  <c r="Q31" i="48"/>
  <c r="P31" i="48"/>
  <c r="R31" i="48"/>
  <c r="AR13" i="48"/>
  <c r="AQ13" i="48"/>
  <c r="AP13" i="48"/>
  <c r="AO13" i="48"/>
  <c r="CT13" i="48" s="1"/>
  <c r="CI32" i="48"/>
  <c r="CH32" i="48"/>
  <c r="CG32" i="48"/>
  <c r="CF32" i="48"/>
  <c r="CI17" i="48"/>
  <c r="CH17" i="48"/>
  <c r="CG17" i="48"/>
  <c r="CF17" i="48"/>
  <c r="AN31" i="48"/>
  <c r="AS31" i="48" s="1"/>
  <c r="CV31" i="48" s="1"/>
  <c r="AN31" i="47"/>
  <c r="AS31" i="47" s="1"/>
  <c r="CV31" i="47" s="1"/>
  <c r="CI19" i="47"/>
  <c r="CG19" i="47"/>
  <c r="CF19" i="47"/>
  <c r="CH19" i="47"/>
  <c r="AR32" i="47"/>
  <c r="AO32" i="47"/>
  <c r="CT32" i="47" s="1"/>
  <c r="AQ32" i="47"/>
  <c r="AP32" i="47"/>
  <c r="AQ20" i="47"/>
  <c r="AO20" i="47"/>
  <c r="CT20" i="47" s="1"/>
  <c r="AP20" i="47"/>
  <c r="AR20" i="47"/>
  <c r="AR35" i="47"/>
  <c r="AQ35" i="47"/>
  <c r="AO35" i="47"/>
  <c r="CT35" i="47" s="1"/>
  <c r="AP35" i="47"/>
  <c r="AR12" i="47"/>
  <c r="AP12" i="47"/>
  <c r="AQ12" i="47"/>
  <c r="AO12" i="47"/>
  <c r="CT12" i="47" s="1"/>
  <c r="AN10" i="47"/>
  <c r="AS10" i="47" s="1"/>
  <c r="CV10" i="47" s="1"/>
  <c r="CE31" i="47"/>
  <c r="DL31" i="47"/>
  <c r="CG11" i="47"/>
  <c r="CF11" i="47"/>
  <c r="CH11" i="47"/>
  <c r="CI11" i="47"/>
  <c r="CI10" i="47"/>
  <c r="DL10" i="47" s="1"/>
  <c r="CG10" i="47"/>
  <c r="CH10" i="47"/>
  <c r="CF10" i="47"/>
  <c r="CI32" i="47"/>
  <c r="CF32" i="47"/>
  <c r="CG32" i="47"/>
  <c r="CH32" i="47"/>
  <c r="BJ31" i="47"/>
  <c r="BI31" i="47"/>
  <c r="BH31" i="47"/>
  <c r="DC31" i="47" s="1"/>
  <c r="CH20" i="47"/>
  <c r="CF20" i="47"/>
  <c r="CI20" i="47"/>
  <c r="CG20" i="47"/>
  <c r="R10" i="47"/>
  <c r="P10" i="47"/>
  <c r="Q10" i="47"/>
  <c r="AR34" i="47"/>
  <c r="AP34" i="47"/>
  <c r="AO34" i="47"/>
  <c r="CT34" i="47" s="1"/>
  <c r="AQ34" i="47"/>
  <c r="P31" i="47"/>
  <c r="R31" i="47"/>
  <c r="Q31" i="47"/>
  <c r="CF12" i="47"/>
  <c r="CG12" i="47"/>
  <c r="CI12" i="47"/>
  <c r="CH12" i="47"/>
  <c r="AP25" i="47"/>
  <c r="AO25" i="47"/>
  <c r="CT25" i="47" s="1"/>
  <c r="AR25" i="47"/>
  <c r="AQ25" i="47"/>
  <c r="CH28" i="47"/>
  <c r="CG28" i="47"/>
  <c r="CF28" i="47"/>
  <c r="CI28" i="47"/>
  <c r="CG27" i="47"/>
  <c r="CF27" i="47"/>
  <c r="CI27" i="47"/>
  <c r="CH27" i="47"/>
  <c r="BI17" i="47"/>
  <c r="BJ17" i="47"/>
  <c r="BH17" i="47"/>
  <c r="DC17" i="47" s="1"/>
  <c r="AQ18" i="47"/>
  <c r="AR18" i="47"/>
  <c r="AP18" i="47"/>
  <c r="AO18" i="47"/>
  <c r="CT18" i="47" s="1"/>
  <c r="CF26" i="47"/>
  <c r="CI26" i="47"/>
  <c r="CH26" i="47"/>
  <c r="CG26" i="47"/>
  <c r="CH33" i="47"/>
  <c r="CI33" i="47"/>
  <c r="CG33" i="47"/>
  <c r="CF33" i="47"/>
  <c r="AN24" i="47"/>
  <c r="AS24" i="47" s="1"/>
  <c r="CV24" i="47" s="1"/>
  <c r="CI13" i="47"/>
  <c r="CF13" i="47"/>
  <c r="CG13" i="47"/>
  <c r="CH13" i="47"/>
  <c r="AQ33" i="47"/>
  <c r="AO33" i="47"/>
  <c r="CT33" i="47" s="1"/>
  <c r="AR33" i="47"/>
  <c r="AP33" i="47"/>
  <c r="CG25" i="47"/>
  <c r="CI25" i="47"/>
  <c r="CH25" i="47"/>
  <c r="CF25" i="47"/>
  <c r="R17" i="47"/>
  <c r="Q17" i="47"/>
  <c r="P17" i="47"/>
  <c r="BI10" i="47"/>
  <c r="BH10" i="47"/>
  <c r="DC10" i="47" s="1"/>
  <c r="BJ10" i="47"/>
  <c r="CE24" i="47"/>
  <c r="DL24" i="47"/>
  <c r="AQ28" i="47"/>
  <c r="AR28" i="47"/>
  <c r="AP28" i="47"/>
  <c r="AO28" i="47"/>
  <c r="CT28" i="47" s="1"/>
  <c r="CG21" i="47"/>
  <c r="CF21" i="47"/>
  <c r="CI21" i="47"/>
  <c r="CH21" i="47"/>
  <c r="AP21" i="47"/>
  <c r="AO21" i="47"/>
  <c r="CT21" i="47" s="1"/>
  <c r="AR21" i="47"/>
  <c r="AQ21" i="47"/>
  <c r="AN17" i="47"/>
  <c r="AS17" i="47" s="1"/>
  <c r="CV17" i="47" s="1"/>
  <c r="AR27" i="47"/>
  <c r="AQ27" i="47"/>
  <c r="AP27" i="47"/>
  <c r="AO27" i="47"/>
  <c r="CT27" i="47" s="1"/>
  <c r="AQ11" i="47"/>
  <c r="AR11" i="47"/>
  <c r="AP11" i="47"/>
  <c r="AO11" i="47"/>
  <c r="CT11" i="47" s="1"/>
  <c r="AO26" i="47"/>
  <c r="CT26" i="47" s="1"/>
  <c r="AP26" i="47"/>
  <c r="AR26" i="47"/>
  <c r="AQ26" i="47"/>
  <c r="CI34" i="47"/>
  <c r="CG34" i="47"/>
  <c r="CF34" i="47"/>
  <c r="CH34" i="47"/>
  <c r="P24" i="47"/>
  <c r="R24" i="47"/>
  <c r="Q24" i="47"/>
  <c r="AR19" i="47"/>
  <c r="AP19" i="47"/>
  <c r="AQ19" i="47"/>
  <c r="AO19" i="47"/>
  <c r="CT19" i="47" s="1"/>
  <c r="CH18" i="47"/>
  <c r="CF18" i="47"/>
  <c r="CI18" i="47"/>
  <c r="CG18" i="47"/>
  <c r="CE17" i="47"/>
  <c r="DL17" i="47"/>
  <c r="CI35" i="47"/>
  <c r="CH35" i="47"/>
  <c r="CF35" i="47"/>
  <c r="CG35" i="47"/>
  <c r="BH24" i="47"/>
  <c r="DC24" i="47" s="1"/>
  <c r="BJ24" i="47"/>
  <c r="BI24" i="47"/>
  <c r="AR13" i="47"/>
  <c r="AP13" i="47"/>
  <c r="AQ13" i="47"/>
  <c r="AO13" i="47"/>
  <c r="CT13" i="47" s="1"/>
  <c r="AQ20" i="46"/>
  <c r="AP20" i="46"/>
  <c r="AR20" i="46"/>
  <c r="AO20" i="46"/>
  <c r="CT20" i="46" s="1"/>
  <c r="CG21" i="46"/>
  <c r="CF21" i="46"/>
  <c r="CH21" i="46"/>
  <c r="CI21" i="46"/>
  <c r="AQ28" i="46"/>
  <c r="AR28" i="46"/>
  <c r="AP28" i="46"/>
  <c r="AO28" i="46"/>
  <c r="CT28" i="46" s="1"/>
  <c r="CF27" i="46"/>
  <c r="CI27" i="46"/>
  <c r="CH27" i="46"/>
  <c r="CG27" i="46"/>
  <c r="CI32" i="46"/>
  <c r="CH32" i="46"/>
  <c r="CG32" i="46"/>
  <c r="CF32" i="46"/>
  <c r="CI13" i="46"/>
  <c r="CH13" i="46"/>
  <c r="CG13" i="46"/>
  <c r="CF13" i="46"/>
  <c r="AR35" i="46"/>
  <c r="AQ35" i="46"/>
  <c r="AO35" i="46"/>
  <c r="CT35" i="46" s="1"/>
  <c r="AP35" i="46"/>
  <c r="BI31" i="46"/>
  <c r="BH31" i="46"/>
  <c r="DC31" i="46" s="1"/>
  <c r="BJ31" i="46"/>
  <c r="CI19" i="46"/>
  <c r="CH19" i="46"/>
  <c r="CF19" i="46"/>
  <c r="CG19" i="46"/>
  <c r="AP25" i="46"/>
  <c r="AR25" i="46"/>
  <c r="AO25" i="46"/>
  <c r="CT25" i="46" s="1"/>
  <c r="AQ25" i="46"/>
  <c r="AP13" i="46"/>
  <c r="AO13" i="46"/>
  <c r="CT13" i="46" s="1"/>
  <c r="AQ13" i="46"/>
  <c r="AR13" i="46"/>
  <c r="AP12" i="46"/>
  <c r="AO12" i="46"/>
  <c r="CT12" i="46" s="1"/>
  <c r="AR12" i="46"/>
  <c r="AQ12" i="46"/>
  <c r="CH33" i="46"/>
  <c r="CG33" i="46"/>
  <c r="CF33" i="46"/>
  <c r="CI33" i="46"/>
  <c r="CG10" i="46"/>
  <c r="CF10" i="46"/>
  <c r="CH10" i="46"/>
  <c r="CI10" i="46"/>
  <c r="DL10" i="46" s="1"/>
  <c r="DL31" i="46"/>
  <c r="CE31" i="46"/>
  <c r="DL24" i="46"/>
  <c r="CE24" i="46"/>
  <c r="AP26" i="46"/>
  <c r="AR26" i="46"/>
  <c r="AO26" i="46"/>
  <c r="CT26" i="46" s="1"/>
  <c r="AQ26" i="46"/>
  <c r="CG34" i="46"/>
  <c r="CF34" i="46"/>
  <c r="CI34" i="46"/>
  <c r="CH34" i="46"/>
  <c r="AQ11" i="46"/>
  <c r="AP11" i="46"/>
  <c r="AO11" i="46"/>
  <c r="CT11" i="46" s="1"/>
  <c r="AR11" i="46"/>
  <c r="R24" i="46"/>
  <c r="P24" i="46"/>
  <c r="Q24" i="46"/>
  <c r="CH28" i="46"/>
  <c r="CG28" i="46"/>
  <c r="CI28" i="46"/>
  <c r="CF28" i="46"/>
  <c r="R17" i="46"/>
  <c r="P17" i="46"/>
  <c r="Q17" i="46"/>
  <c r="AN10" i="46"/>
  <c r="AS10" i="46" s="1"/>
  <c r="CV10" i="46" s="1"/>
  <c r="Q31" i="46"/>
  <c r="P31" i="46"/>
  <c r="R31" i="46"/>
  <c r="AN31" i="46"/>
  <c r="AS31" i="46" s="1"/>
  <c r="CV31" i="46" s="1"/>
  <c r="AO27" i="46"/>
  <c r="CT27" i="46" s="1"/>
  <c r="AR27" i="46"/>
  <c r="AQ27" i="46"/>
  <c r="AP27" i="46"/>
  <c r="AN24" i="46"/>
  <c r="AS24" i="46" s="1"/>
  <c r="CV24" i="46" s="1"/>
  <c r="CI18" i="46"/>
  <c r="CH18" i="46"/>
  <c r="CG18" i="46"/>
  <c r="CF18" i="46"/>
  <c r="AO33" i="46"/>
  <c r="CT33" i="46" s="1"/>
  <c r="AP33" i="46"/>
  <c r="AR33" i="46"/>
  <c r="AQ33" i="46"/>
  <c r="AN17" i="46"/>
  <c r="AS17" i="46" s="1"/>
  <c r="CV17" i="46" s="1"/>
  <c r="P10" i="46"/>
  <c r="R10" i="46"/>
  <c r="Q10" i="46"/>
  <c r="AR34" i="46"/>
  <c r="AQ34" i="46"/>
  <c r="AP34" i="46"/>
  <c r="AO34" i="46"/>
  <c r="CT34" i="46" s="1"/>
  <c r="CI12" i="46"/>
  <c r="CH12" i="46"/>
  <c r="CG12" i="46"/>
  <c r="CF12" i="46"/>
  <c r="BJ17" i="46"/>
  <c r="BI17" i="46"/>
  <c r="BH17" i="46"/>
  <c r="DC17" i="46" s="1"/>
  <c r="CG11" i="46"/>
  <c r="CF11" i="46"/>
  <c r="CI11" i="46"/>
  <c r="CH11" i="46"/>
  <c r="BH24" i="46"/>
  <c r="DC24" i="46" s="1"/>
  <c r="BJ24" i="46"/>
  <c r="BI24" i="46"/>
  <c r="CI35" i="46"/>
  <c r="CG35" i="46"/>
  <c r="CF35" i="46"/>
  <c r="CH35" i="46"/>
  <c r="CH20" i="46"/>
  <c r="CG20" i="46"/>
  <c r="CF20" i="46"/>
  <c r="CI20" i="46"/>
  <c r="DL17" i="46"/>
  <c r="CE17" i="46"/>
  <c r="AR19" i="46"/>
  <c r="AQ19" i="46"/>
  <c r="AO19" i="46"/>
  <c r="CT19" i="46" s="1"/>
  <c r="AP19" i="46"/>
  <c r="BI10" i="46"/>
  <c r="BH10" i="46"/>
  <c r="DC10" i="46" s="1"/>
  <c r="BJ10" i="46"/>
  <c r="CG26" i="46"/>
  <c r="CF26" i="46"/>
  <c r="CH26" i="46"/>
  <c r="CI26" i="46"/>
  <c r="CG25" i="46"/>
  <c r="CF25" i="46"/>
  <c r="CI25" i="46"/>
  <c r="CH25" i="46"/>
  <c r="AR18" i="46"/>
  <c r="AO18" i="46"/>
  <c r="CT18" i="46" s="1"/>
  <c r="AQ18" i="46"/>
  <c r="AP18" i="46"/>
  <c r="AO32" i="46"/>
  <c r="CT32" i="46" s="1"/>
  <c r="AR32" i="46"/>
  <c r="AQ32" i="46"/>
  <c r="AP32" i="46"/>
  <c r="AP21" i="46"/>
  <c r="AO21" i="46"/>
  <c r="CT21" i="46" s="1"/>
  <c r="AR21" i="46"/>
  <c r="AQ21" i="46"/>
  <c r="DK10" i="55" l="1" a="1"/>
  <c r="DK10" i="55" s="1"/>
  <c r="DK10" i="57" a="1"/>
  <c r="DK10" i="57" s="1"/>
  <c r="DK10" i="59" a="1"/>
  <c r="DK10" i="60" a="1"/>
  <c r="DK10" i="63" a="1"/>
  <c r="CJ17" i="47"/>
  <c r="CK17" i="47"/>
  <c r="CJ24" i="48"/>
  <c r="CK24" i="48"/>
  <c r="CJ31" i="50"/>
  <c r="CK31" i="50"/>
  <c r="CJ17" i="58"/>
  <c r="CK17" i="58"/>
  <c r="DK10" i="58" s="1" a="1"/>
  <c r="CJ24" i="56"/>
  <c r="CK24" i="56"/>
  <c r="CJ17" i="72"/>
  <c r="CK17" i="72"/>
  <c r="CJ31" i="70"/>
  <c r="CK31" i="70"/>
  <c r="DK10" i="70" s="1" a="1"/>
  <c r="CJ17" i="53"/>
  <c r="CK17" i="53"/>
  <c r="CJ17" i="56"/>
  <c r="CK17" i="56"/>
  <c r="DK10" i="56" s="1" a="1"/>
  <c r="CJ31" i="64"/>
  <c r="CK31" i="64"/>
  <c r="CJ17" i="46"/>
  <c r="CK17" i="46"/>
  <c r="CJ31" i="51"/>
  <c r="CK31" i="51"/>
  <c r="CJ31" i="65"/>
  <c r="CK31" i="65"/>
  <c r="CJ31" i="46"/>
  <c r="CK31" i="46"/>
  <c r="CJ31" i="47"/>
  <c r="CK31" i="47"/>
  <c r="CJ31" i="49"/>
  <c r="CK31" i="49"/>
  <c r="CJ24" i="50"/>
  <c r="CK24" i="50"/>
  <c r="CJ24" i="51"/>
  <c r="CK24" i="51"/>
  <c r="CJ31" i="61"/>
  <c r="CK31" i="61"/>
  <c r="CJ17" i="54"/>
  <c r="CK17" i="54"/>
  <c r="DK10" i="54" s="1" a="1"/>
  <c r="CJ17" i="65"/>
  <c r="CK17" i="65"/>
  <c r="CJ24" i="72"/>
  <c r="CK24" i="72"/>
  <c r="CJ17" i="68"/>
  <c r="CK17" i="68"/>
  <c r="CJ31" i="75"/>
  <c r="CK31" i="75"/>
  <c r="CJ24" i="47"/>
  <c r="CK24" i="47"/>
  <c r="CJ24" i="52"/>
  <c r="CK24" i="52"/>
  <c r="CJ31" i="67"/>
  <c r="CK31" i="67"/>
  <c r="CJ17" i="69"/>
  <c r="CK17" i="69"/>
  <c r="DK10" i="69" s="1" a="1"/>
  <c r="CJ31" i="52"/>
  <c r="CK31" i="52"/>
  <c r="CJ24" i="76"/>
  <c r="CK24" i="76"/>
  <c r="CJ24" i="61"/>
  <c r="CK24" i="61"/>
  <c r="CJ24" i="66"/>
  <c r="CK24" i="66"/>
  <c r="DK10" i="66" s="1" a="1"/>
  <c r="CJ24" i="74"/>
  <c r="CK24" i="74"/>
  <c r="CJ17" i="67"/>
  <c r="CK17" i="67"/>
  <c r="CJ17" i="64"/>
  <c r="CK17" i="64"/>
  <c r="CJ31" i="68"/>
  <c r="CK31" i="68"/>
  <c r="CJ24" i="68"/>
  <c r="CK24" i="68"/>
  <c r="CJ31" i="48"/>
  <c r="CK31" i="48"/>
  <c r="CJ24" i="65"/>
  <c r="CK24" i="65"/>
  <c r="CJ17" i="75"/>
  <c r="CK17" i="75"/>
  <c r="CJ31" i="76"/>
  <c r="CK31" i="76"/>
  <c r="CJ24" i="46"/>
  <c r="CK24" i="46"/>
  <c r="CJ24" i="75"/>
  <c r="CK24" i="75"/>
  <c r="CJ31" i="74"/>
  <c r="CK31" i="74"/>
  <c r="CJ24" i="67"/>
  <c r="CK24" i="67"/>
  <c r="CJ17" i="49"/>
  <c r="CK17" i="49"/>
  <c r="CJ17" i="51"/>
  <c r="CK17" i="51"/>
  <c r="CJ31" i="53"/>
  <c r="CK31" i="53"/>
  <c r="CJ24" i="53"/>
  <c r="CK24" i="53"/>
  <c r="CJ17" i="61"/>
  <c r="CK17" i="61"/>
  <c r="CJ17" i="62"/>
  <c r="CK17" i="62"/>
  <c r="CJ31" i="62"/>
  <c r="CK31" i="62"/>
  <c r="CJ31" i="71"/>
  <c r="CK31" i="71"/>
  <c r="CJ17" i="74"/>
  <c r="CK17" i="74"/>
  <c r="CJ17" i="71"/>
  <c r="CK17" i="71"/>
  <c r="CI24" i="49"/>
  <c r="CJ24" i="49"/>
  <c r="CH24" i="49"/>
  <c r="CF24" i="49"/>
  <c r="CG24" i="49"/>
  <c r="CH31" i="76"/>
  <c r="CG31" i="76"/>
  <c r="CF31" i="76"/>
  <c r="CI31" i="76"/>
  <c r="AO10" i="76"/>
  <c r="CT10" i="76" s="1"/>
  <c r="AP10" i="76"/>
  <c r="AR10" i="76"/>
  <c r="AQ10" i="76"/>
  <c r="AQ31" i="76"/>
  <c r="AP31" i="76"/>
  <c r="AO31" i="76"/>
  <c r="CT31" i="76" s="1"/>
  <c r="AR31" i="76"/>
  <c r="AR24" i="76"/>
  <c r="AQ24" i="76"/>
  <c r="AP24" i="76"/>
  <c r="AO24" i="76"/>
  <c r="CT24" i="76" s="1"/>
  <c r="CI24" i="76"/>
  <c r="CH24" i="76"/>
  <c r="CG24" i="76"/>
  <c r="CF24" i="76"/>
  <c r="CG17" i="69"/>
  <c r="CI17" i="69"/>
  <c r="CF17" i="69"/>
  <c r="CH17" i="69"/>
  <c r="AQ17" i="72"/>
  <c r="AO17" i="72"/>
  <c r="CT17" i="72" s="1"/>
  <c r="AR17" i="72"/>
  <c r="AP17" i="72"/>
  <c r="AO10" i="71"/>
  <c r="CT10" i="71" s="1"/>
  <c r="AR10" i="71"/>
  <c r="AQ10" i="71"/>
  <c r="AP10" i="71"/>
  <c r="AP31" i="68"/>
  <c r="AR31" i="68"/>
  <c r="AQ31" i="68"/>
  <c r="AO31" i="68"/>
  <c r="CT31" i="68" s="1"/>
  <c r="AR17" i="75"/>
  <c r="AP17" i="75"/>
  <c r="AO17" i="75"/>
  <c r="CT17" i="75" s="1"/>
  <c r="AQ17" i="75"/>
  <c r="AO24" i="68"/>
  <c r="CT24" i="68" s="1"/>
  <c r="AQ24" i="68"/>
  <c r="AP24" i="68"/>
  <c r="AR24" i="68"/>
  <c r="AR24" i="74"/>
  <c r="AQ24" i="74"/>
  <c r="AP24" i="74"/>
  <c r="AO24" i="74"/>
  <c r="CT24" i="74" s="1"/>
  <c r="AP31" i="74"/>
  <c r="AO31" i="74"/>
  <c r="CT31" i="74" s="1"/>
  <c r="AR31" i="74"/>
  <c r="AQ31" i="74"/>
  <c r="AR31" i="70"/>
  <c r="AQ31" i="70"/>
  <c r="AO31" i="70"/>
  <c r="CT31" i="70" s="1"/>
  <c r="AP31" i="70"/>
  <c r="AP10" i="74"/>
  <c r="AO10" i="74"/>
  <c r="CT10" i="74" s="1"/>
  <c r="AQ10" i="74"/>
  <c r="AR10" i="74"/>
  <c r="AO24" i="75"/>
  <c r="CT24" i="75" s="1"/>
  <c r="AP24" i="75"/>
  <c r="AR24" i="75"/>
  <c r="AQ24" i="75"/>
  <c r="AR17" i="71"/>
  <c r="AQ17" i="71"/>
  <c r="AO17" i="71"/>
  <c r="CT17" i="71" s="1"/>
  <c r="AP17" i="71"/>
  <c r="CI31" i="70"/>
  <c r="CH31" i="70"/>
  <c r="CF31" i="70"/>
  <c r="CG31" i="70"/>
  <c r="AP24" i="72"/>
  <c r="AR24" i="72"/>
  <c r="AQ24" i="72"/>
  <c r="AO24" i="72"/>
  <c r="CT24" i="72" s="1"/>
  <c r="AR17" i="68"/>
  <c r="AQ17" i="68"/>
  <c r="AP17" i="68"/>
  <c r="AO17" i="68"/>
  <c r="CT17" i="68" s="1"/>
  <c r="CF31" i="68"/>
  <c r="CI31" i="68"/>
  <c r="CG31" i="68"/>
  <c r="CH31" i="68"/>
  <c r="CF17" i="74"/>
  <c r="CI17" i="74"/>
  <c r="CG17" i="74"/>
  <c r="CH17" i="74"/>
  <c r="AR10" i="72"/>
  <c r="AQ10" i="72"/>
  <c r="AP10" i="72"/>
  <c r="AO10" i="72"/>
  <c r="CT10" i="72" s="1"/>
  <c r="CI17" i="75"/>
  <c r="CG17" i="75"/>
  <c r="CH17" i="75"/>
  <c r="CF17" i="75"/>
  <c r="CF24" i="75"/>
  <c r="CG24" i="75"/>
  <c r="CH24" i="75"/>
  <c r="CI24" i="75"/>
  <c r="CI17" i="68"/>
  <c r="CF17" i="68"/>
  <c r="CG17" i="68"/>
  <c r="CH17" i="68"/>
  <c r="CH17" i="72"/>
  <c r="CF17" i="72"/>
  <c r="CG17" i="72"/>
  <c r="CI17" i="72"/>
  <c r="CH31" i="75"/>
  <c r="CG31" i="75"/>
  <c r="CF31" i="75"/>
  <c r="CI31" i="75"/>
  <c r="CI31" i="71"/>
  <c r="CH31" i="71"/>
  <c r="CG31" i="71"/>
  <c r="CF31" i="71"/>
  <c r="CG24" i="72"/>
  <c r="CI24" i="72"/>
  <c r="CF24" i="72"/>
  <c r="CH24" i="72"/>
  <c r="AR31" i="71"/>
  <c r="AQ31" i="71"/>
  <c r="AP31" i="71"/>
  <c r="AO31" i="71"/>
  <c r="CT31" i="71" s="1"/>
  <c r="AO17" i="74"/>
  <c r="CT17" i="74" s="1"/>
  <c r="AP17" i="74"/>
  <c r="AR17" i="74"/>
  <c r="AQ17" i="74"/>
  <c r="CF24" i="68"/>
  <c r="CG24" i="68"/>
  <c r="CI24" i="68"/>
  <c r="CH24" i="68"/>
  <c r="AQ31" i="75"/>
  <c r="AR31" i="75"/>
  <c r="AP31" i="75"/>
  <c r="AO31" i="75"/>
  <c r="CT31" i="75" s="1"/>
  <c r="CH31" i="74"/>
  <c r="CG31" i="74"/>
  <c r="CF31" i="74"/>
  <c r="CI31" i="74"/>
  <c r="CH24" i="74"/>
  <c r="CG24" i="74"/>
  <c r="CF24" i="74"/>
  <c r="CI24" i="74"/>
  <c r="CG17" i="71"/>
  <c r="CF17" i="71"/>
  <c r="CI17" i="71"/>
  <c r="CH17" i="71"/>
  <c r="AQ17" i="65"/>
  <c r="AP17" i="65"/>
  <c r="AR17" i="65"/>
  <c r="AO17" i="65"/>
  <c r="CT17" i="65" s="1"/>
  <c r="CG31" i="62"/>
  <c r="CF31" i="62"/>
  <c r="CI31" i="62"/>
  <c r="CH31" i="62"/>
  <c r="AP24" i="67"/>
  <c r="AO24" i="67"/>
  <c r="CT24" i="67" s="1"/>
  <c r="AQ24" i="67"/>
  <c r="AR24" i="67"/>
  <c r="CG24" i="67"/>
  <c r="CF24" i="67"/>
  <c r="CI24" i="67"/>
  <c r="CH24" i="67"/>
  <c r="AR17" i="64"/>
  <c r="AQ17" i="64"/>
  <c r="AO17" i="64"/>
  <c r="CT17" i="64" s="1"/>
  <c r="AP17" i="64"/>
  <c r="AR24" i="66"/>
  <c r="AQ24" i="66"/>
  <c r="AO24" i="66"/>
  <c r="CT24" i="66" s="1"/>
  <c r="AP24" i="66"/>
  <c r="AQ17" i="67"/>
  <c r="AP17" i="67"/>
  <c r="AR17" i="67"/>
  <c r="AO17" i="67"/>
  <c r="CT17" i="67" s="1"/>
  <c r="CG17" i="67"/>
  <c r="CF17" i="67"/>
  <c r="CH17" i="67"/>
  <c r="CI17" i="67"/>
  <c r="AQ31" i="65"/>
  <c r="AR31" i="65"/>
  <c r="AO31" i="65"/>
  <c r="CT31" i="65" s="1"/>
  <c r="AP31" i="65"/>
  <c r="CH17" i="64"/>
  <c r="CG17" i="64"/>
  <c r="CF17" i="64"/>
  <c r="CI17" i="64"/>
  <c r="CI24" i="66"/>
  <c r="CH24" i="66"/>
  <c r="CG24" i="66"/>
  <c r="CF24" i="66"/>
  <c r="AQ31" i="67"/>
  <c r="AP31" i="67"/>
  <c r="AO31" i="67"/>
  <c r="CT31" i="67" s="1"/>
  <c r="AR31" i="67"/>
  <c r="AQ17" i="62"/>
  <c r="AP17" i="62"/>
  <c r="AO17" i="62"/>
  <c r="CT17" i="62" s="1"/>
  <c r="AR17" i="62"/>
  <c r="CH17" i="62"/>
  <c r="CG17" i="62"/>
  <c r="CF17" i="62"/>
  <c r="CI17" i="62"/>
  <c r="CF31" i="64"/>
  <c r="CI31" i="64"/>
  <c r="CH31" i="64"/>
  <c r="CG31" i="64"/>
  <c r="AR10" i="62"/>
  <c r="AP10" i="62"/>
  <c r="AO10" i="62"/>
  <c r="CT10" i="62" s="1"/>
  <c r="AQ10" i="62"/>
  <c r="AO10" i="64"/>
  <c r="CT10" i="64" s="1"/>
  <c r="AR10" i="64"/>
  <c r="AQ10" i="64"/>
  <c r="AP10" i="64"/>
  <c r="AP31" i="62"/>
  <c r="AO31" i="62"/>
  <c r="CT31" i="62" s="1"/>
  <c r="AR31" i="62"/>
  <c r="AQ31" i="62"/>
  <c r="CI24" i="65"/>
  <c r="CH24" i="65"/>
  <c r="CF24" i="65"/>
  <c r="CG24" i="65"/>
  <c r="CH17" i="65"/>
  <c r="CG17" i="65"/>
  <c r="CI17" i="65"/>
  <c r="CF17" i="65"/>
  <c r="AR24" i="65"/>
  <c r="AQ24" i="65"/>
  <c r="AP24" i="65"/>
  <c r="AO24" i="65"/>
  <c r="CT24" i="65" s="1"/>
  <c r="AO31" i="64"/>
  <c r="CT31" i="64" s="1"/>
  <c r="AQ31" i="64"/>
  <c r="AP31" i="64"/>
  <c r="AR31" i="64"/>
  <c r="CH31" i="67"/>
  <c r="CG31" i="67"/>
  <c r="CF31" i="67"/>
  <c r="CI31" i="67"/>
  <c r="AQ10" i="67"/>
  <c r="AR10" i="67"/>
  <c r="AP10" i="67"/>
  <c r="AO10" i="67"/>
  <c r="CT10" i="67" s="1"/>
  <c r="CH31" i="65"/>
  <c r="CF31" i="65"/>
  <c r="CI31" i="65"/>
  <c r="CG31" i="65"/>
  <c r="CF17" i="54"/>
  <c r="CI17" i="54"/>
  <c r="CH17" i="54"/>
  <c r="CG17" i="54"/>
  <c r="AQ31" i="61"/>
  <c r="AP31" i="61"/>
  <c r="AO31" i="61"/>
  <c r="CT31" i="61" s="1"/>
  <c r="AR31" i="61"/>
  <c r="AO10" i="54"/>
  <c r="CT10" i="54" s="1"/>
  <c r="AR10" i="54"/>
  <c r="AQ10" i="54"/>
  <c r="AP10" i="54"/>
  <c r="CI24" i="61"/>
  <c r="CH24" i="61"/>
  <c r="CF24" i="61"/>
  <c r="CG24" i="61"/>
  <c r="CI17" i="61"/>
  <c r="CH17" i="61"/>
  <c r="CG17" i="61"/>
  <c r="CF17" i="61"/>
  <c r="AR17" i="56"/>
  <c r="AP17" i="56"/>
  <c r="AO17" i="56"/>
  <c r="CT17" i="56" s="1"/>
  <c r="AQ17" i="56"/>
  <c r="AR17" i="61"/>
  <c r="AQ17" i="61"/>
  <c r="AP17" i="61"/>
  <c r="AO17" i="61"/>
  <c r="CT17" i="61" s="1"/>
  <c r="AR10" i="61"/>
  <c r="AQ10" i="61"/>
  <c r="AP10" i="61"/>
  <c r="AO10" i="61"/>
  <c r="CT10" i="61" s="1"/>
  <c r="CF24" i="56"/>
  <c r="CG24" i="56"/>
  <c r="CI24" i="56"/>
  <c r="CH24" i="56"/>
  <c r="CI17" i="56"/>
  <c r="CG17" i="56"/>
  <c r="CF17" i="56"/>
  <c r="CH17" i="56"/>
  <c r="AO24" i="56"/>
  <c r="CT24" i="56" s="1"/>
  <c r="AR24" i="56"/>
  <c r="AP24" i="56"/>
  <c r="AQ24" i="56"/>
  <c r="CI17" i="58"/>
  <c r="CH17" i="58"/>
  <c r="CG17" i="58"/>
  <c r="CF17" i="58"/>
  <c r="AR24" i="61"/>
  <c r="AQ24" i="61"/>
  <c r="AO24" i="61"/>
  <c r="CT24" i="61" s="1"/>
  <c r="AP24" i="61"/>
  <c r="AQ10" i="56"/>
  <c r="AO10" i="56"/>
  <c r="CT10" i="56" s="1"/>
  <c r="AP10" i="56"/>
  <c r="AR10" i="56"/>
  <c r="AP17" i="58"/>
  <c r="AO17" i="58"/>
  <c r="CT17" i="58" s="1"/>
  <c r="AR17" i="58"/>
  <c r="AQ17" i="58"/>
  <c r="CH31" i="61"/>
  <c r="CG31" i="61"/>
  <c r="CF31" i="61"/>
  <c r="CI31" i="61"/>
  <c r="CF17" i="51"/>
  <c r="CH17" i="51"/>
  <c r="CG17" i="51"/>
  <c r="CI17" i="51"/>
  <c r="AR31" i="51"/>
  <c r="AQ31" i="51"/>
  <c r="AO31" i="51"/>
  <c r="CT31" i="51" s="1"/>
  <c r="AP31" i="51"/>
  <c r="CH24" i="50"/>
  <c r="CI24" i="50"/>
  <c r="CF24" i="50"/>
  <c r="CG24" i="50"/>
  <c r="CF31" i="52"/>
  <c r="CI31" i="52"/>
  <c r="CH31" i="52"/>
  <c r="CG31" i="52"/>
  <c r="AO17" i="51"/>
  <c r="CT17" i="51" s="1"/>
  <c r="AR17" i="51"/>
  <c r="AP17" i="51"/>
  <c r="AQ17" i="51"/>
  <c r="CI24" i="52"/>
  <c r="CG24" i="52"/>
  <c r="CF24" i="52"/>
  <c r="CH24" i="52"/>
  <c r="AQ31" i="53"/>
  <c r="AP31" i="53"/>
  <c r="AO31" i="53"/>
  <c r="CT31" i="53" s="1"/>
  <c r="AR31" i="53"/>
  <c r="AO24" i="53"/>
  <c r="CT24" i="53" s="1"/>
  <c r="AP24" i="53"/>
  <c r="AR24" i="53"/>
  <c r="AQ24" i="53"/>
  <c r="AO31" i="52"/>
  <c r="CT31" i="52" s="1"/>
  <c r="AP31" i="52"/>
  <c r="AQ31" i="52"/>
  <c r="AR31" i="52"/>
  <c r="CI31" i="51"/>
  <c r="CH31" i="51"/>
  <c r="CG31" i="51"/>
  <c r="CF31" i="51"/>
  <c r="CF24" i="51"/>
  <c r="CI24" i="51"/>
  <c r="CH24" i="51"/>
  <c r="CG24" i="51"/>
  <c r="CF24" i="53"/>
  <c r="CI24" i="53"/>
  <c r="CG24" i="53"/>
  <c r="CH24" i="53"/>
  <c r="CG17" i="53"/>
  <c r="CF17" i="53"/>
  <c r="CH17" i="53"/>
  <c r="CI17" i="53"/>
  <c r="CH31" i="53"/>
  <c r="CG31" i="53"/>
  <c r="CF31" i="53"/>
  <c r="CI31" i="53"/>
  <c r="CI31" i="50"/>
  <c r="CH31" i="50"/>
  <c r="CG31" i="50"/>
  <c r="CF31" i="50"/>
  <c r="AP17" i="53"/>
  <c r="AQ17" i="53"/>
  <c r="AO17" i="53"/>
  <c r="CT17" i="53" s="1"/>
  <c r="AR17" i="53"/>
  <c r="AQ24" i="51"/>
  <c r="AP24" i="51"/>
  <c r="AR24" i="51"/>
  <c r="AO24" i="51"/>
  <c r="CT24" i="51" s="1"/>
  <c r="AR10" i="51"/>
  <c r="AQ10" i="51"/>
  <c r="AO10" i="51"/>
  <c r="CT10" i="51" s="1"/>
  <c r="AP10" i="51"/>
  <c r="AO31" i="50"/>
  <c r="CT31" i="50" s="1"/>
  <c r="AR31" i="50"/>
  <c r="AQ31" i="50"/>
  <c r="AP31" i="50"/>
  <c r="AR24" i="52"/>
  <c r="AP24" i="52"/>
  <c r="AO24" i="52"/>
  <c r="CT24" i="52" s="1"/>
  <c r="AQ24" i="52"/>
  <c r="AQ24" i="50"/>
  <c r="AR24" i="50"/>
  <c r="AP24" i="50"/>
  <c r="AO24" i="50"/>
  <c r="CT24" i="50" s="1"/>
  <c r="AO10" i="50"/>
  <c r="CT10" i="50" s="1"/>
  <c r="AR10" i="50"/>
  <c r="AQ10" i="50"/>
  <c r="AP10" i="50"/>
  <c r="CH17" i="49"/>
  <c r="CI17" i="49"/>
  <c r="CG17" i="49"/>
  <c r="CF17" i="49"/>
  <c r="AR17" i="49"/>
  <c r="AP17" i="49"/>
  <c r="AQ17" i="49"/>
  <c r="AO17" i="49"/>
  <c r="CT17" i="49" s="1"/>
  <c r="CH31" i="49"/>
  <c r="CG31" i="49"/>
  <c r="CF31" i="49"/>
  <c r="CI31" i="49"/>
  <c r="AQ31" i="49"/>
  <c r="AP31" i="49"/>
  <c r="AO31" i="49"/>
  <c r="CT31" i="49" s="1"/>
  <c r="AR31" i="49"/>
  <c r="AQ10" i="49"/>
  <c r="AP10" i="49"/>
  <c r="AR10" i="49"/>
  <c r="AO10" i="49"/>
  <c r="CT10" i="49" s="1"/>
  <c r="CG24" i="48"/>
  <c r="CI24" i="48"/>
  <c r="CF24" i="48"/>
  <c r="CH24" i="48"/>
  <c r="AO10" i="48"/>
  <c r="CT10" i="48" s="1"/>
  <c r="AR10" i="48"/>
  <c r="AQ10" i="48"/>
  <c r="AP10" i="48"/>
  <c r="AQ31" i="48"/>
  <c r="AP31" i="48"/>
  <c r="AO31" i="48"/>
  <c r="CT31" i="48" s="1"/>
  <c r="AR31" i="48"/>
  <c r="AP24" i="48"/>
  <c r="AR24" i="48"/>
  <c r="AQ24" i="48"/>
  <c r="AO24" i="48"/>
  <c r="CT24" i="48" s="1"/>
  <c r="CH31" i="48"/>
  <c r="CG31" i="48"/>
  <c r="CF31" i="48"/>
  <c r="CI31" i="48"/>
  <c r="CG31" i="47"/>
  <c r="CF31" i="47"/>
  <c r="CH31" i="47"/>
  <c r="CI31" i="47"/>
  <c r="CG17" i="47"/>
  <c r="CI17" i="47"/>
  <c r="CH17" i="47"/>
  <c r="CF17" i="47"/>
  <c r="CI24" i="47"/>
  <c r="CF24" i="47"/>
  <c r="CH24" i="47"/>
  <c r="CG24" i="47"/>
  <c r="AP31" i="47"/>
  <c r="AO31" i="47"/>
  <c r="CT31" i="47" s="1"/>
  <c r="AR31" i="47"/>
  <c r="AQ31" i="47"/>
  <c r="AQ24" i="47"/>
  <c r="AP24" i="47"/>
  <c r="AO24" i="47"/>
  <c r="CT24" i="47" s="1"/>
  <c r="AR24" i="47"/>
  <c r="AR10" i="47"/>
  <c r="AP10" i="47"/>
  <c r="AO10" i="47"/>
  <c r="CT10" i="47" s="1"/>
  <c r="AQ10" i="47"/>
  <c r="AR17" i="47"/>
  <c r="AP17" i="47"/>
  <c r="AO17" i="47"/>
  <c r="CT17" i="47" s="1"/>
  <c r="AQ17" i="47"/>
  <c r="CI24" i="46"/>
  <c r="CH24" i="46"/>
  <c r="CG24" i="46"/>
  <c r="CF24" i="46"/>
  <c r="AO24" i="46"/>
  <c r="CT24" i="46" s="1"/>
  <c r="AR24" i="46"/>
  <c r="AP24" i="46"/>
  <c r="AQ24" i="46"/>
  <c r="AQ31" i="46"/>
  <c r="AP31" i="46"/>
  <c r="AR31" i="46"/>
  <c r="AO31" i="46"/>
  <c r="CT31" i="46" s="1"/>
  <c r="CH31" i="46"/>
  <c r="CG31" i="46"/>
  <c r="CI31" i="46"/>
  <c r="CF31" i="46"/>
  <c r="CF17" i="46"/>
  <c r="CH17" i="46"/>
  <c r="CG17" i="46"/>
  <c r="CI17" i="46"/>
  <c r="AR17" i="46"/>
  <c r="AQ17" i="46"/>
  <c r="AP17" i="46"/>
  <c r="AO17" i="46"/>
  <c r="CT17" i="46" s="1"/>
  <c r="AP10" i="46"/>
  <c r="AO10" i="46"/>
  <c r="CT10" i="46" s="1"/>
  <c r="AR10" i="46"/>
  <c r="AQ10" i="46"/>
  <c r="DK10" i="50" l="1" a="1"/>
  <c r="DK10" i="50" s="1"/>
  <c r="DK10" i="64" a="1"/>
  <c r="DK10" i="64" s="1"/>
  <c r="DK10" i="62" a="1"/>
  <c r="DK10" i="62" s="1"/>
  <c r="DK10" i="75" a="1"/>
  <c r="DK10" i="75" s="1"/>
  <c r="DK10" i="61" a="1"/>
  <c r="DK10" i="61" s="1"/>
  <c r="DK10" i="46" a="1"/>
  <c r="DK10" i="46" s="1"/>
  <c r="DK10" i="51" a="1"/>
  <c r="DK10" i="51" s="1"/>
  <c r="DK10" i="71" a="1"/>
  <c r="DK10" i="71" s="1"/>
  <c r="DK10" i="48" a="1"/>
  <c r="DK10" i="48" s="1"/>
  <c r="DK10" i="74" a="1"/>
  <c r="DK10" i="74" s="1"/>
  <c r="DK10" i="49" a="1"/>
  <c r="DK10" i="49" s="1"/>
  <c r="DK10" i="67" a="1"/>
  <c r="DK10" i="67" s="1"/>
  <c r="DK10" i="76" a="1"/>
  <c r="DK10" i="76" s="1"/>
  <c r="DK10" i="52" a="1"/>
  <c r="DK10" i="52" s="1"/>
  <c r="DK10" i="72" a="1"/>
  <c r="DK10" i="72" s="1"/>
  <c r="DK10" i="65" a="1"/>
  <c r="DK10" i="65" s="1"/>
  <c r="DK10" i="47" a="1"/>
  <c r="DK10" i="47" s="1"/>
  <c r="DK10" i="53" a="1"/>
  <c r="DK10" i="53" s="1"/>
  <c r="DK10" i="69"/>
  <c r="DK10" i="56"/>
  <c r="DK10" i="66"/>
  <c r="DK10" i="54"/>
  <c r="DK10" i="60"/>
  <c r="DK10" i="59"/>
  <c r="DK10" i="58"/>
  <c r="DK10" i="63"/>
  <c r="DK10" i="68" a="1"/>
  <c r="DK10" i="70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4" i="41"/>
  <c r="BL570" i="45"/>
  <c r="BL569" i="45"/>
  <c r="BL568" i="45"/>
  <c r="BL567" i="45"/>
  <c r="BL566" i="45"/>
  <c r="BL565" i="45"/>
  <c r="BL564" i="45"/>
  <c r="BL563" i="45"/>
  <c r="BL562" i="45"/>
  <c r="BL561" i="45"/>
  <c r="BL560" i="45"/>
  <c r="BL559" i="45"/>
  <c r="BL558" i="45"/>
  <c r="BL557" i="45"/>
  <c r="BL556" i="45"/>
  <c r="BL555" i="45"/>
  <c r="BL554" i="45"/>
  <c r="BL553" i="45"/>
  <c r="BL552" i="45"/>
  <c r="BL551" i="45"/>
  <c r="BL550" i="45"/>
  <c r="BL549" i="45"/>
  <c r="BL548" i="45"/>
  <c r="BL547" i="45"/>
  <c r="BL546" i="45"/>
  <c r="BL545" i="45"/>
  <c r="BL544" i="45"/>
  <c r="BL543" i="45"/>
  <c r="BL542" i="45"/>
  <c r="BL541" i="45"/>
  <c r="BL540" i="45"/>
  <c r="BL539" i="45"/>
  <c r="BL538" i="45"/>
  <c r="BL537" i="45"/>
  <c r="BL536" i="45"/>
  <c r="BL535" i="45"/>
  <c r="BL534" i="45"/>
  <c r="BL533" i="45"/>
  <c r="BL532" i="45"/>
  <c r="BL531" i="45"/>
  <c r="BL530" i="45"/>
  <c r="BL529" i="45"/>
  <c r="BL528" i="45"/>
  <c r="BL527" i="45"/>
  <c r="BL526" i="45"/>
  <c r="BL525" i="45"/>
  <c r="BL524" i="45"/>
  <c r="BL523" i="45"/>
  <c r="BL522" i="45"/>
  <c r="BL521" i="45"/>
  <c r="BL520" i="45"/>
  <c r="BL519" i="45"/>
  <c r="BL518" i="45"/>
  <c r="BL517" i="45"/>
  <c r="BL516" i="45"/>
  <c r="BL515" i="45"/>
  <c r="BL514" i="45"/>
  <c r="BL513" i="45"/>
  <c r="BL512" i="45"/>
  <c r="BL511" i="45"/>
  <c r="BL510" i="45"/>
  <c r="BL509" i="45"/>
  <c r="BL508" i="45"/>
  <c r="BL507" i="45"/>
  <c r="BL506" i="45"/>
  <c r="BL505" i="45"/>
  <c r="BL504" i="45"/>
  <c r="BL503" i="45"/>
  <c r="BL502" i="45"/>
  <c r="BL501" i="45"/>
  <c r="BL500" i="45"/>
  <c r="BL499" i="45"/>
  <c r="BL498" i="45"/>
  <c r="BL497" i="45"/>
  <c r="BL496" i="45"/>
  <c r="BL495" i="45"/>
  <c r="BL494" i="45"/>
  <c r="BL493" i="45"/>
  <c r="BL492" i="45"/>
  <c r="BL491" i="45"/>
  <c r="BL490" i="45"/>
  <c r="BL489" i="45"/>
  <c r="BL488" i="45"/>
  <c r="BL487" i="45"/>
  <c r="BL486" i="45"/>
  <c r="BL485" i="45"/>
  <c r="BL484" i="45"/>
  <c r="BL483" i="45"/>
  <c r="BL482" i="45"/>
  <c r="BL481" i="45"/>
  <c r="BL480" i="45"/>
  <c r="BL479" i="45"/>
  <c r="BL478" i="45"/>
  <c r="BL477" i="45"/>
  <c r="BL476" i="45"/>
  <c r="BL475" i="45"/>
  <c r="BL474" i="45"/>
  <c r="BL473" i="45"/>
  <c r="BL472" i="45"/>
  <c r="BL471" i="45"/>
  <c r="BL470" i="45"/>
  <c r="BL469" i="45"/>
  <c r="BL468" i="45"/>
  <c r="BL467" i="45"/>
  <c r="BL466" i="45"/>
  <c r="BL465" i="45"/>
  <c r="BL464" i="45"/>
  <c r="BL463" i="45"/>
  <c r="BL462" i="45"/>
  <c r="BL461" i="45"/>
  <c r="BL460" i="45"/>
  <c r="BL459" i="45"/>
  <c r="BL458" i="45"/>
  <c r="BL457" i="45"/>
  <c r="BL456" i="45"/>
  <c r="BL455" i="45"/>
  <c r="BL454" i="45"/>
  <c r="BL453" i="45"/>
  <c r="BL452" i="45"/>
  <c r="BL451" i="45"/>
  <c r="BL450" i="45"/>
  <c r="BL449" i="45"/>
  <c r="BL448" i="45"/>
  <c r="BL447" i="45"/>
  <c r="BL446" i="45"/>
  <c r="BL445" i="45"/>
  <c r="BL444" i="45"/>
  <c r="BL443" i="45"/>
  <c r="BL442" i="45"/>
  <c r="BL441" i="45"/>
  <c r="BL440" i="45"/>
  <c r="BL439" i="45"/>
  <c r="BL438" i="45"/>
  <c r="BL437" i="45"/>
  <c r="BL436" i="45"/>
  <c r="BL435" i="45"/>
  <c r="BL434" i="45"/>
  <c r="BL433" i="45"/>
  <c r="BL432" i="45"/>
  <c r="BL431" i="45"/>
  <c r="BL430" i="45"/>
  <c r="BL429" i="45"/>
  <c r="BL428" i="45"/>
  <c r="BL427" i="45"/>
  <c r="BL426" i="45"/>
  <c r="BL425" i="45"/>
  <c r="BL424" i="45"/>
  <c r="BL423" i="45"/>
  <c r="BL422" i="45"/>
  <c r="BL421" i="45"/>
  <c r="BL420" i="45"/>
  <c r="BL419" i="45"/>
  <c r="BL418" i="45"/>
  <c r="BL417" i="45"/>
  <c r="BL416" i="45"/>
  <c r="BL415" i="45"/>
  <c r="BL414" i="45"/>
  <c r="BL413" i="45"/>
  <c r="BL412" i="45"/>
  <c r="BL411" i="45"/>
  <c r="BL410" i="45"/>
  <c r="BL409" i="45"/>
  <c r="BL408" i="45"/>
  <c r="BL407" i="45"/>
  <c r="BL406" i="45"/>
  <c r="BL405" i="45"/>
  <c r="BL404" i="45"/>
  <c r="BL403" i="45"/>
  <c r="BL402" i="45"/>
  <c r="BL401" i="45"/>
  <c r="BL400" i="45"/>
  <c r="BL399" i="45"/>
  <c r="BL398" i="45"/>
  <c r="BL397" i="45"/>
  <c r="BL396" i="45"/>
  <c r="BL395" i="45"/>
  <c r="BL394" i="45"/>
  <c r="BL393" i="45"/>
  <c r="BL392" i="45"/>
  <c r="BL391" i="45"/>
  <c r="BL390" i="45"/>
  <c r="BL389" i="45"/>
  <c r="BL388" i="45"/>
  <c r="BL387" i="45"/>
  <c r="BL386" i="45"/>
  <c r="BL385" i="45"/>
  <c r="BL384" i="45"/>
  <c r="BL383" i="45"/>
  <c r="BL382" i="45"/>
  <c r="BL381" i="45"/>
  <c r="BL380" i="45"/>
  <c r="BL379" i="45"/>
  <c r="BL378" i="45"/>
  <c r="BL377" i="45"/>
  <c r="BL376" i="45"/>
  <c r="BL375" i="45"/>
  <c r="BL374" i="45"/>
  <c r="BL373" i="45"/>
  <c r="BL372" i="45"/>
  <c r="BL371" i="45"/>
  <c r="BL370" i="45"/>
  <c r="BL369" i="45"/>
  <c r="BL368" i="45"/>
  <c r="BL367" i="45"/>
  <c r="BL366" i="45"/>
  <c r="BL365" i="45"/>
  <c r="BL364" i="45"/>
  <c r="BL363" i="45"/>
  <c r="BL362" i="45"/>
  <c r="BL361" i="45"/>
  <c r="BL360" i="45"/>
  <c r="BL359" i="45"/>
  <c r="BL358" i="45"/>
  <c r="BL357" i="45"/>
  <c r="BL356" i="45"/>
  <c r="BL355" i="45"/>
  <c r="BL354" i="45"/>
  <c r="BL353" i="45"/>
  <c r="BL352" i="45"/>
  <c r="BL351" i="45"/>
  <c r="BL350" i="45"/>
  <c r="BL349" i="45"/>
  <c r="BL348" i="45"/>
  <c r="BL347" i="45"/>
  <c r="BL346" i="45"/>
  <c r="BL345" i="45"/>
  <c r="BL344" i="45"/>
  <c r="BL343" i="45"/>
  <c r="BL342" i="45"/>
  <c r="BL341" i="45"/>
  <c r="BL340" i="45"/>
  <c r="BL339" i="45"/>
  <c r="BL338" i="45"/>
  <c r="BL337" i="45"/>
  <c r="BL336" i="45"/>
  <c r="BL335" i="45"/>
  <c r="BL334" i="45"/>
  <c r="BL333" i="45"/>
  <c r="BL332" i="45"/>
  <c r="BL331" i="45"/>
  <c r="BL330" i="45"/>
  <c r="BL329" i="45"/>
  <c r="BL328" i="45"/>
  <c r="BL327" i="45"/>
  <c r="BL326" i="45"/>
  <c r="BL325" i="45"/>
  <c r="BL324" i="45"/>
  <c r="BL323" i="45"/>
  <c r="BL322" i="45"/>
  <c r="BL321" i="45"/>
  <c r="BL320" i="45"/>
  <c r="BL319" i="45"/>
  <c r="BL318" i="45"/>
  <c r="BL317" i="45"/>
  <c r="BL316" i="45"/>
  <c r="BL315" i="45"/>
  <c r="BL314" i="45"/>
  <c r="BL313" i="45"/>
  <c r="BL312" i="45"/>
  <c r="BL311" i="45"/>
  <c r="BL310" i="45"/>
  <c r="BL309" i="45"/>
  <c r="BL308" i="45"/>
  <c r="BL307" i="45"/>
  <c r="BL306" i="45"/>
  <c r="BL305" i="45"/>
  <c r="BL304" i="45"/>
  <c r="BL303" i="45"/>
  <c r="BL302" i="45"/>
  <c r="BL301" i="45"/>
  <c r="BL300" i="45"/>
  <c r="BL299" i="45"/>
  <c r="BL298" i="45"/>
  <c r="BL297" i="45"/>
  <c r="BL296" i="45"/>
  <c r="BL295" i="45"/>
  <c r="BL294" i="45"/>
  <c r="BL293" i="45"/>
  <c r="BL292" i="45"/>
  <c r="BL291" i="45"/>
  <c r="BL290" i="45"/>
  <c r="BL289" i="45"/>
  <c r="BL288" i="45"/>
  <c r="BL287" i="45"/>
  <c r="BL286" i="45"/>
  <c r="BL285" i="45"/>
  <c r="BL284" i="45"/>
  <c r="BL283" i="45"/>
  <c r="BL282" i="45"/>
  <c r="BL281" i="45"/>
  <c r="BL280" i="45"/>
  <c r="BL279" i="45"/>
  <c r="BL278" i="45"/>
  <c r="BL277" i="45"/>
  <c r="BL276" i="45"/>
  <c r="BL275" i="45"/>
  <c r="BL274" i="45"/>
  <c r="BL273" i="45"/>
  <c r="BL272" i="45"/>
  <c r="BL271" i="45"/>
  <c r="BL270" i="45"/>
  <c r="BL269" i="45"/>
  <c r="BL268" i="45"/>
  <c r="BL267" i="45"/>
  <c r="BL266" i="45"/>
  <c r="BL265" i="45"/>
  <c r="BL264" i="45"/>
  <c r="BL263" i="45"/>
  <c r="BL262" i="45"/>
  <c r="BL261" i="45"/>
  <c r="BL260" i="45"/>
  <c r="BL259" i="45"/>
  <c r="BL258" i="45"/>
  <c r="BL257" i="45"/>
  <c r="BL256" i="45"/>
  <c r="BL255" i="45"/>
  <c r="BL254" i="45"/>
  <c r="BL253" i="45"/>
  <c r="BL252" i="45"/>
  <c r="BL251" i="45"/>
  <c r="BL250" i="45"/>
  <c r="BL249" i="45"/>
  <c r="BL248" i="45"/>
  <c r="BL247" i="45"/>
  <c r="BL246" i="45"/>
  <c r="BL245" i="45"/>
  <c r="BL244" i="45"/>
  <c r="BL243" i="45"/>
  <c r="BL242" i="45"/>
  <c r="BL241" i="45"/>
  <c r="BL240" i="45"/>
  <c r="BL239" i="45"/>
  <c r="BL238" i="45"/>
  <c r="BL237" i="45"/>
  <c r="BL236" i="45"/>
  <c r="BL235" i="45"/>
  <c r="BL234" i="45"/>
  <c r="BL233" i="45"/>
  <c r="BL232" i="45"/>
  <c r="BL231" i="45"/>
  <c r="BL230" i="45"/>
  <c r="BL229" i="45"/>
  <c r="BL228" i="45"/>
  <c r="BL227" i="45"/>
  <c r="BL226" i="45"/>
  <c r="BL225" i="45"/>
  <c r="BL224" i="45"/>
  <c r="BL223" i="45"/>
  <c r="BL222" i="45"/>
  <c r="BL221" i="45"/>
  <c r="BL220" i="45"/>
  <c r="BL219" i="45"/>
  <c r="BL218" i="45"/>
  <c r="BL217" i="45"/>
  <c r="BL216" i="45"/>
  <c r="BL215" i="45"/>
  <c r="BL214" i="45"/>
  <c r="BL213" i="45"/>
  <c r="BL212" i="45"/>
  <c r="BL211" i="45"/>
  <c r="BL210" i="45"/>
  <c r="BL209" i="45"/>
  <c r="BL208" i="45"/>
  <c r="BL207" i="45"/>
  <c r="BL206" i="45"/>
  <c r="BL205" i="45"/>
  <c r="BL204" i="45"/>
  <c r="BL203" i="45"/>
  <c r="BL202" i="45"/>
  <c r="BL201" i="45"/>
  <c r="BL200" i="45"/>
  <c r="BL199" i="45"/>
  <c r="BL198" i="45"/>
  <c r="BL197" i="45"/>
  <c r="BL196" i="45"/>
  <c r="BL195" i="45"/>
  <c r="BL194" i="45"/>
  <c r="BL193" i="45"/>
  <c r="BL192" i="45"/>
  <c r="BL191" i="45"/>
  <c r="BL190" i="45"/>
  <c r="BL189" i="45"/>
  <c r="BL188" i="45"/>
  <c r="BL187" i="45"/>
  <c r="BL186" i="45"/>
  <c r="BL185" i="45"/>
  <c r="BL184" i="45"/>
  <c r="BL183" i="45"/>
  <c r="BL182" i="45"/>
  <c r="BL181" i="45"/>
  <c r="BL180" i="45"/>
  <c r="BL179" i="45"/>
  <c r="BL178" i="45"/>
  <c r="BL177" i="45"/>
  <c r="BL176" i="45"/>
  <c r="BL175" i="45"/>
  <c r="BL174" i="45"/>
  <c r="BL173" i="45"/>
  <c r="BL172" i="45"/>
  <c r="BL171" i="45"/>
  <c r="BL170" i="45"/>
  <c r="BL169" i="45"/>
  <c r="BL168" i="45"/>
  <c r="BL167" i="45"/>
  <c r="BL166" i="45"/>
  <c r="BL165" i="45"/>
  <c r="BL164" i="45"/>
  <c r="BL163" i="45"/>
  <c r="BL162" i="45"/>
  <c r="BL161" i="45"/>
  <c r="BL160" i="45"/>
  <c r="BL159" i="45"/>
  <c r="BL158" i="45"/>
  <c r="BL157" i="45"/>
  <c r="BL156" i="45"/>
  <c r="BL155" i="45"/>
  <c r="BL154" i="45"/>
  <c r="BL153" i="45"/>
  <c r="BL152" i="45"/>
  <c r="BL151" i="45"/>
  <c r="BL150" i="45"/>
  <c r="BL149" i="45"/>
  <c r="BL148" i="45"/>
  <c r="BL147" i="45"/>
  <c r="BL146" i="45"/>
  <c r="BL145" i="45"/>
  <c r="BL144" i="45"/>
  <c r="BL143" i="45"/>
  <c r="BL142" i="45"/>
  <c r="BL141" i="45"/>
  <c r="BL140" i="45"/>
  <c r="BL139" i="45"/>
  <c r="BL138" i="45"/>
  <c r="BL137" i="45"/>
  <c r="BL136" i="45"/>
  <c r="BL135" i="45"/>
  <c r="BL134" i="45"/>
  <c r="BL133" i="45"/>
  <c r="BL132" i="45"/>
  <c r="BL131" i="45"/>
  <c r="BL130" i="45"/>
  <c r="BL129" i="45"/>
  <c r="BL128" i="45"/>
  <c r="BL127" i="45"/>
  <c r="BL126" i="45"/>
  <c r="BL125" i="45"/>
  <c r="BL124" i="45"/>
  <c r="BL123" i="45"/>
  <c r="BL122" i="45"/>
  <c r="BL121" i="45"/>
  <c r="BL120" i="45"/>
  <c r="BL119" i="45"/>
  <c r="BL118" i="45"/>
  <c r="BL117" i="45"/>
  <c r="BL116" i="45"/>
  <c r="BL115" i="45"/>
  <c r="BL114" i="45"/>
  <c r="BL113" i="45"/>
  <c r="BL112" i="45"/>
  <c r="BL111" i="45"/>
  <c r="BL110" i="45"/>
  <c r="BL109" i="45"/>
  <c r="BL108" i="45"/>
  <c r="BL107" i="45"/>
  <c r="BL106" i="45"/>
  <c r="BL105" i="45"/>
  <c r="BL104" i="45"/>
  <c r="BL103" i="45"/>
  <c r="BL102" i="45"/>
  <c r="BL101" i="45"/>
  <c r="BL100" i="45"/>
  <c r="BL99" i="45"/>
  <c r="BL98" i="45"/>
  <c r="BL97" i="45"/>
  <c r="BL96" i="45"/>
  <c r="BL95" i="45"/>
  <c r="BL94" i="45"/>
  <c r="BL93" i="45"/>
  <c r="BL92" i="45"/>
  <c r="BL91" i="45"/>
  <c r="BL90" i="45"/>
  <c r="BL89" i="45"/>
  <c r="BL88" i="45"/>
  <c r="BL87" i="45"/>
  <c r="BL86" i="45"/>
  <c r="BL85" i="45"/>
  <c r="BL84" i="45"/>
  <c r="BL83" i="45"/>
  <c r="BL82" i="45"/>
  <c r="BL81" i="45"/>
  <c r="BL80" i="45"/>
  <c r="BL79" i="45"/>
  <c r="BL78" i="45"/>
  <c r="BL77" i="45"/>
  <c r="BL76" i="45"/>
  <c r="BL75" i="45"/>
  <c r="BL74" i="45"/>
  <c r="BL73" i="45"/>
  <c r="BL72" i="45"/>
  <c r="BL71" i="45"/>
  <c r="BL70" i="45"/>
  <c r="BL69" i="45"/>
  <c r="BL68" i="45"/>
  <c r="BL67" i="45"/>
  <c r="BL66" i="45"/>
  <c r="BL65" i="45"/>
  <c r="BL64" i="45"/>
  <c r="BL63" i="45"/>
  <c r="BL62" i="45"/>
  <c r="BL61" i="45"/>
  <c r="BL60" i="45"/>
  <c r="BL59" i="45"/>
  <c r="BL58" i="45"/>
  <c r="BL57" i="45"/>
  <c r="BL56" i="45"/>
  <c r="BL55" i="45"/>
  <c r="BL54" i="45"/>
  <c r="BL53" i="45"/>
  <c r="BL52" i="45"/>
  <c r="BL51" i="45"/>
  <c r="BL50" i="45"/>
  <c r="BL49" i="45"/>
  <c r="BL48" i="45"/>
  <c r="BL47" i="45"/>
  <c r="BL46" i="45"/>
  <c r="BL45" i="45"/>
  <c r="BL44" i="45"/>
  <c r="BL43" i="45"/>
  <c r="BL42" i="45"/>
  <c r="BL41" i="45"/>
  <c r="BL40" i="45"/>
  <c r="BL39" i="45"/>
  <c r="BL38" i="45"/>
  <c r="BL37" i="45"/>
  <c r="BL36" i="45"/>
  <c r="BL35" i="45"/>
  <c r="BL34" i="45"/>
  <c r="BL33" i="45"/>
  <c r="BL32" i="45"/>
  <c r="BL31" i="45"/>
  <c r="BL30" i="45"/>
  <c r="BL29" i="45"/>
  <c r="BL28" i="45"/>
  <c r="BL27" i="45"/>
  <c r="BL26" i="45"/>
  <c r="BL25" i="45"/>
  <c r="BL24" i="45"/>
  <c r="BL23" i="45"/>
  <c r="BL22" i="45"/>
  <c r="BL21" i="45"/>
  <c r="BL20" i="45"/>
  <c r="BL19" i="45"/>
  <c r="BL18" i="45"/>
  <c r="BL17" i="45"/>
  <c r="BL16" i="45"/>
  <c r="BL15" i="45"/>
  <c r="BL14" i="45"/>
  <c r="BL13" i="45"/>
  <c r="BL12" i="45"/>
  <c r="BL11" i="45"/>
  <c r="BL10" i="45"/>
  <c r="BL9" i="45"/>
  <c r="BL8" i="45"/>
  <c r="BL7" i="45"/>
  <c r="BL6" i="45"/>
  <c r="BL5" i="45"/>
  <c r="BL4" i="45"/>
  <c r="BL3" i="45"/>
  <c r="BL2" i="45"/>
  <c r="BI2" i="45" a="1"/>
  <c r="BI2" i="45" s="1"/>
  <c r="BF2" i="45" a="1"/>
  <c r="BF2" i="45" s="1"/>
  <c r="DK10" i="68" l="1"/>
  <c r="H9" i="41"/>
  <c r="L9" i="41" s="1"/>
  <c r="G2" i="41"/>
  <c r="AA2" i="42" a="1"/>
  <c r="AA2" i="42" s="1"/>
  <c r="X2" i="42" a="1"/>
  <c r="X2" i="42" s="1"/>
  <c r="T2" i="42" a="1"/>
  <c r="T2" i="42" s="1"/>
  <c r="P2" i="42" a="1"/>
  <c r="P2" i="42" s="1"/>
  <c r="C27" i="42" a="1"/>
  <c r="C27" i="42" s="1"/>
  <c r="C26" i="42" a="1"/>
  <c r="C26" i="42" s="1"/>
  <c r="C25" i="42" a="1"/>
  <c r="C25" i="42" s="1"/>
  <c r="C24" i="42" a="1"/>
  <c r="C24" i="42" s="1"/>
  <c r="C23" i="42" a="1"/>
  <c r="C23" i="42" s="1"/>
  <c r="C22" i="42" a="1"/>
  <c r="C22" i="42" s="1"/>
  <c r="C21" i="42" a="1"/>
  <c r="C21" i="42" s="1"/>
  <c r="C20" i="42" a="1"/>
  <c r="C20" i="42" s="1"/>
  <c r="C19" i="42" a="1"/>
  <c r="C19" i="42" s="1"/>
  <c r="C18" i="42" a="1"/>
  <c r="C18" i="42" s="1"/>
  <c r="C17" i="42" a="1"/>
  <c r="C17" i="42" s="1"/>
  <c r="C16" i="42" a="1"/>
  <c r="C16" i="42" s="1"/>
  <c r="C15" i="42" a="1"/>
  <c r="C15" i="42" s="1"/>
  <c r="C14" i="42" a="1"/>
  <c r="C14" i="42" s="1"/>
  <c r="C13" i="42" a="1"/>
  <c r="C13" i="42" s="1"/>
  <c r="C12" i="42" a="1"/>
  <c r="C12" i="42" s="1"/>
  <c r="C11" i="42" a="1"/>
  <c r="C11" i="42" s="1"/>
  <c r="C10" i="42" a="1"/>
  <c r="C10" i="42" s="1"/>
  <c r="C9" i="42" a="1"/>
  <c r="C9" i="42" s="1"/>
  <c r="C8" i="42" a="1"/>
  <c r="C8" i="42" s="1"/>
  <c r="C7" i="42" a="1"/>
  <c r="C7" i="42" s="1"/>
  <c r="C6" i="42" a="1"/>
  <c r="C6" i="42" s="1"/>
  <c r="C5" i="42" a="1"/>
  <c r="C5" i="42" s="1"/>
  <c r="C4" i="42" a="1"/>
  <c r="C4" i="42" s="1"/>
  <c r="C3" i="42" a="1"/>
  <c r="C3" i="42" s="1"/>
  <c r="C2" i="42" a="1"/>
  <c r="C2" i="42" s="1"/>
  <c r="H5" i="41"/>
  <c r="L5" i="41" s="1"/>
  <c r="H51" i="41"/>
  <c r="L51" i="41" s="1"/>
  <c r="H50" i="41"/>
  <c r="L50" i="41" s="1"/>
  <c r="H49" i="41"/>
  <c r="L49" i="41" s="1"/>
  <c r="H48" i="41"/>
  <c r="L48" i="41" s="1"/>
  <c r="H47" i="41"/>
  <c r="L47" i="41" s="1"/>
  <c r="H46" i="41"/>
  <c r="L46" i="41" s="1"/>
  <c r="H45" i="41"/>
  <c r="L45" i="41" s="1"/>
  <c r="H44" i="41"/>
  <c r="L44" i="41" s="1"/>
  <c r="H43" i="41"/>
  <c r="L43" i="41" s="1"/>
  <c r="H42" i="41"/>
  <c r="L42" i="41" s="1"/>
  <c r="H41" i="41"/>
  <c r="L41" i="41" s="1"/>
  <c r="H40" i="41"/>
  <c r="L40" i="41" s="1"/>
  <c r="H39" i="41"/>
  <c r="L39" i="41" s="1"/>
  <c r="H38" i="41"/>
  <c r="L38" i="41" s="1"/>
  <c r="H37" i="41"/>
  <c r="L37" i="41" s="1"/>
  <c r="H36" i="41"/>
  <c r="L36" i="41" s="1"/>
  <c r="H35" i="41"/>
  <c r="L35" i="41" s="1"/>
  <c r="H34" i="41"/>
  <c r="L34" i="41" s="1"/>
  <c r="H33" i="41"/>
  <c r="L33" i="41" s="1"/>
  <c r="H32" i="41"/>
  <c r="L32" i="41" s="1"/>
  <c r="H31" i="41"/>
  <c r="L31" i="41" s="1"/>
  <c r="H30" i="41"/>
  <c r="L30" i="41" s="1"/>
  <c r="H29" i="41"/>
  <c r="L29" i="41" s="1"/>
  <c r="H28" i="41"/>
  <c r="L28" i="41" s="1"/>
  <c r="H27" i="41"/>
  <c r="L27" i="41" s="1"/>
  <c r="H26" i="41"/>
  <c r="L26" i="41" s="1"/>
  <c r="H25" i="41"/>
  <c r="L25" i="41" s="1"/>
  <c r="H24" i="41"/>
  <c r="L24" i="41" s="1"/>
  <c r="H23" i="41"/>
  <c r="L23" i="41" s="1"/>
  <c r="H22" i="41"/>
  <c r="L22" i="41" s="1"/>
  <c r="H21" i="41"/>
  <c r="L21" i="41" s="1"/>
  <c r="H20" i="41"/>
  <c r="L20" i="41" s="1"/>
  <c r="H19" i="41"/>
  <c r="L19" i="41" s="1"/>
  <c r="H18" i="41"/>
  <c r="L18" i="41" s="1"/>
  <c r="H17" i="41"/>
  <c r="L17" i="41" s="1"/>
  <c r="H16" i="41"/>
  <c r="L16" i="41" s="1"/>
  <c r="H15" i="41"/>
  <c r="L15" i="41" s="1"/>
  <c r="H14" i="41"/>
  <c r="L14" i="41" s="1"/>
  <c r="H13" i="41"/>
  <c r="L13" i="41" s="1"/>
  <c r="H12" i="41"/>
  <c r="L12" i="41" s="1"/>
  <c r="H11" i="41"/>
  <c r="L11" i="41" s="1"/>
  <c r="H10" i="41"/>
  <c r="L10" i="41" s="1"/>
  <c r="H8" i="41"/>
  <c r="L8" i="41" s="1"/>
  <c r="H7" i="41"/>
  <c r="L7" i="41" s="1"/>
  <c r="H6" i="41"/>
  <c r="L6" i="41" s="1"/>
  <c r="H4" i="41"/>
  <c r="P41" i="41" l="1"/>
  <c r="P49" i="41"/>
  <c r="P57" i="41"/>
  <c r="P65" i="41"/>
  <c r="P73" i="41"/>
  <c r="P32" i="41"/>
  <c r="P24" i="41"/>
  <c r="P15" i="41"/>
  <c r="P6" i="41"/>
  <c r="P18" i="41"/>
  <c r="P71" i="41"/>
  <c r="P8" i="41"/>
  <c r="P42" i="41"/>
  <c r="P50" i="41"/>
  <c r="P58" i="41"/>
  <c r="P66" i="41"/>
  <c r="P40" i="41"/>
  <c r="P31" i="41"/>
  <c r="P22" i="41"/>
  <c r="P14" i="41"/>
  <c r="P4" i="41"/>
  <c r="L4" i="41"/>
  <c r="P27" i="41"/>
  <c r="P34" i="41"/>
  <c r="P43" i="41"/>
  <c r="P51" i="41"/>
  <c r="P59" i="41"/>
  <c r="P67" i="41"/>
  <c r="P39" i="41"/>
  <c r="P30" i="41"/>
  <c r="P21" i="41"/>
  <c r="P13" i="41"/>
  <c r="P55" i="41"/>
  <c r="P44" i="41"/>
  <c r="P52" i="41"/>
  <c r="P60" i="41"/>
  <c r="P68" i="41"/>
  <c r="P38" i="41"/>
  <c r="P29" i="41"/>
  <c r="P20" i="41"/>
  <c r="P12" i="41"/>
  <c r="P46" i="41"/>
  <c r="P70" i="41"/>
  <c r="P9" i="41"/>
  <c r="P26" i="41"/>
  <c r="P45" i="41"/>
  <c r="P53" i="41"/>
  <c r="P61" i="41"/>
  <c r="P69" i="41"/>
  <c r="P37" i="41"/>
  <c r="P28" i="41"/>
  <c r="P19" i="41"/>
  <c r="P10" i="41"/>
  <c r="P54" i="41"/>
  <c r="P62" i="41"/>
  <c r="P36" i="41"/>
  <c r="P63" i="41"/>
  <c r="P17" i="41"/>
  <c r="P48" i="41"/>
  <c r="P56" i="41"/>
  <c r="P64" i="41"/>
  <c r="P72" i="41"/>
  <c r="P33" i="41"/>
  <c r="P25" i="41"/>
  <c r="P16" i="41"/>
  <c r="P7" i="41"/>
  <c r="P47" i="41"/>
  <c r="DP35" i="1" l="1"/>
  <c r="DP34" i="1"/>
  <c r="DP33" i="1"/>
  <c r="DP32" i="1"/>
  <c r="DP31" i="1"/>
  <c r="DP30" i="1"/>
  <c r="DP29" i="1"/>
  <c r="DP28" i="1"/>
  <c r="DP27" i="1"/>
  <c r="DP26" i="1"/>
  <c r="DP25" i="1"/>
  <c r="DP24" i="1"/>
  <c r="DP23" i="1"/>
  <c r="DP22" i="1"/>
  <c r="DP21" i="1"/>
  <c r="DP20" i="1"/>
  <c r="DP19" i="1"/>
  <c r="DP18" i="1"/>
  <c r="DP17" i="1"/>
  <c r="DP16" i="1"/>
  <c r="DP15" i="1"/>
  <c r="DP14" i="1"/>
  <c r="DP13" i="1"/>
  <c r="DP12" i="1"/>
  <c r="DP11" i="1"/>
  <c r="DP10" i="1"/>
  <c r="DG35" i="1"/>
  <c r="DG34" i="1"/>
  <c r="DG33" i="1"/>
  <c r="DG32" i="1"/>
  <c r="DG31" i="1"/>
  <c r="DG30" i="1"/>
  <c r="DG29" i="1"/>
  <c r="DG28" i="1"/>
  <c r="DG27" i="1"/>
  <c r="DG26" i="1"/>
  <c r="DG25" i="1"/>
  <c r="DG24" i="1"/>
  <c r="DG23" i="1"/>
  <c r="DG22" i="1"/>
  <c r="DG21" i="1"/>
  <c r="DG20" i="1"/>
  <c r="DG19" i="1"/>
  <c r="DG18" i="1"/>
  <c r="DG17" i="1"/>
  <c r="DG16" i="1"/>
  <c r="DG15" i="1"/>
  <c r="DG14" i="1"/>
  <c r="DG13" i="1"/>
  <c r="DG12" i="1"/>
  <c r="DG11" i="1"/>
  <c r="DG10" i="1"/>
  <c r="CZ35" i="1"/>
  <c r="CZ34" i="1"/>
  <c r="CZ33" i="1"/>
  <c r="CZ32" i="1"/>
  <c r="CZ31" i="1"/>
  <c r="CZ30" i="1"/>
  <c r="CZ29" i="1"/>
  <c r="CZ28" i="1"/>
  <c r="CZ27" i="1"/>
  <c r="CZ26" i="1"/>
  <c r="CZ25" i="1"/>
  <c r="CZ24" i="1"/>
  <c r="CZ23" i="1"/>
  <c r="CZ22" i="1"/>
  <c r="CZ21" i="1"/>
  <c r="CZ20" i="1"/>
  <c r="CZ19" i="1"/>
  <c r="CZ18" i="1"/>
  <c r="CZ17" i="1"/>
  <c r="CZ16" i="1"/>
  <c r="CZ15" i="1"/>
  <c r="CZ14" i="1"/>
  <c r="CZ13" i="1"/>
  <c r="CZ12" i="1"/>
  <c r="CZ11" i="1"/>
  <c r="CZ10" i="1"/>
  <c r="AO9" i="1"/>
  <c r="AP9" i="1"/>
  <c r="AQ9" i="1"/>
  <c r="AR9" i="1"/>
  <c r="AL35" i="1"/>
  <c r="AK35" i="1"/>
  <c r="AJ35" i="1"/>
  <c r="AI35" i="1"/>
  <c r="AL34" i="1"/>
  <c r="AK34" i="1"/>
  <c r="AJ34" i="1"/>
  <c r="AI34" i="1"/>
  <c r="AL33" i="1"/>
  <c r="AK33" i="1"/>
  <c r="AJ33" i="1"/>
  <c r="AI33" i="1"/>
  <c r="AL32" i="1"/>
  <c r="AK32" i="1"/>
  <c r="AJ32" i="1"/>
  <c r="AI32" i="1"/>
  <c r="AL31" i="1"/>
  <c r="AK31" i="1"/>
  <c r="AJ31" i="1"/>
  <c r="AI31" i="1"/>
  <c r="AL30" i="1"/>
  <c r="AK30" i="1"/>
  <c r="AJ30" i="1"/>
  <c r="AI30" i="1"/>
  <c r="AL29" i="1"/>
  <c r="AK29" i="1"/>
  <c r="AJ29" i="1"/>
  <c r="AI29" i="1"/>
  <c r="AL28" i="1"/>
  <c r="AK28" i="1"/>
  <c r="AJ28" i="1"/>
  <c r="AI28" i="1"/>
  <c r="AL27" i="1"/>
  <c r="AK27" i="1"/>
  <c r="AJ27" i="1"/>
  <c r="AI27" i="1"/>
  <c r="AL26" i="1"/>
  <c r="AK26" i="1"/>
  <c r="AJ26" i="1"/>
  <c r="AI26" i="1"/>
  <c r="AL25" i="1"/>
  <c r="AK25" i="1"/>
  <c r="AJ25" i="1"/>
  <c r="AI25" i="1"/>
  <c r="AL24" i="1"/>
  <c r="AK24" i="1"/>
  <c r="AJ24" i="1"/>
  <c r="AI24" i="1"/>
  <c r="AL23" i="1"/>
  <c r="AK23" i="1"/>
  <c r="AJ23" i="1"/>
  <c r="AI23" i="1"/>
  <c r="AL22" i="1"/>
  <c r="AK22" i="1"/>
  <c r="AJ22" i="1"/>
  <c r="AI22" i="1"/>
  <c r="AL21" i="1"/>
  <c r="AK21" i="1"/>
  <c r="AJ21" i="1"/>
  <c r="AI21" i="1"/>
  <c r="AL20" i="1"/>
  <c r="AK20" i="1"/>
  <c r="AJ20" i="1"/>
  <c r="AI20" i="1"/>
  <c r="CA20" i="1" s="1"/>
  <c r="AL19" i="1"/>
  <c r="AK19" i="1"/>
  <c r="AJ19" i="1"/>
  <c r="AI19" i="1"/>
  <c r="AL18" i="1"/>
  <c r="AK18" i="1"/>
  <c r="AJ18" i="1"/>
  <c r="AI18" i="1"/>
  <c r="AL17" i="1"/>
  <c r="AK17" i="1"/>
  <c r="AJ17" i="1"/>
  <c r="AI17" i="1"/>
  <c r="AL16" i="1"/>
  <c r="AK16" i="1"/>
  <c r="AJ16" i="1"/>
  <c r="AI16" i="1"/>
  <c r="AL15" i="1"/>
  <c r="AK15" i="1"/>
  <c r="AJ15" i="1"/>
  <c r="AI15" i="1"/>
  <c r="AL14" i="1"/>
  <c r="AK14" i="1"/>
  <c r="AJ14" i="1"/>
  <c r="AI14" i="1"/>
  <c r="AL13" i="1"/>
  <c r="AK13" i="1"/>
  <c r="AJ13" i="1"/>
  <c r="AI13" i="1"/>
  <c r="AL12" i="1"/>
  <c r="AK12" i="1"/>
  <c r="AJ12" i="1"/>
  <c r="AI12" i="1"/>
  <c r="AL11" i="1"/>
  <c r="AK11" i="1"/>
  <c r="AJ11" i="1"/>
  <c r="AI11" i="1"/>
  <c r="AL10" i="1"/>
  <c r="AK10" i="1"/>
  <c r="AJ10" i="1"/>
  <c r="AI10" i="1"/>
  <c r="AL9" i="1"/>
  <c r="AK9" i="1"/>
  <c r="AJ9" i="1"/>
  <c r="AI9" i="1"/>
  <c r="W9" i="1"/>
  <c r="CC13" i="1" l="1"/>
  <c r="CD13" i="1"/>
  <c r="CC19" i="1"/>
  <c r="CD19" i="1"/>
  <c r="CC25" i="1"/>
  <c r="CD25" i="1"/>
  <c r="CC35" i="1"/>
  <c r="CD35" i="1"/>
  <c r="CC15" i="1"/>
  <c r="CD15" i="1"/>
  <c r="CC23" i="1"/>
  <c r="CD23" i="1"/>
  <c r="CC33" i="1"/>
  <c r="CD33" i="1"/>
  <c r="CC11" i="1"/>
  <c r="CD11" i="1"/>
  <c r="CC27" i="1"/>
  <c r="CD27" i="1"/>
  <c r="CC21" i="1"/>
  <c r="CD21" i="1"/>
  <c r="CC10" i="1"/>
  <c r="CD10" i="1"/>
  <c r="CC12" i="1"/>
  <c r="CD12" i="1"/>
  <c r="CC14" i="1"/>
  <c r="CD14" i="1"/>
  <c r="CC16" i="1"/>
  <c r="CD16" i="1"/>
  <c r="CC18" i="1"/>
  <c r="CD18" i="1"/>
  <c r="CC20" i="1"/>
  <c r="CD20" i="1"/>
  <c r="CC22" i="1"/>
  <c r="CD22" i="1"/>
  <c r="CC24" i="1"/>
  <c r="CD24" i="1"/>
  <c r="CC26" i="1"/>
  <c r="CD26" i="1"/>
  <c r="CC28" i="1"/>
  <c r="CD28" i="1"/>
  <c r="CC30" i="1"/>
  <c r="CD30" i="1"/>
  <c r="CC32" i="1"/>
  <c r="CD32" i="1"/>
  <c r="CC34" i="1"/>
  <c r="CD34" i="1"/>
  <c r="CC31" i="1"/>
  <c r="CD31" i="1"/>
  <c r="CC17" i="1"/>
  <c r="CD17" i="1"/>
  <c r="CC29" i="1"/>
  <c r="CD29" i="1"/>
  <c r="BD15" i="1"/>
  <c r="BF15" i="1"/>
  <c r="BE17" i="1"/>
  <c r="BF17" i="1"/>
  <c r="BE21" i="1"/>
  <c r="BF21" i="1"/>
  <c r="BD23" i="1"/>
  <c r="BF23" i="1"/>
  <c r="BC31" i="1"/>
  <c r="BF31" i="1"/>
  <c r="BE33" i="1"/>
  <c r="BF33" i="1"/>
  <c r="BC35" i="1"/>
  <c r="BF35" i="1"/>
  <c r="BE13" i="1"/>
  <c r="BF13" i="1"/>
  <c r="BC19" i="1"/>
  <c r="BF19" i="1"/>
  <c r="BE29" i="1"/>
  <c r="BF29" i="1"/>
  <c r="BC11" i="1"/>
  <c r="BF11" i="1"/>
  <c r="BC27" i="1"/>
  <c r="BF27" i="1"/>
  <c r="BE10" i="1"/>
  <c r="BF10" i="1"/>
  <c r="BC12" i="1"/>
  <c r="BF12" i="1"/>
  <c r="BE14" i="1"/>
  <c r="BF14" i="1"/>
  <c r="BD16" i="1"/>
  <c r="BF16" i="1"/>
  <c r="BE18" i="1"/>
  <c r="BF18" i="1"/>
  <c r="BE20" i="1"/>
  <c r="BF20" i="1"/>
  <c r="BE22" i="1"/>
  <c r="BF22" i="1"/>
  <c r="BD24" i="1"/>
  <c r="BF24" i="1"/>
  <c r="BE26" i="1"/>
  <c r="BF26" i="1"/>
  <c r="BE28" i="1"/>
  <c r="BF28" i="1"/>
  <c r="BE30" i="1"/>
  <c r="BF30" i="1"/>
  <c r="BD32" i="1"/>
  <c r="BF32" i="1"/>
  <c r="BE34" i="1"/>
  <c r="BF34" i="1"/>
  <c r="BE25" i="1"/>
  <c r="BF25" i="1"/>
  <c r="CA28" i="1"/>
  <c r="CA12" i="1"/>
  <c r="CB12" i="1"/>
  <c r="CB28" i="1"/>
  <c r="CA30" i="1"/>
  <c r="CA16" i="1"/>
  <c r="CA24" i="1"/>
  <c r="CA32" i="1"/>
  <c r="CB20" i="1"/>
  <c r="CA22" i="1"/>
  <c r="CB22" i="1"/>
  <c r="BE24" i="1"/>
  <c r="CB16" i="1"/>
  <c r="CB24" i="1"/>
  <c r="CB32" i="1"/>
  <c r="CB30" i="1"/>
  <c r="CA10" i="1"/>
  <c r="CA18" i="1"/>
  <c r="CA26" i="1"/>
  <c r="CA34" i="1"/>
  <c r="CA14" i="1"/>
  <c r="CB14" i="1"/>
  <c r="CB10" i="1"/>
  <c r="CB18" i="1"/>
  <c r="CB26" i="1"/>
  <c r="CB34" i="1"/>
  <c r="BY35" i="1"/>
  <c r="BD27" i="1"/>
  <c r="CA11" i="1"/>
  <c r="CA13" i="1"/>
  <c r="CA15" i="1"/>
  <c r="CA17" i="1"/>
  <c r="CA19" i="1"/>
  <c r="CA21" i="1"/>
  <c r="CA23" i="1"/>
  <c r="CA25" i="1"/>
  <c r="CA27" i="1"/>
  <c r="CA29" i="1"/>
  <c r="CA31" i="1"/>
  <c r="CA33" i="1"/>
  <c r="CA35" i="1"/>
  <c r="BE11" i="1"/>
  <c r="BY11" i="1"/>
  <c r="BY15" i="1"/>
  <c r="BY19" i="1"/>
  <c r="BY23" i="1"/>
  <c r="BY27" i="1"/>
  <c r="BY31" i="1"/>
  <c r="BZ11" i="1"/>
  <c r="BZ15" i="1"/>
  <c r="BZ19" i="1"/>
  <c r="BZ25" i="1"/>
  <c r="BD35" i="1"/>
  <c r="CB11" i="1"/>
  <c r="CB13" i="1"/>
  <c r="CB15" i="1"/>
  <c r="CB17" i="1"/>
  <c r="CB19" i="1"/>
  <c r="CB21" i="1"/>
  <c r="CB23" i="1"/>
  <c r="CB25" i="1"/>
  <c r="CB27" i="1"/>
  <c r="CB29" i="1"/>
  <c r="CB31" i="1"/>
  <c r="CB33" i="1"/>
  <c r="CB35" i="1"/>
  <c r="BY10" i="1"/>
  <c r="BY12" i="1"/>
  <c r="BY14" i="1"/>
  <c r="BY16" i="1"/>
  <c r="BY18" i="1"/>
  <c r="BY20" i="1"/>
  <c r="BY22" i="1"/>
  <c r="BY24" i="1"/>
  <c r="BY26" i="1"/>
  <c r="BY28" i="1"/>
  <c r="BY30" i="1"/>
  <c r="BY32" i="1"/>
  <c r="BY34" i="1"/>
  <c r="BC17" i="1"/>
  <c r="BD19" i="1"/>
  <c r="BY13" i="1"/>
  <c r="BY17" i="1"/>
  <c r="BY21" i="1"/>
  <c r="BY25" i="1"/>
  <c r="BY29" i="1"/>
  <c r="BY33" i="1"/>
  <c r="BZ13" i="1"/>
  <c r="BZ17" i="1"/>
  <c r="BZ21" i="1"/>
  <c r="BZ23" i="1"/>
  <c r="BZ27" i="1"/>
  <c r="BZ29" i="1"/>
  <c r="BZ31" i="1"/>
  <c r="BZ33" i="1"/>
  <c r="BZ35" i="1"/>
  <c r="BZ10" i="1"/>
  <c r="BZ12" i="1"/>
  <c r="BZ14" i="1"/>
  <c r="BZ16" i="1"/>
  <c r="BZ18" i="1"/>
  <c r="BZ20" i="1"/>
  <c r="BZ22" i="1"/>
  <c r="BZ24" i="1"/>
  <c r="BZ26" i="1"/>
  <c r="BZ28" i="1"/>
  <c r="BZ30" i="1"/>
  <c r="BZ32" i="1"/>
  <c r="BZ34" i="1"/>
  <c r="BC30" i="1"/>
  <c r="BE12" i="1"/>
  <c r="BE19" i="1"/>
  <c r="BC25" i="1"/>
  <c r="BD30" i="1"/>
  <c r="BC14" i="1"/>
  <c r="BC20" i="1"/>
  <c r="BC26" i="1"/>
  <c r="BD12" i="1"/>
  <c r="BD14" i="1"/>
  <c r="BD20" i="1"/>
  <c r="BE32" i="1"/>
  <c r="BC10" i="1"/>
  <c r="BE27" i="1"/>
  <c r="BC33" i="1"/>
  <c r="BD11" i="1"/>
  <c r="BE16" i="1"/>
  <c r="BC22" i="1"/>
  <c r="BC28" i="1"/>
  <c r="BC34" i="1"/>
  <c r="BD22" i="1"/>
  <c r="BD28" i="1"/>
  <c r="BC18" i="1"/>
  <c r="BE35" i="1"/>
  <c r="BD17" i="1"/>
  <c r="BD33" i="1"/>
  <c r="BD31" i="1"/>
  <c r="BD10" i="1"/>
  <c r="BC13" i="1"/>
  <c r="BE15" i="1"/>
  <c r="BD18" i="1"/>
  <c r="BC21" i="1"/>
  <c r="BE23" i="1"/>
  <c r="BD26" i="1"/>
  <c r="BC29" i="1"/>
  <c r="BE31" i="1"/>
  <c r="BD34" i="1"/>
  <c r="BD25" i="1"/>
  <c r="BC15" i="1"/>
  <c r="BC23" i="1"/>
  <c r="BD13" i="1"/>
  <c r="BC16" i="1"/>
  <c r="BD21" i="1"/>
  <c r="BC24" i="1"/>
  <c r="BD29" i="1"/>
  <c r="BC32" i="1"/>
  <c r="DZ10" i="1" l="1" a="1"/>
  <c r="DZ10" i="1" s="1"/>
  <c r="CV1" i="1"/>
  <c r="CE30" i="1"/>
  <c r="CE29" i="1"/>
  <c r="CE23" i="1"/>
  <c r="CE22" i="1"/>
  <c r="CE16" i="1"/>
  <c r="CE15" i="1"/>
  <c r="AN15" i="1"/>
  <c r="AN16" i="1"/>
  <c r="AN22" i="1"/>
  <c r="AN23" i="1"/>
  <c r="AN29" i="1"/>
  <c r="AN30" i="1"/>
  <c r="BG16" i="1" l="1"/>
  <c r="BG23" i="1"/>
  <c r="BG30" i="1"/>
  <c r="BG22" i="1"/>
  <c r="BG29" i="1"/>
  <c r="BG15" i="1"/>
  <c r="DL23" i="1"/>
  <c r="DL16" i="1"/>
  <c r="DL15" i="1"/>
  <c r="DL29" i="1"/>
  <c r="DL22" i="1"/>
  <c r="DL30" i="1"/>
  <c r="A30" i="1" l="1"/>
  <c r="AD30" i="1" s="1" a="1"/>
  <c r="A29" i="1"/>
  <c r="AD29" i="1" s="1" a="1"/>
  <c r="A23" i="1"/>
  <c r="AD23" i="1" s="1" a="1"/>
  <c r="A22" i="1"/>
  <c r="AD22" i="1" s="1" a="1"/>
  <c r="A16" i="1"/>
  <c r="AD16" i="1" s="1" a="1"/>
  <c r="A15" i="1"/>
  <c r="AD15" i="1" s="1" a="1"/>
  <c r="E9" i="1"/>
  <c r="I9" i="1"/>
  <c r="M9" i="1"/>
  <c r="O9" i="1"/>
  <c r="S9" i="1"/>
  <c r="E8" i="4"/>
  <c r="E7" i="4"/>
  <c r="E6" i="4"/>
  <c r="B12" i="1" s="1" a="1"/>
  <c r="B12" i="1" s="1"/>
  <c r="B10" i="1" a="1"/>
  <c r="B10" i="1" s="1"/>
  <c r="B11" i="1" a="1"/>
  <c r="B11" i="1" s="1"/>
  <c r="F30" i="1" a="1"/>
  <c r="F30" i="1" s="1"/>
  <c r="N30" i="1" s="1"/>
  <c r="F29" i="1" a="1"/>
  <c r="F29" i="1" s="1"/>
  <c r="N29" i="1" s="1"/>
  <c r="F23" i="1" a="1"/>
  <c r="F23" i="1" s="1"/>
  <c r="N23" i="1" s="1"/>
  <c r="F22" i="1" a="1"/>
  <c r="F22" i="1" s="1"/>
  <c r="N22" i="1" s="1"/>
  <c r="F16" i="1" a="1"/>
  <c r="F16" i="1" s="1"/>
  <c r="N16" i="1" s="1"/>
  <c r="F15" i="1" a="1"/>
  <c r="F15" i="1" s="1"/>
  <c r="N15" i="1" s="1"/>
  <c r="CS3" i="1" a="1"/>
  <c r="B35" i="1" a="1"/>
  <c r="B35" i="1" s="1"/>
  <c r="B34" i="1" a="1"/>
  <c r="B34" i="1" s="1"/>
  <c r="B33" i="1" a="1"/>
  <c r="B33" i="1" s="1"/>
  <c r="B32" i="1" a="1"/>
  <c r="B32" i="1" s="1"/>
  <c r="B31" i="1" a="1"/>
  <c r="B31" i="1" s="1"/>
  <c r="B28" i="1" a="1"/>
  <c r="B28" i="1" s="1"/>
  <c r="B27" i="1" a="1"/>
  <c r="B27" i="1" s="1"/>
  <c r="B26" i="1" a="1"/>
  <c r="B26" i="1" s="1"/>
  <c r="B25" i="1" a="1"/>
  <c r="B25" i="1" s="1"/>
  <c r="B24" i="1" a="1"/>
  <c r="B24" i="1" s="1"/>
  <c r="B21" i="1" a="1"/>
  <c r="B21" i="1" s="1"/>
  <c r="B20" i="1" a="1"/>
  <c r="B20" i="1" s="1"/>
  <c r="B19" i="1" a="1"/>
  <c r="B19" i="1" s="1"/>
  <c r="B18" i="1" a="1"/>
  <c r="B18" i="1" s="1"/>
  <c r="B17" i="1" a="1"/>
  <c r="B17" i="1" s="1"/>
  <c r="B14" i="1" a="1"/>
  <c r="B14" i="1" s="1"/>
  <c r="B13" i="1" a="1"/>
  <c r="B13" i="1" s="1"/>
  <c r="AD15" i="1" l="1"/>
  <c r="AS15" i="1"/>
  <c r="CV15" i="1" s="1"/>
  <c r="AD16" i="1"/>
  <c r="AS16" i="1"/>
  <c r="CV16" i="1" s="1"/>
  <c r="AD22" i="1"/>
  <c r="AS22" i="1"/>
  <c r="CV22" i="1" s="1"/>
  <c r="AD23" i="1"/>
  <c r="AS23" i="1"/>
  <c r="CV23" i="1" s="1"/>
  <c r="AD29" i="1"/>
  <c r="AS29" i="1"/>
  <c r="CV29" i="1" s="1"/>
  <c r="AD30" i="1"/>
  <c r="AS30" i="1"/>
  <c r="CV30" i="1" s="1"/>
  <c r="AX15" i="1"/>
  <c r="BR15" i="1"/>
  <c r="AX16" i="1"/>
  <c r="BR16" i="1"/>
  <c r="AX22" i="1"/>
  <c r="BR22" i="1"/>
  <c r="AX23" i="1"/>
  <c r="BR23" i="1"/>
  <c r="AX29" i="1"/>
  <c r="BR29" i="1"/>
  <c r="AX30" i="1"/>
  <c r="BR30" i="1"/>
  <c r="BS15" i="1" a="1"/>
  <c r="CK15" i="1" s="1"/>
  <c r="AC15" i="1"/>
  <c r="BS16" i="1" a="1"/>
  <c r="CK16" i="1" s="1"/>
  <c r="AC16" i="1"/>
  <c r="BS30" i="1" a="1"/>
  <c r="CK30" i="1" s="1"/>
  <c r="AC30" i="1"/>
  <c r="BS22" i="1" a="1"/>
  <c r="CK22" i="1" s="1"/>
  <c r="AC22" i="1"/>
  <c r="BS23" i="1" a="1"/>
  <c r="CJ23" i="1" s="1"/>
  <c r="AC23" i="1"/>
  <c r="BS29" i="1" a="1"/>
  <c r="CK29" i="1" s="1"/>
  <c r="AC29" i="1"/>
  <c r="BS30" i="1"/>
  <c r="B13" i="72" a="1"/>
  <c r="B13" i="68" a="1"/>
  <c r="B13" i="65" a="1"/>
  <c r="B13" i="54" a="1"/>
  <c r="B13" i="74" a="1"/>
  <c r="B13" i="76" a="1"/>
  <c r="B13" i="49" a="1"/>
  <c r="B13" i="46" a="1"/>
  <c r="B13" i="70" a="1"/>
  <c r="B13" i="53" a="1"/>
  <c r="B13" i="61" a="1"/>
  <c r="B13" i="69" a="1"/>
  <c r="B13" i="51" a="1"/>
  <c r="B13" i="63" a="1"/>
  <c r="B13" i="58" a="1"/>
  <c r="B13" i="56" a="1"/>
  <c r="B13" i="47" a="1"/>
  <c r="B13" i="75" a="1"/>
  <c r="B13" i="60" a="1"/>
  <c r="B13" i="50" a="1"/>
  <c r="B13" i="59" a="1"/>
  <c r="B13" i="67" a="1"/>
  <c r="B13" i="66" a="1"/>
  <c r="B13" i="64" a="1"/>
  <c r="B13" i="62" a="1"/>
  <c r="B13" i="57" a="1"/>
  <c r="B13" i="48" a="1"/>
  <c r="B13" i="71" a="1"/>
  <c r="B13" i="55" a="1"/>
  <c r="B13" i="52" a="1"/>
  <c r="B14" i="61" a="1"/>
  <c r="B14" i="46" a="1"/>
  <c r="B14" i="69" a="1"/>
  <c r="B14" i="59" a="1"/>
  <c r="B14" i="51" a="1"/>
  <c r="B14" i="72" a="1"/>
  <c r="B14" i="65" a="1"/>
  <c r="B14" i="63" a="1"/>
  <c r="B14" i="58" a="1"/>
  <c r="B14" i="56" a="1"/>
  <c r="B14" i="47" a="1"/>
  <c r="B14" i="76" a="1"/>
  <c r="B14" i="52" a="1"/>
  <c r="B14" i="68" a="1"/>
  <c r="B14" i="67" a="1"/>
  <c r="B14" i="66" a="1"/>
  <c r="B14" i="64" a="1"/>
  <c r="B14" i="62" a="1"/>
  <c r="B14" i="57" a="1"/>
  <c r="B14" i="48" a="1"/>
  <c r="B14" i="49" a="1"/>
  <c r="B14" i="70" a="1"/>
  <c r="B14" i="53" a="1"/>
  <c r="B14" i="50" a="1"/>
  <c r="B14" i="54" a="1"/>
  <c r="B14" i="74" a="1"/>
  <c r="B14" i="71" a="1"/>
  <c r="B14" i="75" a="1"/>
  <c r="B14" i="60" a="1"/>
  <c r="B14" i="55" a="1"/>
  <c r="B12" i="69" a="1"/>
  <c r="B12" i="59" a="1"/>
  <c r="B12" i="52" a="1"/>
  <c r="B12" i="51" a="1"/>
  <c r="B12" i="67" a="1"/>
  <c r="B12" i="74" a="1"/>
  <c r="B12" i="76" a="1"/>
  <c r="B12" i="46" a="1"/>
  <c r="B12" i="50" a="1"/>
  <c r="B12" i="72" a="1"/>
  <c r="B12" i="68" a="1"/>
  <c r="B12" i="65" a="1"/>
  <c r="B12" i="54" a="1"/>
  <c r="B12" i="49" a="1"/>
  <c r="B12" i="55" a="1"/>
  <c r="B12" i="61" a="1"/>
  <c r="B12" i="66" a="1"/>
  <c r="B12" i="62" a="1"/>
  <c r="B12" i="57" a="1"/>
  <c r="B12" i="75" a="1"/>
  <c r="B12" i="60" a="1"/>
  <c r="B12" i="53" a="1"/>
  <c r="B12" i="63" a="1"/>
  <c r="B12" i="58" a="1"/>
  <c r="B12" i="56" a="1"/>
  <c r="B12" i="47" a="1"/>
  <c r="B12" i="64" a="1"/>
  <c r="B12" i="48" a="1"/>
  <c r="B12" i="71" a="1"/>
  <c r="B12" i="70" a="1"/>
  <c r="AY30" i="1" a="1"/>
  <c r="AY30" i="1" s="1"/>
  <c r="AY15" i="1" a="1"/>
  <c r="AY15" i="1" s="1"/>
  <c r="AY22" i="1" a="1"/>
  <c r="AY22" i="1" s="1"/>
  <c r="AY29" i="1" a="1"/>
  <c r="AY29" i="1" s="1"/>
  <c r="B16" i="1" a="1"/>
  <c r="B16" i="1" s="1"/>
  <c r="P16" i="1" s="1"/>
  <c r="AY16" i="1" a="1"/>
  <c r="B23" i="1" a="1"/>
  <c r="B23" i="1" s="1"/>
  <c r="P23" i="1" s="1"/>
  <c r="AY23" i="1" a="1"/>
  <c r="B22" i="1" a="1"/>
  <c r="B22" i="1" s="1"/>
  <c r="P22" i="1" s="1"/>
  <c r="B29" i="1" a="1"/>
  <c r="B29" i="1" s="1"/>
  <c r="P29" i="1" s="1"/>
  <c r="B15" i="1" a="1"/>
  <c r="B15" i="1" s="1"/>
  <c r="P15" i="1" s="1"/>
  <c r="B30" i="1" a="1"/>
  <c r="B30" i="1" s="1"/>
  <c r="P30" i="1" s="1"/>
  <c r="CS3" i="1"/>
  <c r="CJ16" i="1" l="1"/>
  <c r="BS22" i="1"/>
  <c r="BS16" i="1"/>
  <c r="BS29" i="1"/>
  <c r="CF29" i="1" s="1"/>
  <c r="BS15" i="1"/>
  <c r="CF15" i="1" s="1"/>
  <c r="CK23" i="1"/>
  <c r="BS23" i="1"/>
  <c r="CF23" i="1" s="1"/>
  <c r="BK15" i="1"/>
  <c r="BK30" i="1"/>
  <c r="CF22" i="1"/>
  <c r="CJ22" i="1"/>
  <c r="CJ30" i="1"/>
  <c r="CJ29" i="1"/>
  <c r="CJ15" i="1"/>
  <c r="B12" i="60"/>
  <c r="P12" i="60" s="1"/>
  <c r="Q12" i="60"/>
  <c r="R12" i="60"/>
  <c r="B12" i="75"/>
  <c r="P12" i="75" s="1"/>
  <c r="R12" i="75"/>
  <c r="Q12" i="75"/>
  <c r="B14" i="74"/>
  <c r="P14" i="74" s="1"/>
  <c r="R14" i="74"/>
  <c r="Q14" i="74"/>
  <c r="B14" i="46"/>
  <c r="P14" i="46" s="1"/>
  <c r="R14" i="46"/>
  <c r="Q14" i="46"/>
  <c r="B13" i="46"/>
  <c r="P13" i="46" s="1"/>
  <c r="R13" i="46"/>
  <c r="Q13" i="46"/>
  <c r="B12" i="64"/>
  <c r="P12" i="64" s="1"/>
  <c r="Q12" i="64"/>
  <c r="R12" i="64"/>
  <c r="B12" i="68"/>
  <c r="P12" i="68" s="1"/>
  <c r="Q12" i="68"/>
  <c r="R12" i="68"/>
  <c r="B14" i="54"/>
  <c r="P14" i="54" s="1"/>
  <c r="R14" i="54"/>
  <c r="Q14" i="54"/>
  <c r="Q14" i="61"/>
  <c r="B14" i="61"/>
  <c r="P14" i="61" s="1"/>
  <c r="R14" i="61"/>
  <c r="B13" i="58"/>
  <c r="P13" i="58" s="1"/>
  <c r="Q13" i="58"/>
  <c r="R13" i="58"/>
  <c r="B13" i="49"/>
  <c r="P13" i="49" s="1"/>
  <c r="R13" i="49"/>
  <c r="Q13" i="49"/>
  <c r="B12" i="62"/>
  <c r="P12" i="62" s="1"/>
  <c r="Q12" i="62"/>
  <c r="R12" i="62"/>
  <c r="B12" i="72"/>
  <c r="P12" i="72" s="1"/>
  <c r="R12" i="72"/>
  <c r="Q12" i="72"/>
  <c r="B14" i="66"/>
  <c r="P14" i="66" s="1"/>
  <c r="Q14" i="66"/>
  <c r="R14" i="66"/>
  <c r="B13" i="52"/>
  <c r="P13" i="52" s="1"/>
  <c r="R13" i="52"/>
  <c r="Q13" i="52"/>
  <c r="B13" i="63"/>
  <c r="P13" i="63" s="1"/>
  <c r="Q13" i="63"/>
  <c r="R13" i="63"/>
  <c r="B13" i="76"/>
  <c r="P13" i="76" s="1"/>
  <c r="Q13" i="76"/>
  <c r="R13" i="76"/>
  <c r="B12" i="56"/>
  <c r="P12" i="56" s="1"/>
  <c r="R12" i="56"/>
  <c r="Q12" i="56"/>
  <c r="B12" i="66"/>
  <c r="P12" i="66" s="1"/>
  <c r="Q12" i="66"/>
  <c r="R12" i="66"/>
  <c r="B12" i="50"/>
  <c r="P12" i="50" s="1"/>
  <c r="Q12" i="50"/>
  <c r="R12" i="50"/>
  <c r="B12" i="69"/>
  <c r="P12" i="69" s="1"/>
  <c r="R12" i="69"/>
  <c r="Q12" i="69"/>
  <c r="B14" i="53"/>
  <c r="P14" i="53" s="1"/>
  <c r="Q14" i="53"/>
  <c r="R14" i="53"/>
  <c r="R14" i="67"/>
  <c r="Q14" i="67"/>
  <c r="B14" i="67"/>
  <c r="P14" i="67" s="1"/>
  <c r="B14" i="65"/>
  <c r="P14" i="65" s="1"/>
  <c r="Q14" i="65"/>
  <c r="R14" i="65"/>
  <c r="B13" i="55"/>
  <c r="P13" i="55" s="1"/>
  <c r="Q13" i="55"/>
  <c r="R13" i="55"/>
  <c r="B13" i="59"/>
  <c r="P13" i="59" s="1"/>
  <c r="R13" i="59"/>
  <c r="Q13" i="59"/>
  <c r="B13" i="51"/>
  <c r="P13" i="51" s="1"/>
  <c r="Q13" i="51"/>
  <c r="R13" i="51"/>
  <c r="B13" i="74"/>
  <c r="P13" i="74" s="1"/>
  <c r="Q13" i="74"/>
  <c r="R13" i="74"/>
  <c r="B12" i="58"/>
  <c r="P12" i="58" s="1"/>
  <c r="R12" i="58"/>
  <c r="Q12" i="58"/>
  <c r="B12" i="61"/>
  <c r="P12" i="61" s="1"/>
  <c r="Q12" i="61"/>
  <c r="R12" i="61"/>
  <c r="B12" i="46"/>
  <c r="P12" i="46" s="1"/>
  <c r="Q12" i="46"/>
  <c r="R12" i="46"/>
  <c r="B14" i="55"/>
  <c r="P14" i="55" s="1"/>
  <c r="Q14" i="55"/>
  <c r="R14" i="55"/>
  <c r="B14" i="70"/>
  <c r="P14" i="70" s="1"/>
  <c r="R14" i="70"/>
  <c r="Q14" i="70"/>
  <c r="B14" i="68"/>
  <c r="P14" i="68" s="1"/>
  <c r="Q14" i="68"/>
  <c r="R14" i="68"/>
  <c r="B14" i="72"/>
  <c r="P14" i="72" s="1"/>
  <c r="Q14" i="72"/>
  <c r="R14" i="72"/>
  <c r="B13" i="71"/>
  <c r="P13" i="71" s="1"/>
  <c r="R13" i="71"/>
  <c r="Q13" i="71"/>
  <c r="B13" i="50"/>
  <c r="P13" i="50" s="1"/>
  <c r="Q13" i="50"/>
  <c r="R13" i="50"/>
  <c r="B13" i="69"/>
  <c r="P13" i="69" s="1"/>
  <c r="R13" i="69"/>
  <c r="Q13" i="69"/>
  <c r="B13" i="54"/>
  <c r="P13" i="54" s="1"/>
  <c r="Q13" i="54"/>
  <c r="R13" i="54"/>
  <c r="B12" i="67"/>
  <c r="P12" i="67" s="1"/>
  <c r="R12" i="67"/>
  <c r="Q12" i="67"/>
  <c r="B14" i="47"/>
  <c r="P14" i="47" s="1"/>
  <c r="Q14" i="47"/>
  <c r="R14" i="47"/>
  <c r="B12" i="65"/>
  <c r="P12" i="65" s="1"/>
  <c r="R12" i="65"/>
  <c r="Q12" i="65"/>
  <c r="B14" i="56"/>
  <c r="P14" i="56" s="1"/>
  <c r="Q14" i="56"/>
  <c r="R14" i="56"/>
  <c r="B13" i="56"/>
  <c r="P13" i="56" s="1"/>
  <c r="Q13" i="56"/>
  <c r="R13" i="56"/>
  <c r="B14" i="64"/>
  <c r="P14" i="64" s="1"/>
  <c r="R14" i="64"/>
  <c r="Q14" i="64"/>
  <c r="B12" i="54"/>
  <c r="P12" i="54" s="1"/>
  <c r="R12" i="54"/>
  <c r="Q12" i="54"/>
  <c r="B14" i="57"/>
  <c r="P14" i="57" s="1"/>
  <c r="Q14" i="57"/>
  <c r="R14" i="57"/>
  <c r="B12" i="48"/>
  <c r="P12" i="48" s="1"/>
  <c r="Q12" i="48"/>
  <c r="R12" i="48"/>
  <c r="B12" i="51"/>
  <c r="P12" i="51" s="1"/>
  <c r="R12" i="51"/>
  <c r="Q12" i="51"/>
  <c r="B14" i="62"/>
  <c r="P14" i="62" s="1"/>
  <c r="R14" i="62"/>
  <c r="Q14" i="62"/>
  <c r="B13" i="64"/>
  <c r="P13" i="64" s="1"/>
  <c r="R13" i="64"/>
  <c r="Q13" i="64"/>
  <c r="B12" i="57"/>
  <c r="P12" i="57" s="1"/>
  <c r="R12" i="57"/>
  <c r="Q12" i="57"/>
  <c r="B12" i="52"/>
  <c r="P12" i="52" s="1"/>
  <c r="R12" i="52"/>
  <c r="Q12" i="52"/>
  <c r="B14" i="58"/>
  <c r="P14" i="58" s="1"/>
  <c r="R14" i="58"/>
  <c r="Q14" i="58"/>
  <c r="B13" i="66"/>
  <c r="P13" i="66" s="1"/>
  <c r="R13" i="66"/>
  <c r="Q13" i="66"/>
  <c r="B12" i="47"/>
  <c r="P12" i="47" s="1"/>
  <c r="Q12" i="47"/>
  <c r="R12" i="47"/>
  <c r="B12" i="59"/>
  <c r="P12" i="59" s="1"/>
  <c r="R12" i="59"/>
  <c r="Q12" i="59"/>
  <c r="B14" i="50"/>
  <c r="P14" i="50" s="1"/>
  <c r="Q14" i="50"/>
  <c r="R14" i="50"/>
  <c r="B14" i="63"/>
  <c r="P14" i="63" s="1"/>
  <c r="R14" i="63"/>
  <c r="Q14" i="63"/>
  <c r="B13" i="67"/>
  <c r="P13" i="67" s="1"/>
  <c r="Q13" i="67"/>
  <c r="R13" i="67"/>
  <c r="B12" i="63"/>
  <c r="P12" i="63" s="1"/>
  <c r="R12" i="63"/>
  <c r="Q12" i="63"/>
  <c r="B12" i="55"/>
  <c r="P12" i="55" s="1"/>
  <c r="R12" i="55"/>
  <c r="Q12" i="55"/>
  <c r="B12" i="76"/>
  <c r="P12" i="76" s="1"/>
  <c r="Q12" i="76"/>
  <c r="R12" i="76"/>
  <c r="B14" i="60"/>
  <c r="P14" i="60" s="1"/>
  <c r="Q14" i="60"/>
  <c r="R14" i="60"/>
  <c r="B14" i="49"/>
  <c r="P14" i="49" s="1"/>
  <c r="R14" i="49"/>
  <c r="Q14" i="49"/>
  <c r="B14" i="52"/>
  <c r="P14" i="52" s="1"/>
  <c r="R14" i="52"/>
  <c r="Q14" i="52"/>
  <c r="B14" i="51"/>
  <c r="P14" i="51" s="1"/>
  <c r="R14" i="51"/>
  <c r="Q14" i="51"/>
  <c r="B13" i="48"/>
  <c r="P13" i="48" s="1"/>
  <c r="Q13" i="48"/>
  <c r="R13" i="48"/>
  <c r="B13" i="60"/>
  <c r="P13" i="60" s="1"/>
  <c r="Q13" i="60"/>
  <c r="R13" i="60"/>
  <c r="B13" i="61"/>
  <c r="P13" i="61" s="1"/>
  <c r="R13" i="61"/>
  <c r="Q13" i="61"/>
  <c r="B13" i="65"/>
  <c r="P13" i="65" s="1"/>
  <c r="R13" i="65"/>
  <c r="Q13" i="65"/>
  <c r="B12" i="70"/>
  <c r="P12" i="70" s="1"/>
  <c r="R12" i="70"/>
  <c r="Q12" i="70"/>
  <c r="B12" i="53"/>
  <c r="P12" i="53" s="1"/>
  <c r="R12" i="53"/>
  <c r="Q12" i="53"/>
  <c r="B12" i="49"/>
  <c r="P12" i="49" s="1"/>
  <c r="Q12" i="49"/>
  <c r="R12" i="49"/>
  <c r="B12" i="74"/>
  <c r="P12" i="74" s="1"/>
  <c r="R12" i="74"/>
  <c r="Q12" i="74"/>
  <c r="B14" i="75"/>
  <c r="P14" i="75" s="1"/>
  <c r="R14" i="75"/>
  <c r="Q14" i="75"/>
  <c r="B14" i="48"/>
  <c r="P14" i="48" s="1"/>
  <c r="Q14" i="48"/>
  <c r="R14" i="48"/>
  <c r="B14" i="76"/>
  <c r="P14" i="76" s="1"/>
  <c r="R14" i="76"/>
  <c r="Q14" i="76"/>
  <c r="B14" i="59"/>
  <c r="P14" i="59" s="1"/>
  <c r="Q14" i="59"/>
  <c r="R14" i="59"/>
  <c r="B13" i="57"/>
  <c r="P13" i="57" s="1"/>
  <c r="R13" i="57"/>
  <c r="Q13" i="57"/>
  <c r="B13" i="75"/>
  <c r="P13" i="75" s="1"/>
  <c r="Q13" i="75"/>
  <c r="R13" i="75"/>
  <c r="B13" i="53"/>
  <c r="P13" i="53" s="1"/>
  <c r="Q13" i="53"/>
  <c r="R13" i="53"/>
  <c r="B13" i="68"/>
  <c r="P13" i="68" s="1"/>
  <c r="Q13" i="68"/>
  <c r="R13" i="68"/>
  <c r="B12" i="71"/>
  <c r="P12" i="71" s="1"/>
  <c r="R12" i="71"/>
  <c r="Q12" i="71"/>
  <c r="B14" i="71"/>
  <c r="P14" i="71" s="1"/>
  <c r="R14" i="71"/>
  <c r="Q14" i="71"/>
  <c r="B14" i="69"/>
  <c r="P14" i="69" s="1"/>
  <c r="Q14" i="69"/>
  <c r="R14" i="69"/>
  <c r="B13" i="62"/>
  <c r="P13" i="62" s="1"/>
  <c r="Q13" i="62"/>
  <c r="R13" i="62"/>
  <c r="B13" i="47"/>
  <c r="P13" i="47" s="1"/>
  <c r="Q13" i="47"/>
  <c r="R13" i="47"/>
  <c r="B13" i="70"/>
  <c r="P13" i="70" s="1"/>
  <c r="R13" i="70"/>
  <c r="Q13" i="70"/>
  <c r="B13" i="72"/>
  <c r="P13" i="72" s="1"/>
  <c r="R13" i="72"/>
  <c r="Q13" i="72"/>
  <c r="BK29" i="1"/>
  <c r="BK22" i="1"/>
  <c r="AY23" i="1"/>
  <c r="BH23" i="1" s="1"/>
  <c r="DC23" i="1" s="1"/>
  <c r="BK23" i="1"/>
  <c r="R23" i="1"/>
  <c r="AY16" i="1"/>
  <c r="BK16" i="1"/>
  <c r="Q23" i="1"/>
  <c r="Q16" i="1"/>
  <c r="R16" i="1"/>
  <c r="CG29" i="1"/>
  <c r="CH29" i="1"/>
  <c r="CI29" i="1"/>
  <c r="CF30" i="1"/>
  <c r="CI30" i="1"/>
  <c r="CG30" i="1"/>
  <c r="CH30" i="1"/>
  <c r="CI22" i="1"/>
  <c r="CG22" i="1"/>
  <c r="CH22" i="1"/>
  <c r="CI23" i="1"/>
  <c r="CH23" i="1"/>
  <c r="CG23" i="1"/>
  <c r="CH15" i="1"/>
  <c r="CG15" i="1"/>
  <c r="CI15" i="1"/>
  <c r="CF16" i="1"/>
  <c r="CH16" i="1"/>
  <c r="CG16" i="1"/>
  <c r="CI16" i="1"/>
  <c r="BH29" i="1"/>
  <c r="DC29" i="1" s="1"/>
  <c r="BI29" i="1"/>
  <c r="BJ29" i="1"/>
  <c r="BH30" i="1"/>
  <c r="DC30" i="1" s="1"/>
  <c r="BJ30" i="1"/>
  <c r="BI30" i="1"/>
  <c r="BH16" i="1"/>
  <c r="DC16" i="1" s="1"/>
  <c r="BI16" i="1"/>
  <c r="BJ16" i="1"/>
  <c r="BH22" i="1"/>
  <c r="DC22" i="1" s="1"/>
  <c r="BI22" i="1"/>
  <c r="BJ22" i="1"/>
  <c r="BJ23" i="1"/>
  <c r="BI23" i="1"/>
  <c r="BH15" i="1"/>
  <c r="DC15" i="1" s="1"/>
  <c r="BJ15" i="1"/>
  <c r="BI15" i="1"/>
  <c r="AP16" i="1"/>
  <c r="AQ16" i="1"/>
  <c r="AR16" i="1"/>
  <c r="AR29" i="1"/>
  <c r="AP29" i="1"/>
  <c r="AQ29" i="1"/>
  <c r="AR15" i="1"/>
  <c r="AQ15" i="1"/>
  <c r="AP15" i="1"/>
  <c r="R15" i="1"/>
  <c r="AR22" i="1"/>
  <c r="AP22" i="1"/>
  <c r="AQ22" i="1"/>
  <c r="AQ30" i="1"/>
  <c r="AR30" i="1"/>
  <c r="AP30" i="1"/>
  <c r="Q15" i="1"/>
  <c r="AQ23" i="1"/>
  <c r="AP23" i="1"/>
  <c r="AR23" i="1"/>
  <c r="AO29" i="1"/>
  <c r="CT29" i="1" s="1"/>
  <c r="AO22" i="1"/>
  <c r="CT22" i="1" s="1"/>
  <c r="AO30" i="1"/>
  <c r="CT30" i="1" s="1"/>
  <c r="AO23" i="1"/>
  <c r="CT23" i="1" s="1"/>
  <c r="AO15" i="1"/>
  <c r="CT15" i="1" s="1"/>
  <c r="AO16" i="1"/>
  <c r="CT16" i="1" s="1"/>
  <c r="Q30" i="1"/>
  <c r="Q22" i="1"/>
  <c r="R22" i="1"/>
  <c r="R30" i="1"/>
  <c r="Q29" i="1"/>
  <c r="R29" i="1"/>
  <c r="CS2" i="1"/>
  <c r="CY1" i="1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V13" i="62" l="1"/>
  <c r="V14" i="71"/>
  <c r="V13" i="53"/>
  <c r="T13" i="57"/>
  <c r="CS13" i="57" s="1"/>
  <c r="T14" i="60"/>
  <c r="CS14" i="60" s="1"/>
  <c r="U14" i="62"/>
  <c r="DA14" i="62" s="1"/>
  <c r="DD14" i="62" s="1"/>
  <c r="DE14" i="62" s="1"/>
  <c r="U13" i="50"/>
  <c r="DA13" i="50" s="1"/>
  <c r="DD13" i="50" s="1"/>
  <c r="DE13" i="50" s="1"/>
  <c r="U13" i="59"/>
  <c r="DA13" i="59" s="1"/>
  <c r="DD13" i="59" s="1"/>
  <c r="DE13" i="59" s="1"/>
  <c r="T14" i="65"/>
  <c r="CS14" i="65" s="1"/>
  <c r="T14" i="71"/>
  <c r="CS14" i="71" s="1"/>
  <c r="V14" i="59"/>
  <c r="DH14" i="59" s="1"/>
  <c r="T13" i="50"/>
  <c r="CS13" i="50" s="1"/>
  <c r="T13" i="62"/>
  <c r="CS13" i="62" s="1"/>
  <c r="CW13" i="62" s="1"/>
  <c r="U14" i="76"/>
  <c r="DA14" i="76" s="1"/>
  <c r="T13" i="75"/>
  <c r="CS13" i="75" s="1"/>
  <c r="CW13" i="75" s="1"/>
  <c r="V13" i="61"/>
  <c r="DH13" i="61" s="1"/>
  <c r="V13" i="47"/>
  <c r="DH13" i="47" s="1"/>
  <c r="T14" i="69"/>
  <c r="CS14" i="69" s="1"/>
  <c r="U13" i="68"/>
  <c r="DA13" i="68" s="1"/>
  <c r="U13" i="57"/>
  <c r="DA13" i="57" s="1"/>
  <c r="T14" i="76"/>
  <c r="CS14" i="76" s="1"/>
  <c r="CW14" i="76" s="1"/>
  <c r="T13" i="61"/>
  <c r="CS13" i="61" s="1"/>
  <c r="CW13" i="61" s="1"/>
  <c r="V14" i="51"/>
  <c r="CL14" i="51" s="1"/>
  <c r="CM14" i="51" s="1"/>
  <c r="V14" i="60"/>
  <c r="DH14" i="60" s="1"/>
  <c r="V14" i="63"/>
  <c r="DH14" i="63" s="1"/>
  <c r="T14" i="58"/>
  <c r="CS14" i="58" s="1"/>
  <c r="CU14" i="58" s="1"/>
  <c r="V13" i="64"/>
  <c r="DH13" i="64" s="1"/>
  <c r="U14" i="56"/>
  <c r="DA14" i="56" s="1"/>
  <c r="U14" i="72"/>
  <c r="DA14" i="72" s="1"/>
  <c r="V14" i="65"/>
  <c r="CL14" i="65" s="1"/>
  <c r="CM14" i="65" s="1"/>
  <c r="T14" i="66"/>
  <c r="CS14" i="66" s="1"/>
  <c r="CW14" i="66" s="1"/>
  <c r="V13" i="49"/>
  <c r="CL13" i="49" s="1"/>
  <c r="CM13" i="49" s="1"/>
  <c r="U14" i="54"/>
  <c r="DA14" i="54" s="1"/>
  <c r="DF14" i="54" s="1"/>
  <c r="U13" i="47"/>
  <c r="DA13" i="47" s="1"/>
  <c r="U14" i="71"/>
  <c r="DA14" i="71" s="1"/>
  <c r="T13" i="68"/>
  <c r="CS13" i="68" s="1"/>
  <c r="CW13" i="68" s="1"/>
  <c r="V13" i="57"/>
  <c r="U14" i="60"/>
  <c r="DA14" i="60" s="1"/>
  <c r="DF14" i="60" s="1"/>
  <c r="T14" i="63"/>
  <c r="CS14" i="63" s="1"/>
  <c r="CW14" i="63" s="1"/>
  <c r="T14" i="56"/>
  <c r="CS14" i="56" s="1"/>
  <c r="V13" i="50"/>
  <c r="DH13" i="50" s="1"/>
  <c r="T14" i="72"/>
  <c r="CS14" i="72" s="1"/>
  <c r="CW14" i="72" s="1"/>
  <c r="U14" i="55"/>
  <c r="DA14" i="55" s="1"/>
  <c r="U14" i="65"/>
  <c r="DA14" i="65" s="1"/>
  <c r="U13" i="46"/>
  <c r="DA13" i="46" s="1"/>
  <c r="V13" i="46"/>
  <c r="CL13" i="46" s="1"/>
  <c r="CM13" i="46" s="1"/>
  <c r="V13" i="75"/>
  <c r="CL13" i="75" s="1"/>
  <c r="CM13" i="75" s="1"/>
  <c r="T13" i="70"/>
  <c r="CS13" i="70" s="1"/>
  <c r="U14" i="69"/>
  <c r="DA14" i="69" s="1"/>
  <c r="V13" i="68"/>
  <c r="DH13" i="68" s="1"/>
  <c r="V14" i="76"/>
  <c r="DH14" i="76" s="1"/>
  <c r="U14" i="51"/>
  <c r="DA14" i="51" s="1"/>
  <c r="T14" i="49"/>
  <c r="CS14" i="49" s="1"/>
  <c r="CW14" i="49" s="1"/>
  <c r="U14" i="63"/>
  <c r="DA14" i="63" s="1"/>
  <c r="V14" i="58"/>
  <c r="DH14" i="58" s="1"/>
  <c r="U13" i="64"/>
  <c r="DA13" i="64" s="1"/>
  <c r="DD13" i="64" s="1"/>
  <c r="DE13" i="64" s="1"/>
  <c r="V14" i="56"/>
  <c r="CL14" i="56" s="1"/>
  <c r="CM14" i="56" s="1"/>
  <c r="T14" i="47"/>
  <c r="CS14" i="47" s="1"/>
  <c r="CW14" i="47" s="1"/>
  <c r="V13" i="69"/>
  <c r="CL13" i="69" s="1"/>
  <c r="CM13" i="69" s="1"/>
  <c r="V14" i="72"/>
  <c r="DH14" i="72" s="1"/>
  <c r="U14" i="53"/>
  <c r="DA14" i="53" s="1"/>
  <c r="U13" i="49"/>
  <c r="DA13" i="49" s="1"/>
  <c r="U32" i="74"/>
  <c r="DA32" i="74" s="1"/>
  <c r="U12" i="74"/>
  <c r="DA12" i="74" s="1"/>
  <c r="U31" i="74"/>
  <c r="DA31" i="74" s="1"/>
  <c r="U27" i="74"/>
  <c r="DA27" i="74" s="1"/>
  <c r="U23" i="74"/>
  <c r="DA23" i="74" s="1"/>
  <c r="U28" i="74"/>
  <c r="DA28" i="74" s="1"/>
  <c r="U10" i="74"/>
  <c r="DA10" i="74" s="1"/>
  <c r="U25" i="74"/>
  <c r="DA25" i="74" s="1"/>
  <c r="U20" i="74"/>
  <c r="DA20" i="74" s="1"/>
  <c r="U34" i="74"/>
  <c r="DA34" i="74" s="1"/>
  <c r="U19" i="74"/>
  <c r="DA19" i="74" s="1"/>
  <c r="U17" i="74"/>
  <c r="DA17" i="74" s="1"/>
  <c r="U18" i="74"/>
  <c r="DA18" i="74" s="1"/>
  <c r="U35" i="74"/>
  <c r="DA35" i="74" s="1"/>
  <c r="U11" i="74"/>
  <c r="DA11" i="74" s="1"/>
  <c r="U26" i="74"/>
  <c r="DA26" i="74" s="1"/>
  <c r="U16" i="74"/>
  <c r="DA16" i="74" s="1"/>
  <c r="U33" i="74"/>
  <c r="DA33" i="74" s="1"/>
  <c r="U24" i="74"/>
  <c r="DA24" i="74" s="1"/>
  <c r="U21" i="74"/>
  <c r="DA21" i="74" s="1"/>
  <c r="U15" i="74"/>
  <c r="DA15" i="74" s="1"/>
  <c r="U22" i="74"/>
  <c r="DA22" i="74" s="1"/>
  <c r="U30" i="74"/>
  <c r="DA30" i="74" s="1"/>
  <c r="U29" i="74"/>
  <c r="DA29" i="74" s="1"/>
  <c r="T29" i="53"/>
  <c r="CS29" i="53" s="1"/>
  <c r="T25" i="53"/>
  <c r="CS25" i="53" s="1"/>
  <c r="T17" i="53"/>
  <c r="CS17" i="53" s="1"/>
  <c r="T27" i="53"/>
  <c r="CS27" i="53" s="1"/>
  <c r="T18" i="53"/>
  <c r="CS18" i="53" s="1"/>
  <c r="T20" i="53"/>
  <c r="CS20" i="53" s="1"/>
  <c r="T24" i="53"/>
  <c r="CS24" i="53" s="1"/>
  <c r="T32" i="53"/>
  <c r="CS32" i="53" s="1"/>
  <c r="T23" i="53"/>
  <c r="CS23" i="53" s="1"/>
  <c r="T28" i="53"/>
  <c r="CS28" i="53" s="1"/>
  <c r="T35" i="53"/>
  <c r="CS35" i="53" s="1"/>
  <c r="T33" i="53"/>
  <c r="CS33" i="53" s="1"/>
  <c r="T15" i="53"/>
  <c r="CS15" i="53" s="1"/>
  <c r="T21" i="53"/>
  <c r="CS21" i="53" s="1"/>
  <c r="T22" i="53"/>
  <c r="CS22" i="53" s="1"/>
  <c r="T26" i="53"/>
  <c r="CS26" i="53" s="1"/>
  <c r="T12" i="53"/>
  <c r="CS12" i="53" s="1"/>
  <c r="T34" i="53"/>
  <c r="CS34" i="53" s="1"/>
  <c r="T16" i="53"/>
  <c r="CS16" i="53" s="1"/>
  <c r="T11" i="53"/>
  <c r="CS11" i="53" s="1"/>
  <c r="T19" i="53"/>
  <c r="CS19" i="53" s="1"/>
  <c r="T31" i="53"/>
  <c r="CS31" i="53" s="1"/>
  <c r="T10" i="53"/>
  <c r="CS10" i="53" s="1"/>
  <c r="T30" i="53"/>
  <c r="CS30" i="53" s="1"/>
  <c r="V17" i="74"/>
  <c r="V15" i="74"/>
  <c r="V26" i="74"/>
  <c r="V16" i="74"/>
  <c r="V30" i="74"/>
  <c r="V31" i="74"/>
  <c r="V23" i="74"/>
  <c r="V21" i="74"/>
  <c r="V29" i="74"/>
  <c r="V33" i="74"/>
  <c r="V18" i="74"/>
  <c r="V34" i="74"/>
  <c r="V32" i="74"/>
  <c r="V22" i="74"/>
  <c r="V24" i="74"/>
  <c r="V35" i="74"/>
  <c r="V19" i="74"/>
  <c r="V27" i="74"/>
  <c r="V11" i="74"/>
  <c r="V10" i="74"/>
  <c r="V28" i="74"/>
  <c r="V20" i="74"/>
  <c r="V25" i="74"/>
  <c r="V12" i="74"/>
  <c r="T31" i="55"/>
  <c r="CS31" i="55" s="1"/>
  <c r="T16" i="55"/>
  <c r="CS16" i="55" s="1"/>
  <c r="T30" i="55"/>
  <c r="CS30" i="55" s="1"/>
  <c r="T18" i="55"/>
  <c r="CS18" i="55" s="1"/>
  <c r="T10" i="55"/>
  <c r="CS10" i="55" s="1"/>
  <c r="T12" i="55"/>
  <c r="CS12" i="55" s="1"/>
  <c r="T26" i="55"/>
  <c r="CS26" i="55" s="1"/>
  <c r="T19" i="55"/>
  <c r="CS19" i="55" s="1"/>
  <c r="T11" i="55"/>
  <c r="CS11" i="55" s="1"/>
  <c r="T29" i="55"/>
  <c r="CS29" i="55" s="1"/>
  <c r="T25" i="55"/>
  <c r="CS25" i="55" s="1"/>
  <c r="T17" i="55"/>
  <c r="CS17" i="55" s="1"/>
  <c r="T34" i="55"/>
  <c r="CS34" i="55" s="1"/>
  <c r="T35" i="55"/>
  <c r="CS35" i="55" s="1"/>
  <c r="T23" i="55"/>
  <c r="CS23" i="55" s="1"/>
  <c r="T21" i="55"/>
  <c r="CS21" i="55" s="1"/>
  <c r="T15" i="55"/>
  <c r="CS15" i="55" s="1"/>
  <c r="T22" i="55"/>
  <c r="CS22" i="55" s="1"/>
  <c r="T27" i="55"/>
  <c r="CS27" i="55" s="1"/>
  <c r="T20" i="55"/>
  <c r="CS20" i="55" s="1"/>
  <c r="T32" i="55"/>
  <c r="CS32" i="55" s="1"/>
  <c r="T28" i="55"/>
  <c r="CS28" i="55" s="1"/>
  <c r="T33" i="55"/>
  <c r="CS33" i="55" s="1"/>
  <c r="T24" i="55"/>
  <c r="CS24" i="55" s="1"/>
  <c r="DF14" i="72"/>
  <c r="U17" i="66"/>
  <c r="DA17" i="66" s="1"/>
  <c r="U26" i="66"/>
  <c r="DA26" i="66" s="1"/>
  <c r="U35" i="66"/>
  <c r="DA35" i="66" s="1"/>
  <c r="U15" i="66"/>
  <c r="DA15" i="66" s="1"/>
  <c r="U25" i="66"/>
  <c r="DA25" i="66" s="1"/>
  <c r="U11" i="66"/>
  <c r="DA11" i="66" s="1"/>
  <c r="U16" i="66"/>
  <c r="DA16" i="66" s="1"/>
  <c r="U23" i="66"/>
  <c r="DA23" i="66" s="1"/>
  <c r="U32" i="66"/>
  <c r="DA32" i="66" s="1"/>
  <c r="U12" i="66"/>
  <c r="DA12" i="66" s="1"/>
  <c r="U10" i="66"/>
  <c r="DA10" i="66" s="1"/>
  <c r="U24" i="66"/>
  <c r="DA24" i="66" s="1"/>
  <c r="U27" i="66"/>
  <c r="DA27" i="66" s="1"/>
  <c r="U20" i="66"/>
  <c r="DA20" i="66" s="1"/>
  <c r="U30" i="66"/>
  <c r="DA30" i="66" s="1"/>
  <c r="U21" i="66"/>
  <c r="DA21" i="66" s="1"/>
  <c r="U34" i="66"/>
  <c r="DA34" i="66" s="1"/>
  <c r="U22" i="66"/>
  <c r="DA22" i="66" s="1"/>
  <c r="U18" i="66"/>
  <c r="DA18" i="66" s="1"/>
  <c r="U31" i="66"/>
  <c r="DA31" i="66" s="1"/>
  <c r="U33" i="66"/>
  <c r="DA33" i="66" s="1"/>
  <c r="U28" i="66"/>
  <c r="DA28" i="66" s="1"/>
  <c r="U19" i="66"/>
  <c r="DA19" i="66" s="1"/>
  <c r="U29" i="66"/>
  <c r="DA29" i="66" s="1"/>
  <c r="T32" i="64"/>
  <c r="CS32" i="64" s="1"/>
  <c r="T31" i="64"/>
  <c r="CS31" i="64" s="1"/>
  <c r="T19" i="64"/>
  <c r="CS19" i="64" s="1"/>
  <c r="T33" i="64"/>
  <c r="CS33" i="64" s="1"/>
  <c r="T10" i="64"/>
  <c r="CS10" i="64" s="1"/>
  <c r="T22" i="64"/>
  <c r="CS22" i="64" s="1"/>
  <c r="T35" i="64"/>
  <c r="CS35" i="64" s="1"/>
  <c r="T29" i="64"/>
  <c r="CS29" i="64" s="1"/>
  <c r="T26" i="64"/>
  <c r="CS26" i="64" s="1"/>
  <c r="T21" i="64"/>
  <c r="CS21" i="64" s="1"/>
  <c r="T15" i="64"/>
  <c r="CS15" i="64" s="1"/>
  <c r="T12" i="64"/>
  <c r="CS12" i="64" s="1"/>
  <c r="T16" i="64"/>
  <c r="CS16" i="64" s="1"/>
  <c r="T28" i="64"/>
  <c r="CS28" i="64" s="1"/>
  <c r="T11" i="64"/>
  <c r="CS11" i="64" s="1"/>
  <c r="T18" i="64"/>
  <c r="CS18" i="64" s="1"/>
  <c r="T23" i="64"/>
  <c r="CS23" i="64" s="1"/>
  <c r="T17" i="64"/>
  <c r="CS17" i="64" s="1"/>
  <c r="T20" i="64"/>
  <c r="CS20" i="64" s="1"/>
  <c r="T34" i="64"/>
  <c r="CS34" i="64" s="1"/>
  <c r="T30" i="64"/>
  <c r="CS30" i="64" s="1"/>
  <c r="T25" i="64"/>
  <c r="CS25" i="64" s="1"/>
  <c r="T24" i="64"/>
  <c r="CS24" i="64" s="1"/>
  <c r="T27" i="64"/>
  <c r="CS27" i="64" s="1"/>
  <c r="V18" i="55"/>
  <c r="V29" i="55"/>
  <c r="V30" i="55"/>
  <c r="V20" i="55"/>
  <c r="V34" i="55"/>
  <c r="V35" i="55"/>
  <c r="V16" i="55"/>
  <c r="V27" i="55"/>
  <c r="V10" i="55"/>
  <c r="V33" i="55"/>
  <c r="V31" i="55"/>
  <c r="V11" i="55"/>
  <c r="V12" i="55"/>
  <c r="V32" i="55"/>
  <c r="V17" i="55"/>
  <c r="V19" i="55"/>
  <c r="V25" i="55"/>
  <c r="V21" i="55"/>
  <c r="V28" i="55"/>
  <c r="V22" i="55"/>
  <c r="V26" i="55"/>
  <c r="V15" i="55"/>
  <c r="V23" i="55"/>
  <c r="V24" i="55"/>
  <c r="T25" i="59"/>
  <c r="CS25" i="59" s="1"/>
  <c r="T20" i="59"/>
  <c r="CS20" i="59" s="1"/>
  <c r="T24" i="59"/>
  <c r="CS24" i="59" s="1"/>
  <c r="T33" i="59"/>
  <c r="CS33" i="59" s="1"/>
  <c r="T18" i="59"/>
  <c r="CS18" i="59" s="1"/>
  <c r="T27" i="59"/>
  <c r="CS27" i="59" s="1"/>
  <c r="T22" i="59"/>
  <c r="CS22" i="59" s="1"/>
  <c r="T15" i="59"/>
  <c r="CS15" i="59" s="1"/>
  <c r="T28" i="59"/>
  <c r="CS28" i="59" s="1"/>
  <c r="T21" i="59"/>
  <c r="CS21" i="59" s="1"/>
  <c r="T30" i="59"/>
  <c r="CS30" i="59" s="1"/>
  <c r="T12" i="59"/>
  <c r="CS12" i="59" s="1"/>
  <c r="T32" i="59"/>
  <c r="CS32" i="59" s="1"/>
  <c r="T17" i="59"/>
  <c r="CS17" i="59" s="1"/>
  <c r="T23" i="59"/>
  <c r="CS23" i="59" s="1"/>
  <c r="T35" i="59"/>
  <c r="CS35" i="59" s="1"/>
  <c r="T29" i="59"/>
  <c r="CS29" i="59" s="1"/>
  <c r="T19" i="59"/>
  <c r="CS19" i="59" s="1"/>
  <c r="T11" i="59"/>
  <c r="CS11" i="59" s="1"/>
  <c r="T34" i="59"/>
  <c r="CS34" i="59" s="1"/>
  <c r="T10" i="59"/>
  <c r="CS10" i="59" s="1"/>
  <c r="T16" i="59"/>
  <c r="CS16" i="59" s="1"/>
  <c r="T31" i="59"/>
  <c r="CS31" i="59" s="1"/>
  <c r="T26" i="59"/>
  <c r="CS26" i="59" s="1"/>
  <c r="CY14" i="58"/>
  <c r="T22" i="54"/>
  <c r="CS22" i="54" s="1"/>
  <c r="T33" i="54"/>
  <c r="CS33" i="54" s="1"/>
  <c r="T18" i="54"/>
  <c r="CS18" i="54" s="1"/>
  <c r="T25" i="54"/>
  <c r="CS25" i="54" s="1"/>
  <c r="T26" i="54"/>
  <c r="CS26" i="54" s="1"/>
  <c r="T31" i="54"/>
  <c r="CS31" i="54" s="1"/>
  <c r="T23" i="54"/>
  <c r="CS23" i="54" s="1"/>
  <c r="T35" i="54"/>
  <c r="CS35" i="54" s="1"/>
  <c r="T12" i="54"/>
  <c r="CS12" i="54" s="1"/>
  <c r="T28" i="54"/>
  <c r="CS28" i="54" s="1"/>
  <c r="T27" i="54"/>
  <c r="CS27" i="54" s="1"/>
  <c r="T21" i="54"/>
  <c r="CS21" i="54" s="1"/>
  <c r="T16" i="54"/>
  <c r="CS16" i="54" s="1"/>
  <c r="T17" i="54"/>
  <c r="CS17" i="54" s="1"/>
  <c r="T15" i="54"/>
  <c r="CS15" i="54" s="1"/>
  <c r="T34" i="54"/>
  <c r="CS34" i="54" s="1"/>
  <c r="T30" i="54"/>
  <c r="CS30" i="54" s="1"/>
  <c r="T32" i="54"/>
  <c r="CS32" i="54" s="1"/>
  <c r="T29" i="54"/>
  <c r="CS29" i="54" s="1"/>
  <c r="T10" i="54"/>
  <c r="CS10" i="54" s="1"/>
  <c r="T20" i="54"/>
  <c r="CS20" i="54" s="1"/>
  <c r="T11" i="54"/>
  <c r="CS11" i="54" s="1"/>
  <c r="T19" i="54"/>
  <c r="CS19" i="54" s="1"/>
  <c r="T24" i="54"/>
  <c r="CS24" i="54" s="1"/>
  <c r="U17" i="67"/>
  <c r="DA17" i="67" s="1"/>
  <c r="U16" i="67"/>
  <c r="DA16" i="67" s="1"/>
  <c r="U24" i="67"/>
  <c r="DA24" i="67" s="1"/>
  <c r="U35" i="67"/>
  <c r="DA35" i="67" s="1"/>
  <c r="U25" i="67"/>
  <c r="DA25" i="67" s="1"/>
  <c r="U10" i="67"/>
  <c r="DA10" i="67" s="1"/>
  <c r="U20" i="67"/>
  <c r="DA20" i="67" s="1"/>
  <c r="U18" i="67"/>
  <c r="DA18" i="67" s="1"/>
  <c r="U28" i="67"/>
  <c r="DA28" i="67" s="1"/>
  <c r="U22" i="67"/>
  <c r="DA22" i="67" s="1"/>
  <c r="U31" i="67"/>
  <c r="DA31" i="67" s="1"/>
  <c r="U27" i="67"/>
  <c r="DA27" i="67" s="1"/>
  <c r="U29" i="67"/>
  <c r="DA29" i="67" s="1"/>
  <c r="U26" i="67"/>
  <c r="DA26" i="67" s="1"/>
  <c r="U30" i="67"/>
  <c r="DA30" i="67" s="1"/>
  <c r="U21" i="67"/>
  <c r="DA21" i="67" s="1"/>
  <c r="U15" i="67"/>
  <c r="DA15" i="67" s="1"/>
  <c r="U12" i="67"/>
  <c r="DA12" i="67" s="1"/>
  <c r="U11" i="67"/>
  <c r="DA11" i="67" s="1"/>
  <c r="U32" i="67"/>
  <c r="DA32" i="67" s="1"/>
  <c r="U33" i="67"/>
  <c r="DA33" i="67" s="1"/>
  <c r="U19" i="67"/>
  <c r="DA19" i="67" s="1"/>
  <c r="U34" i="67"/>
  <c r="DA34" i="67" s="1"/>
  <c r="U23" i="67"/>
  <c r="DA23" i="67" s="1"/>
  <c r="V14" i="55"/>
  <c r="U13" i="51"/>
  <c r="DA13" i="51" s="1"/>
  <c r="V13" i="63"/>
  <c r="T20" i="51"/>
  <c r="CS20" i="51" s="1"/>
  <c r="T19" i="51"/>
  <c r="CS19" i="51" s="1"/>
  <c r="T21" i="51"/>
  <c r="CS21" i="51" s="1"/>
  <c r="T34" i="51"/>
  <c r="CS34" i="51" s="1"/>
  <c r="T12" i="51"/>
  <c r="CS12" i="51" s="1"/>
  <c r="T27" i="51"/>
  <c r="CS27" i="51" s="1"/>
  <c r="T23" i="51"/>
  <c r="CS23" i="51" s="1"/>
  <c r="T26" i="51"/>
  <c r="CS26" i="51" s="1"/>
  <c r="T35" i="51"/>
  <c r="CS35" i="51" s="1"/>
  <c r="T29" i="51"/>
  <c r="CS29" i="51" s="1"/>
  <c r="T28" i="51"/>
  <c r="CS28" i="51" s="1"/>
  <c r="T25" i="51"/>
  <c r="CS25" i="51" s="1"/>
  <c r="T18" i="51"/>
  <c r="CS18" i="51" s="1"/>
  <c r="T16" i="51"/>
  <c r="CS16" i="51" s="1"/>
  <c r="T30" i="51"/>
  <c r="CS30" i="51" s="1"/>
  <c r="T31" i="51"/>
  <c r="CS31" i="51" s="1"/>
  <c r="T22" i="51"/>
  <c r="CS22" i="51" s="1"/>
  <c r="T11" i="51"/>
  <c r="CS11" i="51" s="1"/>
  <c r="T24" i="51"/>
  <c r="CS24" i="51" s="1"/>
  <c r="T32" i="51"/>
  <c r="CS32" i="51" s="1"/>
  <c r="T10" i="51"/>
  <c r="CS10" i="51" s="1"/>
  <c r="T15" i="51"/>
  <c r="CS15" i="51" s="1"/>
  <c r="T33" i="51"/>
  <c r="CS33" i="51" s="1"/>
  <c r="T17" i="51"/>
  <c r="CS17" i="51" s="1"/>
  <c r="U12" i="70"/>
  <c r="DA12" i="70" s="1"/>
  <c r="U31" i="70"/>
  <c r="DA31" i="70" s="1"/>
  <c r="U29" i="70"/>
  <c r="DA29" i="70" s="1"/>
  <c r="U23" i="70"/>
  <c r="DA23" i="70" s="1"/>
  <c r="U18" i="70"/>
  <c r="DA18" i="70" s="1"/>
  <c r="U32" i="70"/>
  <c r="DA32" i="70" s="1"/>
  <c r="U25" i="70"/>
  <c r="DA25" i="70" s="1"/>
  <c r="U17" i="70"/>
  <c r="DA17" i="70" s="1"/>
  <c r="U35" i="70"/>
  <c r="DA35" i="70" s="1"/>
  <c r="U11" i="70"/>
  <c r="DA11" i="70" s="1"/>
  <c r="U34" i="70"/>
  <c r="DA34" i="70" s="1"/>
  <c r="U33" i="70"/>
  <c r="DA33" i="70" s="1"/>
  <c r="U27" i="70"/>
  <c r="DA27" i="70" s="1"/>
  <c r="U28" i="70"/>
  <c r="DA28" i="70" s="1"/>
  <c r="U22" i="70"/>
  <c r="DA22" i="70" s="1"/>
  <c r="U20" i="70"/>
  <c r="DA20" i="70" s="1"/>
  <c r="U26" i="70"/>
  <c r="DA26" i="70" s="1"/>
  <c r="U10" i="70"/>
  <c r="DA10" i="70" s="1"/>
  <c r="U30" i="70"/>
  <c r="DA30" i="70" s="1"/>
  <c r="U21" i="70"/>
  <c r="DA21" i="70" s="1"/>
  <c r="U15" i="70"/>
  <c r="DA15" i="70" s="1"/>
  <c r="U16" i="70"/>
  <c r="DA16" i="70" s="1"/>
  <c r="U19" i="70"/>
  <c r="DA19" i="70" s="1"/>
  <c r="U24" i="70"/>
  <c r="DA24" i="70" s="1"/>
  <c r="V19" i="47"/>
  <c r="V27" i="47"/>
  <c r="V17" i="47"/>
  <c r="V32" i="47"/>
  <c r="V22" i="47"/>
  <c r="V34" i="47"/>
  <c r="V25" i="47"/>
  <c r="V29" i="47"/>
  <c r="V24" i="47"/>
  <c r="V28" i="47"/>
  <c r="V23" i="47"/>
  <c r="V11" i="47"/>
  <c r="V33" i="47"/>
  <c r="V10" i="47"/>
  <c r="V12" i="47"/>
  <c r="V31" i="47"/>
  <c r="V16" i="47"/>
  <c r="V21" i="47"/>
  <c r="V26" i="47"/>
  <c r="V20" i="47"/>
  <c r="V35" i="47"/>
  <c r="V30" i="47"/>
  <c r="V15" i="47"/>
  <c r="V18" i="47"/>
  <c r="V17" i="48"/>
  <c r="V31" i="48"/>
  <c r="V26" i="48"/>
  <c r="V33" i="48"/>
  <c r="V11" i="48"/>
  <c r="V35" i="48"/>
  <c r="V32" i="48"/>
  <c r="V28" i="48"/>
  <c r="V27" i="48"/>
  <c r="V24" i="48"/>
  <c r="V15" i="48"/>
  <c r="V34" i="48"/>
  <c r="V18" i="48"/>
  <c r="V16" i="48"/>
  <c r="V20" i="48"/>
  <c r="V25" i="48"/>
  <c r="V29" i="48"/>
  <c r="V12" i="48"/>
  <c r="V23" i="48"/>
  <c r="V30" i="48"/>
  <c r="V10" i="48"/>
  <c r="V22" i="48"/>
  <c r="V21" i="48"/>
  <c r="V19" i="48"/>
  <c r="T34" i="61"/>
  <c r="CS34" i="61" s="1"/>
  <c r="T10" i="61"/>
  <c r="CS10" i="61" s="1"/>
  <c r="T11" i="61"/>
  <c r="CS11" i="61" s="1"/>
  <c r="T26" i="61"/>
  <c r="CS26" i="61" s="1"/>
  <c r="T15" i="61"/>
  <c r="CS15" i="61" s="1"/>
  <c r="T22" i="61"/>
  <c r="CS22" i="61" s="1"/>
  <c r="T24" i="61"/>
  <c r="CS24" i="61" s="1"/>
  <c r="T19" i="61"/>
  <c r="CS19" i="61" s="1"/>
  <c r="T23" i="61"/>
  <c r="CS23" i="61" s="1"/>
  <c r="T16" i="61"/>
  <c r="CS16" i="61" s="1"/>
  <c r="T27" i="61"/>
  <c r="CS27" i="61" s="1"/>
  <c r="T30" i="61"/>
  <c r="CS30" i="61" s="1"/>
  <c r="T29" i="61"/>
  <c r="CS29" i="61" s="1"/>
  <c r="T21" i="61"/>
  <c r="CS21" i="61" s="1"/>
  <c r="T20" i="61"/>
  <c r="CS20" i="61" s="1"/>
  <c r="T32" i="61"/>
  <c r="CS32" i="61" s="1"/>
  <c r="T17" i="61"/>
  <c r="CS17" i="61" s="1"/>
  <c r="T31" i="61"/>
  <c r="CS31" i="61" s="1"/>
  <c r="T33" i="61"/>
  <c r="CS33" i="61" s="1"/>
  <c r="T18" i="61"/>
  <c r="CS18" i="61" s="1"/>
  <c r="T25" i="61"/>
  <c r="CS25" i="61" s="1"/>
  <c r="T28" i="61"/>
  <c r="CS28" i="61" s="1"/>
  <c r="T35" i="61"/>
  <c r="CS35" i="61" s="1"/>
  <c r="T12" i="61"/>
  <c r="CS12" i="61" s="1"/>
  <c r="V14" i="74"/>
  <c r="V14" i="48"/>
  <c r="V13" i="60"/>
  <c r="U24" i="48"/>
  <c r="DA24" i="48" s="1"/>
  <c r="U29" i="48"/>
  <c r="DA29" i="48" s="1"/>
  <c r="U26" i="48"/>
  <c r="DA26" i="48" s="1"/>
  <c r="U22" i="48"/>
  <c r="DA22" i="48" s="1"/>
  <c r="U31" i="48"/>
  <c r="DA31" i="48" s="1"/>
  <c r="U19" i="48"/>
  <c r="DA19" i="48" s="1"/>
  <c r="U27" i="48"/>
  <c r="DA27" i="48" s="1"/>
  <c r="U10" i="48"/>
  <c r="DA10" i="48" s="1"/>
  <c r="U18" i="48"/>
  <c r="DA18" i="48" s="1"/>
  <c r="U32" i="48"/>
  <c r="DA32" i="48" s="1"/>
  <c r="U17" i="48"/>
  <c r="DA17" i="48" s="1"/>
  <c r="U15" i="48"/>
  <c r="DA15" i="48" s="1"/>
  <c r="U33" i="48"/>
  <c r="DA33" i="48" s="1"/>
  <c r="U34" i="48"/>
  <c r="DA34" i="48" s="1"/>
  <c r="U23" i="48"/>
  <c r="DA23" i="48" s="1"/>
  <c r="U35" i="48"/>
  <c r="DA35" i="48" s="1"/>
  <c r="U21" i="48"/>
  <c r="DA21" i="48" s="1"/>
  <c r="U11" i="48"/>
  <c r="DA11" i="48" s="1"/>
  <c r="U20" i="48"/>
  <c r="DA20" i="48" s="1"/>
  <c r="U16" i="48"/>
  <c r="DA16" i="48" s="1"/>
  <c r="U30" i="48"/>
  <c r="DA30" i="48" s="1"/>
  <c r="U12" i="48"/>
  <c r="DA12" i="48" s="1"/>
  <c r="U25" i="48"/>
  <c r="DA25" i="48" s="1"/>
  <c r="U28" i="48"/>
  <c r="DA28" i="48" s="1"/>
  <c r="CY14" i="72"/>
  <c r="T13" i="51"/>
  <c r="CS13" i="51" s="1"/>
  <c r="T15" i="66"/>
  <c r="CS15" i="66" s="1"/>
  <c r="T12" i="66"/>
  <c r="CS12" i="66" s="1"/>
  <c r="T35" i="66"/>
  <c r="CS35" i="66" s="1"/>
  <c r="T24" i="66"/>
  <c r="CS24" i="66" s="1"/>
  <c r="T17" i="66"/>
  <c r="CS17" i="66" s="1"/>
  <c r="T32" i="66"/>
  <c r="CS32" i="66" s="1"/>
  <c r="T10" i="66"/>
  <c r="CS10" i="66" s="1"/>
  <c r="T21" i="66"/>
  <c r="CS21" i="66" s="1"/>
  <c r="T27" i="66"/>
  <c r="CS27" i="66" s="1"/>
  <c r="T18" i="66"/>
  <c r="CS18" i="66" s="1"/>
  <c r="T26" i="66"/>
  <c r="CS26" i="66" s="1"/>
  <c r="T25" i="66"/>
  <c r="CS25" i="66" s="1"/>
  <c r="T22" i="66"/>
  <c r="CS22" i="66" s="1"/>
  <c r="T11" i="66"/>
  <c r="CS11" i="66" s="1"/>
  <c r="T33" i="66"/>
  <c r="CS33" i="66" s="1"/>
  <c r="T19" i="66"/>
  <c r="CS19" i="66" s="1"/>
  <c r="T23" i="66"/>
  <c r="CS23" i="66" s="1"/>
  <c r="T20" i="66"/>
  <c r="CS20" i="66" s="1"/>
  <c r="T30" i="66"/>
  <c r="CS30" i="66" s="1"/>
  <c r="T31" i="66"/>
  <c r="CS31" i="66" s="1"/>
  <c r="T16" i="66"/>
  <c r="CS16" i="66" s="1"/>
  <c r="T34" i="66"/>
  <c r="CS34" i="66" s="1"/>
  <c r="T29" i="66"/>
  <c r="CS29" i="66" s="1"/>
  <c r="T28" i="66"/>
  <c r="CS28" i="66" s="1"/>
  <c r="U10" i="72"/>
  <c r="DA10" i="72" s="1"/>
  <c r="U35" i="72"/>
  <c r="DA35" i="72" s="1"/>
  <c r="U28" i="72"/>
  <c r="DA28" i="72" s="1"/>
  <c r="U17" i="72"/>
  <c r="DA17" i="72" s="1"/>
  <c r="U15" i="72"/>
  <c r="DA15" i="72" s="1"/>
  <c r="U30" i="72"/>
  <c r="DA30" i="72" s="1"/>
  <c r="U19" i="72"/>
  <c r="DA19" i="72" s="1"/>
  <c r="U31" i="72"/>
  <c r="DA31" i="72" s="1"/>
  <c r="U32" i="72"/>
  <c r="DA32" i="72" s="1"/>
  <c r="U26" i="72"/>
  <c r="DA26" i="72" s="1"/>
  <c r="U22" i="72"/>
  <c r="DA22" i="72" s="1"/>
  <c r="U33" i="72"/>
  <c r="DA33" i="72" s="1"/>
  <c r="U23" i="72"/>
  <c r="DA23" i="72" s="1"/>
  <c r="U34" i="72"/>
  <c r="DA34" i="72" s="1"/>
  <c r="U29" i="72"/>
  <c r="DA29" i="72" s="1"/>
  <c r="U18" i="72"/>
  <c r="DA18" i="72" s="1"/>
  <c r="U27" i="72"/>
  <c r="DA27" i="72" s="1"/>
  <c r="U16" i="72"/>
  <c r="DA16" i="72" s="1"/>
  <c r="U24" i="72"/>
  <c r="DA24" i="72" s="1"/>
  <c r="U11" i="72"/>
  <c r="DA11" i="72" s="1"/>
  <c r="U21" i="72"/>
  <c r="DA21" i="72" s="1"/>
  <c r="U20" i="72"/>
  <c r="DA20" i="72" s="1"/>
  <c r="U12" i="72"/>
  <c r="DA12" i="72" s="1"/>
  <c r="U25" i="72"/>
  <c r="DA25" i="72" s="1"/>
  <c r="DF13" i="46"/>
  <c r="DD13" i="46"/>
  <c r="DE13" i="46" s="1"/>
  <c r="T13" i="47"/>
  <c r="CS13" i="47" s="1"/>
  <c r="CY13" i="57"/>
  <c r="CU13" i="57"/>
  <c r="V12" i="49"/>
  <c r="V20" i="49"/>
  <c r="V34" i="49"/>
  <c r="V32" i="49"/>
  <c r="V35" i="49"/>
  <c r="V33" i="49"/>
  <c r="V25" i="49"/>
  <c r="V21" i="49"/>
  <c r="V31" i="49"/>
  <c r="V18" i="49"/>
  <c r="V23" i="49"/>
  <c r="V19" i="49"/>
  <c r="V27" i="49"/>
  <c r="V10" i="49"/>
  <c r="V28" i="49"/>
  <c r="V11" i="49"/>
  <c r="V15" i="49"/>
  <c r="V22" i="49"/>
  <c r="V16" i="49"/>
  <c r="V29" i="49"/>
  <c r="V26" i="49"/>
  <c r="V30" i="49"/>
  <c r="V24" i="49"/>
  <c r="V17" i="49"/>
  <c r="U13" i="60"/>
  <c r="DA13" i="60" s="1"/>
  <c r="U14" i="52"/>
  <c r="DA14" i="52" s="1"/>
  <c r="V30" i="63"/>
  <c r="V18" i="63"/>
  <c r="V23" i="63"/>
  <c r="V17" i="63"/>
  <c r="V25" i="63"/>
  <c r="V29" i="63"/>
  <c r="V33" i="63"/>
  <c r="V31" i="63"/>
  <c r="V35" i="63"/>
  <c r="V21" i="63"/>
  <c r="V26" i="63"/>
  <c r="V32" i="63"/>
  <c r="V27" i="63"/>
  <c r="V11" i="63"/>
  <c r="V16" i="63"/>
  <c r="V20" i="63"/>
  <c r="V34" i="63"/>
  <c r="V10" i="63"/>
  <c r="V19" i="63"/>
  <c r="V15" i="63"/>
  <c r="V22" i="63"/>
  <c r="V12" i="63"/>
  <c r="V24" i="63"/>
  <c r="V28" i="63"/>
  <c r="T32" i="48"/>
  <c r="CS32" i="48" s="1"/>
  <c r="T17" i="48"/>
  <c r="CS17" i="48" s="1"/>
  <c r="T31" i="48"/>
  <c r="CS31" i="48" s="1"/>
  <c r="T35" i="48"/>
  <c r="CS35" i="48" s="1"/>
  <c r="T28" i="48"/>
  <c r="CS28" i="48" s="1"/>
  <c r="T26" i="48"/>
  <c r="CS26" i="48" s="1"/>
  <c r="T21" i="48"/>
  <c r="CS21" i="48" s="1"/>
  <c r="T10" i="48"/>
  <c r="CS10" i="48" s="1"/>
  <c r="T16" i="48"/>
  <c r="CS16" i="48" s="1"/>
  <c r="T29" i="48"/>
  <c r="CS29" i="48" s="1"/>
  <c r="T15" i="48"/>
  <c r="CS15" i="48" s="1"/>
  <c r="T22" i="48"/>
  <c r="CS22" i="48" s="1"/>
  <c r="T25" i="48"/>
  <c r="CS25" i="48" s="1"/>
  <c r="T18" i="48"/>
  <c r="CS18" i="48" s="1"/>
  <c r="T27" i="48"/>
  <c r="CS27" i="48" s="1"/>
  <c r="T34" i="48"/>
  <c r="CS34" i="48" s="1"/>
  <c r="T30" i="48"/>
  <c r="CS30" i="48" s="1"/>
  <c r="T23" i="48"/>
  <c r="CS23" i="48" s="1"/>
  <c r="T12" i="48"/>
  <c r="CS12" i="48" s="1"/>
  <c r="T24" i="48"/>
  <c r="CS24" i="48" s="1"/>
  <c r="T11" i="48"/>
  <c r="CS11" i="48" s="1"/>
  <c r="T33" i="48"/>
  <c r="CS33" i="48" s="1"/>
  <c r="T20" i="48"/>
  <c r="CS20" i="48" s="1"/>
  <c r="T19" i="48"/>
  <c r="CS19" i="48" s="1"/>
  <c r="U34" i="65"/>
  <c r="DA34" i="65" s="1"/>
  <c r="U29" i="65"/>
  <c r="DA29" i="65" s="1"/>
  <c r="U16" i="65"/>
  <c r="DA16" i="65" s="1"/>
  <c r="U22" i="65"/>
  <c r="DA22" i="65" s="1"/>
  <c r="U19" i="65"/>
  <c r="DA19" i="65" s="1"/>
  <c r="U26" i="65"/>
  <c r="DA26" i="65" s="1"/>
  <c r="U25" i="65"/>
  <c r="DA25" i="65" s="1"/>
  <c r="U18" i="65"/>
  <c r="DA18" i="65" s="1"/>
  <c r="U23" i="65"/>
  <c r="DA23" i="65" s="1"/>
  <c r="U11" i="65"/>
  <c r="DA11" i="65" s="1"/>
  <c r="U20" i="65"/>
  <c r="DA20" i="65" s="1"/>
  <c r="U10" i="65"/>
  <c r="DA10" i="65" s="1"/>
  <c r="U15" i="65"/>
  <c r="DA15" i="65" s="1"/>
  <c r="U21" i="65"/>
  <c r="DA21" i="65" s="1"/>
  <c r="U30" i="65"/>
  <c r="DA30" i="65" s="1"/>
  <c r="U28" i="65"/>
  <c r="DA28" i="65" s="1"/>
  <c r="U33" i="65"/>
  <c r="DA33" i="65" s="1"/>
  <c r="U17" i="65"/>
  <c r="DA17" i="65" s="1"/>
  <c r="U32" i="65"/>
  <c r="DA32" i="65" s="1"/>
  <c r="U24" i="65"/>
  <c r="DA24" i="65" s="1"/>
  <c r="U31" i="65"/>
  <c r="DA31" i="65" s="1"/>
  <c r="U35" i="65"/>
  <c r="DA35" i="65" s="1"/>
  <c r="U12" i="65"/>
  <c r="DA12" i="65" s="1"/>
  <c r="U27" i="65"/>
  <c r="DA27" i="65" s="1"/>
  <c r="T17" i="67"/>
  <c r="CS17" i="67" s="1"/>
  <c r="T20" i="67"/>
  <c r="CS20" i="67" s="1"/>
  <c r="T12" i="67"/>
  <c r="CS12" i="67" s="1"/>
  <c r="T30" i="67"/>
  <c r="CS30" i="67" s="1"/>
  <c r="T33" i="67"/>
  <c r="CS33" i="67" s="1"/>
  <c r="T19" i="67"/>
  <c r="CS19" i="67" s="1"/>
  <c r="T18" i="67"/>
  <c r="CS18" i="67" s="1"/>
  <c r="T16" i="67"/>
  <c r="CS16" i="67" s="1"/>
  <c r="T23" i="67"/>
  <c r="CS23" i="67" s="1"/>
  <c r="T25" i="67"/>
  <c r="CS25" i="67" s="1"/>
  <c r="T26" i="67"/>
  <c r="CS26" i="67" s="1"/>
  <c r="T10" i="67"/>
  <c r="CS10" i="67" s="1"/>
  <c r="T31" i="67"/>
  <c r="CS31" i="67" s="1"/>
  <c r="T34" i="67"/>
  <c r="CS34" i="67" s="1"/>
  <c r="T11" i="67"/>
  <c r="CS11" i="67" s="1"/>
  <c r="T27" i="67"/>
  <c r="CS27" i="67" s="1"/>
  <c r="T35" i="67"/>
  <c r="CS35" i="67" s="1"/>
  <c r="T28" i="67"/>
  <c r="CS28" i="67" s="1"/>
  <c r="T15" i="67"/>
  <c r="CS15" i="67" s="1"/>
  <c r="T24" i="67"/>
  <c r="CS24" i="67" s="1"/>
  <c r="T21" i="67"/>
  <c r="CS21" i="67" s="1"/>
  <c r="T22" i="67"/>
  <c r="CS22" i="67" s="1"/>
  <c r="T29" i="67"/>
  <c r="CS29" i="67" s="1"/>
  <c r="T32" i="67"/>
  <c r="CS32" i="67" s="1"/>
  <c r="V14" i="68"/>
  <c r="V18" i="58"/>
  <c r="V11" i="58"/>
  <c r="V27" i="58"/>
  <c r="V12" i="58"/>
  <c r="V25" i="58"/>
  <c r="V22" i="58"/>
  <c r="V35" i="58"/>
  <c r="V10" i="58"/>
  <c r="V33" i="58"/>
  <c r="V20" i="58"/>
  <c r="V24" i="58"/>
  <c r="V29" i="58"/>
  <c r="V31" i="58"/>
  <c r="V32" i="58"/>
  <c r="V17" i="58"/>
  <c r="V28" i="58"/>
  <c r="V16" i="58"/>
  <c r="V26" i="58"/>
  <c r="V23" i="58"/>
  <c r="V34" i="58"/>
  <c r="V15" i="58"/>
  <c r="V19" i="58"/>
  <c r="V21" i="58"/>
  <c r="V30" i="58"/>
  <c r="T13" i="63"/>
  <c r="CS13" i="63" s="1"/>
  <c r="V31" i="72"/>
  <c r="V20" i="72"/>
  <c r="V27" i="72"/>
  <c r="V24" i="72"/>
  <c r="V15" i="72"/>
  <c r="V34" i="72"/>
  <c r="V17" i="72"/>
  <c r="V30" i="72"/>
  <c r="V19" i="72"/>
  <c r="V21" i="72"/>
  <c r="V10" i="72"/>
  <c r="V35" i="72"/>
  <c r="V28" i="72"/>
  <c r="V23" i="72"/>
  <c r="V16" i="72"/>
  <c r="V25" i="72"/>
  <c r="V18" i="72"/>
  <c r="V26" i="72"/>
  <c r="V12" i="72"/>
  <c r="V32" i="72"/>
  <c r="V33" i="72"/>
  <c r="V11" i="72"/>
  <c r="V29" i="72"/>
  <c r="V22" i="72"/>
  <c r="T14" i="54"/>
  <c r="CS14" i="54" s="1"/>
  <c r="U24" i="75"/>
  <c r="DA24" i="75" s="1"/>
  <c r="U15" i="75"/>
  <c r="DA15" i="75" s="1"/>
  <c r="U31" i="75"/>
  <c r="DA31" i="75" s="1"/>
  <c r="U23" i="75"/>
  <c r="DA23" i="75" s="1"/>
  <c r="U30" i="75"/>
  <c r="DA30" i="75" s="1"/>
  <c r="U19" i="75"/>
  <c r="DA19" i="75" s="1"/>
  <c r="U32" i="75"/>
  <c r="DA32" i="75" s="1"/>
  <c r="U21" i="75"/>
  <c r="DA21" i="75" s="1"/>
  <c r="U16" i="75"/>
  <c r="DA16" i="75" s="1"/>
  <c r="U25" i="75"/>
  <c r="DA25" i="75" s="1"/>
  <c r="U26" i="75"/>
  <c r="DA26" i="75" s="1"/>
  <c r="U17" i="75"/>
  <c r="DA17" i="75" s="1"/>
  <c r="U11" i="75"/>
  <c r="DA11" i="75" s="1"/>
  <c r="U35" i="75"/>
  <c r="DA35" i="75" s="1"/>
  <c r="U33" i="75"/>
  <c r="DA33" i="75" s="1"/>
  <c r="U20" i="75"/>
  <c r="DA20" i="75" s="1"/>
  <c r="U18" i="75"/>
  <c r="DA18" i="75" s="1"/>
  <c r="U29" i="75"/>
  <c r="DA29" i="75" s="1"/>
  <c r="U22" i="75"/>
  <c r="DA22" i="75" s="1"/>
  <c r="U28" i="75"/>
  <c r="DA28" i="75" s="1"/>
  <c r="U10" i="75"/>
  <c r="DA10" i="75" s="1"/>
  <c r="U27" i="75"/>
  <c r="DA27" i="75" s="1"/>
  <c r="U12" i="75"/>
  <c r="DA12" i="75" s="1"/>
  <c r="U34" i="75"/>
  <c r="DA34" i="75" s="1"/>
  <c r="V13" i="72"/>
  <c r="DH13" i="62"/>
  <c r="CL13" i="62"/>
  <c r="CM13" i="62" s="1"/>
  <c r="CU14" i="71"/>
  <c r="CY14" i="71"/>
  <c r="U13" i="53"/>
  <c r="DA13" i="53" s="1"/>
  <c r="CL14" i="59"/>
  <c r="CM14" i="59" s="1"/>
  <c r="T14" i="48"/>
  <c r="CS14" i="48" s="1"/>
  <c r="U31" i="49"/>
  <c r="DA31" i="49" s="1"/>
  <c r="U19" i="49"/>
  <c r="DA19" i="49" s="1"/>
  <c r="U11" i="49"/>
  <c r="DA11" i="49" s="1"/>
  <c r="U24" i="49"/>
  <c r="DA24" i="49" s="1"/>
  <c r="U32" i="49"/>
  <c r="DA32" i="49" s="1"/>
  <c r="U29" i="49"/>
  <c r="DA29" i="49" s="1"/>
  <c r="U23" i="49"/>
  <c r="DA23" i="49" s="1"/>
  <c r="U21" i="49"/>
  <c r="DA21" i="49" s="1"/>
  <c r="U22" i="49"/>
  <c r="DA22" i="49" s="1"/>
  <c r="U15" i="49"/>
  <c r="DA15" i="49" s="1"/>
  <c r="U18" i="49"/>
  <c r="DA18" i="49" s="1"/>
  <c r="U30" i="49"/>
  <c r="DA30" i="49" s="1"/>
  <c r="U34" i="49"/>
  <c r="DA34" i="49" s="1"/>
  <c r="U12" i="49"/>
  <c r="DA12" i="49" s="1"/>
  <c r="U35" i="49"/>
  <c r="DA35" i="49" s="1"/>
  <c r="U25" i="49"/>
  <c r="DA25" i="49" s="1"/>
  <c r="U20" i="49"/>
  <c r="DA20" i="49" s="1"/>
  <c r="U27" i="49"/>
  <c r="DA27" i="49" s="1"/>
  <c r="U26" i="49"/>
  <c r="DA26" i="49" s="1"/>
  <c r="U17" i="49"/>
  <c r="DA17" i="49" s="1"/>
  <c r="U10" i="49"/>
  <c r="DA10" i="49" s="1"/>
  <c r="U33" i="49"/>
  <c r="DA33" i="49" s="1"/>
  <c r="U28" i="49"/>
  <c r="DA28" i="49" s="1"/>
  <c r="U16" i="49"/>
  <c r="DA16" i="49" s="1"/>
  <c r="U13" i="65"/>
  <c r="DA13" i="65" s="1"/>
  <c r="T13" i="60"/>
  <c r="CS13" i="60" s="1"/>
  <c r="V14" i="52"/>
  <c r="V11" i="76"/>
  <c r="V24" i="76"/>
  <c r="V23" i="76"/>
  <c r="V21" i="76"/>
  <c r="V28" i="76"/>
  <c r="V35" i="76"/>
  <c r="V30" i="76"/>
  <c r="V29" i="76"/>
  <c r="V32" i="76"/>
  <c r="V16" i="76"/>
  <c r="V34" i="76"/>
  <c r="V31" i="76"/>
  <c r="V17" i="76"/>
  <c r="V19" i="76"/>
  <c r="V10" i="76"/>
  <c r="V12" i="76"/>
  <c r="V15" i="76"/>
  <c r="V18" i="76"/>
  <c r="V22" i="76"/>
  <c r="V26" i="76"/>
  <c r="V20" i="76"/>
  <c r="V33" i="76"/>
  <c r="V27" i="76"/>
  <c r="V25" i="76"/>
  <c r="T30" i="63"/>
  <c r="CS30" i="63" s="1"/>
  <c r="T28" i="63"/>
  <c r="CS28" i="63" s="1"/>
  <c r="T22" i="63"/>
  <c r="CS22" i="63" s="1"/>
  <c r="T11" i="63"/>
  <c r="CS11" i="63" s="1"/>
  <c r="T29" i="63"/>
  <c r="CS29" i="63" s="1"/>
  <c r="T23" i="63"/>
  <c r="CS23" i="63" s="1"/>
  <c r="T21" i="63"/>
  <c r="CS21" i="63" s="1"/>
  <c r="T10" i="63"/>
  <c r="CS10" i="63" s="1"/>
  <c r="T33" i="63"/>
  <c r="CS33" i="63" s="1"/>
  <c r="T26" i="63"/>
  <c r="CS26" i="63" s="1"/>
  <c r="T32" i="63"/>
  <c r="CS32" i="63" s="1"/>
  <c r="T35" i="63"/>
  <c r="CS35" i="63" s="1"/>
  <c r="T31" i="63"/>
  <c r="CS31" i="63" s="1"/>
  <c r="T25" i="63"/>
  <c r="CS25" i="63" s="1"/>
  <c r="T17" i="63"/>
  <c r="CS17" i="63" s="1"/>
  <c r="T15" i="63"/>
  <c r="CS15" i="63" s="1"/>
  <c r="T16" i="63"/>
  <c r="CS16" i="63" s="1"/>
  <c r="T24" i="63"/>
  <c r="CS24" i="63" s="1"/>
  <c r="T34" i="63"/>
  <c r="CS34" i="63" s="1"/>
  <c r="T27" i="63"/>
  <c r="CS27" i="63" s="1"/>
  <c r="T12" i="63"/>
  <c r="CS12" i="63" s="1"/>
  <c r="T20" i="63"/>
  <c r="CS20" i="63" s="1"/>
  <c r="T18" i="63"/>
  <c r="CS18" i="63" s="1"/>
  <c r="T19" i="63"/>
  <c r="CS19" i="63" s="1"/>
  <c r="U14" i="50"/>
  <c r="DA14" i="50" s="1"/>
  <c r="U13" i="66"/>
  <c r="DA13" i="66" s="1"/>
  <c r="T15" i="52"/>
  <c r="CS15" i="52" s="1"/>
  <c r="T31" i="52"/>
  <c r="CS31" i="52" s="1"/>
  <c r="T34" i="52"/>
  <c r="CS34" i="52" s="1"/>
  <c r="T11" i="52"/>
  <c r="CS11" i="52" s="1"/>
  <c r="T16" i="52"/>
  <c r="CS16" i="52" s="1"/>
  <c r="T27" i="52"/>
  <c r="CS27" i="52" s="1"/>
  <c r="T10" i="52"/>
  <c r="CS10" i="52" s="1"/>
  <c r="T35" i="52"/>
  <c r="CS35" i="52" s="1"/>
  <c r="T22" i="52"/>
  <c r="CS22" i="52" s="1"/>
  <c r="T23" i="52"/>
  <c r="CS23" i="52" s="1"/>
  <c r="T30" i="52"/>
  <c r="CS30" i="52" s="1"/>
  <c r="T26" i="52"/>
  <c r="CS26" i="52" s="1"/>
  <c r="T24" i="52"/>
  <c r="CS24" i="52" s="1"/>
  <c r="T25" i="52"/>
  <c r="CS25" i="52" s="1"/>
  <c r="T18" i="52"/>
  <c r="CS18" i="52" s="1"/>
  <c r="T28" i="52"/>
  <c r="CS28" i="52" s="1"/>
  <c r="T21" i="52"/>
  <c r="CS21" i="52" s="1"/>
  <c r="T29" i="52"/>
  <c r="CS29" i="52" s="1"/>
  <c r="T33" i="52"/>
  <c r="CS33" i="52" s="1"/>
  <c r="T19" i="52"/>
  <c r="CS19" i="52" s="1"/>
  <c r="T20" i="52"/>
  <c r="CS20" i="52" s="1"/>
  <c r="T17" i="52"/>
  <c r="CS17" i="52" s="1"/>
  <c r="T12" i="52"/>
  <c r="CS12" i="52" s="1"/>
  <c r="T32" i="52"/>
  <c r="CS32" i="52" s="1"/>
  <c r="V14" i="62"/>
  <c r="V14" i="57"/>
  <c r="T14" i="64"/>
  <c r="CS14" i="64" s="1"/>
  <c r="V11" i="65"/>
  <c r="V28" i="65"/>
  <c r="V30" i="65"/>
  <c r="V24" i="65"/>
  <c r="V12" i="65"/>
  <c r="V27" i="65"/>
  <c r="V32" i="65"/>
  <c r="V31" i="65"/>
  <c r="V20" i="65"/>
  <c r="V19" i="65"/>
  <c r="V21" i="65"/>
  <c r="V29" i="65"/>
  <c r="V26" i="65"/>
  <c r="V34" i="65"/>
  <c r="V10" i="65"/>
  <c r="V25" i="65"/>
  <c r="V35" i="65"/>
  <c r="V33" i="65"/>
  <c r="V17" i="65"/>
  <c r="V15" i="65"/>
  <c r="V22" i="65"/>
  <c r="V16" i="65"/>
  <c r="V18" i="65"/>
  <c r="V23" i="65"/>
  <c r="V13" i="54"/>
  <c r="CY13" i="50"/>
  <c r="CU13" i="50"/>
  <c r="U14" i="68"/>
  <c r="DA14" i="68" s="1"/>
  <c r="V34" i="46"/>
  <c r="V12" i="46"/>
  <c r="V19" i="46"/>
  <c r="V11" i="46"/>
  <c r="V17" i="46"/>
  <c r="V27" i="46"/>
  <c r="V31" i="46"/>
  <c r="V35" i="46"/>
  <c r="V33" i="46"/>
  <c r="V16" i="46"/>
  <c r="V23" i="46"/>
  <c r="V28" i="46"/>
  <c r="V30" i="46"/>
  <c r="V25" i="46"/>
  <c r="V26" i="46"/>
  <c r="V24" i="46"/>
  <c r="V32" i="46"/>
  <c r="V20" i="46"/>
  <c r="V18" i="46"/>
  <c r="V10" i="46"/>
  <c r="V22" i="46"/>
  <c r="V29" i="46"/>
  <c r="V15" i="46"/>
  <c r="V21" i="46"/>
  <c r="T19" i="58"/>
  <c r="CS19" i="58" s="1"/>
  <c r="T20" i="58"/>
  <c r="CS20" i="58" s="1"/>
  <c r="T18" i="58"/>
  <c r="CS18" i="58" s="1"/>
  <c r="T24" i="58"/>
  <c r="CS24" i="58" s="1"/>
  <c r="T17" i="58"/>
  <c r="CS17" i="58" s="1"/>
  <c r="T15" i="58"/>
  <c r="CS15" i="58" s="1"/>
  <c r="T28" i="58"/>
  <c r="CS28" i="58" s="1"/>
  <c r="T22" i="58"/>
  <c r="CS22" i="58" s="1"/>
  <c r="T23" i="58"/>
  <c r="CS23" i="58" s="1"/>
  <c r="T32" i="58"/>
  <c r="CS32" i="58" s="1"/>
  <c r="T26" i="58"/>
  <c r="CS26" i="58" s="1"/>
  <c r="T34" i="58"/>
  <c r="CS34" i="58" s="1"/>
  <c r="T16" i="58"/>
  <c r="CS16" i="58" s="1"/>
  <c r="T33" i="58"/>
  <c r="CS33" i="58" s="1"/>
  <c r="T11" i="58"/>
  <c r="CS11" i="58" s="1"/>
  <c r="T10" i="58"/>
  <c r="CS10" i="58" s="1"/>
  <c r="T21" i="58"/>
  <c r="CS21" i="58" s="1"/>
  <c r="T27" i="58"/>
  <c r="CS27" i="58" s="1"/>
  <c r="T35" i="58"/>
  <c r="CS35" i="58" s="1"/>
  <c r="T31" i="58"/>
  <c r="CS31" i="58" s="1"/>
  <c r="T25" i="58"/>
  <c r="CS25" i="58" s="1"/>
  <c r="T30" i="58"/>
  <c r="CS30" i="58" s="1"/>
  <c r="T12" i="58"/>
  <c r="CS12" i="58" s="1"/>
  <c r="T29" i="58"/>
  <c r="CS29" i="58" s="1"/>
  <c r="V13" i="59"/>
  <c r="T14" i="67"/>
  <c r="CS14" i="67" s="1"/>
  <c r="T24" i="69"/>
  <c r="CS24" i="69" s="1"/>
  <c r="T31" i="69"/>
  <c r="CS31" i="69" s="1"/>
  <c r="T32" i="69"/>
  <c r="CS32" i="69" s="1"/>
  <c r="T35" i="69"/>
  <c r="CS35" i="69" s="1"/>
  <c r="T19" i="69"/>
  <c r="CS19" i="69" s="1"/>
  <c r="T12" i="69"/>
  <c r="CS12" i="69" s="1"/>
  <c r="T20" i="69"/>
  <c r="CS20" i="69" s="1"/>
  <c r="T26" i="69"/>
  <c r="CS26" i="69" s="1"/>
  <c r="T33" i="69"/>
  <c r="CS33" i="69" s="1"/>
  <c r="T15" i="69"/>
  <c r="CS15" i="69" s="1"/>
  <c r="T21" i="69"/>
  <c r="CS21" i="69" s="1"/>
  <c r="T30" i="69"/>
  <c r="CS30" i="69" s="1"/>
  <c r="T16" i="69"/>
  <c r="CS16" i="69" s="1"/>
  <c r="T10" i="69"/>
  <c r="CS10" i="69" s="1"/>
  <c r="T18" i="69"/>
  <c r="CS18" i="69" s="1"/>
  <c r="T11" i="69"/>
  <c r="CS11" i="69" s="1"/>
  <c r="T25" i="69"/>
  <c r="CS25" i="69" s="1"/>
  <c r="T28" i="69"/>
  <c r="CS28" i="69" s="1"/>
  <c r="T23" i="69"/>
  <c r="CS23" i="69" s="1"/>
  <c r="T29" i="69"/>
  <c r="CS29" i="69" s="1"/>
  <c r="T27" i="69"/>
  <c r="CS27" i="69" s="1"/>
  <c r="T17" i="69"/>
  <c r="CS17" i="69" s="1"/>
  <c r="T34" i="69"/>
  <c r="CS34" i="69" s="1"/>
  <c r="T22" i="69"/>
  <c r="CS22" i="69" s="1"/>
  <c r="V25" i="56"/>
  <c r="V17" i="56"/>
  <c r="V24" i="56"/>
  <c r="V29" i="56"/>
  <c r="V33" i="56"/>
  <c r="V12" i="56"/>
  <c r="V21" i="56"/>
  <c r="V20" i="56"/>
  <c r="V18" i="56"/>
  <c r="V26" i="56"/>
  <c r="V19" i="56"/>
  <c r="V31" i="56"/>
  <c r="V22" i="56"/>
  <c r="V10" i="56"/>
  <c r="V16" i="56"/>
  <c r="V11" i="56"/>
  <c r="V15" i="56"/>
  <c r="V32" i="56"/>
  <c r="V28" i="56"/>
  <c r="V35" i="56"/>
  <c r="V23" i="56"/>
  <c r="V34" i="56"/>
  <c r="V27" i="56"/>
  <c r="V30" i="56"/>
  <c r="U13" i="52"/>
  <c r="DA13" i="52" s="1"/>
  <c r="T28" i="72"/>
  <c r="CS28" i="72" s="1"/>
  <c r="T35" i="72"/>
  <c r="CS35" i="72" s="1"/>
  <c r="T26" i="72"/>
  <c r="CS26" i="72" s="1"/>
  <c r="T16" i="72"/>
  <c r="CS16" i="72" s="1"/>
  <c r="T25" i="72"/>
  <c r="CS25" i="72" s="1"/>
  <c r="T18" i="72"/>
  <c r="CS18" i="72" s="1"/>
  <c r="T31" i="72"/>
  <c r="CS31" i="72" s="1"/>
  <c r="T11" i="72"/>
  <c r="CS11" i="72" s="1"/>
  <c r="T21" i="72"/>
  <c r="CS21" i="72" s="1"/>
  <c r="T33" i="72"/>
  <c r="CS33" i="72" s="1"/>
  <c r="T24" i="72"/>
  <c r="CS24" i="72" s="1"/>
  <c r="T20" i="72"/>
  <c r="CS20" i="72" s="1"/>
  <c r="T17" i="72"/>
  <c r="CS17" i="72" s="1"/>
  <c r="T10" i="72"/>
  <c r="CS10" i="72" s="1"/>
  <c r="T30" i="72"/>
  <c r="CS30" i="72" s="1"/>
  <c r="T29" i="72"/>
  <c r="CS29" i="72" s="1"/>
  <c r="T12" i="72"/>
  <c r="CS12" i="72" s="1"/>
  <c r="T32" i="72"/>
  <c r="CS32" i="72" s="1"/>
  <c r="T34" i="72"/>
  <c r="CS34" i="72" s="1"/>
  <c r="T19" i="72"/>
  <c r="CS19" i="72" s="1"/>
  <c r="T27" i="72"/>
  <c r="CS27" i="72" s="1"/>
  <c r="T15" i="72"/>
  <c r="CS15" i="72" s="1"/>
  <c r="T23" i="72"/>
  <c r="CS23" i="72" s="1"/>
  <c r="T22" i="72"/>
  <c r="CS22" i="72" s="1"/>
  <c r="U13" i="58"/>
  <c r="DA13" i="58" s="1"/>
  <c r="V25" i="68"/>
  <c r="V35" i="68"/>
  <c r="V16" i="68"/>
  <c r="V10" i="68"/>
  <c r="V34" i="68"/>
  <c r="V21" i="68"/>
  <c r="V23" i="68"/>
  <c r="V15" i="68"/>
  <c r="V12" i="68"/>
  <c r="V22" i="68"/>
  <c r="V26" i="68"/>
  <c r="V18" i="68"/>
  <c r="V11" i="68"/>
  <c r="V30" i="68"/>
  <c r="V29" i="68"/>
  <c r="V24" i="68"/>
  <c r="V20" i="68"/>
  <c r="V28" i="68"/>
  <c r="V33" i="68"/>
  <c r="V27" i="68"/>
  <c r="V19" i="68"/>
  <c r="V17" i="68"/>
  <c r="V31" i="68"/>
  <c r="V32" i="68"/>
  <c r="T13" i="46"/>
  <c r="CS13" i="46" s="1"/>
  <c r="V24" i="75"/>
  <c r="V26" i="75"/>
  <c r="V32" i="75"/>
  <c r="V10" i="75"/>
  <c r="V35" i="75"/>
  <c r="V20" i="75"/>
  <c r="V17" i="75"/>
  <c r="V22" i="75"/>
  <c r="V31" i="75"/>
  <c r="V16" i="75"/>
  <c r="V11" i="75"/>
  <c r="V23" i="75"/>
  <c r="V12" i="75"/>
  <c r="V28" i="75"/>
  <c r="V21" i="75"/>
  <c r="V34" i="75"/>
  <c r="V29" i="75"/>
  <c r="V30" i="75"/>
  <c r="V33" i="75"/>
  <c r="V15" i="75"/>
  <c r="V18" i="75"/>
  <c r="V19" i="75"/>
  <c r="V25" i="75"/>
  <c r="V27" i="75"/>
  <c r="T13" i="72"/>
  <c r="CS13" i="72" s="1"/>
  <c r="U13" i="62"/>
  <c r="DA13" i="62" s="1"/>
  <c r="U21" i="71"/>
  <c r="DA21" i="71" s="1"/>
  <c r="U28" i="71"/>
  <c r="DA28" i="71" s="1"/>
  <c r="U23" i="71"/>
  <c r="DA23" i="71" s="1"/>
  <c r="U26" i="71"/>
  <c r="DA26" i="71" s="1"/>
  <c r="U34" i="71"/>
  <c r="DA34" i="71" s="1"/>
  <c r="U19" i="71"/>
  <c r="DA19" i="71" s="1"/>
  <c r="U16" i="71"/>
  <c r="DA16" i="71" s="1"/>
  <c r="U24" i="71"/>
  <c r="DA24" i="71" s="1"/>
  <c r="U29" i="71"/>
  <c r="DA29" i="71" s="1"/>
  <c r="U27" i="71"/>
  <c r="DA27" i="71" s="1"/>
  <c r="U31" i="71"/>
  <c r="DA31" i="71" s="1"/>
  <c r="U10" i="71"/>
  <c r="DA10" i="71" s="1"/>
  <c r="U18" i="71"/>
  <c r="DA18" i="71" s="1"/>
  <c r="U32" i="71"/>
  <c r="DA32" i="71" s="1"/>
  <c r="U30" i="71"/>
  <c r="DA30" i="71" s="1"/>
  <c r="U15" i="71"/>
  <c r="DA15" i="71" s="1"/>
  <c r="U33" i="71"/>
  <c r="DA33" i="71" s="1"/>
  <c r="U20" i="71"/>
  <c r="DA20" i="71" s="1"/>
  <c r="U11" i="71"/>
  <c r="DA11" i="71" s="1"/>
  <c r="U12" i="71"/>
  <c r="DA12" i="71" s="1"/>
  <c r="U17" i="71"/>
  <c r="DA17" i="71" s="1"/>
  <c r="U22" i="71"/>
  <c r="DA22" i="71" s="1"/>
  <c r="U35" i="71"/>
  <c r="DA35" i="71" s="1"/>
  <c r="U25" i="71"/>
  <c r="DA25" i="71" s="1"/>
  <c r="T13" i="53"/>
  <c r="CS13" i="53" s="1"/>
  <c r="U14" i="59"/>
  <c r="DA14" i="59" s="1"/>
  <c r="U14" i="75"/>
  <c r="DA14" i="75" s="1"/>
  <c r="T11" i="49"/>
  <c r="CS11" i="49" s="1"/>
  <c r="T31" i="49"/>
  <c r="CS31" i="49" s="1"/>
  <c r="T21" i="49"/>
  <c r="CS21" i="49" s="1"/>
  <c r="T22" i="49"/>
  <c r="CS22" i="49" s="1"/>
  <c r="T33" i="49"/>
  <c r="CS33" i="49" s="1"/>
  <c r="T17" i="49"/>
  <c r="CS17" i="49" s="1"/>
  <c r="T27" i="49"/>
  <c r="CS27" i="49" s="1"/>
  <c r="T12" i="49"/>
  <c r="CS12" i="49" s="1"/>
  <c r="T35" i="49"/>
  <c r="CS35" i="49" s="1"/>
  <c r="T10" i="49"/>
  <c r="CS10" i="49" s="1"/>
  <c r="T23" i="49"/>
  <c r="CS23" i="49" s="1"/>
  <c r="T28" i="49"/>
  <c r="CS28" i="49" s="1"/>
  <c r="T19" i="49"/>
  <c r="CS19" i="49" s="1"/>
  <c r="T16" i="49"/>
  <c r="CS16" i="49" s="1"/>
  <c r="T34" i="49"/>
  <c r="CS34" i="49" s="1"/>
  <c r="T32" i="49"/>
  <c r="CS32" i="49" s="1"/>
  <c r="T15" i="49"/>
  <c r="CS15" i="49" s="1"/>
  <c r="T26" i="49"/>
  <c r="CS26" i="49" s="1"/>
  <c r="T18" i="49"/>
  <c r="CS18" i="49" s="1"/>
  <c r="T24" i="49"/>
  <c r="CS24" i="49" s="1"/>
  <c r="T25" i="49"/>
  <c r="CS25" i="49" s="1"/>
  <c r="T29" i="49"/>
  <c r="CS29" i="49" s="1"/>
  <c r="T20" i="49"/>
  <c r="CS20" i="49" s="1"/>
  <c r="T30" i="49"/>
  <c r="CS30" i="49" s="1"/>
  <c r="V13" i="65"/>
  <c r="V13" i="48"/>
  <c r="T14" i="52"/>
  <c r="CS14" i="52" s="1"/>
  <c r="U31" i="76"/>
  <c r="DA31" i="76" s="1"/>
  <c r="U22" i="76"/>
  <c r="DA22" i="76" s="1"/>
  <c r="U34" i="76"/>
  <c r="DA34" i="76" s="1"/>
  <c r="U18" i="76"/>
  <c r="DA18" i="76" s="1"/>
  <c r="U32" i="76"/>
  <c r="DA32" i="76" s="1"/>
  <c r="U10" i="76"/>
  <c r="DA10" i="76" s="1"/>
  <c r="U19" i="76"/>
  <c r="DA19" i="76" s="1"/>
  <c r="U12" i="76"/>
  <c r="DA12" i="76" s="1"/>
  <c r="U25" i="76"/>
  <c r="DA25" i="76" s="1"/>
  <c r="U24" i="76"/>
  <c r="DA24" i="76" s="1"/>
  <c r="U30" i="76"/>
  <c r="DA30" i="76" s="1"/>
  <c r="U21" i="76"/>
  <c r="DA21" i="76" s="1"/>
  <c r="U26" i="76"/>
  <c r="DA26" i="76" s="1"/>
  <c r="U29" i="76"/>
  <c r="DA29" i="76" s="1"/>
  <c r="U28" i="76"/>
  <c r="DA28" i="76" s="1"/>
  <c r="U11" i="76"/>
  <c r="DA11" i="76" s="1"/>
  <c r="U33" i="76"/>
  <c r="DA33" i="76" s="1"/>
  <c r="U27" i="76"/>
  <c r="DA27" i="76" s="1"/>
  <c r="U17" i="76"/>
  <c r="DA17" i="76" s="1"/>
  <c r="U35" i="76"/>
  <c r="DA35" i="76" s="1"/>
  <c r="U15" i="76"/>
  <c r="DA15" i="76" s="1"/>
  <c r="U16" i="76"/>
  <c r="DA16" i="76" s="1"/>
  <c r="U20" i="76"/>
  <c r="DA20" i="76" s="1"/>
  <c r="U23" i="76"/>
  <c r="DA23" i="76" s="1"/>
  <c r="V13" i="67"/>
  <c r="T14" i="50"/>
  <c r="CS14" i="50" s="1"/>
  <c r="V13" i="66"/>
  <c r="U11" i="57"/>
  <c r="DA11" i="57" s="1"/>
  <c r="U34" i="57"/>
  <c r="DA34" i="57" s="1"/>
  <c r="U21" i="57"/>
  <c r="DA21" i="57" s="1"/>
  <c r="U31" i="57"/>
  <c r="DA31" i="57" s="1"/>
  <c r="U20" i="57"/>
  <c r="DA20" i="57" s="1"/>
  <c r="U25" i="57"/>
  <c r="DA25" i="57" s="1"/>
  <c r="U17" i="57"/>
  <c r="DA17" i="57" s="1"/>
  <c r="U10" i="57"/>
  <c r="DA10" i="57" s="1"/>
  <c r="U22" i="57"/>
  <c r="DA22" i="57" s="1"/>
  <c r="U24" i="57"/>
  <c r="DA24" i="57" s="1"/>
  <c r="U30" i="57"/>
  <c r="DA30" i="57" s="1"/>
  <c r="U28" i="57"/>
  <c r="DA28" i="57" s="1"/>
  <c r="U26" i="57"/>
  <c r="DA26" i="57" s="1"/>
  <c r="U23" i="57"/>
  <c r="DA23" i="57" s="1"/>
  <c r="U18" i="57"/>
  <c r="DA18" i="57" s="1"/>
  <c r="U33" i="57"/>
  <c r="DA33" i="57" s="1"/>
  <c r="U35" i="57"/>
  <c r="DA35" i="57" s="1"/>
  <c r="U27" i="57"/>
  <c r="DA27" i="57" s="1"/>
  <c r="U12" i="57"/>
  <c r="DA12" i="57" s="1"/>
  <c r="U16" i="57"/>
  <c r="DA16" i="57" s="1"/>
  <c r="U32" i="57"/>
  <c r="DA32" i="57" s="1"/>
  <c r="U19" i="57"/>
  <c r="DA19" i="57" s="1"/>
  <c r="U29" i="57"/>
  <c r="DA29" i="57" s="1"/>
  <c r="U15" i="57"/>
  <c r="DA15" i="57" s="1"/>
  <c r="T14" i="62"/>
  <c r="CS14" i="62" s="1"/>
  <c r="U14" i="57"/>
  <c r="DA14" i="57" s="1"/>
  <c r="V13" i="56"/>
  <c r="T26" i="65"/>
  <c r="CS26" i="65" s="1"/>
  <c r="T21" i="65"/>
  <c r="CS21" i="65" s="1"/>
  <c r="T30" i="65"/>
  <c r="CS30" i="65" s="1"/>
  <c r="T22" i="65"/>
  <c r="CS22" i="65" s="1"/>
  <c r="T33" i="65"/>
  <c r="CS33" i="65" s="1"/>
  <c r="T34" i="65"/>
  <c r="CS34" i="65" s="1"/>
  <c r="T35" i="65"/>
  <c r="CS35" i="65" s="1"/>
  <c r="T17" i="65"/>
  <c r="CS17" i="65" s="1"/>
  <c r="T27" i="65"/>
  <c r="CS27" i="65" s="1"/>
  <c r="T12" i="65"/>
  <c r="CS12" i="65" s="1"/>
  <c r="T16" i="65"/>
  <c r="CS16" i="65" s="1"/>
  <c r="T25" i="65"/>
  <c r="CS25" i="65" s="1"/>
  <c r="T10" i="65"/>
  <c r="CS10" i="65" s="1"/>
  <c r="T24" i="65"/>
  <c r="CS24" i="65" s="1"/>
  <c r="T31" i="65"/>
  <c r="CS31" i="65" s="1"/>
  <c r="T23" i="65"/>
  <c r="CS23" i="65" s="1"/>
  <c r="T11" i="65"/>
  <c r="CS11" i="65" s="1"/>
  <c r="T28" i="65"/>
  <c r="CS28" i="65" s="1"/>
  <c r="T15" i="65"/>
  <c r="CS15" i="65" s="1"/>
  <c r="T19" i="65"/>
  <c r="CS19" i="65" s="1"/>
  <c r="T20" i="65"/>
  <c r="CS20" i="65" s="1"/>
  <c r="T29" i="65"/>
  <c r="CS29" i="65" s="1"/>
  <c r="T18" i="65"/>
  <c r="CS18" i="65" s="1"/>
  <c r="T32" i="65"/>
  <c r="CS32" i="65" s="1"/>
  <c r="U13" i="54"/>
  <c r="DA13" i="54" s="1"/>
  <c r="U13" i="71"/>
  <c r="DA13" i="71" s="1"/>
  <c r="T14" i="68"/>
  <c r="CS14" i="68" s="1"/>
  <c r="U25" i="46"/>
  <c r="DA25" i="46" s="1"/>
  <c r="U21" i="46"/>
  <c r="DA21" i="46" s="1"/>
  <c r="U22" i="46"/>
  <c r="DA22" i="46" s="1"/>
  <c r="U28" i="46"/>
  <c r="DA28" i="46" s="1"/>
  <c r="U19" i="46"/>
  <c r="DA19" i="46" s="1"/>
  <c r="U35" i="46"/>
  <c r="DA35" i="46" s="1"/>
  <c r="U15" i="46"/>
  <c r="DA15" i="46" s="1"/>
  <c r="U11" i="46"/>
  <c r="DA11" i="46" s="1"/>
  <c r="U32" i="46"/>
  <c r="DA32" i="46" s="1"/>
  <c r="U31" i="46"/>
  <c r="DA31" i="46" s="1"/>
  <c r="U16" i="46"/>
  <c r="DA16" i="46" s="1"/>
  <c r="U20" i="46"/>
  <c r="DA20" i="46" s="1"/>
  <c r="U34" i="46"/>
  <c r="DA34" i="46" s="1"/>
  <c r="U12" i="46"/>
  <c r="DA12" i="46" s="1"/>
  <c r="U33" i="46"/>
  <c r="DA33" i="46" s="1"/>
  <c r="U24" i="46"/>
  <c r="DA24" i="46" s="1"/>
  <c r="U10" i="46"/>
  <c r="DA10" i="46" s="1"/>
  <c r="U26" i="46"/>
  <c r="DA26" i="46" s="1"/>
  <c r="U18" i="46"/>
  <c r="DA18" i="46" s="1"/>
  <c r="U30" i="46"/>
  <c r="DA30" i="46" s="1"/>
  <c r="U17" i="46"/>
  <c r="DA17" i="46" s="1"/>
  <c r="U27" i="46"/>
  <c r="DA27" i="46" s="1"/>
  <c r="U23" i="46"/>
  <c r="DA23" i="46" s="1"/>
  <c r="U29" i="46"/>
  <c r="DA29" i="46" s="1"/>
  <c r="V13" i="74"/>
  <c r="T13" i="59"/>
  <c r="CS13" i="59" s="1"/>
  <c r="U14" i="67"/>
  <c r="DA14" i="67" s="1"/>
  <c r="V24" i="50"/>
  <c r="V28" i="50"/>
  <c r="V35" i="50"/>
  <c r="V12" i="50"/>
  <c r="V25" i="50"/>
  <c r="V32" i="50"/>
  <c r="V17" i="50"/>
  <c r="V31" i="50"/>
  <c r="V10" i="50"/>
  <c r="V19" i="50"/>
  <c r="V11" i="50"/>
  <c r="V27" i="50"/>
  <c r="V20" i="50"/>
  <c r="V26" i="50"/>
  <c r="V15" i="50"/>
  <c r="V18" i="50"/>
  <c r="V29" i="50"/>
  <c r="V16" i="50"/>
  <c r="V21" i="50"/>
  <c r="V33" i="50"/>
  <c r="V22" i="50"/>
  <c r="V30" i="50"/>
  <c r="V23" i="50"/>
  <c r="V34" i="50"/>
  <c r="T19" i="56"/>
  <c r="CS19" i="56" s="1"/>
  <c r="T20" i="56"/>
  <c r="CS20" i="56" s="1"/>
  <c r="T21" i="56"/>
  <c r="CS21" i="56" s="1"/>
  <c r="T18" i="56"/>
  <c r="CS18" i="56" s="1"/>
  <c r="T33" i="56"/>
  <c r="CS33" i="56" s="1"/>
  <c r="T34" i="56"/>
  <c r="CS34" i="56" s="1"/>
  <c r="T22" i="56"/>
  <c r="CS22" i="56" s="1"/>
  <c r="T17" i="56"/>
  <c r="CS17" i="56" s="1"/>
  <c r="T29" i="56"/>
  <c r="CS29" i="56" s="1"/>
  <c r="T35" i="56"/>
  <c r="CS35" i="56" s="1"/>
  <c r="T30" i="56"/>
  <c r="CS30" i="56" s="1"/>
  <c r="T31" i="56"/>
  <c r="CS31" i="56" s="1"/>
  <c r="T16" i="56"/>
  <c r="CS16" i="56" s="1"/>
  <c r="T11" i="56"/>
  <c r="CS11" i="56" s="1"/>
  <c r="T32" i="56"/>
  <c r="CS32" i="56" s="1"/>
  <c r="T26" i="56"/>
  <c r="CS26" i="56" s="1"/>
  <c r="T27" i="56"/>
  <c r="CS27" i="56" s="1"/>
  <c r="T10" i="56"/>
  <c r="CS10" i="56" s="1"/>
  <c r="T24" i="56"/>
  <c r="CS24" i="56" s="1"/>
  <c r="T28" i="56"/>
  <c r="CS28" i="56" s="1"/>
  <c r="T15" i="56"/>
  <c r="CS15" i="56" s="1"/>
  <c r="T12" i="56"/>
  <c r="CS12" i="56" s="1"/>
  <c r="T23" i="56"/>
  <c r="CS23" i="56" s="1"/>
  <c r="T25" i="56"/>
  <c r="CS25" i="56" s="1"/>
  <c r="V13" i="52"/>
  <c r="V32" i="62"/>
  <c r="V20" i="62"/>
  <c r="V16" i="62"/>
  <c r="V28" i="62"/>
  <c r="V34" i="62"/>
  <c r="V18" i="62"/>
  <c r="V30" i="62"/>
  <c r="V24" i="62"/>
  <c r="V26" i="62"/>
  <c r="V25" i="62"/>
  <c r="V31" i="62"/>
  <c r="V27" i="62"/>
  <c r="V23" i="62"/>
  <c r="V17" i="62"/>
  <c r="V21" i="62"/>
  <c r="V12" i="62"/>
  <c r="V19" i="62"/>
  <c r="V35" i="62"/>
  <c r="V10" i="62"/>
  <c r="V22" i="62"/>
  <c r="V15" i="62"/>
  <c r="V33" i="62"/>
  <c r="V29" i="62"/>
  <c r="V11" i="62"/>
  <c r="T13" i="58"/>
  <c r="CS13" i="58" s="1"/>
  <c r="U17" i="68"/>
  <c r="DA17" i="68" s="1"/>
  <c r="U25" i="68"/>
  <c r="DA25" i="68" s="1"/>
  <c r="U16" i="68"/>
  <c r="DA16" i="68" s="1"/>
  <c r="U22" i="68"/>
  <c r="DA22" i="68" s="1"/>
  <c r="U15" i="68"/>
  <c r="DA15" i="68" s="1"/>
  <c r="U12" i="68"/>
  <c r="DA12" i="68" s="1"/>
  <c r="U11" i="68"/>
  <c r="DA11" i="68" s="1"/>
  <c r="U31" i="68"/>
  <c r="DA31" i="68" s="1"/>
  <c r="U18" i="68"/>
  <c r="DA18" i="68" s="1"/>
  <c r="U34" i="68"/>
  <c r="DA34" i="68" s="1"/>
  <c r="U24" i="68"/>
  <c r="DA24" i="68" s="1"/>
  <c r="U20" i="68"/>
  <c r="DA20" i="68" s="1"/>
  <c r="U10" i="68"/>
  <c r="DA10" i="68" s="1"/>
  <c r="U21" i="68"/>
  <c r="DA21" i="68" s="1"/>
  <c r="U29" i="68"/>
  <c r="DA29" i="68" s="1"/>
  <c r="U35" i="68"/>
  <c r="DA35" i="68" s="1"/>
  <c r="U30" i="68"/>
  <c r="DA30" i="68" s="1"/>
  <c r="U32" i="68"/>
  <c r="DA32" i="68" s="1"/>
  <c r="U26" i="68"/>
  <c r="DA26" i="68" s="1"/>
  <c r="U27" i="68"/>
  <c r="DA27" i="68" s="1"/>
  <c r="U28" i="68"/>
  <c r="DA28" i="68" s="1"/>
  <c r="U23" i="68"/>
  <c r="DA23" i="68" s="1"/>
  <c r="U33" i="68"/>
  <c r="DA33" i="68" s="1"/>
  <c r="U19" i="68"/>
  <c r="DA19" i="68" s="1"/>
  <c r="U14" i="46"/>
  <c r="DA14" i="46" s="1"/>
  <c r="T18" i="75"/>
  <c r="CS18" i="75" s="1"/>
  <c r="T31" i="75"/>
  <c r="CS31" i="75" s="1"/>
  <c r="T33" i="75"/>
  <c r="CS33" i="75" s="1"/>
  <c r="T27" i="75"/>
  <c r="CS27" i="75" s="1"/>
  <c r="T24" i="75"/>
  <c r="CS24" i="75" s="1"/>
  <c r="T11" i="75"/>
  <c r="CS11" i="75" s="1"/>
  <c r="T30" i="75"/>
  <c r="CS30" i="75" s="1"/>
  <c r="T26" i="75"/>
  <c r="CS26" i="75" s="1"/>
  <c r="T17" i="75"/>
  <c r="CS17" i="75" s="1"/>
  <c r="T22" i="75"/>
  <c r="CS22" i="75" s="1"/>
  <c r="T25" i="75"/>
  <c r="CS25" i="75" s="1"/>
  <c r="T21" i="75"/>
  <c r="CS21" i="75" s="1"/>
  <c r="T15" i="75"/>
  <c r="CS15" i="75" s="1"/>
  <c r="T32" i="75"/>
  <c r="CS32" i="75" s="1"/>
  <c r="T35" i="75"/>
  <c r="CS35" i="75" s="1"/>
  <c r="T19" i="75"/>
  <c r="CS19" i="75" s="1"/>
  <c r="T20" i="75"/>
  <c r="CS20" i="75" s="1"/>
  <c r="T10" i="75"/>
  <c r="CS10" i="75" s="1"/>
  <c r="T29" i="75"/>
  <c r="CS29" i="75" s="1"/>
  <c r="T23" i="75"/>
  <c r="CS23" i="75" s="1"/>
  <c r="T16" i="75"/>
  <c r="CS16" i="75" s="1"/>
  <c r="T34" i="75"/>
  <c r="CS34" i="75" s="1"/>
  <c r="T12" i="75"/>
  <c r="CS12" i="75" s="1"/>
  <c r="T28" i="75"/>
  <c r="CS28" i="75" s="1"/>
  <c r="T26" i="74"/>
  <c r="CS26" i="74" s="1"/>
  <c r="T30" i="74"/>
  <c r="CS30" i="74" s="1"/>
  <c r="T29" i="74"/>
  <c r="CS29" i="74" s="1"/>
  <c r="T16" i="74"/>
  <c r="CS16" i="74" s="1"/>
  <c r="T31" i="74"/>
  <c r="CS31" i="74" s="1"/>
  <c r="T24" i="74"/>
  <c r="CS24" i="74" s="1"/>
  <c r="T21" i="74"/>
  <c r="CS21" i="74" s="1"/>
  <c r="T22" i="74"/>
  <c r="CS22" i="74" s="1"/>
  <c r="T19" i="74"/>
  <c r="CS19" i="74" s="1"/>
  <c r="T23" i="74"/>
  <c r="CS23" i="74" s="1"/>
  <c r="T34" i="74"/>
  <c r="CS34" i="74" s="1"/>
  <c r="T15" i="74"/>
  <c r="CS15" i="74" s="1"/>
  <c r="T12" i="74"/>
  <c r="CS12" i="74" s="1"/>
  <c r="T35" i="74"/>
  <c r="CS35" i="74" s="1"/>
  <c r="T11" i="74"/>
  <c r="CS11" i="74" s="1"/>
  <c r="T25" i="74"/>
  <c r="CS25" i="74" s="1"/>
  <c r="T10" i="74"/>
  <c r="CS10" i="74" s="1"/>
  <c r="T20" i="74"/>
  <c r="CS20" i="74" s="1"/>
  <c r="T32" i="74"/>
  <c r="CS32" i="74" s="1"/>
  <c r="T27" i="74"/>
  <c r="CS27" i="74" s="1"/>
  <c r="T18" i="74"/>
  <c r="CS18" i="74" s="1"/>
  <c r="T33" i="74"/>
  <c r="CS33" i="74" s="1"/>
  <c r="T17" i="74"/>
  <c r="CS17" i="74" s="1"/>
  <c r="T28" i="74"/>
  <c r="CS28" i="74" s="1"/>
  <c r="T14" i="51"/>
  <c r="CS14" i="51" s="1"/>
  <c r="V14" i="54"/>
  <c r="U13" i="72"/>
  <c r="DA13" i="72" s="1"/>
  <c r="DD14" i="56"/>
  <c r="DE14" i="56" s="1"/>
  <c r="T13" i="69"/>
  <c r="CS13" i="69" s="1"/>
  <c r="T14" i="53"/>
  <c r="CS14" i="53" s="1"/>
  <c r="CL13" i="57"/>
  <c r="CM13" i="57" s="1"/>
  <c r="DH13" i="57"/>
  <c r="V10" i="70"/>
  <c r="V35" i="70"/>
  <c r="V29" i="70"/>
  <c r="V23" i="70"/>
  <c r="V17" i="70"/>
  <c r="V30" i="70"/>
  <c r="V22" i="70"/>
  <c r="V34" i="70"/>
  <c r="V21" i="70"/>
  <c r="V24" i="70"/>
  <c r="V18" i="70"/>
  <c r="V33" i="70"/>
  <c r="V15" i="70"/>
  <c r="V19" i="70"/>
  <c r="V11" i="70"/>
  <c r="V31" i="70"/>
  <c r="V25" i="70"/>
  <c r="V27" i="70"/>
  <c r="V26" i="70"/>
  <c r="V12" i="70"/>
  <c r="V20" i="70"/>
  <c r="V32" i="70"/>
  <c r="V16" i="70"/>
  <c r="V28" i="70"/>
  <c r="U22" i="63"/>
  <c r="DA22" i="63" s="1"/>
  <c r="U35" i="63"/>
  <c r="DA35" i="63" s="1"/>
  <c r="U15" i="63"/>
  <c r="DA15" i="63" s="1"/>
  <c r="U23" i="63"/>
  <c r="DA23" i="63" s="1"/>
  <c r="U12" i="63"/>
  <c r="DA12" i="63" s="1"/>
  <c r="U18" i="63"/>
  <c r="DA18" i="63" s="1"/>
  <c r="U21" i="63"/>
  <c r="DA21" i="63" s="1"/>
  <c r="U26" i="63"/>
  <c r="DA26" i="63" s="1"/>
  <c r="U29" i="63"/>
  <c r="DA29" i="63" s="1"/>
  <c r="U19" i="63"/>
  <c r="DA19" i="63" s="1"/>
  <c r="U11" i="63"/>
  <c r="DA11" i="63" s="1"/>
  <c r="U33" i="63"/>
  <c r="DA33" i="63" s="1"/>
  <c r="U24" i="63"/>
  <c r="DA24" i="63" s="1"/>
  <c r="U16" i="63"/>
  <c r="DA16" i="63" s="1"/>
  <c r="U10" i="63"/>
  <c r="DA10" i="63" s="1"/>
  <c r="U32" i="63"/>
  <c r="DA32" i="63" s="1"/>
  <c r="U28" i="63"/>
  <c r="DA28" i="63" s="1"/>
  <c r="U31" i="63"/>
  <c r="DA31" i="63" s="1"/>
  <c r="U25" i="63"/>
  <c r="DA25" i="63" s="1"/>
  <c r="U17" i="63"/>
  <c r="DA17" i="63" s="1"/>
  <c r="U34" i="63"/>
  <c r="DA34" i="63" s="1"/>
  <c r="U27" i="63"/>
  <c r="DA27" i="63" s="1"/>
  <c r="U20" i="63"/>
  <c r="DA20" i="63" s="1"/>
  <c r="U30" i="63"/>
  <c r="DA30" i="63" s="1"/>
  <c r="U27" i="47"/>
  <c r="DA27" i="47" s="1"/>
  <c r="U24" i="47"/>
  <c r="DA24" i="47" s="1"/>
  <c r="U28" i="47"/>
  <c r="DA28" i="47" s="1"/>
  <c r="U31" i="47"/>
  <c r="DA31" i="47" s="1"/>
  <c r="U29" i="47"/>
  <c r="DA29" i="47" s="1"/>
  <c r="U12" i="47"/>
  <c r="DA12" i="47" s="1"/>
  <c r="U10" i="47"/>
  <c r="DA10" i="47" s="1"/>
  <c r="U21" i="47"/>
  <c r="DA21" i="47" s="1"/>
  <c r="U26" i="47"/>
  <c r="DA26" i="47" s="1"/>
  <c r="U11" i="47"/>
  <c r="DA11" i="47" s="1"/>
  <c r="U23" i="47"/>
  <c r="DA23" i="47" s="1"/>
  <c r="U18" i="47"/>
  <c r="DA18" i="47" s="1"/>
  <c r="U35" i="47"/>
  <c r="DA35" i="47" s="1"/>
  <c r="U20" i="47"/>
  <c r="DA20" i="47" s="1"/>
  <c r="U32" i="47"/>
  <c r="DA32" i="47" s="1"/>
  <c r="U33" i="47"/>
  <c r="DA33" i="47" s="1"/>
  <c r="U34" i="47"/>
  <c r="DA34" i="47" s="1"/>
  <c r="U15" i="47"/>
  <c r="DA15" i="47" s="1"/>
  <c r="U30" i="47"/>
  <c r="DA30" i="47" s="1"/>
  <c r="U19" i="47"/>
  <c r="DA19" i="47" s="1"/>
  <c r="U17" i="47"/>
  <c r="DA17" i="47" s="1"/>
  <c r="U16" i="47"/>
  <c r="DA16" i="47" s="1"/>
  <c r="U25" i="47"/>
  <c r="DA25" i="47" s="1"/>
  <c r="U22" i="47"/>
  <c r="DA22" i="47" s="1"/>
  <c r="U29" i="52"/>
  <c r="DA29" i="52" s="1"/>
  <c r="U16" i="52"/>
  <c r="DA16" i="52" s="1"/>
  <c r="U17" i="52"/>
  <c r="DA17" i="52" s="1"/>
  <c r="U27" i="52"/>
  <c r="DA27" i="52" s="1"/>
  <c r="U25" i="52"/>
  <c r="DA25" i="52" s="1"/>
  <c r="U12" i="52"/>
  <c r="DA12" i="52" s="1"/>
  <c r="U23" i="52"/>
  <c r="DA23" i="52" s="1"/>
  <c r="U31" i="52"/>
  <c r="DA31" i="52" s="1"/>
  <c r="U32" i="52"/>
  <c r="DA32" i="52" s="1"/>
  <c r="U28" i="52"/>
  <c r="DA28" i="52" s="1"/>
  <c r="U33" i="52"/>
  <c r="DA33" i="52" s="1"/>
  <c r="U30" i="52"/>
  <c r="DA30" i="52" s="1"/>
  <c r="U20" i="52"/>
  <c r="DA20" i="52" s="1"/>
  <c r="U10" i="52"/>
  <c r="DA10" i="52" s="1"/>
  <c r="U21" i="52"/>
  <c r="DA21" i="52" s="1"/>
  <c r="U18" i="52"/>
  <c r="DA18" i="52" s="1"/>
  <c r="U19" i="52"/>
  <c r="DA19" i="52" s="1"/>
  <c r="U35" i="52"/>
  <c r="DA35" i="52" s="1"/>
  <c r="U26" i="52"/>
  <c r="DA26" i="52" s="1"/>
  <c r="U34" i="52"/>
  <c r="DA34" i="52" s="1"/>
  <c r="U15" i="52"/>
  <c r="DA15" i="52" s="1"/>
  <c r="U24" i="52"/>
  <c r="DA24" i="52" s="1"/>
  <c r="U22" i="52"/>
  <c r="DA22" i="52" s="1"/>
  <c r="U11" i="52"/>
  <c r="DA11" i="52" s="1"/>
  <c r="T13" i="64"/>
  <c r="CS13" i="64" s="1"/>
  <c r="U14" i="64"/>
  <c r="DA14" i="64" s="1"/>
  <c r="V19" i="67"/>
  <c r="V22" i="67"/>
  <c r="V32" i="67"/>
  <c r="V34" i="67"/>
  <c r="V18" i="67"/>
  <c r="V15" i="67"/>
  <c r="V11" i="67"/>
  <c r="V17" i="67"/>
  <c r="V27" i="67"/>
  <c r="V28" i="67"/>
  <c r="V35" i="67"/>
  <c r="V10" i="67"/>
  <c r="V21" i="67"/>
  <c r="V24" i="67"/>
  <c r="V16" i="67"/>
  <c r="V12" i="67"/>
  <c r="V20" i="67"/>
  <c r="V23" i="67"/>
  <c r="V30" i="67"/>
  <c r="V33" i="67"/>
  <c r="V29" i="67"/>
  <c r="V31" i="67"/>
  <c r="V25" i="67"/>
  <c r="V26" i="67"/>
  <c r="U19" i="58"/>
  <c r="DA19" i="58" s="1"/>
  <c r="U24" i="58"/>
  <c r="DA24" i="58" s="1"/>
  <c r="U31" i="58"/>
  <c r="DA31" i="58" s="1"/>
  <c r="U18" i="58"/>
  <c r="DA18" i="58" s="1"/>
  <c r="U20" i="58"/>
  <c r="DA20" i="58" s="1"/>
  <c r="U33" i="58"/>
  <c r="DA33" i="58" s="1"/>
  <c r="U26" i="58"/>
  <c r="DA26" i="58" s="1"/>
  <c r="U27" i="58"/>
  <c r="DA27" i="58" s="1"/>
  <c r="U28" i="58"/>
  <c r="DA28" i="58" s="1"/>
  <c r="U29" i="58"/>
  <c r="DA29" i="58" s="1"/>
  <c r="U30" i="58"/>
  <c r="DA30" i="58" s="1"/>
  <c r="U25" i="58"/>
  <c r="DA25" i="58" s="1"/>
  <c r="U22" i="58"/>
  <c r="DA22" i="58" s="1"/>
  <c r="U17" i="58"/>
  <c r="DA17" i="58" s="1"/>
  <c r="U12" i="58"/>
  <c r="DA12" i="58" s="1"/>
  <c r="U10" i="58"/>
  <c r="DA10" i="58" s="1"/>
  <c r="U35" i="58"/>
  <c r="DA35" i="58" s="1"/>
  <c r="U34" i="58"/>
  <c r="DA34" i="58" s="1"/>
  <c r="U23" i="58"/>
  <c r="DA23" i="58" s="1"/>
  <c r="U16" i="58"/>
  <c r="DA16" i="58" s="1"/>
  <c r="U32" i="58"/>
  <c r="DA32" i="58" s="1"/>
  <c r="U21" i="58"/>
  <c r="DA21" i="58" s="1"/>
  <c r="U15" i="58"/>
  <c r="DA15" i="58" s="1"/>
  <c r="U11" i="58"/>
  <c r="DA11" i="58" s="1"/>
  <c r="U21" i="69"/>
  <c r="DA21" i="69" s="1"/>
  <c r="U35" i="69"/>
  <c r="DA35" i="69" s="1"/>
  <c r="U23" i="69"/>
  <c r="DA23" i="69" s="1"/>
  <c r="U24" i="69"/>
  <c r="DA24" i="69" s="1"/>
  <c r="U34" i="69"/>
  <c r="DA34" i="69" s="1"/>
  <c r="U25" i="69"/>
  <c r="DA25" i="69" s="1"/>
  <c r="U31" i="69"/>
  <c r="DA31" i="69" s="1"/>
  <c r="U28" i="69"/>
  <c r="DA28" i="69" s="1"/>
  <c r="U33" i="69"/>
  <c r="DA33" i="69" s="1"/>
  <c r="U26" i="69"/>
  <c r="DA26" i="69" s="1"/>
  <c r="U15" i="69"/>
  <c r="DA15" i="69" s="1"/>
  <c r="U20" i="69"/>
  <c r="DA20" i="69" s="1"/>
  <c r="U10" i="69"/>
  <c r="DA10" i="69" s="1"/>
  <c r="U18" i="69"/>
  <c r="DA18" i="69" s="1"/>
  <c r="U29" i="69"/>
  <c r="DA29" i="69" s="1"/>
  <c r="U27" i="69"/>
  <c r="DA27" i="69" s="1"/>
  <c r="U12" i="69"/>
  <c r="DA12" i="69" s="1"/>
  <c r="U32" i="69"/>
  <c r="DA32" i="69" s="1"/>
  <c r="U22" i="69"/>
  <c r="DA22" i="69" s="1"/>
  <c r="U11" i="69"/>
  <c r="DA11" i="69" s="1"/>
  <c r="U17" i="69"/>
  <c r="DA17" i="69" s="1"/>
  <c r="U19" i="69"/>
  <c r="DA19" i="69" s="1"/>
  <c r="U30" i="69"/>
  <c r="DA30" i="69" s="1"/>
  <c r="U16" i="69"/>
  <c r="DA16" i="69" s="1"/>
  <c r="U13" i="63"/>
  <c r="DA13" i="63" s="1"/>
  <c r="T13" i="49"/>
  <c r="CS13" i="49" s="1"/>
  <c r="T14" i="74"/>
  <c r="CS14" i="74" s="1"/>
  <c r="CL14" i="71"/>
  <c r="CM14" i="71" s="1"/>
  <c r="DH14" i="71"/>
  <c r="CL13" i="53"/>
  <c r="CM13" i="53" s="1"/>
  <c r="DH13" i="53"/>
  <c r="U14" i="48"/>
  <c r="DA14" i="48" s="1"/>
  <c r="T33" i="70"/>
  <c r="CS33" i="70" s="1"/>
  <c r="T12" i="70"/>
  <c r="CS12" i="70" s="1"/>
  <c r="T20" i="70"/>
  <c r="CS20" i="70" s="1"/>
  <c r="T25" i="70"/>
  <c r="CS25" i="70" s="1"/>
  <c r="T10" i="70"/>
  <c r="CS10" i="70" s="1"/>
  <c r="T26" i="70"/>
  <c r="CS26" i="70" s="1"/>
  <c r="T16" i="70"/>
  <c r="CS16" i="70" s="1"/>
  <c r="T34" i="70"/>
  <c r="CS34" i="70" s="1"/>
  <c r="T19" i="70"/>
  <c r="CS19" i="70" s="1"/>
  <c r="T31" i="70"/>
  <c r="CS31" i="70" s="1"/>
  <c r="T23" i="70"/>
  <c r="CS23" i="70" s="1"/>
  <c r="T29" i="70"/>
  <c r="CS29" i="70" s="1"/>
  <c r="T11" i="70"/>
  <c r="CS11" i="70" s="1"/>
  <c r="T17" i="70"/>
  <c r="CS17" i="70" s="1"/>
  <c r="T22" i="70"/>
  <c r="CS22" i="70" s="1"/>
  <c r="T24" i="70"/>
  <c r="CS24" i="70" s="1"/>
  <c r="T27" i="70"/>
  <c r="CS27" i="70" s="1"/>
  <c r="T21" i="70"/>
  <c r="CS21" i="70" s="1"/>
  <c r="T15" i="70"/>
  <c r="CS15" i="70" s="1"/>
  <c r="T28" i="70"/>
  <c r="CS28" i="70" s="1"/>
  <c r="T18" i="70"/>
  <c r="CS18" i="70" s="1"/>
  <c r="T30" i="70"/>
  <c r="CS30" i="70" s="1"/>
  <c r="T35" i="70"/>
  <c r="CS35" i="70" s="1"/>
  <c r="T32" i="70"/>
  <c r="CS32" i="70" s="1"/>
  <c r="CU14" i="60"/>
  <c r="CY14" i="60"/>
  <c r="V14" i="50"/>
  <c r="T19" i="47"/>
  <c r="CS19" i="47" s="1"/>
  <c r="T28" i="47"/>
  <c r="CS28" i="47" s="1"/>
  <c r="T34" i="47"/>
  <c r="CS34" i="47" s="1"/>
  <c r="T20" i="47"/>
  <c r="CS20" i="47" s="1"/>
  <c r="T18" i="47"/>
  <c r="CS18" i="47" s="1"/>
  <c r="T21" i="47"/>
  <c r="CS21" i="47" s="1"/>
  <c r="T23" i="47"/>
  <c r="CS23" i="47" s="1"/>
  <c r="T11" i="47"/>
  <c r="CS11" i="47" s="1"/>
  <c r="T26" i="47"/>
  <c r="CS26" i="47" s="1"/>
  <c r="T16" i="47"/>
  <c r="CS16" i="47" s="1"/>
  <c r="T27" i="47"/>
  <c r="CS27" i="47" s="1"/>
  <c r="T15" i="47"/>
  <c r="CS15" i="47" s="1"/>
  <c r="T24" i="47"/>
  <c r="CS24" i="47" s="1"/>
  <c r="T25" i="47"/>
  <c r="CS25" i="47" s="1"/>
  <c r="T35" i="47"/>
  <c r="CS35" i="47" s="1"/>
  <c r="T31" i="47"/>
  <c r="CS31" i="47" s="1"/>
  <c r="T30" i="47"/>
  <c r="CS30" i="47" s="1"/>
  <c r="T12" i="47"/>
  <c r="CS12" i="47" s="1"/>
  <c r="T10" i="47"/>
  <c r="CS10" i="47" s="1"/>
  <c r="T33" i="47"/>
  <c r="CS33" i="47" s="1"/>
  <c r="T29" i="47"/>
  <c r="CS29" i="47" s="1"/>
  <c r="T17" i="47"/>
  <c r="CS17" i="47" s="1"/>
  <c r="T32" i="47"/>
  <c r="CS32" i="47" s="1"/>
  <c r="T22" i="47"/>
  <c r="CS22" i="47" s="1"/>
  <c r="V30" i="52"/>
  <c r="V15" i="52"/>
  <c r="V19" i="52"/>
  <c r="V34" i="52"/>
  <c r="V23" i="52"/>
  <c r="V26" i="52"/>
  <c r="V12" i="52"/>
  <c r="V31" i="52"/>
  <c r="V29" i="52"/>
  <c r="V11" i="52"/>
  <c r="V28" i="52"/>
  <c r="V32" i="52"/>
  <c r="V21" i="52"/>
  <c r="V17" i="52"/>
  <c r="V25" i="52"/>
  <c r="V33" i="52"/>
  <c r="V18" i="52"/>
  <c r="V22" i="52"/>
  <c r="V10" i="52"/>
  <c r="V20" i="52"/>
  <c r="V16" i="52"/>
  <c r="V27" i="52"/>
  <c r="V35" i="52"/>
  <c r="V24" i="52"/>
  <c r="V14" i="64"/>
  <c r="DF13" i="50"/>
  <c r="T14" i="55"/>
  <c r="CS14" i="55" s="1"/>
  <c r="V17" i="69"/>
  <c r="V31" i="69"/>
  <c r="V35" i="69"/>
  <c r="V30" i="69"/>
  <c r="V22" i="69"/>
  <c r="V20" i="69"/>
  <c r="V34" i="69"/>
  <c r="V12" i="69"/>
  <c r="V16" i="69"/>
  <c r="V19" i="69"/>
  <c r="V28" i="69"/>
  <c r="V24" i="69"/>
  <c r="V32" i="69"/>
  <c r="V21" i="69"/>
  <c r="V29" i="69"/>
  <c r="V33" i="69"/>
  <c r="V15" i="69"/>
  <c r="V26" i="69"/>
  <c r="V18" i="69"/>
  <c r="V10" i="69"/>
  <c r="V27" i="69"/>
  <c r="V25" i="69"/>
  <c r="V23" i="69"/>
  <c r="V11" i="69"/>
  <c r="U22" i="56"/>
  <c r="DA22" i="56" s="1"/>
  <c r="U30" i="56"/>
  <c r="DA30" i="56" s="1"/>
  <c r="U35" i="56"/>
  <c r="DA35" i="56" s="1"/>
  <c r="U33" i="56"/>
  <c r="DA33" i="56" s="1"/>
  <c r="U20" i="56"/>
  <c r="DA20" i="56" s="1"/>
  <c r="U31" i="56"/>
  <c r="DA31" i="56" s="1"/>
  <c r="U23" i="56"/>
  <c r="DA23" i="56" s="1"/>
  <c r="U21" i="56"/>
  <c r="DA21" i="56" s="1"/>
  <c r="U28" i="56"/>
  <c r="DA28" i="56" s="1"/>
  <c r="U19" i="56"/>
  <c r="DA19" i="56" s="1"/>
  <c r="U25" i="56"/>
  <c r="DA25" i="56" s="1"/>
  <c r="U10" i="56"/>
  <c r="DA10" i="56" s="1"/>
  <c r="U15" i="56"/>
  <c r="DA15" i="56" s="1"/>
  <c r="U12" i="56"/>
  <c r="DA12" i="56" s="1"/>
  <c r="U18" i="56"/>
  <c r="DA18" i="56" s="1"/>
  <c r="U11" i="56"/>
  <c r="DA11" i="56" s="1"/>
  <c r="U32" i="56"/>
  <c r="DA32" i="56" s="1"/>
  <c r="U26" i="56"/>
  <c r="DA26" i="56" s="1"/>
  <c r="U29" i="56"/>
  <c r="DA29" i="56" s="1"/>
  <c r="U27" i="56"/>
  <c r="DA27" i="56" s="1"/>
  <c r="U24" i="56"/>
  <c r="DA24" i="56" s="1"/>
  <c r="U17" i="56"/>
  <c r="DA17" i="56" s="1"/>
  <c r="U16" i="56"/>
  <c r="DA16" i="56" s="1"/>
  <c r="U34" i="56"/>
  <c r="DA34" i="56" s="1"/>
  <c r="V13" i="58"/>
  <c r="U13" i="70"/>
  <c r="DA13" i="70" s="1"/>
  <c r="V20" i="71"/>
  <c r="V16" i="71"/>
  <c r="V18" i="71"/>
  <c r="V15" i="71"/>
  <c r="V26" i="71"/>
  <c r="V32" i="71"/>
  <c r="V29" i="71"/>
  <c r="V28" i="71"/>
  <c r="V24" i="71"/>
  <c r="V19" i="71"/>
  <c r="V30" i="71"/>
  <c r="V33" i="71"/>
  <c r="V27" i="71"/>
  <c r="V34" i="71"/>
  <c r="V10" i="71"/>
  <c r="V31" i="71"/>
  <c r="V21" i="71"/>
  <c r="V23" i="71"/>
  <c r="V22" i="71"/>
  <c r="V17" i="71"/>
  <c r="V12" i="71"/>
  <c r="V11" i="71"/>
  <c r="V35" i="71"/>
  <c r="V25" i="71"/>
  <c r="T14" i="59"/>
  <c r="CS14" i="59" s="1"/>
  <c r="V14" i="75"/>
  <c r="U10" i="53"/>
  <c r="DA10" i="53" s="1"/>
  <c r="U35" i="53"/>
  <c r="DA35" i="53" s="1"/>
  <c r="U20" i="53"/>
  <c r="DA20" i="53" s="1"/>
  <c r="U11" i="53"/>
  <c r="DA11" i="53" s="1"/>
  <c r="U12" i="53"/>
  <c r="DA12" i="53" s="1"/>
  <c r="U16" i="53"/>
  <c r="DA16" i="53" s="1"/>
  <c r="U31" i="53"/>
  <c r="DA31" i="53" s="1"/>
  <c r="U30" i="53"/>
  <c r="DA30" i="53" s="1"/>
  <c r="U21" i="53"/>
  <c r="DA21" i="53" s="1"/>
  <c r="U18" i="53"/>
  <c r="DA18" i="53" s="1"/>
  <c r="U15" i="53"/>
  <c r="DA15" i="53" s="1"/>
  <c r="U19" i="53"/>
  <c r="DA19" i="53" s="1"/>
  <c r="U25" i="53"/>
  <c r="DA25" i="53" s="1"/>
  <c r="U33" i="53"/>
  <c r="DA33" i="53" s="1"/>
  <c r="U32" i="53"/>
  <c r="DA32" i="53" s="1"/>
  <c r="U27" i="53"/>
  <c r="DA27" i="53" s="1"/>
  <c r="U29" i="53"/>
  <c r="DA29" i="53" s="1"/>
  <c r="U17" i="53"/>
  <c r="DA17" i="53" s="1"/>
  <c r="U34" i="53"/>
  <c r="DA34" i="53" s="1"/>
  <c r="U23" i="53"/>
  <c r="DA23" i="53" s="1"/>
  <c r="U22" i="53"/>
  <c r="DA22" i="53" s="1"/>
  <c r="U28" i="53"/>
  <c r="DA28" i="53" s="1"/>
  <c r="U26" i="53"/>
  <c r="DA26" i="53" s="1"/>
  <c r="U24" i="53"/>
  <c r="DA24" i="53" s="1"/>
  <c r="T13" i="65"/>
  <c r="CS13" i="65" s="1"/>
  <c r="U13" i="48"/>
  <c r="DA13" i="48" s="1"/>
  <c r="U14" i="49"/>
  <c r="DA14" i="49" s="1"/>
  <c r="T12" i="76"/>
  <c r="CS12" i="76" s="1"/>
  <c r="T27" i="76"/>
  <c r="CS27" i="76" s="1"/>
  <c r="T24" i="76"/>
  <c r="CS24" i="76" s="1"/>
  <c r="T16" i="76"/>
  <c r="CS16" i="76" s="1"/>
  <c r="T11" i="76"/>
  <c r="CS11" i="76" s="1"/>
  <c r="T10" i="76"/>
  <c r="CS10" i="76" s="1"/>
  <c r="T21" i="76"/>
  <c r="CS21" i="76" s="1"/>
  <c r="T28" i="76"/>
  <c r="CS28" i="76" s="1"/>
  <c r="T33" i="76"/>
  <c r="CS33" i="76" s="1"/>
  <c r="T31" i="76"/>
  <c r="CS31" i="76" s="1"/>
  <c r="T19" i="76"/>
  <c r="CS19" i="76" s="1"/>
  <c r="T25" i="76"/>
  <c r="CS25" i="76" s="1"/>
  <c r="T22" i="76"/>
  <c r="CS22" i="76" s="1"/>
  <c r="T20" i="76"/>
  <c r="CS20" i="76" s="1"/>
  <c r="T35" i="76"/>
  <c r="CS35" i="76" s="1"/>
  <c r="T15" i="76"/>
  <c r="CS15" i="76" s="1"/>
  <c r="T18" i="76"/>
  <c r="CS18" i="76" s="1"/>
  <c r="T17" i="76"/>
  <c r="CS17" i="76" s="1"/>
  <c r="T26" i="76"/>
  <c r="CS26" i="76" s="1"/>
  <c r="T34" i="76"/>
  <c r="CS34" i="76" s="1"/>
  <c r="T32" i="76"/>
  <c r="CS32" i="76" s="1"/>
  <c r="T29" i="76"/>
  <c r="CS29" i="76" s="1"/>
  <c r="T23" i="76"/>
  <c r="CS23" i="76" s="1"/>
  <c r="T30" i="76"/>
  <c r="CS30" i="76" s="1"/>
  <c r="U13" i="67"/>
  <c r="DA13" i="67" s="1"/>
  <c r="U18" i="59"/>
  <c r="DA18" i="59" s="1"/>
  <c r="U28" i="59"/>
  <c r="DA28" i="59" s="1"/>
  <c r="U29" i="59"/>
  <c r="DA29" i="59" s="1"/>
  <c r="U20" i="59"/>
  <c r="DA20" i="59" s="1"/>
  <c r="U34" i="59"/>
  <c r="DA34" i="59" s="1"/>
  <c r="U31" i="59"/>
  <c r="DA31" i="59" s="1"/>
  <c r="U23" i="59"/>
  <c r="DA23" i="59" s="1"/>
  <c r="U24" i="59"/>
  <c r="DA24" i="59" s="1"/>
  <c r="U16" i="59"/>
  <c r="DA16" i="59" s="1"/>
  <c r="U21" i="59"/>
  <c r="DA21" i="59" s="1"/>
  <c r="U25" i="59"/>
  <c r="DA25" i="59" s="1"/>
  <c r="U17" i="59"/>
  <c r="DA17" i="59" s="1"/>
  <c r="U12" i="59"/>
  <c r="DA12" i="59" s="1"/>
  <c r="U11" i="59"/>
  <c r="DA11" i="59" s="1"/>
  <c r="U33" i="59"/>
  <c r="DA33" i="59" s="1"/>
  <c r="U27" i="59"/>
  <c r="DA27" i="59" s="1"/>
  <c r="U19" i="59"/>
  <c r="DA19" i="59" s="1"/>
  <c r="U22" i="59"/>
  <c r="DA22" i="59" s="1"/>
  <c r="U35" i="59"/>
  <c r="DA35" i="59" s="1"/>
  <c r="U30" i="59"/>
  <c r="DA30" i="59" s="1"/>
  <c r="U15" i="59"/>
  <c r="DA15" i="59" s="1"/>
  <c r="U32" i="59"/>
  <c r="DA32" i="59" s="1"/>
  <c r="U26" i="59"/>
  <c r="DA26" i="59" s="1"/>
  <c r="U10" i="59"/>
  <c r="DA10" i="59" s="1"/>
  <c r="T13" i="66"/>
  <c r="CS13" i="66" s="1"/>
  <c r="V22" i="57"/>
  <c r="V23" i="57"/>
  <c r="V30" i="57"/>
  <c r="V31" i="57"/>
  <c r="V28" i="57"/>
  <c r="V35" i="57"/>
  <c r="V17" i="57"/>
  <c r="V19" i="57"/>
  <c r="V24" i="57"/>
  <c r="V33" i="57"/>
  <c r="V34" i="57"/>
  <c r="V10" i="57"/>
  <c r="V32" i="57"/>
  <c r="V27" i="57"/>
  <c r="V16" i="57"/>
  <c r="V26" i="57"/>
  <c r="V12" i="57"/>
  <c r="V29" i="57"/>
  <c r="V15" i="57"/>
  <c r="V11" i="57"/>
  <c r="V25" i="57"/>
  <c r="V20" i="57"/>
  <c r="V18" i="57"/>
  <c r="V21" i="57"/>
  <c r="U19" i="51"/>
  <c r="DA19" i="51" s="1"/>
  <c r="U28" i="51"/>
  <c r="DA28" i="51" s="1"/>
  <c r="U20" i="51"/>
  <c r="DA20" i="51" s="1"/>
  <c r="U12" i="51"/>
  <c r="DA12" i="51" s="1"/>
  <c r="U27" i="51"/>
  <c r="DA27" i="51" s="1"/>
  <c r="U35" i="51"/>
  <c r="DA35" i="51" s="1"/>
  <c r="U33" i="51"/>
  <c r="DA33" i="51" s="1"/>
  <c r="U21" i="51"/>
  <c r="DA21" i="51" s="1"/>
  <c r="U32" i="51"/>
  <c r="DA32" i="51" s="1"/>
  <c r="U26" i="51"/>
  <c r="DA26" i="51" s="1"/>
  <c r="U34" i="51"/>
  <c r="DA34" i="51" s="1"/>
  <c r="U11" i="51"/>
  <c r="DA11" i="51" s="1"/>
  <c r="U23" i="51"/>
  <c r="DA23" i="51" s="1"/>
  <c r="U17" i="51"/>
  <c r="DA17" i="51" s="1"/>
  <c r="U15" i="51"/>
  <c r="DA15" i="51" s="1"/>
  <c r="U18" i="51"/>
  <c r="DA18" i="51" s="1"/>
  <c r="U10" i="51"/>
  <c r="DA10" i="51" s="1"/>
  <c r="U30" i="51"/>
  <c r="DA30" i="51" s="1"/>
  <c r="U22" i="51"/>
  <c r="DA22" i="51" s="1"/>
  <c r="U25" i="51"/>
  <c r="DA25" i="51" s="1"/>
  <c r="U31" i="51"/>
  <c r="DA31" i="51" s="1"/>
  <c r="U16" i="51"/>
  <c r="DA16" i="51" s="1"/>
  <c r="U29" i="51"/>
  <c r="DA29" i="51" s="1"/>
  <c r="U24" i="51"/>
  <c r="DA24" i="51" s="1"/>
  <c r="T14" i="57"/>
  <c r="CS14" i="57" s="1"/>
  <c r="U13" i="56"/>
  <c r="DA13" i="56" s="1"/>
  <c r="V14" i="47"/>
  <c r="T13" i="54"/>
  <c r="CS13" i="54" s="1"/>
  <c r="V13" i="71"/>
  <c r="U14" i="70"/>
  <c r="DA14" i="70" s="1"/>
  <c r="T26" i="46"/>
  <c r="CS26" i="46" s="1"/>
  <c r="T12" i="46"/>
  <c r="CS12" i="46" s="1"/>
  <c r="T34" i="46"/>
  <c r="CS34" i="46" s="1"/>
  <c r="T17" i="46"/>
  <c r="CS17" i="46" s="1"/>
  <c r="T33" i="46"/>
  <c r="CS33" i="46" s="1"/>
  <c r="T35" i="46"/>
  <c r="CS35" i="46" s="1"/>
  <c r="T29" i="46"/>
  <c r="CS29" i="46" s="1"/>
  <c r="T24" i="46"/>
  <c r="CS24" i="46" s="1"/>
  <c r="T28" i="46"/>
  <c r="CS28" i="46" s="1"/>
  <c r="T10" i="46"/>
  <c r="CS10" i="46" s="1"/>
  <c r="T31" i="46"/>
  <c r="CS31" i="46" s="1"/>
  <c r="T18" i="46"/>
  <c r="CS18" i="46" s="1"/>
  <c r="T27" i="46"/>
  <c r="CS27" i="46" s="1"/>
  <c r="T19" i="46"/>
  <c r="CS19" i="46" s="1"/>
  <c r="T32" i="46"/>
  <c r="CS32" i="46" s="1"/>
  <c r="T11" i="46"/>
  <c r="CS11" i="46" s="1"/>
  <c r="T21" i="46"/>
  <c r="CS21" i="46" s="1"/>
  <c r="T30" i="46"/>
  <c r="CS30" i="46" s="1"/>
  <c r="T23" i="46"/>
  <c r="CS23" i="46" s="1"/>
  <c r="T15" i="46"/>
  <c r="CS15" i="46" s="1"/>
  <c r="T16" i="46"/>
  <c r="CS16" i="46" s="1"/>
  <c r="T20" i="46"/>
  <c r="CS20" i="46" s="1"/>
  <c r="T22" i="46"/>
  <c r="CS22" i="46" s="1"/>
  <c r="T25" i="46"/>
  <c r="CS25" i="46" s="1"/>
  <c r="U13" i="74"/>
  <c r="DA13" i="74" s="1"/>
  <c r="V13" i="55"/>
  <c r="V14" i="67"/>
  <c r="U12" i="50"/>
  <c r="DA12" i="50" s="1"/>
  <c r="U35" i="50"/>
  <c r="DA35" i="50" s="1"/>
  <c r="U11" i="50"/>
  <c r="DA11" i="50" s="1"/>
  <c r="U28" i="50"/>
  <c r="DA28" i="50" s="1"/>
  <c r="U23" i="50"/>
  <c r="DA23" i="50" s="1"/>
  <c r="U24" i="50"/>
  <c r="DA24" i="50" s="1"/>
  <c r="U16" i="50"/>
  <c r="DA16" i="50" s="1"/>
  <c r="U33" i="50"/>
  <c r="DA33" i="50" s="1"/>
  <c r="U30" i="50"/>
  <c r="DA30" i="50" s="1"/>
  <c r="U17" i="50"/>
  <c r="DA17" i="50" s="1"/>
  <c r="U29" i="50"/>
  <c r="DA29" i="50" s="1"/>
  <c r="U27" i="50"/>
  <c r="DA27" i="50" s="1"/>
  <c r="U15" i="50"/>
  <c r="DA15" i="50" s="1"/>
  <c r="U25" i="50"/>
  <c r="DA25" i="50" s="1"/>
  <c r="U26" i="50"/>
  <c r="DA26" i="50" s="1"/>
  <c r="U32" i="50"/>
  <c r="DA32" i="50" s="1"/>
  <c r="U21" i="50"/>
  <c r="DA21" i="50" s="1"/>
  <c r="U22" i="50"/>
  <c r="DA22" i="50" s="1"/>
  <c r="U10" i="50"/>
  <c r="DA10" i="50" s="1"/>
  <c r="U31" i="50"/>
  <c r="DA31" i="50" s="1"/>
  <c r="U19" i="50"/>
  <c r="DA19" i="50" s="1"/>
  <c r="U20" i="50"/>
  <c r="DA20" i="50" s="1"/>
  <c r="U18" i="50"/>
  <c r="DA18" i="50" s="1"/>
  <c r="U34" i="50"/>
  <c r="DA34" i="50" s="1"/>
  <c r="V13" i="76"/>
  <c r="T13" i="52"/>
  <c r="CS13" i="52" s="1"/>
  <c r="U32" i="62"/>
  <c r="DA32" i="62" s="1"/>
  <c r="U33" i="62"/>
  <c r="DA33" i="62" s="1"/>
  <c r="U20" i="62"/>
  <c r="DA20" i="62" s="1"/>
  <c r="U19" i="62"/>
  <c r="DA19" i="62" s="1"/>
  <c r="U10" i="62"/>
  <c r="DA10" i="62" s="1"/>
  <c r="U23" i="62"/>
  <c r="DA23" i="62" s="1"/>
  <c r="U31" i="62"/>
  <c r="DA31" i="62" s="1"/>
  <c r="U24" i="62"/>
  <c r="DA24" i="62" s="1"/>
  <c r="U12" i="62"/>
  <c r="DA12" i="62" s="1"/>
  <c r="U28" i="62"/>
  <c r="DA28" i="62" s="1"/>
  <c r="U25" i="62"/>
  <c r="DA25" i="62" s="1"/>
  <c r="U17" i="62"/>
  <c r="DA17" i="62" s="1"/>
  <c r="U26" i="62"/>
  <c r="DA26" i="62" s="1"/>
  <c r="U11" i="62"/>
  <c r="DA11" i="62" s="1"/>
  <c r="U22" i="62"/>
  <c r="DA22" i="62" s="1"/>
  <c r="U18" i="62"/>
  <c r="DA18" i="62" s="1"/>
  <c r="U21" i="62"/>
  <c r="DA21" i="62" s="1"/>
  <c r="U30" i="62"/>
  <c r="DA30" i="62" s="1"/>
  <c r="U35" i="62"/>
  <c r="DA35" i="62" s="1"/>
  <c r="U29" i="62"/>
  <c r="DA29" i="62" s="1"/>
  <c r="U16" i="62"/>
  <c r="DA16" i="62" s="1"/>
  <c r="U27" i="62"/>
  <c r="DA27" i="62" s="1"/>
  <c r="U15" i="62"/>
  <c r="DA15" i="62" s="1"/>
  <c r="U34" i="62"/>
  <c r="DA34" i="62" s="1"/>
  <c r="V14" i="61"/>
  <c r="T12" i="68"/>
  <c r="CS12" i="68" s="1"/>
  <c r="T17" i="68"/>
  <c r="CS17" i="68" s="1"/>
  <c r="T16" i="68"/>
  <c r="CS16" i="68" s="1"/>
  <c r="T30" i="68"/>
  <c r="CS30" i="68" s="1"/>
  <c r="T10" i="68"/>
  <c r="CS10" i="68" s="1"/>
  <c r="T23" i="68"/>
  <c r="CS23" i="68" s="1"/>
  <c r="T18" i="68"/>
  <c r="CS18" i="68" s="1"/>
  <c r="T24" i="68"/>
  <c r="CS24" i="68" s="1"/>
  <c r="T15" i="68"/>
  <c r="CS15" i="68" s="1"/>
  <c r="T20" i="68"/>
  <c r="CS20" i="68" s="1"/>
  <c r="T19" i="68"/>
  <c r="CS19" i="68" s="1"/>
  <c r="T31" i="68"/>
  <c r="CS31" i="68" s="1"/>
  <c r="T22" i="68"/>
  <c r="CS22" i="68" s="1"/>
  <c r="T28" i="68"/>
  <c r="CS28" i="68" s="1"/>
  <c r="T26" i="68"/>
  <c r="CS26" i="68" s="1"/>
  <c r="T21" i="68"/>
  <c r="CS21" i="68" s="1"/>
  <c r="T33" i="68"/>
  <c r="CS33" i="68" s="1"/>
  <c r="T32" i="68"/>
  <c r="CS32" i="68" s="1"/>
  <c r="T25" i="68"/>
  <c r="CS25" i="68" s="1"/>
  <c r="T35" i="68"/>
  <c r="CS35" i="68" s="1"/>
  <c r="T11" i="68"/>
  <c r="CS11" i="68" s="1"/>
  <c r="T29" i="68"/>
  <c r="CS29" i="68" s="1"/>
  <c r="T27" i="68"/>
  <c r="CS27" i="68" s="1"/>
  <c r="T34" i="68"/>
  <c r="CS34" i="68" s="1"/>
  <c r="V14" i="46"/>
  <c r="V10" i="60"/>
  <c r="V15" i="60"/>
  <c r="V11" i="60"/>
  <c r="V27" i="60"/>
  <c r="V31" i="60"/>
  <c r="V20" i="60"/>
  <c r="V24" i="60"/>
  <c r="V19" i="60"/>
  <c r="V33" i="60"/>
  <c r="V32" i="60"/>
  <c r="V26" i="60"/>
  <c r="V34" i="60"/>
  <c r="V35" i="60"/>
  <c r="V28" i="60"/>
  <c r="V21" i="60"/>
  <c r="V29" i="60"/>
  <c r="V17" i="60"/>
  <c r="V22" i="60"/>
  <c r="V30" i="60"/>
  <c r="V23" i="60"/>
  <c r="V18" i="60"/>
  <c r="V25" i="60"/>
  <c r="V12" i="60"/>
  <c r="V16" i="60"/>
  <c r="V13" i="70"/>
  <c r="V14" i="69"/>
  <c r="T18" i="71"/>
  <c r="CS18" i="71" s="1"/>
  <c r="T33" i="71"/>
  <c r="CS33" i="71" s="1"/>
  <c r="T24" i="71"/>
  <c r="CS24" i="71" s="1"/>
  <c r="T30" i="71"/>
  <c r="CS30" i="71" s="1"/>
  <c r="T19" i="71"/>
  <c r="CS19" i="71" s="1"/>
  <c r="T12" i="71"/>
  <c r="CS12" i="71" s="1"/>
  <c r="T20" i="71"/>
  <c r="CS20" i="71" s="1"/>
  <c r="T23" i="71"/>
  <c r="CS23" i="71" s="1"/>
  <c r="T25" i="71"/>
  <c r="CS25" i="71" s="1"/>
  <c r="T10" i="71"/>
  <c r="CS10" i="71" s="1"/>
  <c r="T26" i="71"/>
  <c r="CS26" i="71" s="1"/>
  <c r="T11" i="71"/>
  <c r="CS11" i="71" s="1"/>
  <c r="T16" i="71"/>
  <c r="CS16" i="71" s="1"/>
  <c r="T32" i="71"/>
  <c r="CS32" i="71" s="1"/>
  <c r="T27" i="71"/>
  <c r="CS27" i="71" s="1"/>
  <c r="T21" i="71"/>
  <c r="CS21" i="71" s="1"/>
  <c r="T28" i="71"/>
  <c r="CS28" i="71" s="1"/>
  <c r="T17" i="71"/>
  <c r="CS17" i="71" s="1"/>
  <c r="T34" i="71"/>
  <c r="CS34" i="71" s="1"/>
  <c r="T35" i="71"/>
  <c r="CS35" i="71" s="1"/>
  <c r="T15" i="71"/>
  <c r="CS15" i="71" s="1"/>
  <c r="T31" i="71"/>
  <c r="CS31" i="71" s="1"/>
  <c r="T22" i="71"/>
  <c r="CS22" i="71" s="1"/>
  <c r="T29" i="71"/>
  <c r="CS29" i="71" s="1"/>
  <c r="U13" i="75"/>
  <c r="DA13" i="75" s="1"/>
  <c r="T14" i="75"/>
  <c r="CS14" i="75" s="1"/>
  <c r="V30" i="53"/>
  <c r="V26" i="53"/>
  <c r="V24" i="53"/>
  <c r="V20" i="53"/>
  <c r="V32" i="53"/>
  <c r="V12" i="53"/>
  <c r="V18" i="53"/>
  <c r="V33" i="53"/>
  <c r="V11" i="53"/>
  <c r="V29" i="53"/>
  <c r="V17" i="53"/>
  <c r="V25" i="53"/>
  <c r="V16" i="53"/>
  <c r="V15" i="53"/>
  <c r="V21" i="53"/>
  <c r="V27" i="53"/>
  <c r="V10" i="53"/>
  <c r="V28" i="53"/>
  <c r="V22" i="53"/>
  <c r="V34" i="53"/>
  <c r="V35" i="53"/>
  <c r="V19" i="53"/>
  <c r="V23" i="53"/>
  <c r="V31" i="53"/>
  <c r="U13" i="61"/>
  <c r="DA13" i="61" s="1"/>
  <c r="T13" i="48"/>
  <c r="CS13" i="48" s="1"/>
  <c r="V14" i="49"/>
  <c r="U23" i="55"/>
  <c r="DA23" i="55" s="1"/>
  <c r="U27" i="55"/>
  <c r="DA27" i="55" s="1"/>
  <c r="U16" i="55"/>
  <c r="DA16" i="55" s="1"/>
  <c r="U32" i="55"/>
  <c r="DA32" i="55" s="1"/>
  <c r="U29" i="55"/>
  <c r="DA29" i="55" s="1"/>
  <c r="U31" i="55"/>
  <c r="DA31" i="55" s="1"/>
  <c r="U20" i="55"/>
  <c r="DA20" i="55" s="1"/>
  <c r="U19" i="55"/>
  <c r="DA19" i="55" s="1"/>
  <c r="U17" i="55"/>
  <c r="DA17" i="55" s="1"/>
  <c r="U18" i="55"/>
  <c r="DA18" i="55" s="1"/>
  <c r="U21" i="55"/>
  <c r="DA21" i="55" s="1"/>
  <c r="U26" i="55"/>
  <c r="DA26" i="55" s="1"/>
  <c r="U11" i="55"/>
  <c r="DA11" i="55" s="1"/>
  <c r="U12" i="55"/>
  <c r="DA12" i="55" s="1"/>
  <c r="U24" i="55"/>
  <c r="DA24" i="55" s="1"/>
  <c r="U15" i="55"/>
  <c r="DA15" i="55" s="1"/>
  <c r="U28" i="55"/>
  <c r="DA28" i="55" s="1"/>
  <c r="U22" i="55"/>
  <c r="DA22" i="55" s="1"/>
  <c r="U34" i="55"/>
  <c r="DA34" i="55" s="1"/>
  <c r="U30" i="55"/>
  <c r="DA30" i="55" s="1"/>
  <c r="U35" i="55"/>
  <c r="DA35" i="55" s="1"/>
  <c r="U10" i="55"/>
  <c r="DA10" i="55" s="1"/>
  <c r="U25" i="55"/>
  <c r="DA25" i="55" s="1"/>
  <c r="U33" i="55"/>
  <c r="DA33" i="55" s="1"/>
  <c r="T13" i="67"/>
  <c r="CS13" i="67" s="1"/>
  <c r="V26" i="59"/>
  <c r="V12" i="59"/>
  <c r="V15" i="59"/>
  <c r="V32" i="59"/>
  <c r="V25" i="59"/>
  <c r="V24" i="59"/>
  <c r="V16" i="59"/>
  <c r="V21" i="59"/>
  <c r="V19" i="59"/>
  <c r="V20" i="59"/>
  <c r="V31" i="59"/>
  <c r="V22" i="59"/>
  <c r="V35" i="59"/>
  <c r="V28" i="59"/>
  <c r="V18" i="59"/>
  <c r="V33" i="59"/>
  <c r="V11" i="59"/>
  <c r="V30" i="59"/>
  <c r="V10" i="59"/>
  <c r="V23" i="59"/>
  <c r="V29" i="59"/>
  <c r="V17" i="59"/>
  <c r="V27" i="59"/>
  <c r="V34" i="59"/>
  <c r="U14" i="58"/>
  <c r="DA14" i="58" s="1"/>
  <c r="T33" i="57"/>
  <c r="CS33" i="57" s="1"/>
  <c r="T26" i="57"/>
  <c r="CS26" i="57" s="1"/>
  <c r="T16" i="57"/>
  <c r="CS16" i="57" s="1"/>
  <c r="T32" i="57"/>
  <c r="CS32" i="57" s="1"/>
  <c r="T27" i="57"/>
  <c r="CS27" i="57" s="1"/>
  <c r="T35" i="57"/>
  <c r="CS35" i="57" s="1"/>
  <c r="T10" i="57"/>
  <c r="CS10" i="57" s="1"/>
  <c r="T20" i="57"/>
  <c r="CS20" i="57" s="1"/>
  <c r="T34" i="57"/>
  <c r="CS34" i="57" s="1"/>
  <c r="T11" i="57"/>
  <c r="CS11" i="57" s="1"/>
  <c r="T25" i="57"/>
  <c r="CS25" i="57" s="1"/>
  <c r="T17" i="57"/>
  <c r="CS17" i="57" s="1"/>
  <c r="T23" i="57"/>
  <c r="CS23" i="57" s="1"/>
  <c r="T28" i="57"/>
  <c r="CS28" i="57" s="1"/>
  <c r="T15" i="57"/>
  <c r="CS15" i="57" s="1"/>
  <c r="T29" i="57"/>
  <c r="CS29" i="57" s="1"/>
  <c r="T31" i="57"/>
  <c r="CS31" i="57" s="1"/>
  <c r="T12" i="57"/>
  <c r="CS12" i="57" s="1"/>
  <c r="T18" i="57"/>
  <c r="CS18" i="57" s="1"/>
  <c r="T24" i="57"/>
  <c r="CS24" i="57" s="1"/>
  <c r="T21" i="57"/>
  <c r="CS21" i="57" s="1"/>
  <c r="T19" i="57"/>
  <c r="CS19" i="57" s="1"/>
  <c r="T30" i="57"/>
  <c r="CS30" i="57" s="1"/>
  <c r="T22" i="57"/>
  <c r="CS22" i="57" s="1"/>
  <c r="V20" i="51"/>
  <c r="V34" i="51"/>
  <c r="V27" i="51"/>
  <c r="V25" i="51"/>
  <c r="V10" i="51"/>
  <c r="V19" i="51"/>
  <c r="V28" i="51"/>
  <c r="V33" i="51"/>
  <c r="V35" i="51"/>
  <c r="V18" i="51"/>
  <c r="V16" i="51"/>
  <c r="V12" i="51"/>
  <c r="V23" i="51"/>
  <c r="V31" i="51"/>
  <c r="V32" i="51"/>
  <c r="V17" i="51"/>
  <c r="V30" i="51"/>
  <c r="V29" i="51"/>
  <c r="V26" i="51"/>
  <c r="V15" i="51"/>
  <c r="V24" i="51"/>
  <c r="V11" i="51"/>
  <c r="V21" i="51"/>
  <c r="V22" i="51"/>
  <c r="U30" i="54"/>
  <c r="DA30" i="54" s="1"/>
  <c r="U24" i="54"/>
  <c r="DA24" i="54" s="1"/>
  <c r="U19" i="54"/>
  <c r="DA19" i="54" s="1"/>
  <c r="U22" i="54"/>
  <c r="DA22" i="54" s="1"/>
  <c r="U35" i="54"/>
  <c r="DA35" i="54" s="1"/>
  <c r="U10" i="54"/>
  <c r="DA10" i="54" s="1"/>
  <c r="U32" i="54"/>
  <c r="DA32" i="54" s="1"/>
  <c r="U18" i="54"/>
  <c r="DA18" i="54" s="1"/>
  <c r="U34" i="54"/>
  <c r="DA34" i="54" s="1"/>
  <c r="U12" i="54"/>
  <c r="DA12" i="54" s="1"/>
  <c r="U16" i="54"/>
  <c r="DA16" i="54" s="1"/>
  <c r="U27" i="54"/>
  <c r="DA27" i="54" s="1"/>
  <c r="U26" i="54"/>
  <c r="DA26" i="54" s="1"/>
  <c r="U29" i="54"/>
  <c r="DA29" i="54" s="1"/>
  <c r="U33" i="54"/>
  <c r="DA33" i="54" s="1"/>
  <c r="U28" i="54"/>
  <c r="DA28" i="54" s="1"/>
  <c r="U25" i="54"/>
  <c r="DA25" i="54" s="1"/>
  <c r="U15" i="54"/>
  <c r="DA15" i="54" s="1"/>
  <c r="U17" i="54"/>
  <c r="DA17" i="54" s="1"/>
  <c r="U11" i="54"/>
  <c r="DA11" i="54" s="1"/>
  <c r="U23" i="54"/>
  <c r="DA23" i="54" s="1"/>
  <c r="U21" i="54"/>
  <c r="DA21" i="54" s="1"/>
  <c r="U31" i="54"/>
  <c r="DA31" i="54" s="1"/>
  <c r="U20" i="54"/>
  <c r="DA20" i="54" s="1"/>
  <c r="T13" i="56"/>
  <c r="CS13" i="56" s="1"/>
  <c r="U14" i="47"/>
  <c r="DA14" i="47" s="1"/>
  <c r="U13" i="69"/>
  <c r="DA13" i="69" s="1"/>
  <c r="T13" i="71"/>
  <c r="CS13" i="71" s="1"/>
  <c r="V14" i="70"/>
  <c r="V12" i="61"/>
  <c r="V16" i="61"/>
  <c r="V28" i="61"/>
  <c r="V18" i="61"/>
  <c r="V27" i="61"/>
  <c r="V15" i="61"/>
  <c r="V34" i="61"/>
  <c r="V17" i="61"/>
  <c r="V30" i="61"/>
  <c r="V21" i="61"/>
  <c r="V33" i="61"/>
  <c r="V11" i="61"/>
  <c r="V24" i="61"/>
  <c r="V22" i="61"/>
  <c r="V26" i="61"/>
  <c r="V10" i="61"/>
  <c r="V35" i="61"/>
  <c r="V25" i="61"/>
  <c r="V29" i="61"/>
  <c r="V23" i="61"/>
  <c r="V20" i="61"/>
  <c r="V31" i="61"/>
  <c r="V19" i="61"/>
  <c r="V32" i="61"/>
  <c r="T13" i="74"/>
  <c r="CS13" i="74" s="1"/>
  <c r="U13" i="55"/>
  <c r="DA13" i="55" s="1"/>
  <c r="V14" i="53"/>
  <c r="T28" i="50"/>
  <c r="CS28" i="50" s="1"/>
  <c r="T17" i="50"/>
  <c r="CS17" i="50" s="1"/>
  <c r="T23" i="50"/>
  <c r="CS23" i="50" s="1"/>
  <c r="T11" i="50"/>
  <c r="CS11" i="50" s="1"/>
  <c r="T22" i="50"/>
  <c r="CS22" i="50" s="1"/>
  <c r="T30" i="50"/>
  <c r="CS30" i="50" s="1"/>
  <c r="T15" i="50"/>
  <c r="CS15" i="50" s="1"/>
  <c r="T27" i="50"/>
  <c r="CS27" i="50" s="1"/>
  <c r="T29" i="50"/>
  <c r="CS29" i="50" s="1"/>
  <c r="T34" i="50"/>
  <c r="CS34" i="50" s="1"/>
  <c r="T16" i="50"/>
  <c r="CS16" i="50" s="1"/>
  <c r="T24" i="50"/>
  <c r="CS24" i="50" s="1"/>
  <c r="T26" i="50"/>
  <c r="CS26" i="50" s="1"/>
  <c r="T32" i="50"/>
  <c r="CS32" i="50" s="1"/>
  <c r="T19" i="50"/>
  <c r="CS19" i="50" s="1"/>
  <c r="T18" i="50"/>
  <c r="CS18" i="50" s="1"/>
  <c r="T10" i="50"/>
  <c r="CS10" i="50" s="1"/>
  <c r="T12" i="50"/>
  <c r="CS12" i="50" s="1"/>
  <c r="T33" i="50"/>
  <c r="CS33" i="50" s="1"/>
  <c r="T20" i="50"/>
  <c r="CS20" i="50" s="1"/>
  <c r="T25" i="50"/>
  <c r="CS25" i="50" s="1"/>
  <c r="T21" i="50"/>
  <c r="CS21" i="50" s="1"/>
  <c r="T35" i="50"/>
  <c r="CS35" i="50" s="1"/>
  <c r="T31" i="50"/>
  <c r="CS31" i="50" s="1"/>
  <c r="U13" i="76"/>
  <c r="DA13" i="76" s="1"/>
  <c r="V14" i="66"/>
  <c r="T31" i="62"/>
  <c r="CS31" i="62" s="1"/>
  <c r="T21" i="62"/>
  <c r="CS21" i="62" s="1"/>
  <c r="T10" i="62"/>
  <c r="CS10" i="62" s="1"/>
  <c r="T26" i="62"/>
  <c r="CS26" i="62" s="1"/>
  <c r="T28" i="62"/>
  <c r="CS28" i="62" s="1"/>
  <c r="T19" i="62"/>
  <c r="CS19" i="62" s="1"/>
  <c r="T12" i="62"/>
  <c r="CS12" i="62" s="1"/>
  <c r="T33" i="62"/>
  <c r="CS33" i="62" s="1"/>
  <c r="T18" i="62"/>
  <c r="CS18" i="62" s="1"/>
  <c r="T11" i="62"/>
  <c r="CS11" i="62" s="1"/>
  <c r="T34" i="62"/>
  <c r="CS34" i="62" s="1"/>
  <c r="T27" i="62"/>
  <c r="CS27" i="62" s="1"/>
  <c r="T16" i="62"/>
  <c r="CS16" i="62" s="1"/>
  <c r="T24" i="62"/>
  <c r="CS24" i="62" s="1"/>
  <c r="T20" i="62"/>
  <c r="CS20" i="62" s="1"/>
  <c r="T23" i="62"/>
  <c r="CS23" i="62" s="1"/>
  <c r="T25" i="62"/>
  <c r="CS25" i="62" s="1"/>
  <c r="T35" i="62"/>
  <c r="CS35" i="62" s="1"/>
  <c r="T32" i="62"/>
  <c r="CS32" i="62" s="1"/>
  <c r="T29" i="62"/>
  <c r="CS29" i="62" s="1"/>
  <c r="T15" i="62"/>
  <c r="CS15" i="62" s="1"/>
  <c r="T22" i="62"/>
  <c r="CS22" i="62" s="1"/>
  <c r="T17" i="62"/>
  <c r="CS17" i="62" s="1"/>
  <c r="T30" i="62"/>
  <c r="CS30" i="62" s="1"/>
  <c r="T14" i="61"/>
  <c r="CS14" i="61" s="1"/>
  <c r="V18" i="64"/>
  <c r="V11" i="64"/>
  <c r="V25" i="64"/>
  <c r="V16" i="64"/>
  <c r="V19" i="64"/>
  <c r="V29" i="64"/>
  <c r="V24" i="64"/>
  <c r="V20" i="64"/>
  <c r="V23" i="64"/>
  <c r="V30" i="64"/>
  <c r="V32" i="64"/>
  <c r="V21" i="64"/>
  <c r="V33" i="64"/>
  <c r="V31" i="64"/>
  <c r="V22" i="64"/>
  <c r="V10" i="64"/>
  <c r="V28" i="64"/>
  <c r="V12" i="64"/>
  <c r="V26" i="64"/>
  <c r="V15" i="64"/>
  <c r="V17" i="64"/>
  <c r="V34" i="64"/>
  <c r="V35" i="64"/>
  <c r="V27" i="64"/>
  <c r="T14" i="46"/>
  <c r="CS14" i="46" s="1"/>
  <c r="U33" i="60"/>
  <c r="DA33" i="60" s="1"/>
  <c r="U22" i="60"/>
  <c r="DA22" i="60" s="1"/>
  <c r="U15" i="60"/>
  <c r="DA15" i="60" s="1"/>
  <c r="U12" i="60"/>
  <c r="DA12" i="60" s="1"/>
  <c r="U27" i="60"/>
  <c r="DA27" i="60" s="1"/>
  <c r="U17" i="60"/>
  <c r="DA17" i="60" s="1"/>
  <c r="U16" i="60"/>
  <c r="DA16" i="60" s="1"/>
  <c r="U21" i="60"/>
  <c r="DA21" i="60" s="1"/>
  <c r="U26" i="60"/>
  <c r="DA26" i="60" s="1"/>
  <c r="U31" i="60"/>
  <c r="DA31" i="60" s="1"/>
  <c r="U30" i="60"/>
  <c r="DA30" i="60" s="1"/>
  <c r="U20" i="60"/>
  <c r="DA20" i="60" s="1"/>
  <c r="U25" i="60"/>
  <c r="DA25" i="60" s="1"/>
  <c r="U11" i="60"/>
  <c r="DA11" i="60" s="1"/>
  <c r="U35" i="60"/>
  <c r="DA35" i="60" s="1"/>
  <c r="U18" i="60"/>
  <c r="DA18" i="60" s="1"/>
  <c r="U10" i="60"/>
  <c r="DA10" i="60" s="1"/>
  <c r="U34" i="60"/>
  <c r="DA34" i="60" s="1"/>
  <c r="U32" i="60"/>
  <c r="DA32" i="60" s="1"/>
  <c r="U19" i="60"/>
  <c r="DA19" i="60" s="1"/>
  <c r="U28" i="60"/>
  <c r="DA28" i="60" s="1"/>
  <c r="U24" i="60"/>
  <c r="DA24" i="60" s="1"/>
  <c r="U29" i="60"/>
  <c r="DA29" i="60" s="1"/>
  <c r="U23" i="60"/>
  <c r="DA23" i="60" s="1"/>
  <c r="V11" i="54"/>
  <c r="V31" i="54"/>
  <c r="V28" i="54"/>
  <c r="V26" i="54"/>
  <c r="V30" i="54"/>
  <c r="V32" i="54"/>
  <c r="V33" i="54"/>
  <c r="V24" i="54"/>
  <c r="V19" i="54"/>
  <c r="V16" i="54"/>
  <c r="V21" i="54"/>
  <c r="V29" i="54"/>
  <c r="V34" i="54"/>
  <c r="V15" i="54"/>
  <c r="V17" i="54"/>
  <c r="V12" i="54"/>
  <c r="V23" i="54"/>
  <c r="V35" i="54"/>
  <c r="V22" i="54"/>
  <c r="V25" i="54"/>
  <c r="V20" i="54"/>
  <c r="V27" i="54"/>
  <c r="V18" i="54"/>
  <c r="V10" i="54"/>
  <c r="T14" i="70"/>
  <c r="CS14" i="70" s="1"/>
  <c r="U17" i="61"/>
  <c r="DA17" i="61" s="1"/>
  <c r="U28" i="61"/>
  <c r="DA28" i="61" s="1"/>
  <c r="U15" i="61"/>
  <c r="DA15" i="61" s="1"/>
  <c r="U27" i="61"/>
  <c r="DA27" i="61" s="1"/>
  <c r="U24" i="61"/>
  <c r="DA24" i="61" s="1"/>
  <c r="U19" i="61"/>
  <c r="DA19" i="61" s="1"/>
  <c r="U16" i="61"/>
  <c r="DA16" i="61" s="1"/>
  <c r="U33" i="61"/>
  <c r="DA33" i="61" s="1"/>
  <c r="U20" i="61"/>
  <c r="DA20" i="61" s="1"/>
  <c r="U21" i="61"/>
  <c r="DA21" i="61" s="1"/>
  <c r="U34" i="61"/>
  <c r="DA34" i="61" s="1"/>
  <c r="U10" i="61"/>
  <c r="DA10" i="61" s="1"/>
  <c r="U23" i="61"/>
  <c r="DA23" i="61" s="1"/>
  <c r="U31" i="61"/>
  <c r="DA31" i="61" s="1"/>
  <c r="U25" i="61"/>
  <c r="DA25" i="61" s="1"/>
  <c r="U22" i="61"/>
  <c r="DA22" i="61" s="1"/>
  <c r="U18" i="61"/>
  <c r="DA18" i="61" s="1"/>
  <c r="U30" i="61"/>
  <c r="DA30" i="61" s="1"/>
  <c r="U35" i="61"/>
  <c r="DA35" i="61" s="1"/>
  <c r="U32" i="61"/>
  <c r="DA32" i="61" s="1"/>
  <c r="U11" i="61"/>
  <c r="DA11" i="61" s="1"/>
  <c r="U12" i="61"/>
  <c r="DA12" i="61" s="1"/>
  <c r="U26" i="61"/>
  <c r="DA26" i="61" s="1"/>
  <c r="U29" i="61"/>
  <c r="DA29" i="61" s="1"/>
  <c r="V13" i="51"/>
  <c r="T13" i="55"/>
  <c r="CS13" i="55" s="1"/>
  <c r="V17" i="66"/>
  <c r="V20" i="66"/>
  <c r="V29" i="66"/>
  <c r="V21" i="66"/>
  <c r="V33" i="66"/>
  <c r="V31" i="66"/>
  <c r="V15" i="66"/>
  <c r="V16" i="66"/>
  <c r="V25" i="66"/>
  <c r="V30" i="66"/>
  <c r="V23" i="66"/>
  <c r="V24" i="66"/>
  <c r="V35" i="66"/>
  <c r="V12" i="66"/>
  <c r="V34" i="66"/>
  <c r="V18" i="66"/>
  <c r="V26" i="66"/>
  <c r="V19" i="66"/>
  <c r="V11" i="66"/>
  <c r="V32" i="66"/>
  <c r="V10" i="66"/>
  <c r="V22" i="66"/>
  <c r="V27" i="66"/>
  <c r="V28" i="66"/>
  <c r="T13" i="76"/>
  <c r="CS13" i="76" s="1"/>
  <c r="U14" i="66"/>
  <c r="DA14" i="66" s="1"/>
  <c r="U14" i="61"/>
  <c r="DA14" i="61" s="1"/>
  <c r="U17" i="64"/>
  <c r="DA17" i="64" s="1"/>
  <c r="U11" i="64"/>
  <c r="DA11" i="64" s="1"/>
  <c r="U18" i="64"/>
  <c r="DA18" i="64" s="1"/>
  <c r="U12" i="64"/>
  <c r="DA12" i="64" s="1"/>
  <c r="U23" i="64"/>
  <c r="DA23" i="64" s="1"/>
  <c r="U28" i="64"/>
  <c r="DA28" i="64" s="1"/>
  <c r="U32" i="64"/>
  <c r="DA32" i="64" s="1"/>
  <c r="U25" i="64"/>
  <c r="DA25" i="64" s="1"/>
  <c r="U26" i="64"/>
  <c r="DA26" i="64" s="1"/>
  <c r="U20" i="64"/>
  <c r="DA20" i="64" s="1"/>
  <c r="U31" i="64"/>
  <c r="DA31" i="64" s="1"/>
  <c r="U34" i="64"/>
  <c r="DA34" i="64" s="1"/>
  <c r="U29" i="64"/>
  <c r="DA29" i="64" s="1"/>
  <c r="U19" i="64"/>
  <c r="DA19" i="64" s="1"/>
  <c r="U30" i="64"/>
  <c r="DA30" i="64" s="1"/>
  <c r="U24" i="64"/>
  <c r="DA24" i="64" s="1"/>
  <c r="U10" i="64"/>
  <c r="DA10" i="64" s="1"/>
  <c r="U21" i="64"/>
  <c r="DA21" i="64" s="1"/>
  <c r="U27" i="64"/>
  <c r="DA27" i="64" s="1"/>
  <c r="U22" i="64"/>
  <c r="DA22" i="64" s="1"/>
  <c r="U35" i="64"/>
  <c r="DA35" i="64" s="1"/>
  <c r="U16" i="64"/>
  <c r="DA16" i="64" s="1"/>
  <c r="U33" i="64"/>
  <c r="DA33" i="64" s="1"/>
  <c r="U15" i="64"/>
  <c r="DA15" i="64" s="1"/>
  <c r="U14" i="74"/>
  <c r="DA14" i="74" s="1"/>
  <c r="T27" i="60"/>
  <c r="CS27" i="60" s="1"/>
  <c r="T18" i="60"/>
  <c r="CS18" i="60" s="1"/>
  <c r="T16" i="60"/>
  <c r="CS16" i="60" s="1"/>
  <c r="T10" i="60"/>
  <c r="CS10" i="60" s="1"/>
  <c r="T23" i="60"/>
  <c r="CS23" i="60" s="1"/>
  <c r="T26" i="60"/>
  <c r="CS26" i="60" s="1"/>
  <c r="T20" i="60"/>
  <c r="CS20" i="60" s="1"/>
  <c r="T12" i="60"/>
  <c r="CS12" i="60" s="1"/>
  <c r="T31" i="60"/>
  <c r="CS31" i="60" s="1"/>
  <c r="T21" i="60"/>
  <c r="CS21" i="60" s="1"/>
  <c r="T29" i="60"/>
  <c r="CS29" i="60" s="1"/>
  <c r="T11" i="60"/>
  <c r="CS11" i="60" s="1"/>
  <c r="T25" i="60"/>
  <c r="CS25" i="60" s="1"/>
  <c r="T22" i="60"/>
  <c r="CS22" i="60" s="1"/>
  <c r="T34" i="60"/>
  <c r="CS34" i="60" s="1"/>
  <c r="T35" i="60"/>
  <c r="CS35" i="60" s="1"/>
  <c r="T15" i="60"/>
  <c r="CS15" i="60" s="1"/>
  <c r="T28" i="60"/>
  <c r="CS28" i="60" s="1"/>
  <c r="T19" i="60"/>
  <c r="CS19" i="60" s="1"/>
  <c r="T33" i="60"/>
  <c r="CS33" i="60" s="1"/>
  <c r="T24" i="60"/>
  <c r="CS24" i="60" s="1"/>
  <c r="T17" i="60"/>
  <c r="CS17" i="60" s="1"/>
  <c r="T30" i="60"/>
  <c r="CS30" i="60" s="1"/>
  <c r="T32" i="60"/>
  <c r="CS32" i="60" s="1"/>
  <c r="CR31" i="1" a="1"/>
  <c r="EA10" i="1" a="1"/>
  <c r="EA10" i="1" s="1"/>
  <c r="CR10" i="1" a="1"/>
  <c r="CR17" i="1" a="1"/>
  <c r="CR24" i="1" a="1"/>
  <c r="CX18" i="60" l="1"/>
  <c r="CW18" i="60"/>
  <c r="CX14" i="70"/>
  <c r="CW14" i="70"/>
  <c r="CX26" i="50"/>
  <c r="CW26" i="50"/>
  <c r="CX30" i="71"/>
  <c r="CW30" i="71"/>
  <c r="CX32" i="76"/>
  <c r="CW32" i="76"/>
  <c r="CX31" i="70"/>
  <c r="CW31" i="70"/>
  <c r="CX16" i="49"/>
  <c r="CW16" i="49"/>
  <c r="CX30" i="63"/>
  <c r="CW30" i="63"/>
  <c r="CX21" i="48"/>
  <c r="CW21" i="48"/>
  <c r="CX26" i="60"/>
  <c r="CW26" i="60"/>
  <c r="CX20" i="62"/>
  <c r="CW20" i="62"/>
  <c r="CX28" i="50"/>
  <c r="CW28" i="50"/>
  <c r="CX34" i="57"/>
  <c r="CW34" i="57"/>
  <c r="CX21" i="71"/>
  <c r="CW21" i="71"/>
  <c r="CX19" i="68"/>
  <c r="CW19" i="68"/>
  <c r="CX26" i="46"/>
  <c r="CW26" i="46"/>
  <c r="CX11" i="60"/>
  <c r="CW11" i="60"/>
  <c r="CX19" i="60"/>
  <c r="CW19" i="60"/>
  <c r="CX29" i="60"/>
  <c r="CW29" i="60"/>
  <c r="CX16" i="60"/>
  <c r="CW16" i="60"/>
  <c r="CX29" i="62"/>
  <c r="CW29" i="62"/>
  <c r="CX27" i="62"/>
  <c r="CW27" i="62"/>
  <c r="CX26" i="62"/>
  <c r="CW26" i="62"/>
  <c r="CX21" i="50"/>
  <c r="CW21" i="50"/>
  <c r="CX32" i="50"/>
  <c r="CW32" i="50"/>
  <c r="CX30" i="50"/>
  <c r="CW30" i="50"/>
  <c r="CX13" i="74"/>
  <c r="CW13" i="74"/>
  <c r="CX19" i="57"/>
  <c r="CW19" i="57"/>
  <c r="CX28" i="57"/>
  <c r="CW28" i="57"/>
  <c r="CX35" i="57"/>
  <c r="CW35" i="57"/>
  <c r="CX15" i="71"/>
  <c r="CW15" i="71"/>
  <c r="CX16" i="71"/>
  <c r="CW16" i="71"/>
  <c r="CX19" i="71"/>
  <c r="CW19" i="71"/>
  <c r="CX34" i="68"/>
  <c r="CW34" i="68"/>
  <c r="CX21" i="68"/>
  <c r="CW21" i="68"/>
  <c r="CX24" i="68"/>
  <c r="CW24" i="68"/>
  <c r="CX20" i="46"/>
  <c r="CW20" i="46"/>
  <c r="CX19" i="46"/>
  <c r="CW19" i="46"/>
  <c r="CX35" i="46"/>
  <c r="CW35" i="46"/>
  <c r="CX13" i="54"/>
  <c r="CW13" i="54"/>
  <c r="CX29" i="76"/>
  <c r="CW29" i="76"/>
  <c r="CX20" i="76"/>
  <c r="CW20" i="76"/>
  <c r="CX13" i="65"/>
  <c r="CW13" i="65"/>
  <c r="CX22" i="47"/>
  <c r="CW22" i="47"/>
  <c r="CX31" i="47"/>
  <c r="CW31" i="47"/>
  <c r="CX11" i="47"/>
  <c r="CW11" i="47"/>
  <c r="CX15" i="70"/>
  <c r="CW15" i="70"/>
  <c r="CX23" i="70"/>
  <c r="CW23" i="70"/>
  <c r="CX20" i="70"/>
  <c r="CW20" i="70"/>
  <c r="CX14" i="74"/>
  <c r="CW14" i="74"/>
  <c r="CX13" i="69"/>
  <c r="CW13" i="69"/>
  <c r="CX18" i="74"/>
  <c r="CW18" i="74"/>
  <c r="CX12" i="74"/>
  <c r="CW12" i="74"/>
  <c r="CX31" i="74"/>
  <c r="CW31" i="74"/>
  <c r="CX16" i="75"/>
  <c r="CW16" i="75"/>
  <c r="CX15" i="75"/>
  <c r="CW15" i="75"/>
  <c r="CX24" i="75"/>
  <c r="CW24" i="75"/>
  <c r="CX25" i="56"/>
  <c r="CW25" i="56"/>
  <c r="CX26" i="56"/>
  <c r="CW26" i="56"/>
  <c r="CX17" i="56"/>
  <c r="CW17" i="56"/>
  <c r="CX29" i="65"/>
  <c r="CW29" i="65"/>
  <c r="CX24" i="65"/>
  <c r="CW24" i="65"/>
  <c r="CX34" i="65"/>
  <c r="CW34" i="65"/>
  <c r="CX14" i="62"/>
  <c r="CW14" i="62"/>
  <c r="CX20" i="49"/>
  <c r="CW20" i="49"/>
  <c r="CX34" i="49"/>
  <c r="CW34" i="49"/>
  <c r="CX27" i="49"/>
  <c r="CW27" i="49"/>
  <c r="CX15" i="72"/>
  <c r="CW15" i="72"/>
  <c r="CX18" i="72"/>
  <c r="CW18" i="72"/>
  <c r="CX34" i="69"/>
  <c r="CW34" i="69"/>
  <c r="CX18" i="69"/>
  <c r="CW18" i="69"/>
  <c r="CX20" i="69"/>
  <c r="CW20" i="69"/>
  <c r="CX21" i="58"/>
  <c r="CW21" i="58"/>
  <c r="CX23" i="58"/>
  <c r="CW23" i="58"/>
  <c r="CX19" i="58"/>
  <c r="CW19" i="58"/>
  <c r="CX32" i="52"/>
  <c r="CW32" i="52"/>
  <c r="CX28" i="52"/>
  <c r="CW28" i="52"/>
  <c r="CX35" i="52"/>
  <c r="CW35" i="52"/>
  <c r="CX24" i="63"/>
  <c r="CW24" i="63"/>
  <c r="CX26" i="63"/>
  <c r="CW26" i="63"/>
  <c r="CX28" i="63"/>
  <c r="CW28" i="63"/>
  <c r="CX32" i="67"/>
  <c r="CW32" i="67"/>
  <c r="CX27" i="67"/>
  <c r="CW27" i="67"/>
  <c r="CX16" i="67"/>
  <c r="CW16" i="67"/>
  <c r="CX19" i="48"/>
  <c r="CW19" i="48"/>
  <c r="CX34" i="48"/>
  <c r="CW34" i="48"/>
  <c r="CX29" i="66"/>
  <c r="CW29" i="66"/>
  <c r="CX33" i="66"/>
  <c r="CW33" i="66"/>
  <c r="CX18" i="61"/>
  <c r="CW18" i="61"/>
  <c r="CX30" i="61"/>
  <c r="CW30" i="61"/>
  <c r="CX26" i="61"/>
  <c r="CW26" i="61"/>
  <c r="CX32" i="51"/>
  <c r="CW32" i="51"/>
  <c r="CX25" i="51"/>
  <c r="CW25" i="51"/>
  <c r="CX34" i="51"/>
  <c r="CW34" i="51"/>
  <c r="CX19" i="54"/>
  <c r="CW19" i="54"/>
  <c r="CX15" i="54"/>
  <c r="CW15" i="54"/>
  <c r="CX23" i="54"/>
  <c r="CW23" i="54"/>
  <c r="CX29" i="59"/>
  <c r="CW29" i="59"/>
  <c r="CX28" i="59"/>
  <c r="CW28" i="59"/>
  <c r="CX25" i="59"/>
  <c r="CW25" i="59"/>
  <c r="CX23" i="64"/>
  <c r="CW23" i="64"/>
  <c r="CX26" i="64"/>
  <c r="CW26" i="64"/>
  <c r="CX32" i="64"/>
  <c r="CW32" i="64"/>
  <c r="CX22" i="55"/>
  <c r="CW22" i="55"/>
  <c r="CX29" i="55"/>
  <c r="CW29" i="55"/>
  <c r="CX16" i="55"/>
  <c r="CW16" i="55"/>
  <c r="CX34" i="53"/>
  <c r="CW34" i="53"/>
  <c r="CX28" i="53"/>
  <c r="CW28" i="53"/>
  <c r="CX25" i="53"/>
  <c r="CW25" i="53"/>
  <c r="CX13" i="70"/>
  <c r="CW13" i="70"/>
  <c r="CX14" i="56"/>
  <c r="CW14" i="56"/>
  <c r="CX33" i="61"/>
  <c r="CW33" i="61"/>
  <c r="CX27" i="61"/>
  <c r="CW27" i="61"/>
  <c r="CX11" i="61"/>
  <c r="CW11" i="61"/>
  <c r="CX24" i="51"/>
  <c r="CW24" i="51"/>
  <c r="CX28" i="51"/>
  <c r="CW28" i="51"/>
  <c r="CX21" i="51"/>
  <c r="CW21" i="51"/>
  <c r="CX11" i="54"/>
  <c r="CW11" i="54"/>
  <c r="CX17" i="54"/>
  <c r="CW17" i="54"/>
  <c r="CX31" i="54"/>
  <c r="CW31" i="54"/>
  <c r="CX26" i="59"/>
  <c r="CW26" i="59"/>
  <c r="CX35" i="59"/>
  <c r="CW35" i="59"/>
  <c r="CX15" i="59"/>
  <c r="CW15" i="59"/>
  <c r="CX27" i="64"/>
  <c r="CW27" i="64"/>
  <c r="CX18" i="64"/>
  <c r="CW18" i="64"/>
  <c r="CX29" i="64"/>
  <c r="CW29" i="64"/>
  <c r="CX15" i="55"/>
  <c r="CW15" i="55"/>
  <c r="CX11" i="55"/>
  <c r="CW11" i="55"/>
  <c r="CX31" i="55"/>
  <c r="CW31" i="55"/>
  <c r="CX12" i="53"/>
  <c r="CW12" i="53"/>
  <c r="CX23" i="53"/>
  <c r="CW23" i="53"/>
  <c r="CX29" i="53"/>
  <c r="CW29" i="53"/>
  <c r="CX16" i="46"/>
  <c r="CW16" i="46"/>
  <c r="CX17" i="72"/>
  <c r="CW17" i="72"/>
  <c r="CX17" i="69"/>
  <c r="CW17" i="69"/>
  <c r="CX15" i="60"/>
  <c r="CW15" i="60"/>
  <c r="CX31" i="60"/>
  <c r="CW31" i="60"/>
  <c r="CX27" i="60"/>
  <c r="CW27" i="60"/>
  <c r="CX14" i="46"/>
  <c r="CW14" i="46"/>
  <c r="CX35" i="62"/>
  <c r="CW35" i="62"/>
  <c r="CX11" i="62"/>
  <c r="CW11" i="62"/>
  <c r="CX21" i="62"/>
  <c r="CW21" i="62"/>
  <c r="CX20" i="50"/>
  <c r="CW20" i="50"/>
  <c r="CX24" i="50"/>
  <c r="CW24" i="50"/>
  <c r="CX11" i="50"/>
  <c r="CW11" i="50"/>
  <c r="CX13" i="71"/>
  <c r="CW13" i="71"/>
  <c r="CX24" i="57"/>
  <c r="CW24" i="57"/>
  <c r="CX17" i="57"/>
  <c r="CW17" i="57"/>
  <c r="CX32" i="57"/>
  <c r="CW32" i="57"/>
  <c r="CX34" i="71"/>
  <c r="CW34" i="71"/>
  <c r="CX26" i="71"/>
  <c r="CW26" i="71"/>
  <c r="CX24" i="71"/>
  <c r="CW24" i="71"/>
  <c r="CX29" i="68"/>
  <c r="CW29" i="68"/>
  <c r="CX28" i="68"/>
  <c r="CW28" i="68"/>
  <c r="CX23" i="68"/>
  <c r="CW23" i="68"/>
  <c r="CX15" i="46"/>
  <c r="CW15" i="46"/>
  <c r="CX18" i="46"/>
  <c r="CW18" i="46"/>
  <c r="CX17" i="46"/>
  <c r="CW17" i="46"/>
  <c r="CX34" i="76"/>
  <c r="CW34" i="76"/>
  <c r="CX25" i="76"/>
  <c r="CW25" i="76"/>
  <c r="CX16" i="76"/>
  <c r="CW16" i="76"/>
  <c r="CX14" i="59"/>
  <c r="CW14" i="59"/>
  <c r="CX17" i="47"/>
  <c r="CW17" i="47"/>
  <c r="CX25" i="47"/>
  <c r="CW25" i="47"/>
  <c r="CX21" i="47"/>
  <c r="CW21" i="47"/>
  <c r="CX27" i="70"/>
  <c r="CW27" i="70"/>
  <c r="CX19" i="70"/>
  <c r="CW19" i="70"/>
  <c r="CX33" i="70"/>
  <c r="CW33" i="70"/>
  <c r="CX32" i="74"/>
  <c r="CW32" i="74"/>
  <c r="CX34" i="74"/>
  <c r="CW34" i="74"/>
  <c r="CX29" i="74"/>
  <c r="CW29" i="74"/>
  <c r="CX29" i="75"/>
  <c r="CW29" i="75"/>
  <c r="CX25" i="75"/>
  <c r="CW25" i="75"/>
  <c r="CX33" i="75"/>
  <c r="CW33" i="75"/>
  <c r="CX12" i="56"/>
  <c r="CW12" i="56"/>
  <c r="CX11" i="56"/>
  <c r="CW11" i="56"/>
  <c r="CX34" i="56"/>
  <c r="CW34" i="56"/>
  <c r="CX19" i="65"/>
  <c r="CW19" i="65"/>
  <c r="CX25" i="65"/>
  <c r="CW25" i="65"/>
  <c r="CX22" i="65"/>
  <c r="CW22" i="65"/>
  <c r="CX14" i="50"/>
  <c r="CW14" i="50"/>
  <c r="CX25" i="49"/>
  <c r="CW25" i="49"/>
  <c r="CX19" i="49"/>
  <c r="CW19" i="49"/>
  <c r="CX33" i="49"/>
  <c r="CW33" i="49"/>
  <c r="CX19" i="72"/>
  <c r="CW19" i="72"/>
  <c r="CX20" i="72"/>
  <c r="CW20" i="72"/>
  <c r="CX16" i="72"/>
  <c r="CW16" i="72"/>
  <c r="CX27" i="69"/>
  <c r="CW27" i="69"/>
  <c r="CX16" i="69"/>
  <c r="CW16" i="69"/>
  <c r="CX19" i="69"/>
  <c r="CW19" i="69"/>
  <c r="CX12" i="58"/>
  <c r="CW12" i="58"/>
  <c r="CX11" i="58"/>
  <c r="CW11" i="58"/>
  <c r="CX28" i="58"/>
  <c r="CW28" i="58"/>
  <c r="CX17" i="52"/>
  <c r="CW17" i="52"/>
  <c r="CX25" i="52"/>
  <c r="CW25" i="52"/>
  <c r="CX27" i="52"/>
  <c r="CW27" i="52"/>
  <c r="CX19" i="63"/>
  <c r="CW19" i="63"/>
  <c r="CX15" i="63"/>
  <c r="CW15" i="63"/>
  <c r="CX22" i="67"/>
  <c r="CW22" i="67"/>
  <c r="CX34" i="67"/>
  <c r="CW34" i="67"/>
  <c r="CX19" i="67"/>
  <c r="CW19" i="67"/>
  <c r="CX33" i="48"/>
  <c r="CW33" i="48"/>
  <c r="CX18" i="48"/>
  <c r="CW18" i="48"/>
  <c r="CX26" i="48"/>
  <c r="CW26" i="48"/>
  <c r="CX16" i="66"/>
  <c r="CW16" i="66"/>
  <c r="CX22" i="66"/>
  <c r="CW22" i="66"/>
  <c r="CX17" i="66"/>
  <c r="CW17" i="66"/>
  <c r="CX31" i="61"/>
  <c r="CW31" i="61"/>
  <c r="CX16" i="61"/>
  <c r="CW16" i="61"/>
  <c r="CX11" i="51"/>
  <c r="CW11" i="51"/>
  <c r="CX29" i="51"/>
  <c r="CW29" i="51"/>
  <c r="CX19" i="51"/>
  <c r="CW19" i="51"/>
  <c r="CX20" i="54"/>
  <c r="CW20" i="54"/>
  <c r="CX16" i="54"/>
  <c r="CW16" i="54"/>
  <c r="CX26" i="54"/>
  <c r="CW26" i="54"/>
  <c r="CX31" i="59"/>
  <c r="CW31" i="59"/>
  <c r="CX23" i="59"/>
  <c r="CW23" i="59"/>
  <c r="CX22" i="59"/>
  <c r="CW22" i="59"/>
  <c r="CX24" i="64"/>
  <c r="CW24" i="64"/>
  <c r="CX11" i="64"/>
  <c r="CW11" i="64"/>
  <c r="CX35" i="64"/>
  <c r="CW35" i="64"/>
  <c r="CX24" i="55"/>
  <c r="CW24" i="55"/>
  <c r="CX21" i="55"/>
  <c r="CW21" i="55"/>
  <c r="CX19" i="55"/>
  <c r="CW19" i="55"/>
  <c r="CX30" i="53"/>
  <c r="CW30" i="53"/>
  <c r="CX26" i="53"/>
  <c r="CW26" i="53"/>
  <c r="CX32" i="53"/>
  <c r="CW32" i="53"/>
  <c r="CX25" i="50"/>
  <c r="CW25" i="50"/>
  <c r="CX21" i="57"/>
  <c r="CW21" i="57"/>
  <c r="CX33" i="46"/>
  <c r="CW33" i="46"/>
  <c r="CX22" i="76"/>
  <c r="CW22" i="76"/>
  <c r="CX23" i="47"/>
  <c r="CW23" i="47"/>
  <c r="CX15" i="74"/>
  <c r="CW15" i="74"/>
  <c r="CX13" i="59"/>
  <c r="CW13" i="59"/>
  <c r="CX27" i="72"/>
  <c r="CW27" i="72"/>
  <c r="CX29" i="58"/>
  <c r="CW29" i="58"/>
  <c r="CX18" i="52"/>
  <c r="CW18" i="52"/>
  <c r="CX27" i="48"/>
  <c r="CW27" i="48"/>
  <c r="CX32" i="60"/>
  <c r="CW32" i="60"/>
  <c r="CX35" i="60"/>
  <c r="CW35" i="60"/>
  <c r="CX25" i="62"/>
  <c r="CW25" i="62"/>
  <c r="CX31" i="62"/>
  <c r="CW31" i="62"/>
  <c r="CX33" i="50"/>
  <c r="CW33" i="50"/>
  <c r="CX23" i="50"/>
  <c r="CW23" i="50"/>
  <c r="CX18" i="57"/>
  <c r="CW18" i="57"/>
  <c r="CX16" i="57"/>
  <c r="CW16" i="57"/>
  <c r="CX31" i="46"/>
  <c r="CW31" i="46"/>
  <c r="CX14" i="57"/>
  <c r="CW14" i="57"/>
  <c r="CX26" i="76"/>
  <c r="CW26" i="76"/>
  <c r="CX24" i="76"/>
  <c r="CW24" i="76"/>
  <c r="CX18" i="47"/>
  <c r="CW18" i="47"/>
  <c r="CX24" i="70"/>
  <c r="CW24" i="70"/>
  <c r="CX34" i="70"/>
  <c r="CW34" i="70"/>
  <c r="CX20" i="74"/>
  <c r="CW20" i="74"/>
  <c r="CX23" i="74"/>
  <c r="CW23" i="74"/>
  <c r="CX30" i="74"/>
  <c r="CW30" i="74"/>
  <c r="CX22" i="75"/>
  <c r="CW22" i="75"/>
  <c r="CX31" i="75"/>
  <c r="CW31" i="75"/>
  <c r="CX15" i="56"/>
  <c r="CW15" i="56"/>
  <c r="CX16" i="56"/>
  <c r="CW16" i="56"/>
  <c r="CX33" i="56"/>
  <c r="CW33" i="56"/>
  <c r="CX14" i="68"/>
  <c r="CW14" i="68"/>
  <c r="CX15" i="65"/>
  <c r="CW15" i="65"/>
  <c r="CX16" i="65"/>
  <c r="CW16" i="65"/>
  <c r="CX30" i="65"/>
  <c r="CW30" i="65"/>
  <c r="CX24" i="49"/>
  <c r="CW24" i="49"/>
  <c r="CX28" i="49"/>
  <c r="CW28" i="49"/>
  <c r="CX22" i="49"/>
  <c r="CW22" i="49"/>
  <c r="CX13" i="72"/>
  <c r="CW13" i="72"/>
  <c r="CX34" i="72"/>
  <c r="CW34" i="72"/>
  <c r="CX24" i="72"/>
  <c r="CW24" i="72"/>
  <c r="CX26" i="72"/>
  <c r="CW26" i="72"/>
  <c r="CX29" i="69"/>
  <c r="CW29" i="69"/>
  <c r="CX30" i="69"/>
  <c r="CW30" i="69"/>
  <c r="CX35" i="69"/>
  <c r="CW35" i="69"/>
  <c r="CX30" i="58"/>
  <c r="CW30" i="58"/>
  <c r="CX33" i="58"/>
  <c r="CW33" i="58"/>
  <c r="CX15" i="58"/>
  <c r="CW15" i="58"/>
  <c r="CX20" i="52"/>
  <c r="CW20" i="52"/>
  <c r="CX24" i="52"/>
  <c r="CW24" i="52"/>
  <c r="CX16" i="52"/>
  <c r="CW16" i="52"/>
  <c r="CX18" i="63"/>
  <c r="CW18" i="63"/>
  <c r="CX17" i="63"/>
  <c r="CW17" i="63"/>
  <c r="CX21" i="63"/>
  <c r="CW21" i="63"/>
  <c r="CX13" i="60"/>
  <c r="CW13" i="60"/>
  <c r="CX21" i="67"/>
  <c r="CW21" i="67"/>
  <c r="CX31" i="67"/>
  <c r="CW31" i="67"/>
  <c r="CX33" i="67"/>
  <c r="CW33" i="67"/>
  <c r="CX11" i="48"/>
  <c r="CW11" i="48"/>
  <c r="CX25" i="48"/>
  <c r="CW25" i="48"/>
  <c r="CX28" i="48"/>
  <c r="CW28" i="48"/>
  <c r="CX31" i="66"/>
  <c r="CW31" i="66"/>
  <c r="CX25" i="66"/>
  <c r="CW25" i="66"/>
  <c r="CX24" i="66"/>
  <c r="CW24" i="66"/>
  <c r="CX17" i="61"/>
  <c r="CW17" i="61"/>
  <c r="CX23" i="61"/>
  <c r="CW23" i="61"/>
  <c r="CX34" i="61"/>
  <c r="CW34" i="61"/>
  <c r="CX22" i="51"/>
  <c r="CW22" i="51"/>
  <c r="CX35" i="51"/>
  <c r="CW35" i="51"/>
  <c r="CX20" i="51"/>
  <c r="CW20" i="51"/>
  <c r="CX21" i="54"/>
  <c r="CW21" i="54"/>
  <c r="CX25" i="54"/>
  <c r="CW25" i="54"/>
  <c r="CX16" i="59"/>
  <c r="CW16" i="59"/>
  <c r="CX17" i="59"/>
  <c r="CW17" i="59"/>
  <c r="CX27" i="59"/>
  <c r="CW27" i="59"/>
  <c r="CX25" i="64"/>
  <c r="CW25" i="64"/>
  <c r="CX28" i="64"/>
  <c r="CW28" i="64"/>
  <c r="CX22" i="64"/>
  <c r="CW22" i="64"/>
  <c r="CX33" i="55"/>
  <c r="CW33" i="55"/>
  <c r="CX23" i="55"/>
  <c r="CW23" i="55"/>
  <c r="CX26" i="55"/>
  <c r="CW26" i="55"/>
  <c r="CX22" i="53"/>
  <c r="CW22" i="53"/>
  <c r="CX24" i="53"/>
  <c r="CW24" i="53"/>
  <c r="CX14" i="60"/>
  <c r="CW14" i="60"/>
  <c r="CX32" i="62"/>
  <c r="CW32" i="62"/>
  <c r="CX22" i="50"/>
  <c r="CW22" i="50"/>
  <c r="CX23" i="57"/>
  <c r="CW23" i="57"/>
  <c r="CX35" i="71"/>
  <c r="CW35" i="71"/>
  <c r="CX26" i="68"/>
  <c r="CW26" i="68"/>
  <c r="CX13" i="49"/>
  <c r="CW13" i="49"/>
  <c r="CX16" i="74"/>
  <c r="CW16" i="74"/>
  <c r="CX23" i="56"/>
  <c r="CW23" i="56"/>
  <c r="CX33" i="65"/>
  <c r="CW33" i="65"/>
  <c r="CX29" i="49"/>
  <c r="CW29" i="49"/>
  <c r="CX18" i="67"/>
  <c r="CW18" i="67"/>
  <c r="CX20" i="48"/>
  <c r="CW20" i="48"/>
  <c r="CX12" i="60"/>
  <c r="CW12" i="60"/>
  <c r="CX14" i="61"/>
  <c r="CW14" i="61"/>
  <c r="CX18" i="62"/>
  <c r="CW18" i="62"/>
  <c r="CX16" i="50"/>
  <c r="CW16" i="50"/>
  <c r="CX25" i="57"/>
  <c r="CW25" i="57"/>
  <c r="CX14" i="75"/>
  <c r="CW14" i="75"/>
  <c r="CX17" i="71"/>
  <c r="CW17" i="71"/>
  <c r="CX33" i="71"/>
  <c r="CW33" i="71"/>
  <c r="CX11" i="68"/>
  <c r="CW11" i="68"/>
  <c r="CX22" i="68"/>
  <c r="CW22" i="68"/>
  <c r="CX23" i="46"/>
  <c r="CW23" i="46"/>
  <c r="CX34" i="46"/>
  <c r="CW34" i="46"/>
  <c r="CX19" i="76"/>
  <c r="CW19" i="76"/>
  <c r="CX29" i="47"/>
  <c r="CW29" i="47"/>
  <c r="CX24" i="47"/>
  <c r="CW24" i="47"/>
  <c r="CX32" i="70"/>
  <c r="CW32" i="70"/>
  <c r="CX30" i="60"/>
  <c r="CW30" i="60"/>
  <c r="CX34" i="60"/>
  <c r="CW34" i="60"/>
  <c r="CX20" i="60"/>
  <c r="CW20" i="60"/>
  <c r="CX30" i="62"/>
  <c r="CW30" i="62"/>
  <c r="CX23" i="62"/>
  <c r="CW23" i="62"/>
  <c r="CX33" i="62"/>
  <c r="CW33" i="62"/>
  <c r="CX12" i="50"/>
  <c r="CW12" i="50"/>
  <c r="CX34" i="50"/>
  <c r="CW34" i="50"/>
  <c r="CX17" i="50"/>
  <c r="CW17" i="50"/>
  <c r="CX12" i="57"/>
  <c r="CW12" i="57"/>
  <c r="CX11" i="57"/>
  <c r="CW11" i="57"/>
  <c r="CX26" i="57"/>
  <c r="CW26" i="57"/>
  <c r="CX28" i="71"/>
  <c r="CW28" i="71"/>
  <c r="CX25" i="71"/>
  <c r="CW25" i="71"/>
  <c r="CX18" i="71"/>
  <c r="CW18" i="71"/>
  <c r="CX35" i="68"/>
  <c r="CW35" i="68"/>
  <c r="CX31" i="68"/>
  <c r="CW31" i="68"/>
  <c r="CX30" i="68"/>
  <c r="CW30" i="68"/>
  <c r="CX30" i="46"/>
  <c r="CW30" i="46"/>
  <c r="CX12" i="46"/>
  <c r="CW12" i="46"/>
  <c r="CX13" i="66"/>
  <c r="CW13" i="66"/>
  <c r="CX17" i="76"/>
  <c r="CW17" i="76"/>
  <c r="CX31" i="76"/>
  <c r="CW31" i="76"/>
  <c r="CX27" i="76"/>
  <c r="CW27" i="76"/>
  <c r="CX33" i="47"/>
  <c r="CW33" i="47"/>
  <c r="CX15" i="47"/>
  <c r="CW15" i="47"/>
  <c r="CX20" i="47"/>
  <c r="CW20" i="47"/>
  <c r="CX35" i="70"/>
  <c r="CW35" i="70"/>
  <c r="CX22" i="70"/>
  <c r="CW22" i="70"/>
  <c r="CX16" i="70"/>
  <c r="CW16" i="70"/>
  <c r="CX13" i="64"/>
  <c r="CW13" i="64"/>
  <c r="CX14" i="51"/>
  <c r="CW14" i="51"/>
  <c r="CX19" i="74"/>
  <c r="CW19" i="74"/>
  <c r="CX26" i="74"/>
  <c r="CW26" i="74"/>
  <c r="CX20" i="75"/>
  <c r="CW20" i="75"/>
  <c r="CX17" i="75"/>
  <c r="CW17" i="75"/>
  <c r="CX18" i="75"/>
  <c r="CW18" i="75"/>
  <c r="CX28" i="56"/>
  <c r="CW28" i="56"/>
  <c r="CX31" i="56"/>
  <c r="CW31" i="56"/>
  <c r="CX18" i="56"/>
  <c r="CW18" i="56"/>
  <c r="CX28" i="65"/>
  <c r="CW28" i="65"/>
  <c r="CX12" i="65"/>
  <c r="CW12" i="65"/>
  <c r="CX21" i="65"/>
  <c r="CW21" i="65"/>
  <c r="CX14" i="52"/>
  <c r="CW14" i="52"/>
  <c r="CX18" i="49"/>
  <c r="CW18" i="49"/>
  <c r="CX23" i="49"/>
  <c r="CW23" i="49"/>
  <c r="CX21" i="49"/>
  <c r="CW21" i="49"/>
  <c r="CX13" i="46"/>
  <c r="CW13" i="46"/>
  <c r="CX32" i="72"/>
  <c r="CW32" i="72"/>
  <c r="CX33" i="72"/>
  <c r="CW33" i="72"/>
  <c r="CX35" i="72"/>
  <c r="CW35" i="72"/>
  <c r="CX23" i="69"/>
  <c r="CW23" i="69"/>
  <c r="CX21" i="69"/>
  <c r="CW21" i="69"/>
  <c r="CX32" i="69"/>
  <c r="CW32" i="69"/>
  <c r="CX25" i="58"/>
  <c r="CW25" i="58"/>
  <c r="CX16" i="58"/>
  <c r="CW16" i="58"/>
  <c r="CX17" i="58"/>
  <c r="CW17" i="58"/>
  <c r="CX19" i="52"/>
  <c r="CW19" i="52"/>
  <c r="CX26" i="52"/>
  <c r="CW26" i="52"/>
  <c r="CX11" i="52"/>
  <c r="CW11" i="52"/>
  <c r="CX20" i="63"/>
  <c r="CW20" i="63"/>
  <c r="CX25" i="63"/>
  <c r="CW25" i="63"/>
  <c r="CX23" i="63"/>
  <c r="CW23" i="63"/>
  <c r="CX24" i="67"/>
  <c r="CW24" i="67"/>
  <c r="CX30" i="67"/>
  <c r="CW30" i="67"/>
  <c r="CX24" i="48"/>
  <c r="CW24" i="48"/>
  <c r="CX22" i="48"/>
  <c r="CW22" i="48"/>
  <c r="CX35" i="48"/>
  <c r="CW35" i="48"/>
  <c r="CX13" i="47"/>
  <c r="CW13" i="47"/>
  <c r="CX30" i="66"/>
  <c r="CW30" i="66"/>
  <c r="CX26" i="66"/>
  <c r="CW26" i="66"/>
  <c r="CX35" i="66"/>
  <c r="CW35" i="66"/>
  <c r="CX12" i="61"/>
  <c r="CW12" i="61"/>
  <c r="CX32" i="61"/>
  <c r="CW32" i="61"/>
  <c r="CX19" i="61"/>
  <c r="CW19" i="61"/>
  <c r="CX17" i="51"/>
  <c r="CW17" i="51"/>
  <c r="CX31" i="51"/>
  <c r="CW31" i="51"/>
  <c r="CX26" i="51"/>
  <c r="CW26" i="51"/>
  <c r="CX29" i="54"/>
  <c r="CW29" i="54"/>
  <c r="CX27" i="54"/>
  <c r="CW27" i="54"/>
  <c r="CX18" i="54"/>
  <c r="CW18" i="54"/>
  <c r="CX32" i="59"/>
  <c r="CW32" i="59"/>
  <c r="CX18" i="59"/>
  <c r="CW18" i="59"/>
  <c r="CX30" i="64"/>
  <c r="CW30" i="64"/>
  <c r="CX16" i="64"/>
  <c r="CW16" i="64"/>
  <c r="CX28" i="55"/>
  <c r="CW28" i="55"/>
  <c r="CX35" i="55"/>
  <c r="CW35" i="55"/>
  <c r="CX12" i="55"/>
  <c r="CW12" i="55"/>
  <c r="CX31" i="53"/>
  <c r="CW31" i="53"/>
  <c r="CX21" i="53"/>
  <c r="CW21" i="53"/>
  <c r="CX20" i="53"/>
  <c r="CW20" i="53"/>
  <c r="CX13" i="50"/>
  <c r="CW13" i="50"/>
  <c r="CX13" i="57"/>
  <c r="CW13" i="57"/>
  <c r="CX27" i="57"/>
  <c r="CW27" i="57"/>
  <c r="CX27" i="68"/>
  <c r="CW27" i="68"/>
  <c r="CX13" i="52"/>
  <c r="CW13" i="52"/>
  <c r="CX21" i="70"/>
  <c r="CW21" i="70"/>
  <c r="CX21" i="75"/>
  <c r="CW21" i="75"/>
  <c r="CX22" i="56"/>
  <c r="CW22" i="56"/>
  <c r="CX17" i="49"/>
  <c r="CW17" i="49"/>
  <c r="CX12" i="52"/>
  <c r="CW12" i="52"/>
  <c r="CX33" i="63"/>
  <c r="CW33" i="63"/>
  <c r="CX11" i="67"/>
  <c r="CW11" i="67"/>
  <c r="CX32" i="66"/>
  <c r="CW32" i="66"/>
  <c r="CX12" i="62"/>
  <c r="CW12" i="62"/>
  <c r="CX29" i="50"/>
  <c r="CW29" i="50"/>
  <c r="CX33" i="57"/>
  <c r="CW33" i="57"/>
  <c r="CX29" i="71"/>
  <c r="CW29" i="71"/>
  <c r="CX23" i="71"/>
  <c r="CW23" i="71"/>
  <c r="CX16" i="68"/>
  <c r="CW16" i="68"/>
  <c r="CX21" i="46"/>
  <c r="CW21" i="46"/>
  <c r="CX28" i="46"/>
  <c r="CW28" i="46"/>
  <c r="CX18" i="76"/>
  <c r="CW18" i="76"/>
  <c r="CX33" i="76"/>
  <c r="CW33" i="76"/>
  <c r="CX12" i="76"/>
  <c r="CW12" i="76"/>
  <c r="CX14" i="55"/>
  <c r="CW14" i="55"/>
  <c r="CX27" i="47"/>
  <c r="CW27" i="47"/>
  <c r="CX34" i="47"/>
  <c r="CW34" i="47"/>
  <c r="CX30" i="70"/>
  <c r="CW30" i="70"/>
  <c r="CX17" i="70"/>
  <c r="CW17" i="70"/>
  <c r="CX26" i="70"/>
  <c r="CW26" i="70"/>
  <c r="CX28" i="74"/>
  <c r="CW28" i="74"/>
  <c r="CX25" i="74"/>
  <c r="CW25" i="74"/>
  <c r="CX22" i="74"/>
  <c r="CW22" i="74"/>
  <c r="CX28" i="75"/>
  <c r="CW28" i="75"/>
  <c r="CX19" i="75"/>
  <c r="CW19" i="75"/>
  <c r="CX26" i="75"/>
  <c r="CW26" i="75"/>
  <c r="CX24" i="56"/>
  <c r="CW24" i="56"/>
  <c r="CX30" i="56"/>
  <c r="CW30" i="56"/>
  <c r="CX21" i="56"/>
  <c r="CW21" i="56"/>
  <c r="CX11" i="65"/>
  <c r="CW11" i="65"/>
  <c r="CX27" i="65"/>
  <c r="CW27" i="65"/>
  <c r="CX26" i="65"/>
  <c r="CW26" i="65"/>
  <c r="CX26" i="49"/>
  <c r="CW26" i="49"/>
  <c r="CX31" i="49"/>
  <c r="CW31" i="49"/>
  <c r="CX12" i="72"/>
  <c r="CW12" i="72"/>
  <c r="CX21" i="72"/>
  <c r="CW21" i="72"/>
  <c r="CX28" i="72"/>
  <c r="CW28" i="72"/>
  <c r="CX28" i="69"/>
  <c r="CW28" i="69"/>
  <c r="CX15" i="69"/>
  <c r="CW15" i="69"/>
  <c r="CX31" i="69"/>
  <c r="CW31" i="69"/>
  <c r="CX31" i="58"/>
  <c r="CW31" i="58"/>
  <c r="CX34" i="58"/>
  <c r="CW34" i="58"/>
  <c r="CX24" i="58"/>
  <c r="CW24" i="58"/>
  <c r="CX14" i="64"/>
  <c r="CW14" i="64"/>
  <c r="CX33" i="52"/>
  <c r="CW33" i="52"/>
  <c r="CX30" i="52"/>
  <c r="CW30" i="52"/>
  <c r="CX34" i="52"/>
  <c r="CW34" i="52"/>
  <c r="CX12" i="63"/>
  <c r="CW12" i="63"/>
  <c r="CX31" i="63"/>
  <c r="CW31" i="63"/>
  <c r="CX29" i="63"/>
  <c r="CW29" i="63"/>
  <c r="CX14" i="48"/>
  <c r="CW14" i="48"/>
  <c r="CX14" i="54"/>
  <c r="CW14" i="54"/>
  <c r="CX15" i="67"/>
  <c r="CW15" i="67"/>
  <c r="CX26" i="67"/>
  <c r="CW26" i="67"/>
  <c r="CX12" i="67"/>
  <c r="CW12" i="67"/>
  <c r="CX12" i="48"/>
  <c r="CW12" i="48"/>
  <c r="CX15" i="48"/>
  <c r="CW15" i="48"/>
  <c r="CX31" i="48"/>
  <c r="CW31" i="48"/>
  <c r="CX20" i="66"/>
  <c r="CW20" i="66"/>
  <c r="CX18" i="66"/>
  <c r="CW18" i="66"/>
  <c r="CX12" i="66"/>
  <c r="CW12" i="66"/>
  <c r="CX35" i="61"/>
  <c r="CW35" i="61"/>
  <c r="CX20" i="61"/>
  <c r="CW20" i="61"/>
  <c r="CX24" i="61"/>
  <c r="CW24" i="61"/>
  <c r="CX33" i="51"/>
  <c r="CW33" i="51"/>
  <c r="CX30" i="51"/>
  <c r="CW30" i="51"/>
  <c r="CX23" i="51"/>
  <c r="CW23" i="51"/>
  <c r="CX32" i="54"/>
  <c r="CW32" i="54"/>
  <c r="CX28" i="54"/>
  <c r="CW28" i="54"/>
  <c r="CX33" i="54"/>
  <c r="CW33" i="54"/>
  <c r="CX34" i="59"/>
  <c r="CW34" i="59"/>
  <c r="CX12" i="59"/>
  <c r="CW12" i="59"/>
  <c r="CX33" i="59"/>
  <c r="CW33" i="59"/>
  <c r="CX34" i="64"/>
  <c r="CW34" i="64"/>
  <c r="CX12" i="64"/>
  <c r="CW12" i="64"/>
  <c r="CX33" i="64"/>
  <c r="CW33" i="64"/>
  <c r="CX32" i="55"/>
  <c r="CW32" i="55"/>
  <c r="CX34" i="55"/>
  <c r="CW34" i="55"/>
  <c r="CX19" i="53"/>
  <c r="CW19" i="53"/>
  <c r="CX15" i="53"/>
  <c r="CW15" i="53"/>
  <c r="CX18" i="53"/>
  <c r="CW18" i="53"/>
  <c r="CX28" i="60"/>
  <c r="CW28" i="60"/>
  <c r="CX13" i="48"/>
  <c r="CW13" i="48"/>
  <c r="CX18" i="68"/>
  <c r="CW18" i="68"/>
  <c r="CX35" i="47"/>
  <c r="CW35" i="47"/>
  <c r="CX12" i="70"/>
  <c r="CW12" i="70"/>
  <c r="CX27" i="74"/>
  <c r="CW27" i="74"/>
  <c r="CX27" i="75"/>
  <c r="CW27" i="75"/>
  <c r="CX32" i="56"/>
  <c r="CW32" i="56"/>
  <c r="CX20" i="65"/>
  <c r="CW20" i="65"/>
  <c r="CX13" i="53"/>
  <c r="CW13" i="53"/>
  <c r="CX25" i="72"/>
  <c r="CW25" i="72"/>
  <c r="CX12" i="69"/>
  <c r="CW12" i="69"/>
  <c r="CX16" i="63"/>
  <c r="CW16" i="63"/>
  <c r="CX29" i="67"/>
  <c r="CW29" i="67"/>
  <c r="CX11" i="66"/>
  <c r="CW11" i="66"/>
  <c r="CX22" i="60"/>
  <c r="CW22" i="60"/>
  <c r="CX13" i="56"/>
  <c r="CW13" i="56"/>
  <c r="CX31" i="57"/>
  <c r="CW31" i="57"/>
  <c r="CX25" i="68"/>
  <c r="CW25" i="68"/>
  <c r="CX24" i="60"/>
  <c r="CW24" i="60"/>
  <c r="CX25" i="60"/>
  <c r="CW25" i="60"/>
  <c r="CX23" i="60"/>
  <c r="CW23" i="60"/>
  <c r="CX13" i="76"/>
  <c r="CW13" i="76"/>
  <c r="CX22" i="62"/>
  <c r="CW22" i="62"/>
  <c r="CX24" i="62"/>
  <c r="CW24" i="62"/>
  <c r="CX19" i="62"/>
  <c r="CW19" i="62"/>
  <c r="CX31" i="50"/>
  <c r="CW31" i="50"/>
  <c r="CX18" i="50"/>
  <c r="CW18" i="50"/>
  <c r="CX27" i="50"/>
  <c r="CW27" i="50"/>
  <c r="CX22" i="57"/>
  <c r="CW22" i="57"/>
  <c r="CX29" i="57"/>
  <c r="CW29" i="57"/>
  <c r="CX20" i="57"/>
  <c r="CW20" i="57"/>
  <c r="CX22" i="71"/>
  <c r="CW22" i="71"/>
  <c r="CX27" i="71"/>
  <c r="CW27" i="71"/>
  <c r="CX20" i="71"/>
  <c r="CW20" i="71"/>
  <c r="CX32" i="68"/>
  <c r="CW32" i="68"/>
  <c r="CX20" i="68"/>
  <c r="CW20" i="68"/>
  <c r="CX17" i="68"/>
  <c r="CW17" i="68"/>
  <c r="CX25" i="46"/>
  <c r="CW25" i="46"/>
  <c r="CX11" i="46"/>
  <c r="CW11" i="46"/>
  <c r="CX24" i="46"/>
  <c r="CW24" i="46"/>
  <c r="CX30" i="76"/>
  <c r="CW30" i="76"/>
  <c r="CX15" i="76"/>
  <c r="CW15" i="76"/>
  <c r="CX28" i="76"/>
  <c r="CW28" i="76"/>
  <c r="CX12" i="47"/>
  <c r="CW12" i="47"/>
  <c r="CX16" i="47"/>
  <c r="CW16" i="47"/>
  <c r="CX28" i="47"/>
  <c r="CW28" i="47"/>
  <c r="CX18" i="70"/>
  <c r="CW18" i="70"/>
  <c r="CX11" i="70"/>
  <c r="CW11" i="70"/>
  <c r="CX17" i="74"/>
  <c r="CW17" i="74"/>
  <c r="CX11" i="74"/>
  <c r="CW11" i="74"/>
  <c r="CX21" i="74"/>
  <c r="CW21" i="74"/>
  <c r="CX12" i="75"/>
  <c r="CW12" i="75"/>
  <c r="CX35" i="75"/>
  <c r="CW35" i="75"/>
  <c r="CX30" i="75"/>
  <c r="CW30" i="75"/>
  <c r="CX13" i="58"/>
  <c r="CW13" i="58"/>
  <c r="CX35" i="56"/>
  <c r="CW35" i="56"/>
  <c r="CX20" i="56"/>
  <c r="CW20" i="56"/>
  <c r="CX32" i="65"/>
  <c r="CW32" i="65"/>
  <c r="CX23" i="65"/>
  <c r="CW23" i="65"/>
  <c r="CX17" i="65"/>
  <c r="CW17" i="65"/>
  <c r="CX15" i="49"/>
  <c r="CW15" i="49"/>
  <c r="CX35" i="49"/>
  <c r="CW35" i="49"/>
  <c r="CX11" i="49"/>
  <c r="CW11" i="49"/>
  <c r="CX22" i="72"/>
  <c r="CW22" i="72"/>
  <c r="CX29" i="72"/>
  <c r="CW29" i="72"/>
  <c r="CX11" i="72"/>
  <c r="CW11" i="72"/>
  <c r="CX25" i="69"/>
  <c r="CW25" i="69"/>
  <c r="CX33" i="69"/>
  <c r="CW33" i="69"/>
  <c r="CX24" i="69"/>
  <c r="CW24" i="69"/>
  <c r="CX35" i="58"/>
  <c r="CW35" i="58"/>
  <c r="CX26" i="58"/>
  <c r="CW26" i="58"/>
  <c r="CX18" i="58"/>
  <c r="CW18" i="58"/>
  <c r="CX29" i="52"/>
  <c r="CW29" i="52"/>
  <c r="CX23" i="52"/>
  <c r="CW23" i="52"/>
  <c r="CX31" i="52"/>
  <c r="CW31" i="52"/>
  <c r="CX27" i="63"/>
  <c r="CW27" i="63"/>
  <c r="CX35" i="63"/>
  <c r="CW35" i="63"/>
  <c r="CX11" i="63"/>
  <c r="CW11" i="63"/>
  <c r="CX13" i="63"/>
  <c r="CW13" i="63"/>
  <c r="CX28" i="67"/>
  <c r="CW28" i="67"/>
  <c r="CX25" i="67"/>
  <c r="CW25" i="67"/>
  <c r="CX20" i="67"/>
  <c r="CW20" i="67"/>
  <c r="CX23" i="48"/>
  <c r="CW23" i="48"/>
  <c r="CX29" i="48"/>
  <c r="CW29" i="48"/>
  <c r="CX17" i="48"/>
  <c r="CW17" i="48"/>
  <c r="CX23" i="66"/>
  <c r="CW23" i="66"/>
  <c r="CX27" i="66"/>
  <c r="CW27" i="66"/>
  <c r="CX15" i="66"/>
  <c r="CW15" i="66"/>
  <c r="CX28" i="61"/>
  <c r="CW28" i="61"/>
  <c r="CX21" i="61"/>
  <c r="CW21" i="61"/>
  <c r="CX22" i="61"/>
  <c r="CW22" i="61"/>
  <c r="CX15" i="51"/>
  <c r="CW15" i="51"/>
  <c r="CX16" i="51"/>
  <c r="CW16" i="51"/>
  <c r="CX27" i="51"/>
  <c r="CW27" i="51"/>
  <c r="CX30" i="54"/>
  <c r="CW30" i="54"/>
  <c r="CX12" i="54"/>
  <c r="CW12" i="54"/>
  <c r="CX22" i="54"/>
  <c r="CW22" i="54"/>
  <c r="CX11" i="59"/>
  <c r="CW11" i="59"/>
  <c r="CX30" i="59"/>
  <c r="CW30" i="59"/>
  <c r="CX24" i="59"/>
  <c r="CW24" i="59"/>
  <c r="CX20" i="64"/>
  <c r="CW20" i="64"/>
  <c r="CX15" i="64"/>
  <c r="CW15" i="64"/>
  <c r="CX19" i="64"/>
  <c r="CW19" i="64"/>
  <c r="CX20" i="55"/>
  <c r="CW20" i="55"/>
  <c r="CX17" i="55"/>
  <c r="CW17" i="55"/>
  <c r="CX18" i="55"/>
  <c r="CW18" i="55"/>
  <c r="CX11" i="53"/>
  <c r="CW11" i="53"/>
  <c r="CX33" i="53"/>
  <c r="CW33" i="53"/>
  <c r="CX27" i="53"/>
  <c r="CW27" i="53"/>
  <c r="CX14" i="58"/>
  <c r="CW14" i="58"/>
  <c r="CY14" i="69"/>
  <c r="CW14" i="69"/>
  <c r="CX14" i="71"/>
  <c r="CW14" i="71"/>
  <c r="CX21" i="60"/>
  <c r="CW21" i="60"/>
  <c r="CX34" i="62"/>
  <c r="CW34" i="62"/>
  <c r="CX11" i="71"/>
  <c r="CW11" i="71"/>
  <c r="CX27" i="46"/>
  <c r="CW27" i="46"/>
  <c r="CX11" i="76"/>
  <c r="CW11" i="76"/>
  <c r="CX32" i="47"/>
  <c r="CW32" i="47"/>
  <c r="CX23" i="75"/>
  <c r="CW23" i="75"/>
  <c r="CX22" i="58"/>
  <c r="CW22" i="58"/>
  <c r="CX34" i="66"/>
  <c r="CW34" i="66"/>
  <c r="CX17" i="60"/>
  <c r="CW17" i="60"/>
  <c r="CX17" i="62"/>
  <c r="CW17" i="62"/>
  <c r="CX33" i="60"/>
  <c r="CW33" i="60"/>
  <c r="CX13" i="55"/>
  <c r="CW13" i="55"/>
  <c r="CX15" i="62"/>
  <c r="CW15" i="62"/>
  <c r="CX16" i="62"/>
  <c r="CW16" i="62"/>
  <c r="CX28" i="62"/>
  <c r="CW28" i="62"/>
  <c r="CX35" i="50"/>
  <c r="CW35" i="50"/>
  <c r="CX19" i="50"/>
  <c r="CW19" i="50"/>
  <c r="CX15" i="50"/>
  <c r="CW15" i="50"/>
  <c r="CX30" i="57"/>
  <c r="CW30" i="57"/>
  <c r="CX15" i="57"/>
  <c r="CW15" i="57"/>
  <c r="CX13" i="67"/>
  <c r="CW13" i="67"/>
  <c r="CX31" i="71"/>
  <c r="CW31" i="71"/>
  <c r="CX32" i="71"/>
  <c r="CW32" i="71"/>
  <c r="CX12" i="71"/>
  <c r="CW12" i="71"/>
  <c r="CX33" i="68"/>
  <c r="CW33" i="68"/>
  <c r="CX15" i="68"/>
  <c r="CW15" i="68"/>
  <c r="CX12" i="68"/>
  <c r="CW12" i="68"/>
  <c r="CX22" i="46"/>
  <c r="CW22" i="46"/>
  <c r="CX32" i="46"/>
  <c r="CW32" i="46"/>
  <c r="CX29" i="46"/>
  <c r="CW29" i="46"/>
  <c r="CX23" i="76"/>
  <c r="CW23" i="76"/>
  <c r="CX35" i="76"/>
  <c r="CW35" i="76"/>
  <c r="CX21" i="76"/>
  <c r="CW21" i="76"/>
  <c r="CX30" i="47"/>
  <c r="CW30" i="47"/>
  <c r="CX26" i="47"/>
  <c r="CW26" i="47"/>
  <c r="CX19" i="47"/>
  <c r="CW19" i="47"/>
  <c r="CX28" i="70"/>
  <c r="CW28" i="70"/>
  <c r="CX29" i="70"/>
  <c r="CW29" i="70"/>
  <c r="CX25" i="70"/>
  <c r="CW25" i="70"/>
  <c r="CX14" i="53"/>
  <c r="CW14" i="53"/>
  <c r="CX33" i="74"/>
  <c r="CW33" i="74"/>
  <c r="CX35" i="74"/>
  <c r="CW35" i="74"/>
  <c r="CX24" i="74"/>
  <c r="CW24" i="74"/>
  <c r="CX34" i="75"/>
  <c r="CW34" i="75"/>
  <c r="CX32" i="75"/>
  <c r="CW32" i="75"/>
  <c r="CX11" i="75"/>
  <c r="CW11" i="75"/>
  <c r="CX27" i="56"/>
  <c r="CW27" i="56"/>
  <c r="CX29" i="56"/>
  <c r="CW29" i="56"/>
  <c r="CX19" i="56"/>
  <c r="CW19" i="56"/>
  <c r="CX18" i="65"/>
  <c r="CW18" i="65"/>
  <c r="CX31" i="65"/>
  <c r="CW31" i="65"/>
  <c r="CX35" i="65"/>
  <c r="CW35" i="65"/>
  <c r="CX30" i="49"/>
  <c r="CW30" i="49"/>
  <c r="CX32" i="49"/>
  <c r="CW32" i="49"/>
  <c r="CX12" i="49"/>
  <c r="CW12" i="49"/>
  <c r="CX23" i="72"/>
  <c r="CW23" i="72"/>
  <c r="CX30" i="72"/>
  <c r="CW30" i="72"/>
  <c r="CX31" i="72"/>
  <c r="CW31" i="72"/>
  <c r="CX22" i="69"/>
  <c r="CW22" i="69"/>
  <c r="CX11" i="69"/>
  <c r="CW11" i="69"/>
  <c r="CX26" i="69"/>
  <c r="CW26" i="69"/>
  <c r="CX14" i="67"/>
  <c r="CW14" i="67"/>
  <c r="CX27" i="58"/>
  <c r="CW27" i="58"/>
  <c r="CX32" i="58"/>
  <c r="CW32" i="58"/>
  <c r="CX20" i="58"/>
  <c r="CW20" i="58"/>
  <c r="CX21" i="52"/>
  <c r="CW21" i="52"/>
  <c r="CX22" i="52"/>
  <c r="CW22" i="52"/>
  <c r="CX15" i="52"/>
  <c r="CW15" i="52"/>
  <c r="CX34" i="63"/>
  <c r="CW34" i="63"/>
  <c r="CX32" i="63"/>
  <c r="CW32" i="63"/>
  <c r="CX22" i="63"/>
  <c r="CW22" i="63"/>
  <c r="CX35" i="67"/>
  <c r="CW35" i="67"/>
  <c r="CX23" i="67"/>
  <c r="CW23" i="67"/>
  <c r="CX17" i="67"/>
  <c r="CW17" i="67"/>
  <c r="CX30" i="48"/>
  <c r="CW30" i="48"/>
  <c r="CX16" i="48"/>
  <c r="CW16" i="48"/>
  <c r="CX32" i="48"/>
  <c r="CW32" i="48"/>
  <c r="CX28" i="66"/>
  <c r="CW28" i="66"/>
  <c r="CX19" i="66"/>
  <c r="CW19" i="66"/>
  <c r="CX21" i="66"/>
  <c r="CW21" i="66"/>
  <c r="CX13" i="51"/>
  <c r="CW13" i="51"/>
  <c r="CX25" i="61"/>
  <c r="CW25" i="61"/>
  <c r="CX29" i="61"/>
  <c r="CW29" i="61"/>
  <c r="CX15" i="61"/>
  <c r="CW15" i="61"/>
  <c r="CX18" i="51"/>
  <c r="CW18" i="51"/>
  <c r="CX12" i="51"/>
  <c r="CW12" i="51"/>
  <c r="CX24" i="54"/>
  <c r="CW24" i="54"/>
  <c r="CX34" i="54"/>
  <c r="CW34" i="54"/>
  <c r="CX35" i="54"/>
  <c r="CW35" i="54"/>
  <c r="CX19" i="59"/>
  <c r="CW19" i="59"/>
  <c r="CX21" i="59"/>
  <c r="CW21" i="59"/>
  <c r="CX20" i="59"/>
  <c r="CW20" i="59"/>
  <c r="CX17" i="64"/>
  <c r="CW17" i="64"/>
  <c r="CX21" i="64"/>
  <c r="CW21" i="64"/>
  <c r="CX31" i="64"/>
  <c r="CW31" i="64"/>
  <c r="CX27" i="55"/>
  <c r="CW27" i="55"/>
  <c r="CX25" i="55"/>
  <c r="CW25" i="55"/>
  <c r="CX30" i="55"/>
  <c r="CW30" i="55"/>
  <c r="CX16" i="53"/>
  <c r="CW16" i="53"/>
  <c r="CX35" i="53"/>
  <c r="CW35" i="53"/>
  <c r="CX17" i="53"/>
  <c r="CW17" i="53"/>
  <c r="CX14" i="65"/>
  <c r="CW14" i="65"/>
  <c r="CX10" i="76"/>
  <c r="CW10" i="76"/>
  <c r="CX10" i="48"/>
  <c r="CW10" i="48"/>
  <c r="CX10" i="62"/>
  <c r="CW10" i="62"/>
  <c r="CX10" i="65"/>
  <c r="CW10" i="65"/>
  <c r="CX10" i="69"/>
  <c r="CW10" i="69"/>
  <c r="CX10" i="58"/>
  <c r="CW10" i="58"/>
  <c r="CX10" i="52"/>
  <c r="CW10" i="52"/>
  <c r="CX10" i="63"/>
  <c r="CW10" i="63"/>
  <c r="CX10" i="61"/>
  <c r="CW10" i="61"/>
  <c r="CX10" i="72"/>
  <c r="CW10" i="72"/>
  <c r="CX10" i="71"/>
  <c r="CW10" i="71"/>
  <c r="CX10" i="68"/>
  <c r="CW10" i="68"/>
  <c r="CX10" i="75"/>
  <c r="CW10" i="75"/>
  <c r="CX10" i="54"/>
  <c r="CW10" i="54"/>
  <c r="CX10" i="53"/>
  <c r="CW10" i="53"/>
  <c r="CX10" i="66"/>
  <c r="CW10" i="66"/>
  <c r="CX10" i="46"/>
  <c r="CW10" i="46"/>
  <c r="CX10" i="74"/>
  <c r="CW10" i="74"/>
  <c r="CX10" i="67"/>
  <c r="CW10" i="67"/>
  <c r="CX10" i="59"/>
  <c r="CW10" i="59"/>
  <c r="CX10" i="64"/>
  <c r="CW10" i="64"/>
  <c r="CX10" i="50"/>
  <c r="CW10" i="50"/>
  <c r="CX10" i="47"/>
  <c r="CW10" i="47"/>
  <c r="CX10" i="49"/>
  <c r="CW10" i="49"/>
  <c r="CX10" i="55"/>
  <c r="CW10" i="55"/>
  <c r="CX10" i="70"/>
  <c r="CW10" i="70"/>
  <c r="CX10" i="56"/>
  <c r="CW10" i="56"/>
  <c r="CX10" i="60"/>
  <c r="CW10" i="60"/>
  <c r="CX10" i="57"/>
  <c r="CW10" i="57"/>
  <c r="CX10" i="51"/>
  <c r="CW10" i="51"/>
  <c r="DH14" i="65"/>
  <c r="DF14" i="62"/>
  <c r="X13" i="1" a="1"/>
  <c r="X13" i="1" s="1"/>
  <c r="X12" i="1" a="1"/>
  <c r="X12" i="1" s="1"/>
  <c r="X11" i="1" a="1"/>
  <c r="X11" i="1" s="1"/>
  <c r="CL14" i="60"/>
  <c r="CM14" i="60" s="1"/>
  <c r="X33" i="1" a="1"/>
  <c r="X33" i="1" s="1"/>
  <c r="X32" i="1" a="1"/>
  <c r="X32" i="1" s="1"/>
  <c r="X34" i="1" a="1"/>
  <c r="X34" i="1" s="1"/>
  <c r="X35" i="1" a="1"/>
  <c r="X35" i="1" s="1"/>
  <c r="DF13" i="59"/>
  <c r="DS13" i="59" s="1"/>
  <c r="DF13" i="64"/>
  <c r="X25" i="1" a="1"/>
  <c r="X25" i="1" s="1"/>
  <c r="X28" i="1" a="1"/>
  <c r="X28" i="1" s="1"/>
  <c r="X26" i="1" a="1"/>
  <c r="X26" i="1" s="1"/>
  <c r="X27" i="1" a="1"/>
  <c r="X27" i="1" s="1"/>
  <c r="X21" i="1" a="1"/>
  <c r="X21" i="1" s="1"/>
  <c r="X18" i="1" a="1"/>
  <c r="X18" i="1" s="1"/>
  <c r="X20" i="1" a="1"/>
  <c r="X20" i="1" s="1"/>
  <c r="X19" i="1" a="1"/>
  <c r="X19" i="1" s="1"/>
  <c r="CU13" i="70"/>
  <c r="DH13" i="49"/>
  <c r="DM13" i="49" s="1"/>
  <c r="DN13" i="49" s="1"/>
  <c r="CU14" i="56"/>
  <c r="CY14" i="56"/>
  <c r="DB13" i="65"/>
  <c r="CY13" i="70"/>
  <c r="CL13" i="61"/>
  <c r="CM13" i="61" s="1"/>
  <c r="DB13" i="72"/>
  <c r="CY14" i="63"/>
  <c r="CX14" i="63"/>
  <c r="CU14" i="66"/>
  <c r="CX14" i="66"/>
  <c r="CY13" i="75"/>
  <c r="CX13" i="75"/>
  <c r="CY14" i="65"/>
  <c r="CY13" i="61"/>
  <c r="CX13" i="61"/>
  <c r="CL13" i="50"/>
  <c r="CM13" i="50" s="1"/>
  <c r="CU14" i="65"/>
  <c r="CY14" i="49"/>
  <c r="CX14" i="49"/>
  <c r="CY14" i="76"/>
  <c r="CX14" i="76"/>
  <c r="CY13" i="62"/>
  <c r="CX13" i="62"/>
  <c r="DB14" i="66"/>
  <c r="DB13" i="76"/>
  <c r="DB29" i="62"/>
  <c r="DB25" i="50"/>
  <c r="DB13" i="74"/>
  <c r="DB29" i="51"/>
  <c r="DB24" i="59"/>
  <c r="DB13" i="67"/>
  <c r="DB34" i="56"/>
  <c r="DB13" i="63"/>
  <c r="DB26" i="46"/>
  <c r="DB15" i="57"/>
  <c r="DB33" i="71"/>
  <c r="CY13" i="68"/>
  <c r="CX13" i="68"/>
  <c r="DB14" i="70"/>
  <c r="CL14" i="63"/>
  <c r="CM14" i="63" s="1"/>
  <c r="DB13" i="48"/>
  <c r="CY14" i="47"/>
  <c r="CX14" i="47"/>
  <c r="CU14" i="72"/>
  <c r="CX14" i="72"/>
  <c r="CU14" i="69"/>
  <c r="CX14" i="69"/>
  <c r="DB11" i="53"/>
  <c r="DB23" i="64"/>
  <c r="DB33" i="54"/>
  <c r="DB15" i="56"/>
  <c r="DB19" i="69"/>
  <c r="DB33" i="58"/>
  <c r="DB11" i="52"/>
  <c r="DB22" i="47"/>
  <c r="DB30" i="63"/>
  <c r="DB34" i="68"/>
  <c r="DB32" i="60"/>
  <c r="DB30" i="61"/>
  <c r="DB13" i="55"/>
  <c r="DB13" i="75"/>
  <c r="DB14" i="49"/>
  <c r="DB35" i="64"/>
  <c r="DB31" i="54"/>
  <c r="DB28" i="55"/>
  <c r="DB23" i="55"/>
  <c r="DB12" i="64"/>
  <c r="DB31" i="60"/>
  <c r="DB29" i="50"/>
  <c r="DB12" i="59"/>
  <c r="DB21" i="53"/>
  <c r="DB25" i="69"/>
  <c r="DB25" i="68"/>
  <c r="DB27" i="64"/>
  <c r="DB31" i="64"/>
  <c r="DB18" i="64"/>
  <c r="DB29" i="61"/>
  <c r="DB22" i="61"/>
  <c r="DB33" i="61"/>
  <c r="DB10" i="60"/>
  <c r="DB26" i="60"/>
  <c r="DB33" i="60"/>
  <c r="DB29" i="64"/>
  <c r="DB28" i="61"/>
  <c r="DB15" i="60"/>
  <c r="DB20" i="61"/>
  <c r="DB22" i="60"/>
  <c r="DB29" i="54"/>
  <c r="DB19" i="55"/>
  <c r="DB21" i="62"/>
  <c r="DB25" i="51"/>
  <c r="DB34" i="59"/>
  <c r="DB20" i="56"/>
  <c r="DB18" i="69"/>
  <c r="DB17" i="58"/>
  <c r="DB31" i="52"/>
  <c r="DB21" i="47"/>
  <c r="DB32" i="63"/>
  <c r="DB20" i="64"/>
  <c r="DB26" i="61"/>
  <c r="DB16" i="61"/>
  <c r="DB18" i="60"/>
  <c r="DB11" i="54"/>
  <c r="DB27" i="54"/>
  <c r="DB22" i="54"/>
  <c r="DB12" i="55"/>
  <c r="DB31" i="55"/>
  <c r="DB13" i="61"/>
  <c r="DB15" i="62"/>
  <c r="DB32" i="54"/>
  <c r="DB17" i="55"/>
  <c r="DB22" i="64"/>
  <c r="DB17" i="61"/>
  <c r="DB21" i="54"/>
  <c r="DB15" i="55"/>
  <c r="DB12" i="62"/>
  <c r="DB11" i="50"/>
  <c r="DB12" i="51"/>
  <c r="DB29" i="53"/>
  <c r="DB24" i="56"/>
  <c r="DB21" i="58"/>
  <c r="DB18" i="52"/>
  <c r="DB33" i="47"/>
  <c r="DB26" i="63"/>
  <c r="DB32" i="68"/>
  <c r="DB21" i="64"/>
  <c r="DB11" i="64"/>
  <c r="DB25" i="61"/>
  <c r="DB23" i="60"/>
  <c r="DB21" i="60"/>
  <c r="DB14" i="74"/>
  <c r="DB26" i="64"/>
  <c r="DB17" i="64"/>
  <c r="DB12" i="61"/>
  <c r="DB31" i="61"/>
  <c r="DB19" i="61"/>
  <c r="DB29" i="60"/>
  <c r="DB35" i="60"/>
  <c r="DB16" i="60"/>
  <c r="DB13" i="69"/>
  <c r="DB34" i="64"/>
  <c r="DB18" i="61"/>
  <c r="DB34" i="60"/>
  <c r="DB33" i="55"/>
  <c r="DB32" i="62"/>
  <c r="DB11" i="51"/>
  <c r="DB15" i="59"/>
  <c r="DB15" i="64"/>
  <c r="DB24" i="64"/>
  <c r="DB25" i="64"/>
  <c r="DB14" i="61"/>
  <c r="DB11" i="61"/>
  <c r="DB23" i="61"/>
  <c r="DB24" i="61"/>
  <c r="DB24" i="60"/>
  <c r="DB11" i="60"/>
  <c r="DB17" i="60"/>
  <c r="DB14" i="47"/>
  <c r="DB15" i="54"/>
  <c r="DB12" i="54"/>
  <c r="DB24" i="54"/>
  <c r="DB30" i="55"/>
  <c r="DB26" i="55"/>
  <c r="DB32" i="55"/>
  <c r="DB16" i="62"/>
  <c r="DB26" i="62"/>
  <c r="DB18" i="50"/>
  <c r="DB26" i="50"/>
  <c r="DB16" i="50"/>
  <c r="DB30" i="60"/>
  <c r="DB30" i="64"/>
  <c r="DB25" i="60"/>
  <c r="DB34" i="54"/>
  <c r="DB34" i="55"/>
  <c r="DB16" i="55"/>
  <c r="DB19" i="62"/>
  <c r="DB20" i="50"/>
  <c r="DB24" i="50"/>
  <c r="DB21" i="56"/>
  <c r="DB12" i="69"/>
  <c r="DB21" i="69"/>
  <c r="DB28" i="58"/>
  <c r="DB33" i="52"/>
  <c r="DB30" i="47"/>
  <c r="DB28" i="47"/>
  <c r="DB11" i="63"/>
  <c r="DB28" i="68"/>
  <c r="DB15" i="68"/>
  <c r="DB21" i="46"/>
  <c r="DB33" i="57"/>
  <c r="DB17" i="76"/>
  <c r="DB30" i="76"/>
  <c r="DB34" i="76"/>
  <c r="DB29" i="71"/>
  <c r="DB21" i="71"/>
  <c r="DB21" i="61"/>
  <c r="DB33" i="64"/>
  <c r="DB32" i="64"/>
  <c r="DB32" i="61"/>
  <c r="DB27" i="61"/>
  <c r="DB28" i="60"/>
  <c r="DB27" i="60"/>
  <c r="DB25" i="54"/>
  <c r="DB30" i="54"/>
  <c r="DB21" i="55"/>
  <c r="DB17" i="62"/>
  <c r="DB15" i="51"/>
  <c r="DB33" i="51"/>
  <c r="DB27" i="59"/>
  <c r="DB23" i="53"/>
  <c r="DB19" i="53"/>
  <c r="DB11" i="56"/>
  <c r="DB33" i="69"/>
  <c r="DB35" i="58"/>
  <c r="DB19" i="58"/>
  <c r="DB26" i="52"/>
  <c r="DB17" i="52"/>
  <c r="DB23" i="47"/>
  <c r="DB25" i="63"/>
  <c r="DB15" i="63"/>
  <c r="DB31" i="46"/>
  <c r="DB16" i="64"/>
  <c r="DB19" i="64"/>
  <c r="DB28" i="64"/>
  <c r="DB35" i="61"/>
  <c r="DB34" i="61"/>
  <c r="DB15" i="61"/>
  <c r="DB19" i="60"/>
  <c r="DB20" i="60"/>
  <c r="DB12" i="60"/>
  <c r="DB20" i="54"/>
  <c r="DB28" i="54"/>
  <c r="DB22" i="62"/>
  <c r="DB31" i="62"/>
  <c r="DB21" i="50"/>
  <c r="DB30" i="50"/>
  <c r="DB12" i="50"/>
  <c r="DB13" i="56"/>
  <c r="DB30" i="51"/>
  <c r="DB26" i="51"/>
  <c r="DB28" i="51"/>
  <c r="DB35" i="59"/>
  <c r="DB25" i="59"/>
  <c r="DB29" i="59"/>
  <c r="DB26" i="53"/>
  <c r="DB32" i="53"/>
  <c r="DB31" i="53"/>
  <c r="DB29" i="56"/>
  <c r="DB25" i="56"/>
  <c r="DB35" i="56"/>
  <c r="DB11" i="69"/>
  <c r="DB20" i="69"/>
  <c r="DB24" i="69"/>
  <c r="DB16" i="58"/>
  <c r="DB25" i="58"/>
  <c r="DB18" i="58"/>
  <c r="DB24" i="52"/>
  <c r="DB12" i="52"/>
  <c r="DB16" i="47"/>
  <c r="DB20" i="47"/>
  <c r="DB12" i="47"/>
  <c r="DB27" i="63"/>
  <c r="DB16" i="63"/>
  <c r="DB18" i="63"/>
  <c r="DB19" i="68"/>
  <c r="DB35" i="68"/>
  <c r="DB31" i="68"/>
  <c r="DB17" i="46"/>
  <c r="DB34" i="46"/>
  <c r="DB19" i="46"/>
  <c r="DB12" i="57"/>
  <c r="DB30" i="57"/>
  <c r="DB21" i="57"/>
  <c r="DB16" i="76"/>
  <c r="DB29" i="76"/>
  <c r="DB12" i="71"/>
  <c r="DB26" i="71"/>
  <c r="DB13" i="52"/>
  <c r="DB28" i="49"/>
  <c r="DB35" i="49"/>
  <c r="DB23" i="49"/>
  <c r="DB34" i="75"/>
  <c r="DB20" i="75"/>
  <c r="DB21" i="75"/>
  <c r="DB31" i="65"/>
  <c r="DB15" i="65"/>
  <c r="DB19" i="65"/>
  <c r="DB13" i="60"/>
  <c r="DB20" i="72"/>
  <c r="DB34" i="72"/>
  <c r="DB30" i="72"/>
  <c r="DB28" i="48"/>
  <c r="DB35" i="48"/>
  <c r="DB15" i="70"/>
  <c r="DB27" i="70"/>
  <c r="DB18" i="70"/>
  <c r="DB33" i="67"/>
  <c r="DB29" i="67"/>
  <c r="DB25" i="67"/>
  <c r="DB29" i="66"/>
  <c r="DB21" i="66"/>
  <c r="DB23" i="66"/>
  <c r="DB24" i="74"/>
  <c r="DB19" i="74"/>
  <c r="DB31" i="74"/>
  <c r="DD14" i="69"/>
  <c r="DE14" i="69" s="1"/>
  <c r="DB14" i="69"/>
  <c r="DB14" i="54"/>
  <c r="DB17" i="54"/>
  <c r="DB16" i="54"/>
  <c r="DB19" i="54"/>
  <c r="DB35" i="55"/>
  <c r="DB11" i="55"/>
  <c r="DB29" i="55"/>
  <c r="DB27" i="62"/>
  <c r="DB11" i="62"/>
  <c r="DB23" i="62"/>
  <c r="DB34" i="50"/>
  <c r="DB32" i="50"/>
  <c r="DB33" i="50"/>
  <c r="DB32" i="51"/>
  <c r="DB19" i="51"/>
  <c r="DB22" i="59"/>
  <c r="DB21" i="59"/>
  <c r="DB28" i="59"/>
  <c r="DB28" i="53"/>
  <c r="DB33" i="53"/>
  <c r="DB16" i="53"/>
  <c r="DB13" i="70"/>
  <c r="DB26" i="56"/>
  <c r="DB19" i="56"/>
  <c r="DB30" i="56"/>
  <c r="DB22" i="69"/>
  <c r="DB15" i="69"/>
  <c r="DB23" i="69"/>
  <c r="DB23" i="58"/>
  <c r="DB30" i="58"/>
  <c r="DB31" i="58"/>
  <c r="DB15" i="52"/>
  <c r="DB20" i="52"/>
  <c r="DB25" i="52"/>
  <c r="DB17" i="47"/>
  <c r="DB35" i="47"/>
  <c r="DB29" i="47"/>
  <c r="DB34" i="63"/>
  <c r="DB24" i="63"/>
  <c r="DB12" i="63"/>
  <c r="DB33" i="68"/>
  <c r="DB29" i="68"/>
  <c r="DB11" i="68"/>
  <c r="DB30" i="46"/>
  <c r="DB20" i="46"/>
  <c r="DB28" i="46"/>
  <c r="DB14" i="57"/>
  <c r="DB27" i="57"/>
  <c r="DB24" i="57"/>
  <c r="DB34" i="57"/>
  <c r="DB15" i="76"/>
  <c r="DB26" i="76"/>
  <c r="DB32" i="76"/>
  <c r="DB14" i="75"/>
  <c r="DB11" i="71"/>
  <c r="DB31" i="71"/>
  <c r="DB23" i="71"/>
  <c r="DB33" i="49"/>
  <c r="DB12" i="49"/>
  <c r="DB29" i="49"/>
  <c r="DB12" i="75"/>
  <c r="DB33" i="75"/>
  <c r="DB32" i="75"/>
  <c r="DB24" i="65"/>
  <c r="DB22" i="65"/>
  <c r="DB21" i="72"/>
  <c r="DB23" i="72"/>
  <c r="DB15" i="72"/>
  <c r="DB25" i="48"/>
  <c r="DB23" i="48"/>
  <c r="DB27" i="48"/>
  <c r="DB21" i="70"/>
  <c r="DB33" i="70"/>
  <c r="DB23" i="70"/>
  <c r="DB32" i="67"/>
  <c r="DB27" i="67"/>
  <c r="DB35" i="67"/>
  <c r="DB19" i="66"/>
  <c r="DB30" i="66"/>
  <c r="DB16" i="66"/>
  <c r="DB33" i="74"/>
  <c r="DB34" i="74"/>
  <c r="DB12" i="74"/>
  <c r="DB13" i="64"/>
  <c r="DB13" i="59"/>
  <c r="DB24" i="51"/>
  <c r="DB18" i="51"/>
  <c r="DB21" i="51"/>
  <c r="DB19" i="59"/>
  <c r="DB16" i="59"/>
  <c r="DB18" i="59"/>
  <c r="DB22" i="53"/>
  <c r="DB25" i="53"/>
  <c r="DB12" i="53"/>
  <c r="DB32" i="56"/>
  <c r="DB28" i="56"/>
  <c r="DB22" i="56"/>
  <c r="DB32" i="69"/>
  <c r="DB26" i="69"/>
  <c r="DB35" i="69"/>
  <c r="DB34" i="58"/>
  <c r="DB29" i="58"/>
  <c r="DB24" i="58"/>
  <c r="DB34" i="52"/>
  <c r="DB30" i="52"/>
  <c r="DB27" i="52"/>
  <c r="DB19" i="47"/>
  <c r="DB18" i="47"/>
  <c r="DB31" i="47"/>
  <c r="DB17" i="63"/>
  <c r="DB33" i="63"/>
  <c r="DB23" i="63"/>
  <c r="DB23" i="68"/>
  <c r="DB21" i="68"/>
  <c r="DB12" i="68"/>
  <c r="DB14" i="67"/>
  <c r="DB18" i="46"/>
  <c r="DB16" i="46"/>
  <c r="DB22" i="46"/>
  <c r="DB35" i="57"/>
  <c r="DB22" i="57"/>
  <c r="DB11" i="57"/>
  <c r="DB35" i="76"/>
  <c r="DB21" i="76"/>
  <c r="DB18" i="76"/>
  <c r="DB14" i="59"/>
  <c r="DB20" i="71"/>
  <c r="DB27" i="71"/>
  <c r="DB28" i="71"/>
  <c r="DB13" i="66"/>
  <c r="DB34" i="49"/>
  <c r="DB32" i="49"/>
  <c r="DB13" i="53"/>
  <c r="DB27" i="75"/>
  <c r="DB35" i="75"/>
  <c r="DB19" i="75"/>
  <c r="DB32" i="65"/>
  <c r="DB20" i="65"/>
  <c r="DB16" i="65"/>
  <c r="DB11" i="72"/>
  <c r="DB33" i="72"/>
  <c r="DB17" i="72"/>
  <c r="DB12" i="48"/>
  <c r="DB34" i="48"/>
  <c r="DB19" i="48"/>
  <c r="DB30" i="70"/>
  <c r="DB34" i="70"/>
  <c r="DB29" i="70"/>
  <c r="DB11" i="67"/>
  <c r="DB31" i="67"/>
  <c r="DB24" i="67"/>
  <c r="DB28" i="66"/>
  <c r="DB20" i="66"/>
  <c r="DB11" i="66"/>
  <c r="DB16" i="74"/>
  <c r="DB20" i="74"/>
  <c r="DB32" i="74"/>
  <c r="DB13" i="50"/>
  <c r="DB14" i="68"/>
  <c r="DB14" i="50"/>
  <c r="DB17" i="49"/>
  <c r="DB30" i="49"/>
  <c r="DB24" i="49"/>
  <c r="DB11" i="75"/>
  <c r="DB30" i="75"/>
  <c r="DB17" i="65"/>
  <c r="DB11" i="65"/>
  <c r="DB29" i="65"/>
  <c r="DB24" i="72"/>
  <c r="DB22" i="72"/>
  <c r="DB28" i="72"/>
  <c r="DB30" i="48"/>
  <c r="DB33" i="48"/>
  <c r="DB31" i="48"/>
  <c r="DB11" i="70"/>
  <c r="DB31" i="70"/>
  <c r="DB13" i="51"/>
  <c r="DB12" i="67"/>
  <c r="DB22" i="67"/>
  <c r="DB16" i="67"/>
  <c r="DB33" i="66"/>
  <c r="DB27" i="66"/>
  <c r="DB25" i="66"/>
  <c r="DB29" i="74"/>
  <c r="DB26" i="74"/>
  <c r="DB25" i="74"/>
  <c r="DD13" i="49"/>
  <c r="DE13" i="49" s="1"/>
  <c r="DB13" i="49"/>
  <c r="DD14" i="63"/>
  <c r="DE14" i="63" s="1"/>
  <c r="DB14" i="63"/>
  <c r="DD14" i="60"/>
  <c r="DB14" i="60"/>
  <c r="DD14" i="76"/>
  <c r="DE14" i="76" s="1"/>
  <c r="DB14" i="76"/>
  <c r="DB14" i="62"/>
  <c r="DB18" i="54"/>
  <c r="DB14" i="58"/>
  <c r="DB22" i="55"/>
  <c r="DB18" i="55"/>
  <c r="DB27" i="55"/>
  <c r="DB35" i="62"/>
  <c r="DB25" i="62"/>
  <c r="DB20" i="62"/>
  <c r="DB19" i="50"/>
  <c r="DB15" i="50"/>
  <c r="DB23" i="50"/>
  <c r="DB16" i="51"/>
  <c r="DB17" i="51"/>
  <c r="DB35" i="51"/>
  <c r="DB26" i="59"/>
  <c r="DB33" i="59"/>
  <c r="DB23" i="59"/>
  <c r="DB34" i="53"/>
  <c r="DB15" i="53"/>
  <c r="DB20" i="53"/>
  <c r="DB16" i="56"/>
  <c r="DB18" i="56"/>
  <c r="DB23" i="56"/>
  <c r="DB14" i="48"/>
  <c r="DB16" i="69"/>
  <c r="DB27" i="69"/>
  <c r="DB28" i="69"/>
  <c r="DB11" i="58"/>
  <c r="DB27" i="58"/>
  <c r="DB14" i="64"/>
  <c r="DB35" i="52"/>
  <c r="DB28" i="52"/>
  <c r="DB16" i="52"/>
  <c r="DB15" i="47"/>
  <c r="DB11" i="47"/>
  <c r="DB24" i="47"/>
  <c r="DB31" i="63"/>
  <c r="DB19" i="63"/>
  <c r="DB35" i="63"/>
  <c r="DB27" i="68"/>
  <c r="DB20" i="68"/>
  <c r="DB22" i="68"/>
  <c r="DB32" i="46"/>
  <c r="DB25" i="46"/>
  <c r="DB29" i="57"/>
  <c r="DB18" i="57"/>
  <c r="DB17" i="57"/>
  <c r="DB27" i="76"/>
  <c r="DB24" i="76"/>
  <c r="DB22" i="76"/>
  <c r="DB25" i="71"/>
  <c r="DB15" i="71"/>
  <c r="DB24" i="71"/>
  <c r="DB13" i="62"/>
  <c r="DB26" i="49"/>
  <c r="DB18" i="49"/>
  <c r="DB11" i="49"/>
  <c r="DB28" i="75"/>
  <c r="DB17" i="75"/>
  <c r="DB23" i="75"/>
  <c r="DB33" i="65"/>
  <c r="DB23" i="65"/>
  <c r="DB34" i="65"/>
  <c r="DB16" i="72"/>
  <c r="DB26" i="72"/>
  <c r="DB35" i="72"/>
  <c r="DB16" i="48"/>
  <c r="DB15" i="48"/>
  <c r="DB22" i="48"/>
  <c r="DB26" i="70"/>
  <c r="DB35" i="70"/>
  <c r="DB12" i="70"/>
  <c r="DB15" i="67"/>
  <c r="DB28" i="67"/>
  <c r="DB17" i="67"/>
  <c r="DB31" i="66"/>
  <c r="DB24" i="66"/>
  <c r="DB15" i="66"/>
  <c r="DB30" i="74"/>
  <c r="DB11" i="74"/>
  <c r="DF14" i="53"/>
  <c r="DB14" i="53"/>
  <c r="DB13" i="46"/>
  <c r="DD14" i="72"/>
  <c r="DB14" i="72"/>
  <c r="DB30" i="62"/>
  <c r="DB28" i="62"/>
  <c r="DB33" i="62"/>
  <c r="DB31" i="50"/>
  <c r="DB27" i="50"/>
  <c r="DB28" i="50"/>
  <c r="DB31" i="51"/>
  <c r="DB23" i="51"/>
  <c r="DB27" i="51"/>
  <c r="DB32" i="59"/>
  <c r="DB11" i="59"/>
  <c r="DB31" i="59"/>
  <c r="DB17" i="53"/>
  <c r="DB18" i="53"/>
  <c r="DB35" i="53"/>
  <c r="DB17" i="56"/>
  <c r="DB12" i="56"/>
  <c r="DB31" i="56"/>
  <c r="DB30" i="69"/>
  <c r="DB29" i="69"/>
  <c r="DB31" i="69"/>
  <c r="DB15" i="58"/>
  <c r="DB12" i="58"/>
  <c r="DB26" i="58"/>
  <c r="DB19" i="52"/>
  <c r="DB32" i="52"/>
  <c r="DB29" i="52"/>
  <c r="DB34" i="47"/>
  <c r="DB26" i="47"/>
  <c r="DB27" i="47"/>
  <c r="DB28" i="63"/>
  <c r="DB29" i="63"/>
  <c r="DB22" i="63"/>
  <c r="DB26" i="68"/>
  <c r="DB24" i="68"/>
  <c r="DB16" i="68"/>
  <c r="DB29" i="46"/>
  <c r="DB24" i="46"/>
  <c r="DB11" i="46"/>
  <c r="DB19" i="57"/>
  <c r="DB23" i="57"/>
  <c r="DB25" i="57"/>
  <c r="DB33" i="76"/>
  <c r="DB25" i="76"/>
  <c r="DB31" i="76"/>
  <c r="DB35" i="71"/>
  <c r="DB30" i="71"/>
  <c r="DB16" i="71"/>
  <c r="DB27" i="49"/>
  <c r="DB15" i="49"/>
  <c r="DB19" i="49"/>
  <c r="DB22" i="75"/>
  <c r="DB26" i="75"/>
  <c r="DB31" i="75"/>
  <c r="DB27" i="65"/>
  <c r="DB28" i="65"/>
  <c r="DB18" i="65"/>
  <c r="DB27" i="72"/>
  <c r="DB32" i="72"/>
  <c r="DB20" i="48"/>
  <c r="DB17" i="48"/>
  <c r="DB26" i="48"/>
  <c r="DB24" i="70"/>
  <c r="DB20" i="70"/>
  <c r="DB17" i="70"/>
  <c r="DB23" i="67"/>
  <c r="DB21" i="67"/>
  <c r="DB18" i="67"/>
  <c r="DB18" i="66"/>
  <c r="DB35" i="66"/>
  <c r="DB22" i="74"/>
  <c r="DB35" i="74"/>
  <c r="DB28" i="74"/>
  <c r="DD14" i="51"/>
  <c r="DE14" i="51" s="1"/>
  <c r="DB14" i="51"/>
  <c r="DF14" i="65"/>
  <c r="DB14" i="65"/>
  <c r="DF14" i="56"/>
  <c r="DB14" i="56"/>
  <c r="DF13" i="57"/>
  <c r="DB13" i="57"/>
  <c r="DB23" i="46"/>
  <c r="DB33" i="46"/>
  <c r="DB15" i="46"/>
  <c r="DB13" i="71"/>
  <c r="DB32" i="57"/>
  <c r="DB26" i="57"/>
  <c r="DB20" i="57"/>
  <c r="DB23" i="76"/>
  <c r="DB11" i="76"/>
  <c r="DB12" i="76"/>
  <c r="DB22" i="71"/>
  <c r="DB32" i="71"/>
  <c r="DB19" i="71"/>
  <c r="DB20" i="49"/>
  <c r="DB22" i="49"/>
  <c r="DB31" i="49"/>
  <c r="DB29" i="75"/>
  <c r="DB25" i="75"/>
  <c r="DB15" i="75"/>
  <c r="DB12" i="65"/>
  <c r="DB30" i="65"/>
  <c r="DB25" i="65"/>
  <c r="DB25" i="72"/>
  <c r="DB18" i="72"/>
  <c r="DB31" i="72"/>
  <c r="DB11" i="48"/>
  <c r="DB32" i="48"/>
  <c r="DB29" i="48"/>
  <c r="DB19" i="70"/>
  <c r="DB22" i="70"/>
  <c r="DB25" i="70"/>
  <c r="DB34" i="67"/>
  <c r="DB30" i="67"/>
  <c r="DB20" i="67"/>
  <c r="DB22" i="66"/>
  <c r="DB12" i="66"/>
  <c r="DB26" i="66"/>
  <c r="DB15" i="74"/>
  <c r="DB18" i="74"/>
  <c r="DB23" i="74"/>
  <c r="DD14" i="55"/>
  <c r="DE14" i="55" s="1"/>
  <c r="DB14" i="55"/>
  <c r="DF14" i="71"/>
  <c r="DB14" i="71"/>
  <c r="DD13" i="68"/>
  <c r="DE13" i="68" s="1"/>
  <c r="DB13" i="68"/>
  <c r="DB23" i="54"/>
  <c r="DB26" i="54"/>
  <c r="DB35" i="54"/>
  <c r="DB25" i="55"/>
  <c r="DB24" i="55"/>
  <c r="DB20" i="55"/>
  <c r="DB34" i="62"/>
  <c r="DB18" i="62"/>
  <c r="DB24" i="62"/>
  <c r="DB22" i="50"/>
  <c r="DB17" i="50"/>
  <c r="DB35" i="50"/>
  <c r="DB22" i="51"/>
  <c r="DB34" i="51"/>
  <c r="DB20" i="51"/>
  <c r="DB30" i="59"/>
  <c r="DB17" i="59"/>
  <c r="DB20" i="59"/>
  <c r="DB24" i="53"/>
  <c r="DB27" i="53"/>
  <c r="DB30" i="53"/>
  <c r="DB27" i="56"/>
  <c r="DB33" i="56"/>
  <c r="DB17" i="69"/>
  <c r="DB34" i="69"/>
  <c r="DB32" i="58"/>
  <c r="DB22" i="58"/>
  <c r="DB20" i="58"/>
  <c r="DB22" i="52"/>
  <c r="DB21" i="52"/>
  <c r="DB23" i="52"/>
  <c r="DB25" i="47"/>
  <c r="DB32" i="47"/>
  <c r="DB20" i="63"/>
  <c r="DB21" i="63"/>
  <c r="DB14" i="46"/>
  <c r="DB30" i="68"/>
  <c r="DB18" i="68"/>
  <c r="DB17" i="68"/>
  <c r="DB27" i="46"/>
  <c r="DB12" i="46"/>
  <c r="DB35" i="46"/>
  <c r="DB13" i="54"/>
  <c r="DB16" i="57"/>
  <c r="DB28" i="57"/>
  <c r="DB31" i="57"/>
  <c r="DB20" i="76"/>
  <c r="DB28" i="76"/>
  <c r="DB19" i="76"/>
  <c r="DB17" i="71"/>
  <c r="DB18" i="71"/>
  <c r="DB34" i="71"/>
  <c r="DB13" i="58"/>
  <c r="DB16" i="49"/>
  <c r="DB25" i="49"/>
  <c r="DB21" i="49"/>
  <c r="DB18" i="75"/>
  <c r="DB16" i="75"/>
  <c r="DB24" i="75"/>
  <c r="DB35" i="65"/>
  <c r="DB21" i="65"/>
  <c r="DB26" i="65"/>
  <c r="DB14" i="52"/>
  <c r="DB12" i="72"/>
  <c r="DB29" i="72"/>
  <c r="DB19" i="72"/>
  <c r="DB21" i="48"/>
  <c r="DB18" i="48"/>
  <c r="DB24" i="48"/>
  <c r="DB16" i="70"/>
  <c r="DB28" i="70"/>
  <c r="DB32" i="70"/>
  <c r="DD14" i="54"/>
  <c r="DE14" i="54" s="1"/>
  <c r="DB19" i="67"/>
  <c r="DB26" i="67"/>
  <c r="DB34" i="66"/>
  <c r="DB32" i="66"/>
  <c r="DB17" i="66"/>
  <c r="DB21" i="74"/>
  <c r="DB17" i="74"/>
  <c r="DB27" i="74"/>
  <c r="DD13" i="47"/>
  <c r="DE13" i="47" s="1"/>
  <c r="DB13" i="47"/>
  <c r="DB10" i="61"/>
  <c r="DB10" i="59"/>
  <c r="DM13" i="50"/>
  <c r="DN13" i="50" s="1"/>
  <c r="DB10" i="68"/>
  <c r="DB10" i="57"/>
  <c r="DB10" i="75"/>
  <c r="DM14" i="60"/>
  <c r="DN14" i="60" s="1"/>
  <c r="DB10" i="70"/>
  <c r="DM13" i="47"/>
  <c r="DN13" i="47" s="1"/>
  <c r="DB10" i="58"/>
  <c r="DB10" i="46"/>
  <c r="DM13" i="61"/>
  <c r="DN13" i="61" s="1"/>
  <c r="DM13" i="53"/>
  <c r="DN13" i="53" s="1"/>
  <c r="DM14" i="63"/>
  <c r="DN14" i="63" s="1"/>
  <c r="DB10" i="72"/>
  <c r="CU14" i="76"/>
  <c r="DM14" i="58"/>
  <c r="DN14" i="58" s="1"/>
  <c r="DB10" i="54"/>
  <c r="DB10" i="50"/>
  <c r="DB10" i="53"/>
  <c r="DM13" i="62"/>
  <c r="DN13" i="62" s="1"/>
  <c r="DB10" i="56"/>
  <c r="DM14" i="71"/>
  <c r="DN14" i="71" s="1"/>
  <c r="DB10" i="69"/>
  <c r="DB10" i="47"/>
  <c r="DB10" i="63"/>
  <c r="DM13" i="57"/>
  <c r="DN13" i="57" s="1"/>
  <c r="DB10" i="66"/>
  <c r="DB10" i="74"/>
  <c r="DB10" i="52"/>
  <c r="DB10" i="76"/>
  <c r="DB10" i="71"/>
  <c r="DB10" i="48"/>
  <c r="DM14" i="72"/>
  <c r="DN14" i="72" s="1"/>
  <c r="DB10" i="55"/>
  <c r="DB10" i="64"/>
  <c r="DB10" i="51"/>
  <c r="DM14" i="59"/>
  <c r="DN14" i="59" s="1"/>
  <c r="DB10" i="65"/>
  <c r="DB10" i="67"/>
  <c r="DM14" i="76"/>
  <c r="DN14" i="76" s="1"/>
  <c r="DM13" i="64"/>
  <c r="DN13" i="64" s="1"/>
  <c r="DB10" i="62"/>
  <c r="DB10" i="49"/>
  <c r="DM14" i="65"/>
  <c r="DN14" i="65" s="1"/>
  <c r="DM13" i="68"/>
  <c r="DN13" i="68" s="1"/>
  <c r="DH13" i="75"/>
  <c r="CY14" i="66"/>
  <c r="DH14" i="51"/>
  <c r="CU13" i="75"/>
  <c r="CU14" i="63"/>
  <c r="CU13" i="62"/>
  <c r="DF14" i="63"/>
  <c r="BL32" i="1" a="1"/>
  <c r="BL32" i="1" s="1"/>
  <c r="BL33" i="1" a="1"/>
  <c r="BL33" i="1" s="1"/>
  <c r="BL34" i="1" a="1"/>
  <c r="BL34" i="1" s="1"/>
  <c r="BL35" i="1" a="1"/>
  <c r="BL35" i="1" s="1"/>
  <c r="CU13" i="61"/>
  <c r="DH13" i="46"/>
  <c r="DF13" i="49"/>
  <c r="BL25" i="1" a="1"/>
  <c r="BL25" i="1" s="1"/>
  <c r="BL28" i="1" a="1"/>
  <c r="BL28" i="1" s="1"/>
  <c r="BL26" i="1" a="1"/>
  <c r="BL26" i="1" s="1"/>
  <c r="BL27" i="1" a="1"/>
  <c r="BL27" i="1" s="1"/>
  <c r="DF14" i="76"/>
  <c r="CL14" i="58"/>
  <c r="CM14" i="58" s="1"/>
  <c r="BL18" i="1" a="1"/>
  <c r="BL18" i="1" s="1"/>
  <c r="BL19" i="1" a="1"/>
  <c r="BL19" i="1" s="1"/>
  <c r="BL20" i="1" a="1"/>
  <c r="BL20" i="1" s="1"/>
  <c r="BL21" i="1" a="1"/>
  <c r="BL21" i="1" s="1"/>
  <c r="BL11" i="1" a="1"/>
  <c r="BL11" i="1" s="1"/>
  <c r="BL12" i="1" a="1"/>
  <c r="BL12" i="1" s="1"/>
  <c r="BL13" i="1" a="1"/>
  <c r="BL13" i="1" s="1"/>
  <c r="DH13" i="69"/>
  <c r="DF14" i="55"/>
  <c r="DF13" i="47"/>
  <c r="CU13" i="68"/>
  <c r="DD14" i="71"/>
  <c r="DE14" i="71" s="1"/>
  <c r="DD13" i="57"/>
  <c r="DE13" i="57" s="1"/>
  <c r="CL13" i="64"/>
  <c r="CM13" i="64" s="1"/>
  <c r="CL13" i="68"/>
  <c r="CM13" i="68" s="1"/>
  <c r="DH14" i="56"/>
  <c r="DF13" i="68"/>
  <c r="DD14" i="65"/>
  <c r="DE14" i="65" s="1"/>
  <c r="CL13" i="47"/>
  <c r="CM13" i="47" s="1"/>
  <c r="CL14" i="72"/>
  <c r="CM14" i="72" s="1"/>
  <c r="DF14" i="69"/>
  <c r="CU14" i="47"/>
  <c r="DD14" i="53"/>
  <c r="CU14" i="49"/>
  <c r="DF14" i="51"/>
  <c r="CL14" i="76"/>
  <c r="CM14" i="76" s="1"/>
  <c r="CY22" i="60"/>
  <c r="CU22" i="60"/>
  <c r="DF30" i="64"/>
  <c r="DD30" i="64"/>
  <c r="DE30" i="64" s="1"/>
  <c r="DH21" i="66"/>
  <c r="CL21" i="66"/>
  <c r="CM21" i="66" s="1"/>
  <c r="DD33" i="61"/>
  <c r="DE33" i="61" s="1"/>
  <c r="DF33" i="61"/>
  <c r="CL19" i="54"/>
  <c r="CM19" i="54" s="1"/>
  <c r="DH19" i="54"/>
  <c r="DF33" i="60"/>
  <c r="DD33" i="60"/>
  <c r="DE33" i="60" s="1"/>
  <c r="CY32" i="62"/>
  <c r="CU32" i="62"/>
  <c r="CY22" i="50"/>
  <c r="CU22" i="50"/>
  <c r="CL14" i="70"/>
  <c r="CM14" i="70" s="1"/>
  <c r="DH14" i="70"/>
  <c r="DF35" i="54"/>
  <c r="DD35" i="54"/>
  <c r="DE35" i="54" s="1"/>
  <c r="CY21" i="57"/>
  <c r="CU21" i="57"/>
  <c r="CL28" i="59"/>
  <c r="CM28" i="59" s="1"/>
  <c r="DH28" i="59"/>
  <c r="DF24" i="55"/>
  <c r="DD24" i="55"/>
  <c r="DE24" i="55" s="1"/>
  <c r="CL29" i="53"/>
  <c r="CM29" i="53" s="1"/>
  <c r="DH29" i="53"/>
  <c r="CY12" i="71"/>
  <c r="CU12" i="71"/>
  <c r="CL14" i="46"/>
  <c r="CM14" i="46" s="1"/>
  <c r="DH14" i="46"/>
  <c r="CY12" i="68"/>
  <c r="CU12" i="68"/>
  <c r="DD33" i="62"/>
  <c r="DE33" i="62" s="1"/>
  <c r="DF33" i="62"/>
  <c r="CY32" i="46"/>
  <c r="CU32" i="46"/>
  <c r="DH13" i="71"/>
  <c r="CL13" i="71"/>
  <c r="CM13" i="71" s="1"/>
  <c r="DH32" i="57"/>
  <c r="CL32" i="57"/>
  <c r="CM32" i="57" s="1"/>
  <c r="DD11" i="59"/>
  <c r="DE11" i="59" s="1"/>
  <c r="DF11" i="59"/>
  <c r="CU21" i="76"/>
  <c r="CY21" i="76"/>
  <c r="CL11" i="71"/>
  <c r="CM11" i="71" s="1"/>
  <c r="DH11" i="71"/>
  <c r="DF27" i="56"/>
  <c r="DD27" i="56"/>
  <c r="DE27" i="56" s="1"/>
  <c r="DH30" i="69"/>
  <c r="CL30" i="69"/>
  <c r="CM30" i="69" s="1"/>
  <c r="DH15" i="52"/>
  <c r="CL15" i="52"/>
  <c r="CM15" i="52" s="1"/>
  <c r="CY11" i="70"/>
  <c r="CU11" i="70"/>
  <c r="DD10" i="69"/>
  <c r="DE10" i="69" s="1"/>
  <c r="DF10" i="69"/>
  <c r="DF22" i="58"/>
  <c r="DD22" i="58"/>
  <c r="DE22" i="58" s="1"/>
  <c r="DH11" i="67"/>
  <c r="CL11" i="67"/>
  <c r="CM11" i="67" s="1"/>
  <c r="DF32" i="52"/>
  <c r="DD32" i="52"/>
  <c r="DE32" i="52" s="1"/>
  <c r="DF26" i="47"/>
  <c r="DD26" i="47"/>
  <c r="DE26" i="47" s="1"/>
  <c r="DD22" i="63"/>
  <c r="DE22" i="63" s="1"/>
  <c r="DF22" i="63"/>
  <c r="CY13" i="69"/>
  <c r="CU13" i="69"/>
  <c r="CY25" i="74"/>
  <c r="CU25" i="74"/>
  <c r="CY22" i="75"/>
  <c r="CU22" i="75"/>
  <c r="DD26" i="68"/>
  <c r="DE26" i="68" s="1"/>
  <c r="DF26" i="68"/>
  <c r="DH22" i="62"/>
  <c r="CL22" i="62"/>
  <c r="CM22" i="62" s="1"/>
  <c r="CL28" i="62"/>
  <c r="CM28" i="62" s="1"/>
  <c r="DH28" i="62"/>
  <c r="DH22" i="50"/>
  <c r="CL22" i="50"/>
  <c r="CM22" i="50" s="1"/>
  <c r="DF29" i="46"/>
  <c r="DD29" i="46"/>
  <c r="DE29" i="46" s="1"/>
  <c r="CY15" i="65"/>
  <c r="CU15" i="65"/>
  <c r="DF19" i="57"/>
  <c r="DD19" i="57"/>
  <c r="DE19" i="57" s="1"/>
  <c r="DF25" i="76"/>
  <c r="DD25" i="76"/>
  <c r="DE25" i="76" s="1"/>
  <c r="CY28" i="49"/>
  <c r="CU28" i="49"/>
  <c r="DD16" i="71"/>
  <c r="DE16" i="71" s="1"/>
  <c r="DF16" i="71"/>
  <c r="CL24" i="75"/>
  <c r="CM24" i="75" s="1"/>
  <c r="DH24" i="75"/>
  <c r="DH35" i="68"/>
  <c r="CL35" i="68"/>
  <c r="CM35" i="68" s="1"/>
  <c r="DH31" i="56"/>
  <c r="CL31" i="56"/>
  <c r="CM31" i="56" s="1"/>
  <c r="CU35" i="69"/>
  <c r="CY35" i="69"/>
  <c r="CY33" i="58"/>
  <c r="CU33" i="58"/>
  <c r="CL27" i="46"/>
  <c r="CM27" i="46" s="1"/>
  <c r="DH27" i="46"/>
  <c r="CU16" i="52"/>
  <c r="CY16" i="52"/>
  <c r="DD15" i="49"/>
  <c r="DE15" i="49" s="1"/>
  <c r="DF15" i="49"/>
  <c r="DH17" i="58"/>
  <c r="CL17" i="58"/>
  <c r="CM17" i="58" s="1"/>
  <c r="DF18" i="67"/>
  <c r="DD18" i="67"/>
  <c r="DE18" i="67" s="1"/>
  <c r="CY24" i="60"/>
  <c r="CU24" i="60"/>
  <c r="DF28" i="64"/>
  <c r="DD28" i="64"/>
  <c r="DE28" i="64" s="1"/>
  <c r="CL23" i="66"/>
  <c r="CM23" i="66" s="1"/>
  <c r="DH23" i="66"/>
  <c r="DF26" i="61"/>
  <c r="DD26" i="61"/>
  <c r="DE26" i="61" s="1"/>
  <c r="DF23" i="60"/>
  <c r="DD23" i="60"/>
  <c r="DE23" i="60" s="1"/>
  <c r="CY14" i="46"/>
  <c r="CU14" i="46"/>
  <c r="DH18" i="64"/>
  <c r="CL18" i="64"/>
  <c r="CM18" i="64" s="1"/>
  <c r="CU20" i="50"/>
  <c r="CY20" i="50"/>
  <c r="DH26" i="61"/>
  <c r="CL26" i="61"/>
  <c r="CM26" i="61" s="1"/>
  <c r="DD11" i="54"/>
  <c r="DE11" i="54" s="1"/>
  <c r="DF11" i="54"/>
  <c r="CL12" i="51"/>
  <c r="CM12" i="51" s="1"/>
  <c r="DH12" i="51"/>
  <c r="CY32" i="57"/>
  <c r="CU32" i="57"/>
  <c r="CL25" i="59"/>
  <c r="CM25" i="59" s="1"/>
  <c r="DH25" i="59"/>
  <c r="DD31" i="55"/>
  <c r="DE31" i="55" s="1"/>
  <c r="DF31" i="55"/>
  <c r="CY16" i="71"/>
  <c r="CU16" i="71"/>
  <c r="CL21" i="60"/>
  <c r="CM21" i="60" s="1"/>
  <c r="DH21" i="60"/>
  <c r="CY34" i="68"/>
  <c r="CU34" i="68"/>
  <c r="DF21" i="62"/>
  <c r="DD21" i="62"/>
  <c r="DE21" i="62" s="1"/>
  <c r="DF29" i="50"/>
  <c r="DD29" i="50"/>
  <c r="DE29" i="50" s="1"/>
  <c r="CY19" i="46"/>
  <c r="CU19" i="46"/>
  <c r="CY13" i="54"/>
  <c r="CU13" i="54"/>
  <c r="DH11" i="57"/>
  <c r="CL11" i="57"/>
  <c r="CM11" i="57" s="1"/>
  <c r="CY20" i="76"/>
  <c r="CU20" i="76"/>
  <c r="DD10" i="53"/>
  <c r="DE10" i="53" s="1"/>
  <c r="DF10" i="53"/>
  <c r="DH26" i="71"/>
  <c r="CL26" i="71"/>
  <c r="CM26" i="71" s="1"/>
  <c r="DF35" i="56"/>
  <c r="DD35" i="56"/>
  <c r="DE35" i="56" s="1"/>
  <c r="DH35" i="69"/>
  <c r="CL35" i="69"/>
  <c r="CM35" i="69" s="1"/>
  <c r="DH30" i="52"/>
  <c r="CL30" i="52"/>
  <c r="CM30" i="52" s="1"/>
  <c r="CY19" i="47"/>
  <c r="CU19" i="47"/>
  <c r="DH31" i="67"/>
  <c r="CL31" i="67"/>
  <c r="CM31" i="67" s="1"/>
  <c r="DF11" i="52"/>
  <c r="DD11" i="52"/>
  <c r="DE11" i="52" s="1"/>
  <c r="DF32" i="63"/>
  <c r="DD32" i="63"/>
  <c r="DE32" i="63" s="1"/>
  <c r="CY11" i="74"/>
  <c r="CU11" i="74"/>
  <c r="CY17" i="75"/>
  <c r="CU17" i="75"/>
  <c r="DF34" i="68"/>
  <c r="DD34" i="68"/>
  <c r="DE34" i="68" s="1"/>
  <c r="DH16" i="62"/>
  <c r="CL16" i="62"/>
  <c r="CM16" i="62" s="1"/>
  <c r="CY18" i="56"/>
  <c r="CU18" i="56"/>
  <c r="DH27" i="50"/>
  <c r="CL27" i="50"/>
  <c r="CM27" i="50" s="1"/>
  <c r="CL12" i="50"/>
  <c r="CM12" i="50" s="1"/>
  <c r="DH12" i="50"/>
  <c r="DF15" i="46"/>
  <c r="DD15" i="46"/>
  <c r="DE15" i="46" s="1"/>
  <c r="CY21" i="65"/>
  <c r="CU21" i="65"/>
  <c r="DF20" i="57"/>
  <c r="DD20" i="57"/>
  <c r="DE20" i="57" s="1"/>
  <c r="DF11" i="76"/>
  <c r="DD11" i="76"/>
  <c r="DE11" i="76" s="1"/>
  <c r="CU14" i="52"/>
  <c r="CY14" i="52"/>
  <c r="CY21" i="49"/>
  <c r="CU21" i="49"/>
  <c r="DH27" i="75"/>
  <c r="CL27" i="75"/>
  <c r="CM27" i="75" s="1"/>
  <c r="DH20" i="68"/>
  <c r="CL20" i="68"/>
  <c r="CM20" i="68" s="1"/>
  <c r="CY33" i="72"/>
  <c r="CU33" i="72"/>
  <c r="CL19" i="56"/>
  <c r="CM19" i="56" s="1"/>
  <c r="DH19" i="56"/>
  <c r="CY32" i="69"/>
  <c r="CU32" i="69"/>
  <c r="CL30" i="46"/>
  <c r="CM30" i="46" s="1"/>
  <c r="DH30" i="46"/>
  <c r="DH20" i="65"/>
  <c r="CL20" i="65"/>
  <c r="CM20" i="65" s="1"/>
  <c r="CY20" i="63"/>
  <c r="CU20" i="63"/>
  <c r="CL35" i="76"/>
  <c r="CM35" i="76" s="1"/>
  <c r="DH35" i="76"/>
  <c r="DD31" i="49"/>
  <c r="DE31" i="49" s="1"/>
  <c r="DF31" i="49"/>
  <c r="DF25" i="75"/>
  <c r="DD25" i="75"/>
  <c r="DE25" i="75" s="1"/>
  <c r="DH27" i="72"/>
  <c r="CL27" i="72"/>
  <c r="CM27" i="72" s="1"/>
  <c r="CU29" i="67"/>
  <c r="CY29" i="67"/>
  <c r="DD25" i="65"/>
  <c r="DE25" i="65" s="1"/>
  <c r="DF25" i="65"/>
  <c r="DH34" i="63"/>
  <c r="CL34" i="63"/>
  <c r="CM34" i="63" s="1"/>
  <c r="DH23" i="49"/>
  <c r="CL23" i="49"/>
  <c r="CM23" i="49" s="1"/>
  <c r="DF31" i="72"/>
  <c r="DD31" i="72"/>
  <c r="DE31" i="72" s="1"/>
  <c r="CY13" i="51"/>
  <c r="CU13" i="51"/>
  <c r="DF26" i="48"/>
  <c r="DD26" i="48"/>
  <c r="DE26" i="48" s="1"/>
  <c r="CY30" i="61"/>
  <c r="CU30" i="61"/>
  <c r="CL33" i="48"/>
  <c r="CM33" i="48" s="1"/>
  <c r="DH33" i="48"/>
  <c r="DF16" i="70"/>
  <c r="DD16" i="70"/>
  <c r="DE16" i="70" s="1"/>
  <c r="CY11" i="51"/>
  <c r="CU11" i="51"/>
  <c r="DF30" i="67"/>
  <c r="DD30" i="67"/>
  <c r="DE30" i="67" s="1"/>
  <c r="CY23" i="54"/>
  <c r="CU23" i="54"/>
  <c r="DH12" i="55"/>
  <c r="CL12" i="55"/>
  <c r="CM12" i="55" s="1"/>
  <c r="DF34" i="66"/>
  <c r="DD34" i="66"/>
  <c r="DE34" i="66" s="1"/>
  <c r="CU23" i="55"/>
  <c r="CY23" i="55"/>
  <c r="CL25" i="74"/>
  <c r="CM25" i="74" s="1"/>
  <c r="DH25" i="74"/>
  <c r="DH24" i="74"/>
  <c r="CL24" i="74"/>
  <c r="CM24" i="74" s="1"/>
  <c r="CU15" i="53"/>
  <c r="CY15" i="53"/>
  <c r="CY18" i="53"/>
  <c r="CU18" i="53"/>
  <c r="CY10" i="60"/>
  <c r="CU10" i="60"/>
  <c r="DF14" i="66"/>
  <c r="DD14" i="66"/>
  <c r="DE14" i="66" s="1"/>
  <c r="CL20" i="66"/>
  <c r="CM20" i="66" s="1"/>
  <c r="DH20" i="66"/>
  <c r="DF19" i="61"/>
  <c r="DD19" i="61"/>
  <c r="DE19" i="61" s="1"/>
  <c r="DH17" i="54"/>
  <c r="CL17" i="54"/>
  <c r="CM17" i="54" s="1"/>
  <c r="DF16" i="60"/>
  <c r="DD16" i="60"/>
  <c r="DE16" i="60" s="1"/>
  <c r="CY14" i="61"/>
  <c r="CU14" i="61"/>
  <c r="CY31" i="62"/>
  <c r="CU31" i="62"/>
  <c r="CY23" i="50"/>
  <c r="CU23" i="50"/>
  <c r="DD17" i="54"/>
  <c r="DE17" i="54" s="1"/>
  <c r="DF17" i="54"/>
  <c r="CL16" i="51"/>
  <c r="CM16" i="51" s="1"/>
  <c r="DH16" i="51"/>
  <c r="CY18" i="57"/>
  <c r="CU18" i="57"/>
  <c r="CL22" i="59"/>
  <c r="CM22" i="59" s="1"/>
  <c r="DH22" i="59"/>
  <c r="DF29" i="55"/>
  <c r="DD29" i="55"/>
  <c r="DE29" i="55" s="1"/>
  <c r="CY14" i="75"/>
  <c r="CU14" i="75"/>
  <c r="DH28" i="60"/>
  <c r="CL28" i="60"/>
  <c r="CM28" i="60" s="1"/>
  <c r="CY18" i="68"/>
  <c r="CU18" i="68"/>
  <c r="DF22" i="50"/>
  <c r="DD22" i="50"/>
  <c r="DE22" i="50" s="1"/>
  <c r="CY27" i="46"/>
  <c r="CU27" i="46"/>
  <c r="DD22" i="51"/>
  <c r="DE22" i="51" s="1"/>
  <c r="DF22" i="51"/>
  <c r="DF20" i="51"/>
  <c r="DD20" i="51"/>
  <c r="DE20" i="51" s="1"/>
  <c r="DH30" i="57"/>
  <c r="CL30" i="57"/>
  <c r="CM30" i="57" s="1"/>
  <c r="CY32" i="76"/>
  <c r="CU32" i="76"/>
  <c r="DF27" i="53"/>
  <c r="DD27" i="53"/>
  <c r="DE27" i="53" s="1"/>
  <c r="DH17" i="71"/>
  <c r="CL17" i="71"/>
  <c r="CM17" i="71" s="1"/>
  <c r="CL26" i="69"/>
  <c r="CM26" i="69" s="1"/>
  <c r="DH26" i="69"/>
  <c r="DH33" i="52"/>
  <c r="CL33" i="52"/>
  <c r="CM33" i="52" s="1"/>
  <c r="CY31" i="47"/>
  <c r="CU31" i="47"/>
  <c r="CY23" i="70"/>
  <c r="CU23" i="70"/>
  <c r="DD22" i="69"/>
  <c r="DE22" i="69" s="1"/>
  <c r="DF22" i="69"/>
  <c r="DH29" i="67"/>
  <c r="CL29" i="67"/>
  <c r="CM29" i="67" s="1"/>
  <c r="DF22" i="52"/>
  <c r="DD22" i="52"/>
  <c r="DE22" i="52" s="1"/>
  <c r="DD32" i="47"/>
  <c r="DE32" i="47" s="1"/>
  <c r="DF32" i="47"/>
  <c r="DF20" i="63"/>
  <c r="DD20" i="63"/>
  <c r="DE20" i="63" s="1"/>
  <c r="CY35" i="74"/>
  <c r="CU35" i="74"/>
  <c r="CY26" i="75"/>
  <c r="CU26" i="75"/>
  <c r="CL25" i="62"/>
  <c r="CM25" i="62" s="1"/>
  <c r="DH25" i="62"/>
  <c r="CY21" i="56"/>
  <c r="CU21" i="56"/>
  <c r="DF27" i="46"/>
  <c r="DD27" i="46"/>
  <c r="DE27" i="46" s="1"/>
  <c r="DF13" i="54"/>
  <c r="DD13" i="54"/>
  <c r="DE13" i="54" s="1"/>
  <c r="DD28" i="57"/>
  <c r="DE28" i="57" s="1"/>
  <c r="DF28" i="57"/>
  <c r="DF19" i="76"/>
  <c r="DD19" i="76"/>
  <c r="DE19" i="76" s="1"/>
  <c r="CY10" i="49"/>
  <c r="CU10" i="49"/>
  <c r="DF17" i="71"/>
  <c r="DD17" i="71"/>
  <c r="DE17" i="71" s="1"/>
  <c r="CL21" i="75"/>
  <c r="CM21" i="75" s="1"/>
  <c r="DH21" i="75"/>
  <c r="DH15" i="68"/>
  <c r="CL15" i="68"/>
  <c r="CM15" i="68" s="1"/>
  <c r="CY28" i="72"/>
  <c r="CU28" i="72"/>
  <c r="CY15" i="69"/>
  <c r="CU15" i="69"/>
  <c r="CL11" i="46"/>
  <c r="CM11" i="46" s="1"/>
  <c r="DH11" i="46"/>
  <c r="CY14" i="64"/>
  <c r="CU14" i="64"/>
  <c r="CY31" i="63"/>
  <c r="CU31" i="63"/>
  <c r="CL20" i="76"/>
  <c r="CM20" i="76" s="1"/>
  <c r="DH20" i="76"/>
  <c r="CL28" i="76"/>
  <c r="CM28" i="76" s="1"/>
  <c r="DH28" i="76"/>
  <c r="CU14" i="48"/>
  <c r="CY14" i="48"/>
  <c r="CL21" i="72"/>
  <c r="CM21" i="72" s="1"/>
  <c r="DH21" i="72"/>
  <c r="CL31" i="58"/>
  <c r="CM31" i="58" s="1"/>
  <c r="DH31" i="58"/>
  <c r="DF21" i="65"/>
  <c r="DD21" i="65"/>
  <c r="DE21" i="65" s="1"/>
  <c r="CY26" i="48"/>
  <c r="CU26" i="48"/>
  <c r="DD14" i="52"/>
  <c r="DE14" i="52" s="1"/>
  <c r="DF14" i="52"/>
  <c r="DF12" i="72"/>
  <c r="DD12" i="72"/>
  <c r="DE12" i="72" s="1"/>
  <c r="CU29" i="66"/>
  <c r="CY29" i="66"/>
  <c r="CL14" i="74"/>
  <c r="CM14" i="74" s="1"/>
  <c r="DH14" i="74"/>
  <c r="CL26" i="47"/>
  <c r="CM26" i="47" s="1"/>
  <c r="DH26" i="47"/>
  <c r="DF15" i="70"/>
  <c r="DD15" i="70"/>
  <c r="DE15" i="70" s="1"/>
  <c r="CY35" i="51"/>
  <c r="CU35" i="51"/>
  <c r="CY11" i="54"/>
  <c r="CU11" i="54"/>
  <c r="CY33" i="59"/>
  <c r="CU33" i="59"/>
  <c r="CY18" i="64"/>
  <c r="CU18" i="64"/>
  <c r="DD29" i="66"/>
  <c r="DE29" i="66" s="1"/>
  <c r="DF29" i="66"/>
  <c r="DF23" i="66"/>
  <c r="DD23" i="66"/>
  <c r="DE23" i="66" s="1"/>
  <c r="CY12" i="55"/>
  <c r="CU12" i="55"/>
  <c r="CY33" i="53"/>
  <c r="CU33" i="53"/>
  <c r="CY27" i="53"/>
  <c r="CU27" i="53"/>
  <c r="CU29" i="60"/>
  <c r="CY29" i="60"/>
  <c r="DF12" i="64"/>
  <c r="DD12" i="64"/>
  <c r="DE12" i="64" s="1"/>
  <c r="DH25" i="66"/>
  <c r="CL25" i="66"/>
  <c r="CM25" i="66" s="1"/>
  <c r="DF24" i="61"/>
  <c r="DD24" i="61"/>
  <c r="DE24" i="61" s="1"/>
  <c r="CL32" i="54"/>
  <c r="CM32" i="54" s="1"/>
  <c r="DH32" i="54"/>
  <c r="DF17" i="60"/>
  <c r="DD17" i="60"/>
  <c r="DE17" i="60" s="1"/>
  <c r="CU30" i="62"/>
  <c r="CY30" i="62"/>
  <c r="CY12" i="50"/>
  <c r="CU12" i="50"/>
  <c r="DH27" i="61"/>
  <c r="CL27" i="61"/>
  <c r="CM27" i="61" s="1"/>
  <c r="DF24" i="54"/>
  <c r="DD24" i="54"/>
  <c r="DE24" i="54" s="1"/>
  <c r="DH18" i="51"/>
  <c r="CL18" i="51"/>
  <c r="CM18" i="51" s="1"/>
  <c r="CY26" i="57"/>
  <c r="CU26" i="57"/>
  <c r="DF30" i="55"/>
  <c r="DD30" i="55"/>
  <c r="DE30" i="55" s="1"/>
  <c r="CL18" i="53"/>
  <c r="CM18" i="53" s="1"/>
  <c r="DH18" i="53"/>
  <c r="CY24" i="71"/>
  <c r="CU24" i="71"/>
  <c r="CY29" i="68"/>
  <c r="CU29" i="68"/>
  <c r="DF22" i="62"/>
  <c r="DD22" i="62"/>
  <c r="DE22" i="62" s="1"/>
  <c r="DF30" i="50"/>
  <c r="DD30" i="50"/>
  <c r="DE30" i="50" s="1"/>
  <c r="CY18" i="46"/>
  <c r="CU18" i="46"/>
  <c r="DF26" i="51"/>
  <c r="DD26" i="51"/>
  <c r="DE26" i="51" s="1"/>
  <c r="CL33" i="57"/>
  <c r="CM33" i="57" s="1"/>
  <c r="DH33" i="57"/>
  <c r="DF29" i="59"/>
  <c r="DD29" i="59"/>
  <c r="DE29" i="59" s="1"/>
  <c r="DH13" i="58"/>
  <c r="CL13" i="58"/>
  <c r="CM13" i="58" s="1"/>
  <c r="DH16" i="69"/>
  <c r="CL16" i="69"/>
  <c r="CM16" i="69" s="1"/>
  <c r="DH25" i="52"/>
  <c r="CL25" i="52"/>
  <c r="CM25" i="52" s="1"/>
  <c r="CU23" i="47"/>
  <c r="CY23" i="47"/>
  <c r="CU12" i="70"/>
  <c r="CY12" i="70"/>
  <c r="DD35" i="69"/>
  <c r="DE35" i="69" s="1"/>
  <c r="DF35" i="69"/>
  <c r="CL33" i="67"/>
  <c r="CM33" i="67" s="1"/>
  <c r="DH33" i="67"/>
  <c r="DF24" i="52"/>
  <c r="DD24" i="52"/>
  <c r="DE24" i="52" s="1"/>
  <c r="DF20" i="47"/>
  <c r="DD20" i="47"/>
  <c r="DE20" i="47" s="1"/>
  <c r="DF16" i="63"/>
  <c r="DD16" i="63"/>
  <c r="DE16" i="63" s="1"/>
  <c r="DH31" i="70"/>
  <c r="CL31" i="70"/>
  <c r="CM31" i="70" s="1"/>
  <c r="CY18" i="74"/>
  <c r="CU18" i="74"/>
  <c r="CY35" i="75"/>
  <c r="CU35" i="75"/>
  <c r="DF35" i="68"/>
  <c r="DD35" i="68"/>
  <c r="DE35" i="68" s="1"/>
  <c r="CL19" i="62"/>
  <c r="CM19" i="62" s="1"/>
  <c r="DH19" i="62"/>
  <c r="CY10" i="56"/>
  <c r="CU10" i="56"/>
  <c r="CY35" i="56"/>
  <c r="CU35" i="56"/>
  <c r="CL19" i="50"/>
  <c r="CM19" i="50" s="1"/>
  <c r="DH19" i="50"/>
  <c r="DD19" i="46"/>
  <c r="DE19" i="46" s="1"/>
  <c r="DF19" i="46"/>
  <c r="CL13" i="56"/>
  <c r="CM13" i="56" s="1"/>
  <c r="DH13" i="56"/>
  <c r="DF21" i="57"/>
  <c r="DD21" i="57"/>
  <c r="DE21" i="57" s="1"/>
  <c r="CY15" i="49"/>
  <c r="CU15" i="49"/>
  <c r="DF10" i="71"/>
  <c r="DD10" i="71"/>
  <c r="DE10" i="71" s="1"/>
  <c r="DH20" i="75"/>
  <c r="CL20" i="75"/>
  <c r="CM20" i="75" s="1"/>
  <c r="CY29" i="72"/>
  <c r="CU29" i="72"/>
  <c r="CL18" i="56"/>
  <c r="CM18" i="56" s="1"/>
  <c r="DH18" i="56"/>
  <c r="CY18" i="58"/>
  <c r="CU18" i="58"/>
  <c r="DH18" i="65"/>
  <c r="CL18" i="65"/>
  <c r="CM18" i="65" s="1"/>
  <c r="CL14" i="57"/>
  <c r="CM14" i="57" s="1"/>
  <c r="DH14" i="57"/>
  <c r="CY31" i="52"/>
  <c r="CU31" i="52"/>
  <c r="CY35" i="63"/>
  <c r="CU35" i="63"/>
  <c r="CL21" i="76"/>
  <c r="CM21" i="76" s="1"/>
  <c r="DH21" i="76"/>
  <c r="DF23" i="49"/>
  <c r="DD23" i="49"/>
  <c r="DE23" i="49" s="1"/>
  <c r="DF34" i="75"/>
  <c r="DD34" i="75"/>
  <c r="DE34" i="75" s="1"/>
  <c r="DD20" i="75"/>
  <c r="DE20" i="75" s="1"/>
  <c r="DF20" i="75"/>
  <c r="CL18" i="72"/>
  <c r="CM18" i="72" s="1"/>
  <c r="DH18" i="72"/>
  <c r="DH29" i="58"/>
  <c r="CL29" i="58"/>
  <c r="CM29" i="58" s="1"/>
  <c r="CY21" i="67"/>
  <c r="CU21" i="67"/>
  <c r="CY33" i="67"/>
  <c r="CU33" i="67"/>
  <c r="DF19" i="65"/>
  <c r="DD19" i="65"/>
  <c r="DE19" i="65" s="1"/>
  <c r="CY25" i="48"/>
  <c r="CU25" i="48"/>
  <c r="CL16" i="63"/>
  <c r="CM16" i="63" s="1"/>
  <c r="DH16" i="63"/>
  <c r="DF13" i="60"/>
  <c r="DD13" i="60"/>
  <c r="DE13" i="60" s="1"/>
  <c r="CL31" i="49"/>
  <c r="CM31" i="49" s="1"/>
  <c r="DH31" i="49"/>
  <c r="DD20" i="72"/>
  <c r="DE20" i="72" s="1"/>
  <c r="DF20" i="72"/>
  <c r="DF34" i="72"/>
  <c r="DD34" i="72"/>
  <c r="DE34" i="72" s="1"/>
  <c r="CY34" i="66"/>
  <c r="CU34" i="66"/>
  <c r="CY11" i="66"/>
  <c r="CU11" i="66"/>
  <c r="CY32" i="66"/>
  <c r="CU32" i="66"/>
  <c r="DF21" i="48"/>
  <c r="DD21" i="48"/>
  <c r="DE21" i="48" s="1"/>
  <c r="DF18" i="48"/>
  <c r="DD18" i="48"/>
  <c r="DE18" i="48" s="1"/>
  <c r="DF24" i="48"/>
  <c r="DD24" i="48"/>
  <c r="DE24" i="48" s="1"/>
  <c r="CY16" i="61"/>
  <c r="CU16" i="61"/>
  <c r="CY10" i="61"/>
  <c r="CU10" i="61"/>
  <c r="CL12" i="48"/>
  <c r="CM12" i="48" s="1"/>
  <c r="DH12" i="48"/>
  <c r="DH24" i="48"/>
  <c r="CL24" i="48"/>
  <c r="CM24" i="48" s="1"/>
  <c r="DH31" i="48"/>
  <c r="CL31" i="48"/>
  <c r="CM31" i="48" s="1"/>
  <c r="DH21" i="47"/>
  <c r="CL21" i="47"/>
  <c r="CM21" i="47" s="1"/>
  <c r="DH28" i="47"/>
  <c r="CL28" i="47"/>
  <c r="CM28" i="47" s="1"/>
  <c r="DH27" i="47"/>
  <c r="CL27" i="47"/>
  <c r="CM27" i="47" s="1"/>
  <c r="DF21" i="70"/>
  <c r="DD21" i="70"/>
  <c r="DE21" i="70" s="1"/>
  <c r="DF33" i="70"/>
  <c r="DD33" i="70"/>
  <c r="DE33" i="70" s="1"/>
  <c r="DF23" i="70"/>
  <c r="DD23" i="70"/>
  <c r="DE23" i="70" s="1"/>
  <c r="CY17" i="51"/>
  <c r="CU17" i="51"/>
  <c r="CY31" i="51"/>
  <c r="CU31" i="51"/>
  <c r="DD33" i="67"/>
  <c r="DE33" i="67" s="1"/>
  <c r="DF33" i="67"/>
  <c r="DF29" i="67"/>
  <c r="DD29" i="67"/>
  <c r="DE29" i="67" s="1"/>
  <c r="DF25" i="67"/>
  <c r="DD25" i="67"/>
  <c r="DE25" i="67" s="1"/>
  <c r="CU20" i="54"/>
  <c r="CY20" i="54"/>
  <c r="CY16" i="54"/>
  <c r="CU16" i="54"/>
  <c r="CY26" i="54"/>
  <c r="CU26" i="54"/>
  <c r="CY11" i="59"/>
  <c r="CU11" i="59"/>
  <c r="CY30" i="59"/>
  <c r="CU30" i="59"/>
  <c r="CY24" i="59"/>
  <c r="CU24" i="59"/>
  <c r="DH28" i="55"/>
  <c r="CL28" i="55"/>
  <c r="CM28" i="55" s="1"/>
  <c r="DH31" i="55"/>
  <c r="CL31" i="55"/>
  <c r="CM31" i="55" s="1"/>
  <c r="DH30" i="55"/>
  <c r="CL30" i="55"/>
  <c r="CM30" i="55" s="1"/>
  <c r="CY24" i="64"/>
  <c r="CU24" i="64"/>
  <c r="CY11" i="64"/>
  <c r="CU11" i="64"/>
  <c r="CY35" i="64"/>
  <c r="CU35" i="64"/>
  <c r="DF19" i="66"/>
  <c r="DD19" i="66"/>
  <c r="DE19" i="66" s="1"/>
  <c r="DD30" i="66"/>
  <c r="DE30" i="66" s="1"/>
  <c r="DF30" i="66"/>
  <c r="DD16" i="66"/>
  <c r="DE16" i="66" s="1"/>
  <c r="DF16" i="66"/>
  <c r="CY32" i="55"/>
  <c r="CU32" i="55"/>
  <c r="CY34" i="55"/>
  <c r="CU34" i="55"/>
  <c r="CY10" i="55"/>
  <c r="CU10" i="55"/>
  <c r="CL28" i="74"/>
  <c r="CM28" i="74" s="1"/>
  <c r="DH28" i="74"/>
  <c r="DH32" i="74"/>
  <c r="CL32" i="74"/>
  <c r="CM32" i="74" s="1"/>
  <c r="DH30" i="74"/>
  <c r="CL30" i="74"/>
  <c r="CM30" i="74" s="1"/>
  <c r="CY16" i="53"/>
  <c r="CU16" i="53"/>
  <c r="CY35" i="53"/>
  <c r="CU35" i="53"/>
  <c r="CY17" i="53"/>
  <c r="CU17" i="53"/>
  <c r="DF24" i="74"/>
  <c r="DD24" i="74"/>
  <c r="DE24" i="74" s="1"/>
  <c r="DF19" i="74"/>
  <c r="DD19" i="74"/>
  <c r="DE19" i="74" s="1"/>
  <c r="DD31" i="74"/>
  <c r="DE31" i="74" s="1"/>
  <c r="DF31" i="74"/>
  <c r="CY28" i="60"/>
  <c r="CU28" i="60"/>
  <c r="CY21" i="60"/>
  <c r="CU21" i="60"/>
  <c r="CY18" i="60"/>
  <c r="CU18" i="60"/>
  <c r="DF27" i="64"/>
  <c r="DD27" i="64"/>
  <c r="DE27" i="64" s="1"/>
  <c r="DF31" i="64"/>
  <c r="DD31" i="64"/>
  <c r="DE31" i="64" s="1"/>
  <c r="DF18" i="64"/>
  <c r="DD18" i="64"/>
  <c r="DE18" i="64" s="1"/>
  <c r="DH28" i="66"/>
  <c r="CL28" i="66"/>
  <c r="CM28" i="66" s="1"/>
  <c r="CL18" i="66"/>
  <c r="CM18" i="66" s="1"/>
  <c r="DH18" i="66"/>
  <c r="DH16" i="66"/>
  <c r="CL16" i="66"/>
  <c r="CM16" i="66" s="1"/>
  <c r="DF32" i="61"/>
  <c r="DD32" i="61"/>
  <c r="DE32" i="61" s="1"/>
  <c r="DF10" i="61"/>
  <c r="DD10" i="61"/>
  <c r="DE10" i="61" s="1"/>
  <c r="DF27" i="61"/>
  <c r="DD27" i="61"/>
  <c r="DE27" i="61" s="1"/>
  <c r="DH20" i="54"/>
  <c r="CL20" i="54"/>
  <c r="CM20" i="54" s="1"/>
  <c r="DH34" i="54"/>
  <c r="CL34" i="54"/>
  <c r="CM34" i="54" s="1"/>
  <c r="DH30" i="54"/>
  <c r="CL30" i="54"/>
  <c r="CM30" i="54" s="1"/>
  <c r="DD28" i="60"/>
  <c r="DE28" i="60" s="1"/>
  <c r="DF28" i="60"/>
  <c r="DD25" i="60"/>
  <c r="DE25" i="60" s="1"/>
  <c r="DF25" i="60"/>
  <c r="DF27" i="60"/>
  <c r="DD27" i="60"/>
  <c r="DE27" i="60" s="1"/>
  <c r="CL34" i="64"/>
  <c r="CM34" i="64" s="1"/>
  <c r="DH34" i="64"/>
  <c r="DH31" i="64"/>
  <c r="CL31" i="64"/>
  <c r="CM31" i="64" s="1"/>
  <c r="DH29" i="64"/>
  <c r="CL29" i="64"/>
  <c r="CM29" i="64" s="1"/>
  <c r="CY17" i="62"/>
  <c r="CU17" i="62"/>
  <c r="CY20" i="62"/>
  <c r="CU20" i="62"/>
  <c r="CY12" i="62"/>
  <c r="CU12" i="62"/>
  <c r="DF13" i="76"/>
  <c r="DD13" i="76"/>
  <c r="DE13" i="76" s="1"/>
  <c r="CY10" i="50"/>
  <c r="CU10" i="50"/>
  <c r="CY29" i="50"/>
  <c r="CU29" i="50"/>
  <c r="CY28" i="50"/>
  <c r="CU28" i="50"/>
  <c r="DH23" i="61"/>
  <c r="CL23" i="61"/>
  <c r="CM23" i="61" s="1"/>
  <c r="CL11" i="61"/>
  <c r="CM11" i="61" s="1"/>
  <c r="DH11" i="61"/>
  <c r="DH18" i="61"/>
  <c r="CL18" i="61"/>
  <c r="CM18" i="61" s="1"/>
  <c r="CY13" i="56"/>
  <c r="CU13" i="56"/>
  <c r="DD25" i="54"/>
  <c r="DE25" i="54" s="1"/>
  <c r="DF25" i="54"/>
  <c r="DF34" i="54"/>
  <c r="DD34" i="54"/>
  <c r="DE34" i="54" s="1"/>
  <c r="DD30" i="54"/>
  <c r="DE30" i="54" s="1"/>
  <c r="DF30" i="54"/>
  <c r="CL30" i="51"/>
  <c r="CM30" i="51" s="1"/>
  <c r="DH30" i="51"/>
  <c r="DH35" i="51"/>
  <c r="CL35" i="51"/>
  <c r="CM35" i="51" s="1"/>
  <c r="CL20" i="51"/>
  <c r="CM20" i="51" s="1"/>
  <c r="DH20" i="51"/>
  <c r="CY31" i="57"/>
  <c r="CU31" i="57"/>
  <c r="CY34" i="57"/>
  <c r="CU34" i="57"/>
  <c r="CY33" i="57"/>
  <c r="CU33" i="57"/>
  <c r="CL30" i="59"/>
  <c r="CM30" i="59" s="1"/>
  <c r="DH30" i="59"/>
  <c r="CL20" i="59"/>
  <c r="CM20" i="59" s="1"/>
  <c r="DH20" i="59"/>
  <c r="DH12" i="59"/>
  <c r="CL12" i="59"/>
  <c r="CM12" i="59" s="1"/>
  <c r="DF34" i="55"/>
  <c r="DD34" i="55"/>
  <c r="DE34" i="55" s="1"/>
  <c r="DD21" i="55"/>
  <c r="DE21" i="55" s="1"/>
  <c r="DF21" i="55"/>
  <c r="DF16" i="55"/>
  <c r="DD16" i="55"/>
  <c r="DE16" i="55" s="1"/>
  <c r="DH19" i="53"/>
  <c r="CL19" i="53"/>
  <c r="CM19" i="53" s="1"/>
  <c r="CL15" i="53"/>
  <c r="CM15" i="53" s="1"/>
  <c r="DH15" i="53"/>
  <c r="CL12" i="53"/>
  <c r="CM12" i="53" s="1"/>
  <c r="DH12" i="53"/>
  <c r="CY17" i="71"/>
  <c r="CU17" i="71"/>
  <c r="CY10" i="71"/>
  <c r="CU10" i="71"/>
  <c r="CY33" i="71"/>
  <c r="CU33" i="71"/>
  <c r="DH23" i="60"/>
  <c r="CL23" i="60"/>
  <c r="CM23" i="60" s="1"/>
  <c r="DH34" i="60"/>
  <c r="CL34" i="60"/>
  <c r="CM34" i="60" s="1"/>
  <c r="CL27" i="60"/>
  <c r="CM27" i="60" s="1"/>
  <c r="DH27" i="60"/>
  <c r="CY11" i="68"/>
  <c r="CU11" i="68"/>
  <c r="CY22" i="68"/>
  <c r="CU22" i="68"/>
  <c r="CY10" i="68"/>
  <c r="CU10" i="68"/>
  <c r="DD27" i="62"/>
  <c r="DE27" i="62" s="1"/>
  <c r="DF27" i="62"/>
  <c r="DF11" i="62"/>
  <c r="DD11" i="62"/>
  <c r="DE11" i="62" s="1"/>
  <c r="DF23" i="62"/>
  <c r="DD23" i="62"/>
  <c r="DE23" i="62" s="1"/>
  <c r="DF34" i="50"/>
  <c r="DD34" i="50"/>
  <c r="DE34" i="50" s="1"/>
  <c r="DF32" i="50"/>
  <c r="DD32" i="50"/>
  <c r="DE32" i="50" s="1"/>
  <c r="DF33" i="50"/>
  <c r="DD33" i="50"/>
  <c r="DE33" i="50" s="1"/>
  <c r="CL14" i="67"/>
  <c r="CM14" i="67" s="1"/>
  <c r="DH14" i="67"/>
  <c r="CY23" i="46"/>
  <c r="CU23" i="46"/>
  <c r="CY31" i="46"/>
  <c r="CU31" i="46"/>
  <c r="CY34" i="46"/>
  <c r="CU34" i="46"/>
  <c r="CU14" i="57"/>
  <c r="CY14" i="57"/>
  <c r="DF10" i="51"/>
  <c r="DD10" i="51"/>
  <c r="DE10" i="51" s="1"/>
  <c r="DF32" i="51"/>
  <c r="DD32" i="51"/>
  <c r="DE32" i="51" s="1"/>
  <c r="DF19" i="51"/>
  <c r="DD19" i="51"/>
  <c r="DE19" i="51" s="1"/>
  <c r="DH12" i="57"/>
  <c r="CL12" i="57"/>
  <c r="CM12" i="57" s="1"/>
  <c r="DH24" i="57"/>
  <c r="CL24" i="57"/>
  <c r="CM24" i="57" s="1"/>
  <c r="DH22" i="57"/>
  <c r="CL22" i="57"/>
  <c r="CM22" i="57" s="1"/>
  <c r="DF22" i="59"/>
  <c r="DD22" i="59"/>
  <c r="DE22" i="59" s="1"/>
  <c r="DF21" i="59"/>
  <c r="DD21" i="59"/>
  <c r="DE21" i="59" s="1"/>
  <c r="DF28" i="59"/>
  <c r="DD28" i="59"/>
  <c r="DE28" i="59" s="1"/>
  <c r="CY26" i="76"/>
  <c r="CU26" i="76"/>
  <c r="CU19" i="76"/>
  <c r="CY19" i="76"/>
  <c r="CY24" i="76"/>
  <c r="CU24" i="76"/>
  <c r="DF28" i="53"/>
  <c r="DD28" i="53"/>
  <c r="DE28" i="53" s="1"/>
  <c r="DD33" i="53"/>
  <c r="DE33" i="53" s="1"/>
  <c r="DF33" i="53"/>
  <c r="DD16" i="53"/>
  <c r="DE16" i="53" s="1"/>
  <c r="DF16" i="53"/>
  <c r="CL23" i="71"/>
  <c r="CM23" i="71" s="1"/>
  <c r="DH23" i="71"/>
  <c r="DH19" i="71"/>
  <c r="CL19" i="71"/>
  <c r="CM19" i="71" s="1"/>
  <c r="CL16" i="71"/>
  <c r="CM16" i="71" s="1"/>
  <c r="DH16" i="71"/>
  <c r="DF34" i="56"/>
  <c r="DD34" i="56"/>
  <c r="DE34" i="56" s="1"/>
  <c r="DF11" i="56"/>
  <c r="DD11" i="56"/>
  <c r="DE11" i="56" s="1"/>
  <c r="DD21" i="56"/>
  <c r="DE21" i="56" s="1"/>
  <c r="DF21" i="56"/>
  <c r="DH11" i="69"/>
  <c r="CL11" i="69"/>
  <c r="CM11" i="69" s="1"/>
  <c r="CL33" i="69"/>
  <c r="CM33" i="69" s="1"/>
  <c r="DH33" i="69"/>
  <c r="DH12" i="69"/>
  <c r="CL12" i="69"/>
  <c r="CM12" i="69" s="1"/>
  <c r="CL27" i="52"/>
  <c r="CM27" i="52" s="1"/>
  <c r="DH27" i="52"/>
  <c r="DH17" i="52"/>
  <c r="CL17" i="52"/>
  <c r="CM17" i="52" s="1"/>
  <c r="CL26" i="52"/>
  <c r="CM26" i="52" s="1"/>
  <c r="DH26" i="52"/>
  <c r="CY17" i="47"/>
  <c r="CU17" i="47"/>
  <c r="CY25" i="47"/>
  <c r="CU25" i="47"/>
  <c r="CY21" i="47"/>
  <c r="CU21" i="47"/>
  <c r="CY27" i="70"/>
  <c r="CU27" i="70"/>
  <c r="CY19" i="70"/>
  <c r="CU19" i="70"/>
  <c r="CY33" i="70"/>
  <c r="CU33" i="70"/>
  <c r="DF13" i="63"/>
  <c r="DD13" i="63"/>
  <c r="DE13" i="63" s="1"/>
  <c r="DF12" i="69"/>
  <c r="DD12" i="69"/>
  <c r="DE12" i="69" s="1"/>
  <c r="DD33" i="69"/>
  <c r="DE33" i="69" s="1"/>
  <c r="DF33" i="69"/>
  <c r="DF21" i="69"/>
  <c r="DD21" i="69"/>
  <c r="DE21" i="69" s="1"/>
  <c r="DF35" i="58"/>
  <c r="DD35" i="58"/>
  <c r="DE35" i="58" s="1"/>
  <c r="DD28" i="58"/>
  <c r="DE28" i="58" s="1"/>
  <c r="DF28" i="58"/>
  <c r="DF19" i="58"/>
  <c r="DD19" i="58"/>
  <c r="DE19" i="58" s="1"/>
  <c r="CL30" i="67"/>
  <c r="CM30" i="67" s="1"/>
  <c r="DH30" i="67"/>
  <c r="DH35" i="67"/>
  <c r="CL35" i="67"/>
  <c r="CM35" i="67" s="1"/>
  <c r="CL32" i="67"/>
  <c r="CM32" i="67" s="1"/>
  <c r="DH32" i="67"/>
  <c r="DF15" i="52"/>
  <c r="DD15" i="52"/>
  <c r="DE15" i="52" s="1"/>
  <c r="DD20" i="52"/>
  <c r="DE20" i="52" s="1"/>
  <c r="DF20" i="52"/>
  <c r="DF25" i="52"/>
  <c r="DD25" i="52"/>
  <c r="DE25" i="52" s="1"/>
  <c r="DF17" i="47"/>
  <c r="DD17" i="47"/>
  <c r="DE17" i="47" s="1"/>
  <c r="DF35" i="47"/>
  <c r="DD35" i="47"/>
  <c r="DE35" i="47" s="1"/>
  <c r="DF29" i="47"/>
  <c r="DD29" i="47"/>
  <c r="DE29" i="47" s="1"/>
  <c r="DF34" i="63"/>
  <c r="DD34" i="63"/>
  <c r="DE34" i="63" s="1"/>
  <c r="DF24" i="63"/>
  <c r="DD24" i="63"/>
  <c r="DE24" i="63" s="1"/>
  <c r="DD12" i="63"/>
  <c r="DE12" i="63" s="1"/>
  <c r="DF12" i="63"/>
  <c r="DH16" i="70"/>
  <c r="CL16" i="70"/>
  <c r="CM16" i="70" s="1"/>
  <c r="DH11" i="70"/>
  <c r="CL11" i="70"/>
  <c r="CM11" i="70" s="1"/>
  <c r="DH22" i="70"/>
  <c r="CL22" i="70"/>
  <c r="CM22" i="70" s="1"/>
  <c r="CY27" i="74"/>
  <c r="CU27" i="74"/>
  <c r="CU15" i="74"/>
  <c r="CY15" i="74"/>
  <c r="CU16" i="74"/>
  <c r="CY16" i="74"/>
  <c r="CY34" i="75"/>
  <c r="CU34" i="75"/>
  <c r="CY32" i="75"/>
  <c r="CU32" i="75"/>
  <c r="CY11" i="75"/>
  <c r="CU11" i="75"/>
  <c r="DD33" i="68"/>
  <c r="DE33" i="68" s="1"/>
  <c r="DF33" i="68"/>
  <c r="DF29" i="68"/>
  <c r="DD29" i="68"/>
  <c r="DE29" i="68" s="1"/>
  <c r="DF11" i="68"/>
  <c r="DD11" i="68"/>
  <c r="DE11" i="68" s="1"/>
  <c r="DH11" i="62"/>
  <c r="CL11" i="62"/>
  <c r="CM11" i="62" s="1"/>
  <c r="DH12" i="62"/>
  <c r="CL12" i="62"/>
  <c r="CM12" i="62" s="1"/>
  <c r="DH24" i="62"/>
  <c r="CL24" i="62"/>
  <c r="CM24" i="62" s="1"/>
  <c r="DH13" i="52"/>
  <c r="CL13" i="52"/>
  <c r="CM13" i="52" s="1"/>
  <c r="CY27" i="56"/>
  <c r="CU27" i="56"/>
  <c r="CY29" i="56"/>
  <c r="CU29" i="56"/>
  <c r="CY19" i="56"/>
  <c r="CU19" i="56"/>
  <c r="DH29" i="50"/>
  <c r="CL29" i="50"/>
  <c r="CM29" i="50" s="1"/>
  <c r="CL10" i="50"/>
  <c r="CM10" i="50" s="1"/>
  <c r="DH10" i="50"/>
  <c r="DH24" i="50"/>
  <c r="CL24" i="50"/>
  <c r="CM24" i="50" s="1"/>
  <c r="DD30" i="46"/>
  <c r="DE30" i="46" s="1"/>
  <c r="DF30" i="46"/>
  <c r="DF20" i="46"/>
  <c r="DD20" i="46"/>
  <c r="DE20" i="46" s="1"/>
  <c r="DF28" i="46"/>
  <c r="DD28" i="46"/>
  <c r="DE28" i="46" s="1"/>
  <c r="CY18" i="65"/>
  <c r="CU18" i="65"/>
  <c r="CY31" i="65"/>
  <c r="CU31" i="65"/>
  <c r="CY35" i="65"/>
  <c r="CU35" i="65"/>
  <c r="DF14" i="57"/>
  <c r="DD14" i="57"/>
  <c r="DE14" i="57" s="1"/>
  <c r="DD27" i="57"/>
  <c r="DE27" i="57" s="1"/>
  <c r="DF27" i="57"/>
  <c r="DF24" i="57"/>
  <c r="DD24" i="57"/>
  <c r="DE24" i="57" s="1"/>
  <c r="DD34" i="57"/>
  <c r="DE34" i="57" s="1"/>
  <c r="DF34" i="57"/>
  <c r="DF15" i="76"/>
  <c r="DD15" i="76"/>
  <c r="DE15" i="76" s="1"/>
  <c r="DF26" i="76"/>
  <c r="DD26" i="76"/>
  <c r="DE26" i="76" s="1"/>
  <c r="DF32" i="76"/>
  <c r="DD32" i="76"/>
  <c r="DE32" i="76" s="1"/>
  <c r="CY30" i="49"/>
  <c r="CU30" i="49"/>
  <c r="CY32" i="49"/>
  <c r="CU32" i="49"/>
  <c r="CY12" i="49"/>
  <c r="CU12" i="49"/>
  <c r="DF14" i="75"/>
  <c r="DD14" i="75"/>
  <c r="DE14" i="75" s="1"/>
  <c r="DD11" i="71"/>
  <c r="DE11" i="71" s="1"/>
  <c r="DF11" i="71"/>
  <c r="DF31" i="71"/>
  <c r="DD31" i="71"/>
  <c r="DE31" i="71" s="1"/>
  <c r="DF23" i="71"/>
  <c r="DD23" i="71"/>
  <c r="DE23" i="71" s="1"/>
  <c r="DH18" i="75"/>
  <c r="CL18" i="75"/>
  <c r="CM18" i="75" s="1"/>
  <c r="DH12" i="75"/>
  <c r="CL12" i="75"/>
  <c r="CM12" i="75" s="1"/>
  <c r="CL35" i="75"/>
  <c r="CM35" i="75" s="1"/>
  <c r="DH35" i="75"/>
  <c r="DH17" i="68"/>
  <c r="CL17" i="68"/>
  <c r="CM17" i="68" s="1"/>
  <c r="CL30" i="68"/>
  <c r="CM30" i="68" s="1"/>
  <c r="DH30" i="68"/>
  <c r="DH21" i="68"/>
  <c r="CL21" i="68"/>
  <c r="CM21" i="68" s="1"/>
  <c r="CY23" i="72"/>
  <c r="CU23" i="72"/>
  <c r="CU30" i="72"/>
  <c r="CY30" i="72"/>
  <c r="CY31" i="72"/>
  <c r="CU31" i="72"/>
  <c r="CL30" i="56"/>
  <c r="CM30" i="56" s="1"/>
  <c r="DH30" i="56"/>
  <c r="CL11" i="56"/>
  <c r="CM11" i="56" s="1"/>
  <c r="DH11" i="56"/>
  <c r="CL20" i="56"/>
  <c r="CM20" i="56" s="1"/>
  <c r="DH20" i="56"/>
  <c r="CY22" i="69"/>
  <c r="CU22" i="69"/>
  <c r="CY11" i="69"/>
  <c r="CU11" i="69"/>
  <c r="CU26" i="69"/>
  <c r="CY26" i="69"/>
  <c r="CY14" i="67"/>
  <c r="CU14" i="67"/>
  <c r="CY27" i="58"/>
  <c r="CU27" i="58"/>
  <c r="CY32" i="58"/>
  <c r="CU32" i="58"/>
  <c r="CY20" i="58"/>
  <c r="CU20" i="58"/>
  <c r="DH20" i="46"/>
  <c r="CL20" i="46"/>
  <c r="CM20" i="46" s="1"/>
  <c r="CL16" i="46"/>
  <c r="CM16" i="46" s="1"/>
  <c r="DH16" i="46"/>
  <c r="CL12" i="46"/>
  <c r="CM12" i="46" s="1"/>
  <c r="DH12" i="46"/>
  <c r="DH16" i="65"/>
  <c r="CL16" i="65"/>
  <c r="CM16" i="65" s="1"/>
  <c r="DH34" i="65"/>
  <c r="CL34" i="65"/>
  <c r="CM34" i="65" s="1"/>
  <c r="DH27" i="65"/>
  <c r="CL27" i="65"/>
  <c r="CM27" i="65" s="1"/>
  <c r="DH14" i="62"/>
  <c r="CL14" i="62"/>
  <c r="CM14" i="62" s="1"/>
  <c r="CU21" i="52"/>
  <c r="CY21" i="52"/>
  <c r="CY22" i="52"/>
  <c r="CU22" i="52"/>
  <c r="CY15" i="52"/>
  <c r="CU15" i="52"/>
  <c r="CY34" i="63"/>
  <c r="CU34" i="63"/>
  <c r="CY32" i="63"/>
  <c r="CU32" i="63"/>
  <c r="CU22" i="63"/>
  <c r="CY22" i="63"/>
  <c r="DH22" i="76"/>
  <c r="CL22" i="76"/>
  <c r="CM22" i="76" s="1"/>
  <c r="CL34" i="76"/>
  <c r="CM34" i="76" s="1"/>
  <c r="DH34" i="76"/>
  <c r="CL23" i="76"/>
  <c r="CM23" i="76" s="1"/>
  <c r="DH23" i="76"/>
  <c r="DF33" i="49"/>
  <c r="DD33" i="49"/>
  <c r="DE33" i="49" s="1"/>
  <c r="DF12" i="49"/>
  <c r="DD12" i="49"/>
  <c r="DE12" i="49" s="1"/>
  <c r="DF29" i="49"/>
  <c r="DD29" i="49"/>
  <c r="DE29" i="49" s="1"/>
  <c r="DF12" i="75"/>
  <c r="DD12" i="75"/>
  <c r="DE12" i="75" s="1"/>
  <c r="DF33" i="75"/>
  <c r="DD33" i="75"/>
  <c r="DE33" i="75" s="1"/>
  <c r="DF32" i="75"/>
  <c r="DD32" i="75"/>
  <c r="DE32" i="75" s="1"/>
  <c r="DH22" i="72"/>
  <c r="CL22" i="72"/>
  <c r="CM22" i="72" s="1"/>
  <c r="CL25" i="72"/>
  <c r="CM25" i="72" s="1"/>
  <c r="DH25" i="72"/>
  <c r="CL30" i="72"/>
  <c r="CM30" i="72" s="1"/>
  <c r="DH30" i="72"/>
  <c r="CY13" i="63"/>
  <c r="CU13" i="63"/>
  <c r="DH23" i="58"/>
  <c r="CL23" i="58"/>
  <c r="CM23" i="58" s="1"/>
  <c r="CL24" i="58"/>
  <c r="CM24" i="58" s="1"/>
  <c r="DH24" i="58"/>
  <c r="CL27" i="58"/>
  <c r="CM27" i="58" s="1"/>
  <c r="DH27" i="58"/>
  <c r="CY24" i="67"/>
  <c r="CU24" i="67"/>
  <c r="CY10" i="67"/>
  <c r="CU10" i="67"/>
  <c r="CU30" i="67"/>
  <c r="CY30" i="67"/>
  <c r="DF24" i="65"/>
  <c r="DD24" i="65"/>
  <c r="DE24" i="65" s="1"/>
  <c r="DF10" i="65"/>
  <c r="DD10" i="65"/>
  <c r="DE10" i="65" s="1"/>
  <c r="DF22" i="65"/>
  <c r="DD22" i="65"/>
  <c r="DE22" i="65" s="1"/>
  <c r="CY24" i="48"/>
  <c r="CU24" i="48"/>
  <c r="CY22" i="48"/>
  <c r="CU22" i="48"/>
  <c r="CY35" i="48"/>
  <c r="CU35" i="48"/>
  <c r="DH12" i="63"/>
  <c r="CL12" i="63"/>
  <c r="CM12" i="63" s="1"/>
  <c r="DH11" i="63"/>
  <c r="CL11" i="63"/>
  <c r="CM11" i="63" s="1"/>
  <c r="DH29" i="63"/>
  <c r="CL29" i="63"/>
  <c r="CM29" i="63" s="1"/>
  <c r="DH17" i="49"/>
  <c r="CL17" i="49"/>
  <c r="CM17" i="49" s="1"/>
  <c r="DH11" i="49"/>
  <c r="CL11" i="49"/>
  <c r="CM11" i="49" s="1"/>
  <c r="CL21" i="49"/>
  <c r="CM21" i="49" s="1"/>
  <c r="DH21" i="49"/>
  <c r="DF21" i="72"/>
  <c r="DD21" i="72"/>
  <c r="DE21" i="72" s="1"/>
  <c r="DD23" i="72"/>
  <c r="DE23" i="72" s="1"/>
  <c r="DF23" i="72"/>
  <c r="DF15" i="72"/>
  <c r="DD15" i="72"/>
  <c r="DE15" i="72" s="1"/>
  <c r="CY16" i="66"/>
  <c r="CU16" i="66"/>
  <c r="CY22" i="66"/>
  <c r="CU22" i="66"/>
  <c r="CY17" i="66"/>
  <c r="CU17" i="66"/>
  <c r="DF28" i="48"/>
  <c r="DD28" i="48"/>
  <c r="DE28" i="48" s="1"/>
  <c r="DD35" i="48"/>
  <c r="DE35" i="48" s="1"/>
  <c r="DF35" i="48"/>
  <c r="DF10" i="48"/>
  <c r="DD10" i="48"/>
  <c r="DE10" i="48" s="1"/>
  <c r="CY17" i="61"/>
  <c r="CU17" i="61"/>
  <c r="CU23" i="61"/>
  <c r="CY23" i="61"/>
  <c r="CY34" i="61"/>
  <c r="CU34" i="61"/>
  <c r="CL29" i="48"/>
  <c r="CM29" i="48" s="1"/>
  <c r="DH29" i="48"/>
  <c r="DH27" i="48"/>
  <c r="CL27" i="48"/>
  <c r="CM27" i="48" s="1"/>
  <c r="CL17" i="48"/>
  <c r="CM17" i="48" s="1"/>
  <c r="DH17" i="48"/>
  <c r="CL16" i="47"/>
  <c r="CM16" i="47" s="1"/>
  <c r="DH16" i="47"/>
  <c r="CL24" i="47"/>
  <c r="CM24" i="47" s="1"/>
  <c r="DH24" i="47"/>
  <c r="DH19" i="47"/>
  <c r="CL19" i="47"/>
  <c r="CM19" i="47" s="1"/>
  <c r="DD30" i="70"/>
  <c r="DE30" i="70" s="1"/>
  <c r="DF30" i="70"/>
  <c r="DF34" i="70"/>
  <c r="DD34" i="70"/>
  <c r="DE34" i="70" s="1"/>
  <c r="DF29" i="70"/>
  <c r="DD29" i="70"/>
  <c r="DE29" i="70" s="1"/>
  <c r="CY33" i="51"/>
  <c r="CU33" i="51"/>
  <c r="CU30" i="51"/>
  <c r="CY30" i="51"/>
  <c r="CY23" i="51"/>
  <c r="CU23" i="51"/>
  <c r="DF32" i="67"/>
  <c r="DD32" i="67"/>
  <c r="DE32" i="67" s="1"/>
  <c r="DF27" i="67"/>
  <c r="DD27" i="67"/>
  <c r="DE27" i="67" s="1"/>
  <c r="DF35" i="67"/>
  <c r="DD35" i="67"/>
  <c r="DE35" i="67" s="1"/>
  <c r="CY10" i="54"/>
  <c r="CU10" i="54"/>
  <c r="CY21" i="54"/>
  <c r="CU21" i="54"/>
  <c r="CY25" i="54"/>
  <c r="CU25" i="54"/>
  <c r="CY19" i="59"/>
  <c r="CU19" i="59"/>
  <c r="CY21" i="59"/>
  <c r="CU21" i="59"/>
  <c r="CY20" i="59"/>
  <c r="CU20" i="59"/>
  <c r="CL21" i="55"/>
  <c r="CM21" i="55" s="1"/>
  <c r="DH21" i="55"/>
  <c r="DH33" i="55"/>
  <c r="CL33" i="55"/>
  <c r="CM33" i="55" s="1"/>
  <c r="CL29" i="55"/>
  <c r="CM29" i="55" s="1"/>
  <c r="DH29" i="55"/>
  <c r="CY25" i="64"/>
  <c r="CU25" i="64"/>
  <c r="CY28" i="64"/>
  <c r="CU28" i="64"/>
  <c r="CY22" i="64"/>
  <c r="CU22" i="64"/>
  <c r="DF28" i="66"/>
  <c r="DD28" i="66"/>
  <c r="DE28" i="66" s="1"/>
  <c r="DF20" i="66"/>
  <c r="DD20" i="66"/>
  <c r="DE20" i="66" s="1"/>
  <c r="DF11" i="66"/>
  <c r="DD11" i="66"/>
  <c r="DE11" i="66" s="1"/>
  <c r="CY20" i="55"/>
  <c r="CU20" i="55"/>
  <c r="CY17" i="55"/>
  <c r="CU17" i="55"/>
  <c r="CY18" i="55"/>
  <c r="CU18" i="55"/>
  <c r="CL10" i="74"/>
  <c r="CM10" i="74" s="1"/>
  <c r="DH10" i="74"/>
  <c r="DH34" i="74"/>
  <c r="CL34" i="74"/>
  <c r="CM34" i="74" s="1"/>
  <c r="DH16" i="74"/>
  <c r="CL16" i="74"/>
  <c r="CM16" i="74" s="1"/>
  <c r="CY34" i="53"/>
  <c r="CU34" i="53"/>
  <c r="CY28" i="53"/>
  <c r="CU28" i="53"/>
  <c r="CY25" i="53"/>
  <c r="CU25" i="53"/>
  <c r="DF33" i="74"/>
  <c r="DD33" i="74"/>
  <c r="DE33" i="74" s="1"/>
  <c r="DD34" i="74"/>
  <c r="DE34" i="74" s="1"/>
  <c r="DF34" i="74"/>
  <c r="DF12" i="74"/>
  <c r="DD12" i="74"/>
  <c r="DE12" i="74" s="1"/>
  <c r="DD32" i="64"/>
  <c r="DE32" i="64" s="1"/>
  <c r="DF32" i="64"/>
  <c r="DF22" i="61"/>
  <c r="DD22" i="61"/>
  <c r="DE22" i="61" s="1"/>
  <c r="CY14" i="70"/>
  <c r="CU14" i="70"/>
  <c r="DH11" i="54"/>
  <c r="CL11" i="54"/>
  <c r="CM11" i="54" s="1"/>
  <c r="CL12" i="64"/>
  <c r="CM12" i="64" s="1"/>
  <c r="DH12" i="64"/>
  <c r="CY34" i="62"/>
  <c r="CU34" i="62"/>
  <c r="CY26" i="50"/>
  <c r="CU26" i="50"/>
  <c r="CL10" i="61"/>
  <c r="CM10" i="61" s="1"/>
  <c r="DH10" i="61"/>
  <c r="DF26" i="54"/>
  <c r="DD26" i="54"/>
  <c r="DE26" i="54" s="1"/>
  <c r="DH23" i="51"/>
  <c r="CL23" i="51"/>
  <c r="CM23" i="51" s="1"/>
  <c r="CY27" i="57"/>
  <c r="CU27" i="57"/>
  <c r="DF25" i="55"/>
  <c r="DD25" i="55"/>
  <c r="DE25" i="55" s="1"/>
  <c r="CY13" i="48"/>
  <c r="CU13" i="48"/>
  <c r="CY31" i="71"/>
  <c r="CU31" i="71"/>
  <c r="CL16" i="60"/>
  <c r="CM16" i="60" s="1"/>
  <c r="DH16" i="60"/>
  <c r="CY33" i="68"/>
  <c r="CU33" i="68"/>
  <c r="DF28" i="62"/>
  <c r="DD28" i="62"/>
  <c r="DE28" i="62" s="1"/>
  <c r="DF28" i="50"/>
  <c r="DD28" i="50"/>
  <c r="DE28" i="50" s="1"/>
  <c r="DD23" i="51"/>
  <c r="DE23" i="51" s="1"/>
  <c r="DF23" i="51"/>
  <c r="CL28" i="57"/>
  <c r="CM28" i="57" s="1"/>
  <c r="DH28" i="57"/>
  <c r="CY23" i="76"/>
  <c r="CU23" i="76"/>
  <c r="DF13" i="48"/>
  <c r="DD13" i="48"/>
  <c r="DE13" i="48" s="1"/>
  <c r="DF35" i="53"/>
  <c r="DD35" i="53"/>
  <c r="DE35" i="53" s="1"/>
  <c r="DF13" i="70"/>
  <c r="DD13" i="70"/>
  <c r="DE13" i="70" s="1"/>
  <c r="DD33" i="56"/>
  <c r="DE33" i="56" s="1"/>
  <c r="DF33" i="56"/>
  <c r="DH24" i="69"/>
  <c r="CL24" i="69"/>
  <c r="CM24" i="69" s="1"/>
  <c r="DH22" i="52"/>
  <c r="CL22" i="52"/>
  <c r="CM22" i="52" s="1"/>
  <c r="CY12" i="47"/>
  <c r="CU12" i="47"/>
  <c r="CY28" i="47"/>
  <c r="CU28" i="47"/>
  <c r="DF20" i="58"/>
  <c r="DD20" i="58"/>
  <c r="DE20" i="58" s="1"/>
  <c r="CY13" i="64"/>
  <c r="CU13" i="64"/>
  <c r="DF34" i="47"/>
  <c r="DD34" i="47"/>
  <c r="DE34" i="47" s="1"/>
  <c r="DF28" i="63"/>
  <c r="DD28" i="63"/>
  <c r="DE28" i="63" s="1"/>
  <c r="CL18" i="70"/>
  <c r="CM18" i="70" s="1"/>
  <c r="DH18" i="70"/>
  <c r="CY28" i="74"/>
  <c r="CU28" i="74"/>
  <c r="CY10" i="75"/>
  <c r="CU10" i="75"/>
  <c r="DF24" i="68"/>
  <c r="DD24" i="68"/>
  <c r="DE24" i="68" s="1"/>
  <c r="CY33" i="56"/>
  <c r="CU33" i="56"/>
  <c r="DF11" i="46"/>
  <c r="DD11" i="46"/>
  <c r="DE11" i="46" s="1"/>
  <c r="CU30" i="65"/>
  <c r="CY30" i="65"/>
  <c r="DH13" i="67"/>
  <c r="CL13" i="67"/>
  <c r="CM13" i="67" s="1"/>
  <c r="DD35" i="71"/>
  <c r="DE35" i="71" s="1"/>
  <c r="DF35" i="71"/>
  <c r="DH29" i="75"/>
  <c r="CL29" i="75"/>
  <c r="CM29" i="75" s="1"/>
  <c r="CL22" i="68"/>
  <c r="CM22" i="68" s="1"/>
  <c r="DH22" i="68"/>
  <c r="CY24" i="72"/>
  <c r="CU24" i="72"/>
  <c r="DH29" i="56"/>
  <c r="CL29" i="56"/>
  <c r="CM29" i="56" s="1"/>
  <c r="CY30" i="58"/>
  <c r="CU30" i="58"/>
  <c r="DH29" i="46"/>
  <c r="CL29" i="46"/>
  <c r="CM29" i="46" s="1"/>
  <c r="DH19" i="65"/>
  <c r="CL19" i="65"/>
  <c r="CM19" i="65" s="1"/>
  <c r="CY20" i="52"/>
  <c r="CU20" i="52"/>
  <c r="CY17" i="63"/>
  <c r="CU17" i="63"/>
  <c r="DH27" i="76"/>
  <c r="CL27" i="76"/>
  <c r="CM27" i="76" s="1"/>
  <c r="DH30" i="76"/>
  <c r="CL30" i="76"/>
  <c r="CM30" i="76" s="1"/>
  <c r="DF19" i="49"/>
  <c r="DD19" i="49"/>
  <c r="DE19" i="49" s="1"/>
  <c r="DF26" i="75"/>
  <c r="DD26" i="75"/>
  <c r="DE26" i="75" s="1"/>
  <c r="DH32" i="72"/>
  <c r="CL32" i="72"/>
  <c r="CM32" i="72" s="1"/>
  <c r="CL24" i="72"/>
  <c r="CM24" i="72" s="1"/>
  <c r="DH24" i="72"/>
  <c r="CY16" i="67"/>
  <c r="CU16" i="67"/>
  <c r="DD18" i="65"/>
  <c r="DE18" i="65" s="1"/>
  <c r="DF18" i="65"/>
  <c r="CY34" i="48"/>
  <c r="CU34" i="48"/>
  <c r="CL18" i="63"/>
  <c r="CM18" i="63" s="1"/>
  <c r="DH18" i="63"/>
  <c r="DH19" i="49"/>
  <c r="CL19" i="49"/>
  <c r="CM19" i="49" s="1"/>
  <c r="DF27" i="72"/>
  <c r="DD27" i="72"/>
  <c r="DE27" i="72" s="1"/>
  <c r="DF10" i="72"/>
  <c r="DD10" i="72"/>
  <c r="DE10" i="72" s="1"/>
  <c r="CY15" i="66"/>
  <c r="CU15" i="66"/>
  <c r="DD22" i="48"/>
  <c r="DE22" i="48" s="1"/>
  <c r="DF22" i="48"/>
  <c r="CY29" i="61"/>
  <c r="CU29" i="61"/>
  <c r="CL10" i="48"/>
  <c r="CM10" i="48" s="1"/>
  <c r="DH10" i="48"/>
  <c r="CL11" i="48"/>
  <c r="CM11" i="48" s="1"/>
  <c r="DH11" i="48"/>
  <c r="DH22" i="47"/>
  <c r="CL22" i="47"/>
  <c r="CM22" i="47" s="1"/>
  <c r="DF22" i="70"/>
  <c r="DD22" i="70"/>
  <c r="DE22" i="70" s="1"/>
  <c r="CY24" i="51"/>
  <c r="CU24" i="51"/>
  <c r="CY28" i="51"/>
  <c r="CU28" i="51"/>
  <c r="DF23" i="67"/>
  <c r="DD23" i="67"/>
  <c r="DE23" i="67" s="1"/>
  <c r="CU34" i="54"/>
  <c r="CY34" i="54"/>
  <c r="CY27" i="59"/>
  <c r="CU27" i="59"/>
  <c r="DH35" i="55"/>
  <c r="CL35" i="55"/>
  <c r="CM35" i="55" s="1"/>
  <c r="CY31" i="64"/>
  <c r="CU31" i="64"/>
  <c r="DF26" i="66"/>
  <c r="DD26" i="66"/>
  <c r="DE26" i="66" s="1"/>
  <c r="CY19" i="55"/>
  <c r="CU19" i="55"/>
  <c r="CY20" i="53"/>
  <c r="CU20" i="53"/>
  <c r="DF28" i="74"/>
  <c r="DD28" i="74"/>
  <c r="DE28" i="74" s="1"/>
  <c r="CY25" i="60"/>
  <c r="CU25" i="60"/>
  <c r="DF19" i="64"/>
  <c r="DD19" i="64"/>
  <c r="DE19" i="64" s="1"/>
  <c r="DF25" i="61"/>
  <c r="DD25" i="61"/>
  <c r="DE25" i="61" s="1"/>
  <c r="CL24" i="54"/>
  <c r="CM24" i="54" s="1"/>
  <c r="DH24" i="54"/>
  <c r="DF21" i="60"/>
  <c r="DD21" i="60"/>
  <c r="DE21" i="60" s="1"/>
  <c r="CL23" i="64"/>
  <c r="CM23" i="64" s="1"/>
  <c r="DH23" i="64"/>
  <c r="CY21" i="62"/>
  <c r="CU21" i="62"/>
  <c r="CY11" i="50"/>
  <c r="CU11" i="50"/>
  <c r="CL34" i="61"/>
  <c r="CM34" i="61" s="1"/>
  <c r="DH34" i="61"/>
  <c r="DD22" i="54"/>
  <c r="DE22" i="54" s="1"/>
  <c r="DF22" i="54"/>
  <c r="DH25" i="51"/>
  <c r="CL25" i="51"/>
  <c r="CM25" i="51" s="1"/>
  <c r="DH35" i="59"/>
  <c r="CL35" i="59"/>
  <c r="CM35" i="59" s="1"/>
  <c r="DD12" i="55"/>
  <c r="DE12" i="55" s="1"/>
  <c r="DF12" i="55"/>
  <c r="CL11" i="53"/>
  <c r="CM11" i="53" s="1"/>
  <c r="DH11" i="53"/>
  <c r="CL12" i="60"/>
  <c r="CM12" i="60" s="1"/>
  <c r="DH12" i="60"/>
  <c r="CY21" i="68"/>
  <c r="CU21" i="68"/>
  <c r="DF12" i="62"/>
  <c r="DD12" i="62"/>
  <c r="DE12" i="62" s="1"/>
  <c r="DD11" i="50"/>
  <c r="DE11" i="50" s="1"/>
  <c r="DF11" i="50"/>
  <c r="DF25" i="51"/>
  <c r="DD25" i="51"/>
  <c r="DE25" i="51" s="1"/>
  <c r="DH10" i="57"/>
  <c r="CL10" i="57"/>
  <c r="CM10" i="57" s="1"/>
  <c r="DF12" i="59"/>
  <c r="DD12" i="59"/>
  <c r="DE12" i="59" s="1"/>
  <c r="CY10" i="76"/>
  <c r="CU10" i="76"/>
  <c r="DD21" i="53"/>
  <c r="DE21" i="53" s="1"/>
  <c r="DF21" i="53"/>
  <c r="DH27" i="71"/>
  <c r="CL27" i="71"/>
  <c r="CM27" i="71" s="1"/>
  <c r="DD25" i="56"/>
  <c r="DE25" i="56" s="1"/>
  <c r="DF25" i="56"/>
  <c r="CL18" i="52"/>
  <c r="CM18" i="52" s="1"/>
  <c r="DH18" i="52"/>
  <c r="CY26" i="47"/>
  <c r="CU26" i="47"/>
  <c r="CY25" i="70"/>
  <c r="CU25" i="70"/>
  <c r="DD24" i="69"/>
  <c r="DE24" i="69" s="1"/>
  <c r="DF24" i="69"/>
  <c r="DD16" i="58"/>
  <c r="DE16" i="58" s="1"/>
  <c r="DF16" i="58"/>
  <c r="CL24" i="67"/>
  <c r="CM24" i="67" s="1"/>
  <c r="DH24" i="67"/>
  <c r="DD31" i="52"/>
  <c r="DE31" i="52" s="1"/>
  <c r="DF31" i="52"/>
  <c r="DF21" i="47"/>
  <c r="DD21" i="47"/>
  <c r="DE21" i="47" s="1"/>
  <c r="CY18" i="75"/>
  <c r="CU18" i="75"/>
  <c r="DH31" i="62"/>
  <c r="CL31" i="62"/>
  <c r="CM31" i="62" s="1"/>
  <c r="DH33" i="50"/>
  <c r="CL33" i="50"/>
  <c r="CM33" i="50" s="1"/>
  <c r="DD33" i="46"/>
  <c r="DE33" i="46" s="1"/>
  <c r="DF33" i="46"/>
  <c r="CY28" i="65"/>
  <c r="CU28" i="65"/>
  <c r="DD26" i="57"/>
  <c r="DE26" i="57" s="1"/>
  <c r="DF26" i="57"/>
  <c r="DF12" i="76"/>
  <c r="DD12" i="76"/>
  <c r="DE12" i="76" s="1"/>
  <c r="CY23" i="49"/>
  <c r="CU23" i="49"/>
  <c r="DF32" i="71"/>
  <c r="DD32" i="71"/>
  <c r="DE32" i="71" s="1"/>
  <c r="CL22" i="75"/>
  <c r="CM22" i="75" s="1"/>
  <c r="DH22" i="75"/>
  <c r="CL25" i="68"/>
  <c r="CM25" i="68" s="1"/>
  <c r="DH25" i="68"/>
  <c r="CL24" i="56"/>
  <c r="CM24" i="56" s="1"/>
  <c r="DH24" i="56"/>
  <c r="CU25" i="58"/>
  <c r="CY25" i="58"/>
  <c r="CL22" i="46"/>
  <c r="CM22" i="46" s="1"/>
  <c r="DH22" i="46"/>
  <c r="CL35" i="65"/>
  <c r="CM35" i="65" s="1"/>
  <c r="DH35" i="65"/>
  <c r="CY26" i="52"/>
  <c r="CU26" i="52"/>
  <c r="CY23" i="63"/>
  <c r="CU23" i="63"/>
  <c r="CL19" i="76"/>
  <c r="CM19" i="76" s="1"/>
  <c r="DH19" i="76"/>
  <c r="DD22" i="49"/>
  <c r="DE22" i="49" s="1"/>
  <c r="DF22" i="49"/>
  <c r="DF15" i="75"/>
  <c r="DD15" i="75"/>
  <c r="DE15" i="75" s="1"/>
  <c r="DH19" i="58"/>
  <c r="CL19" i="58"/>
  <c r="CM19" i="58" s="1"/>
  <c r="CY11" i="67"/>
  <c r="CU11" i="67"/>
  <c r="DF30" i="65"/>
  <c r="DD30" i="65"/>
  <c r="DE30" i="65" s="1"/>
  <c r="CY21" i="48"/>
  <c r="CU21" i="48"/>
  <c r="DH30" i="63"/>
  <c r="CL30" i="63"/>
  <c r="CM30" i="63" s="1"/>
  <c r="CL34" i="49"/>
  <c r="CM34" i="49" s="1"/>
  <c r="DH34" i="49"/>
  <c r="CY28" i="66"/>
  <c r="CU28" i="66"/>
  <c r="CY21" i="66"/>
  <c r="CU21" i="66"/>
  <c r="DF20" i="48"/>
  <c r="DD20" i="48"/>
  <c r="DE20" i="48" s="1"/>
  <c r="CY18" i="61"/>
  <c r="CU18" i="61"/>
  <c r="CL30" i="48"/>
  <c r="CM30" i="48" s="1"/>
  <c r="DH30" i="48"/>
  <c r="CL11" i="47"/>
  <c r="CM11" i="47" s="1"/>
  <c r="DH11" i="47"/>
  <c r="DF34" i="67"/>
  <c r="DD34" i="67"/>
  <c r="DE34" i="67" s="1"/>
  <c r="CU15" i="54"/>
  <c r="CY15" i="54"/>
  <c r="CY18" i="59"/>
  <c r="CU18" i="59"/>
  <c r="CL34" i="55"/>
  <c r="CM34" i="55" s="1"/>
  <c r="DH34" i="55"/>
  <c r="CY32" i="64"/>
  <c r="CU32" i="64"/>
  <c r="CY26" i="55"/>
  <c r="CU26" i="55"/>
  <c r="DF15" i="74"/>
  <c r="DD15" i="74"/>
  <c r="DE15" i="74" s="1"/>
  <c r="DD35" i="64"/>
  <c r="DE35" i="64" s="1"/>
  <c r="DF35" i="64"/>
  <c r="CL19" i="66"/>
  <c r="CM19" i="66" s="1"/>
  <c r="DH19" i="66"/>
  <c r="DF31" i="61"/>
  <c r="DD31" i="61"/>
  <c r="DE31" i="61" s="1"/>
  <c r="CL33" i="54"/>
  <c r="CM33" i="54" s="1"/>
  <c r="DH33" i="54"/>
  <c r="CL27" i="64"/>
  <c r="CM27" i="64" s="1"/>
  <c r="DH27" i="64"/>
  <c r="CY25" i="62"/>
  <c r="CU25" i="62"/>
  <c r="CU16" i="50"/>
  <c r="CY16" i="50"/>
  <c r="DH15" i="61"/>
  <c r="CL15" i="61"/>
  <c r="CM15" i="61" s="1"/>
  <c r="DF19" i="54"/>
  <c r="DD19" i="54"/>
  <c r="DE19" i="54" s="1"/>
  <c r="CY25" i="57"/>
  <c r="CU25" i="57"/>
  <c r="DF11" i="55"/>
  <c r="DD11" i="55"/>
  <c r="DE11" i="55" s="1"/>
  <c r="CL33" i="53"/>
  <c r="CM33" i="53" s="1"/>
  <c r="DH33" i="53"/>
  <c r="CU30" i="71"/>
  <c r="CY30" i="71"/>
  <c r="CY27" i="68"/>
  <c r="CU27" i="68"/>
  <c r="DF24" i="62"/>
  <c r="DD24" i="62"/>
  <c r="DE24" i="62" s="1"/>
  <c r="DD35" i="50"/>
  <c r="DE35" i="50" s="1"/>
  <c r="DF35" i="50"/>
  <c r="DF34" i="51"/>
  <c r="DD34" i="51"/>
  <c r="DE34" i="51" s="1"/>
  <c r="DF30" i="59"/>
  <c r="DD30" i="59"/>
  <c r="DE30" i="59" s="1"/>
  <c r="CU22" i="76"/>
  <c r="CY22" i="76"/>
  <c r="DF30" i="53"/>
  <c r="DD30" i="53"/>
  <c r="DE30" i="53" s="1"/>
  <c r="DH15" i="71"/>
  <c r="CL15" i="71"/>
  <c r="CM15" i="71" s="1"/>
  <c r="DF30" i="56"/>
  <c r="DD30" i="56"/>
  <c r="DE30" i="56" s="1"/>
  <c r="DH31" i="69"/>
  <c r="CL31" i="69"/>
  <c r="CM31" i="69" s="1"/>
  <c r="CY11" i="47"/>
  <c r="CU11" i="47"/>
  <c r="CU15" i="70"/>
  <c r="CY15" i="70"/>
  <c r="CY20" i="70"/>
  <c r="CU20" i="70"/>
  <c r="DF23" i="69"/>
  <c r="DD23" i="69"/>
  <c r="DE23" i="69" s="1"/>
  <c r="CL21" i="67"/>
  <c r="CM21" i="67" s="1"/>
  <c r="DH21" i="67"/>
  <c r="DD21" i="52"/>
  <c r="DE21" i="52" s="1"/>
  <c r="DF21" i="52"/>
  <c r="DF10" i="47"/>
  <c r="DD10" i="47"/>
  <c r="DE10" i="47" s="1"/>
  <c r="DF21" i="63"/>
  <c r="DD21" i="63"/>
  <c r="DE21" i="63" s="1"/>
  <c r="DH21" i="70"/>
  <c r="CL21" i="70"/>
  <c r="CM21" i="70" s="1"/>
  <c r="CY33" i="74"/>
  <c r="CU33" i="74"/>
  <c r="CY28" i="75"/>
  <c r="CU28" i="75"/>
  <c r="DF30" i="68"/>
  <c r="DD30" i="68"/>
  <c r="DE30" i="68" s="1"/>
  <c r="CL35" i="62"/>
  <c r="CM35" i="62" s="1"/>
  <c r="DH35" i="62"/>
  <c r="CU30" i="56"/>
  <c r="CY30" i="56"/>
  <c r="DH35" i="50"/>
  <c r="CL35" i="50"/>
  <c r="CM35" i="50" s="1"/>
  <c r="DD35" i="46"/>
  <c r="DE35" i="46" s="1"/>
  <c r="DF35" i="46"/>
  <c r="CY11" i="65"/>
  <c r="CU11" i="65"/>
  <c r="DF16" i="57"/>
  <c r="DD16" i="57"/>
  <c r="DE16" i="57" s="1"/>
  <c r="DF31" i="57"/>
  <c r="DD31" i="57"/>
  <c r="DE31" i="57" s="1"/>
  <c r="DH13" i="48"/>
  <c r="CL13" i="48"/>
  <c r="CM13" i="48" s="1"/>
  <c r="CY31" i="49"/>
  <c r="CU31" i="49"/>
  <c r="DH25" i="75"/>
  <c r="CL25" i="75"/>
  <c r="CM25" i="75" s="1"/>
  <c r="CL24" i="68"/>
  <c r="CM24" i="68" s="1"/>
  <c r="DH24" i="68"/>
  <c r="DH32" i="56"/>
  <c r="CL32" i="56"/>
  <c r="CM32" i="56" s="1"/>
  <c r="CY28" i="69"/>
  <c r="CU28" i="69"/>
  <c r="CY34" i="58"/>
  <c r="CU34" i="58"/>
  <c r="DH28" i="46"/>
  <c r="CL28" i="46"/>
  <c r="CM28" i="46" s="1"/>
  <c r="CL25" i="65"/>
  <c r="CM25" i="65" s="1"/>
  <c r="DH25" i="65"/>
  <c r="CY33" i="52"/>
  <c r="CU33" i="52"/>
  <c r="CY12" i="63"/>
  <c r="CU12" i="63"/>
  <c r="CL17" i="76"/>
  <c r="CM17" i="76" s="1"/>
  <c r="DH17" i="76"/>
  <c r="DD21" i="49"/>
  <c r="DE21" i="49" s="1"/>
  <c r="DF21" i="49"/>
  <c r="DF24" i="75"/>
  <c r="DD24" i="75"/>
  <c r="DE24" i="75" s="1"/>
  <c r="DH15" i="58"/>
  <c r="CL15" i="58"/>
  <c r="CM15" i="58" s="1"/>
  <c r="CY34" i="67"/>
  <c r="CU34" i="67"/>
  <c r="DD26" i="65"/>
  <c r="DE26" i="65" s="1"/>
  <c r="DF26" i="65"/>
  <c r="CL28" i="63"/>
  <c r="CM28" i="63" s="1"/>
  <c r="DH28" i="63"/>
  <c r="DH22" i="49"/>
  <c r="CL22" i="49"/>
  <c r="CM22" i="49" s="1"/>
  <c r="DF29" i="72"/>
  <c r="DD29" i="72"/>
  <c r="DE29" i="72" s="1"/>
  <c r="CY10" i="66"/>
  <c r="CU10" i="66"/>
  <c r="DF11" i="48"/>
  <c r="DD11" i="48"/>
  <c r="DE11" i="48" s="1"/>
  <c r="CY33" i="61"/>
  <c r="CU33" i="61"/>
  <c r="CY11" i="61"/>
  <c r="CU11" i="61"/>
  <c r="DH23" i="48"/>
  <c r="CL23" i="48"/>
  <c r="CM23" i="48" s="1"/>
  <c r="DH26" i="48"/>
  <c r="CL26" i="48"/>
  <c r="CM26" i="48" s="1"/>
  <c r="CL17" i="47"/>
  <c r="CM17" i="47" s="1"/>
  <c r="DH17" i="47"/>
  <c r="DF18" i="70"/>
  <c r="DD18" i="70"/>
  <c r="DE18" i="70" s="1"/>
  <c r="CY20" i="51"/>
  <c r="CU20" i="51"/>
  <c r="DF19" i="67"/>
  <c r="DD19" i="67"/>
  <c r="DE19" i="67" s="1"/>
  <c r="DF10" i="67"/>
  <c r="DD10" i="67"/>
  <c r="DE10" i="67" s="1"/>
  <c r="CY12" i="59"/>
  <c r="CU12" i="59"/>
  <c r="DH11" i="55"/>
  <c r="CL11" i="55"/>
  <c r="CM11" i="55" s="1"/>
  <c r="CY28" i="55"/>
  <c r="CU28" i="55"/>
  <c r="DF27" i="74"/>
  <c r="DD27" i="74"/>
  <c r="DE27" i="74" s="1"/>
  <c r="CU16" i="60"/>
  <c r="CY16" i="60"/>
  <c r="DF34" i="64"/>
  <c r="DD34" i="64"/>
  <c r="DE34" i="64" s="1"/>
  <c r="DH26" i="66"/>
  <c r="CL26" i="66"/>
  <c r="CM26" i="66" s="1"/>
  <c r="DD11" i="61"/>
  <c r="DE11" i="61" s="1"/>
  <c r="DF11" i="61"/>
  <c r="DH27" i="54"/>
  <c r="CL27" i="54"/>
  <c r="CM27" i="54" s="1"/>
  <c r="CL24" i="64"/>
  <c r="CM24" i="64" s="1"/>
  <c r="DH24" i="64"/>
  <c r="DH14" i="66"/>
  <c r="CL14" i="66"/>
  <c r="CM14" i="66" s="1"/>
  <c r="CL20" i="61"/>
  <c r="CM20" i="61" s="1"/>
  <c r="DH20" i="61"/>
  <c r="DF15" i="54"/>
  <c r="DD15" i="54"/>
  <c r="DE15" i="54" s="1"/>
  <c r="CL29" i="51"/>
  <c r="CM29" i="51" s="1"/>
  <c r="DH29" i="51"/>
  <c r="DH34" i="51"/>
  <c r="CL34" i="51"/>
  <c r="CM34" i="51" s="1"/>
  <c r="CL15" i="59"/>
  <c r="CM15" i="59" s="1"/>
  <c r="DH15" i="59"/>
  <c r="CY26" i="71"/>
  <c r="CU26" i="71"/>
  <c r="CL31" i="60"/>
  <c r="CM31" i="60" s="1"/>
  <c r="DH31" i="60"/>
  <c r="DF15" i="62"/>
  <c r="DD15" i="62"/>
  <c r="DE15" i="62" s="1"/>
  <c r="DH13" i="76"/>
  <c r="CL13" i="76"/>
  <c r="CM13" i="76" s="1"/>
  <c r="DF12" i="50"/>
  <c r="DD12" i="50"/>
  <c r="DE12" i="50" s="1"/>
  <c r="CY17" i="46"/>
  <c r="CU17" i="46"/>
  <c r="DF28" i="51"/>
  <c r="DD28" i="51"/>
  <c r="DE28" i="51" s="1"/>
  <c r="DF35" i="59"/>
  <c r="DD35" i="59"/>
  <c r="DE35" i="59" s="1"/>
  <c r="CY25" i="76"/>
  <c r="CU25" i="76"/>
  <c r="CY14" i="59"/>
  <c r="CU14" i="59"/>
  <c r="DH18" i="71"/>
  <c r="CL18" i="71"/>
  <c r="CM18" i="71" s="1"/>
  <c r="DF32" i="56"/>
  <c r="DD32" i="56"/>
  <c r="DE32" i="56" s="1"/>
  <c r="DD22" i="56"/>
  <c r="DE22" i="56" s="1"/>
  <c r="DF22" i="56"/>
  <c r="DH17" i="69"/>
  <c r="CL17" i="69"/>
  <c r="CM17" i="69" s="1"/>
  <c r="CY32" i="47"/>
  <c r="CU32" i="47"/>
  <c r="DF32" i="69"/>
  <c r="DD32" i="69"/>
  <c r="DE32" i="69" s="1"/>
  <c r="DF29" i="58"/>
  <c r="DD29" i="58"/>
  <c r="DE29" i="58" s="1"/>
  <c r="DF10" i="52"/>
  <c r="DD10" i="52"/>
  <c r="DE10" i="52" s="1"/>
  <c r="DF12" i="47"/>
  <c r="DD12" i="47"/>
  <c r="DE12" i="47" s="1"/>
  <c r="DH34" i="70"/>
  <c r="CL34" i="70"/>
  <c r="CM34" i="70" s="1"/>
  <c r="CY12" i="74"/>
  <c r="CU12" i="74"/>
  <c r="CU30" i="75"/>
  <c r="CY30" i="75"/>
  <c r="DF31" i="68"/>
  <c r="DD31" i="68"/>
  <c r="DE31" i="68" s="1"/>
  <c r="CL32" i="62"/>
  <c r="CM32" i="62" s="1"/>
  <c r="DH32" i="62"/>
  <c r="CY20" i="56"/>
  <c r="CU20" i="56"/>
  <c r="DF17" i="46"/>
  <c r="DD17" i="46"/>
  <c r="DE17" i="46" s="1"/>
  <c r="CY23" i="65"/>
  <c r="CU23" i="65"/>
  <c r="DF29" i="76"/>
  <c r="DD29" i="76"/>
  <c r="DE29" i="76" s="1"/>
  <c r="CY35" i="49"/>
  <c r="CU35" i="49"/>
  <c r="DF26" i="71"/>
  <c r="DD26" i="71"/>
  <c r="DE26" i="71" s="1"/>
  <c r="DH31" i="68"/>
  <c r="CL31" i="68"/>
  <c r="CM31" i="68" s="1"/>
  <c r="CU22" i="72"/>
  <c r="CY22" i="72"/>
  <c r="DF13" i="52"/>
  <c r="DD13" i="52"/>
  <c r="DE13" i="52" s="1"/>
  <c r="CY33" i="69"/>
  <c r="CU33" i="69"/>
  <c r="CY26" i="58"/>
  <c r="CU26" i="58"/>
  <c r="CL19" i="46"/>
  <c r="CM19" i="46" s="1"/>
  <c r="DH19" i="46"/>
  <c r="DH10" i="65"/>
  <c r="CL10" i="65"/>
  <c r="CM10" i="65" s="1"/>
  <c r="CU29" i="52"/>
  <c r="CY29" i="52"/>
  <c r="DH31" i="76"/>
  <c r="CL31" i="76"/>
  <c r="CM31" i="76" s="1"/>
  <c r="DF35" i="49"/>
  <c r="DD35" i="49"/>
  <c r="DE35" i="49" s="1"/>
  <c r="DH19" i="72"/>
  <c r="CL19" i="72"/>
  <c r="CM19" i="72" s="1"/>
  <c r="DF31" i="65"/>
  <c r="DD31" i="65"/>
  <c r="DE31" i="65" s="1"/>
  <c r="CY26" i="51"/>
  <c r="CU26" i="51"/>
  <c r="CY31" i="60"/>
  <c r="CU31" i="60"/>
  <c r="DF20" i="64"/>
  <c r="DD20" i="64"/>
  <c r="DE20" i="64" s="1"/>
  <c r="CL15" i="66"/>
  <c r="CM15" i="66" s="1"/>
  <c r="DH15" i="66"/>
  <c r="DD34" i="61"/>
  <c r="DE34" i="61" s="1"/>
  <c r="DF34" i="61"/>
  <c r="CL25" i="54"/>
  <c r="CM25" i="54" s="1"/>
  <c r="DH25" i="54"/>
  <c r="DD20" i="60"/>
  <c r="DE20" i="60" s="1"/>
  <c r="DF20" i="60"/>
  <c r="CL33" i="64"/>
  <c r="CM33" i="64" s="1"/>
  <c r="DH33" i="64"/>
  <c r="CY24" i="62"/>
  <c r="CU24" i="62"/>
  <c r="CY31" i="50"/>
  <c r="CU31" i="50"/>
  <c r="CY27" i="50"/>
  <c r="CU27" i="50"/>
  <c r="DH33" i="61"/>
  <c r="CL33" i="61"/>
  <c r="CM33" i="61" s="1"/>
  <c r="DF28" i="54"/>
  <c r="DD28" i="54"/>
  <c r="DE28" i="54" s="1"/>
  <c r="CL17" i="51"/>
  <c r="CM17" i="51" s="1"/>
  <c r="DH17" i="51"/>
  <c r="CY29" i="57"/>
  <c r="CU29" i="57"/>
  <c r="DF14" i="58"/>
  <c r="DD14" i="58"/>
  <c r="DE14" i="58" s="1"/>
  <c r="DH19" i="59"/>
  <c r="CL19" i="59"/>
  <c r="CM19" i="59" s="1"/>
  <c r="DD22" i="55"/>
  <c r="DE22" i="55" s="1"/>
  <c r="DF22" i="55"/>
  <c r="DD27" i="55"/>
  <c r="DE27" i="55" s="1"/>
  <c r="DF27" i="55"/>
  <c r="DH35" i="53"/>
  <c r="CL35" i="53"/>
  <c r="CM35" i="53" s="1"/>
  <c r="CL32" i="53"/>
  <c r="CM32" i="53" s="1"/>
  <c r="DH32" i="53"/>
  <c r="CU25" i="71"/>
  <c r="CY25" i="71"/>
  <c r="DH26" i="60"/>
  <c r="CL26" i="60"/>
  <c r="CM26" i="60" s="1"/>
  <c r="CY35" i="68"/>
  <c r="CU35" i="68"/>
  <c r="CU30" i="68"/>
  <c r="CY30" i="68"/>
  <c r="DF26" i="62"/>
  <c r="DD26" i="62"/>
  <c r="DE26" i="62" s="1"/>
  <c r="DD18" i="50"/>
  <c r="DE18" i="50" s="1"/>
  <c r="DF18" i="50"/>
  <c r="DD16" i="50"/>
  <c r="DE16" i="50" s="1"/>
  <c r="DF16" i="50"/>
  <c r="CY10" i="46"/>
  <c r="CU10" i="46"/>
  <c r="DF24" i="51"/>
  <c r="DD24" i="51"/>
  <c r="DE24" i="51" s="1"/>
  <c r="DF21" i="51"/>
  <c r="DD21" i="51"/>
  <c r="DE21" i="51" s="1"/>
  <c r="DH21" i="57"/>
  <c r="CL21" i="57"/>
  <c r="CM21" i="57" s="1"/>
  <c r="DH19" i="57"/>
  <c r="CL19" i="57"/>
  <c r="CM19" i="57" s="1"/>
  <c r="DF19" i="59"/>
  <c r="DD19" i="59"/>
  <c r="DE19" i="59" s="1"/>
  <c r="DD18" i="59"/>
  <c r="DE18" i="59" s="1"/>
  <c r="DF18" i="59"/>
  <c r="CY27" i="76"/>
  <c r="CU27" i="76"/>
  <c r="DF22" i="53"/>
  <c r="DD22" i="53"/>
  <c r="DE22" i="53" s="1"/>
  <c r="DD12" i="53"/>
  <c r="DE12" i="53" s="1"/>
  <c r="DF12" i="53"/>
  <c r="DH24" i="71"/>
  <c r="CL24" i="71"/>
  <c r="CM24" i="71" s="1"/>
  <c r="DF18" i="56"/>
  <c r="DD18" i="56"/>
  <c r="DE18" i="56" s="1"/>
  <c r="CL23" i="69"/>
  <c r="CM23" i="69" s="1"/>
  <c r="DH23" i="69"/>
  <c r="DH29" i="69"/>
  <c r="CL29" i="69"/>
  <c r="CM29" i="69" s="1"/>
  <c r="CL34" i="69"/>
  <c r="CM34" i="69" s="1"/>
  <c r="DH34" i="69"/>
  <c r="DH16" i="52"/>
  <c r="CL16" i="52"/>
  <c r="CM16" i="52" s="1"/>
  <c r="CL21" i="52"/>
  <c r="CM21" i="52" s="1"/>
  <c r="DH21" i="52"/>
  <c r="CL23" i="52"/>
  <c r="CM23" i="52" s="1"/>
  <c r="DH23" i="52"/>
  <c r="CY24" i="47"/>
  <c r="CU24" i="47"/>
  <c r="CY18" i="47"/>
  <c r="CU18" i="47"/>
  <c r="CY32" i="70"/>
  <c r="CU32" i="70"/>
  <c r="CY24" i="70"/>
  <c r="CU24" i="70"/>
  <c r="CU34" i="70"/>
  <c r="CY34" i="70"/>
  <c r="DD14" i="48"/>
  <c r="DE14" i="48" s="1"/>
  <c r="DF14" i="48"/>
  <c r="DF16" i="69"/>
  <c r="DD16" i="69"/>
  <c r="DE16" i="69" s="1"/>
  <c r="DD27" i="69"/>
  <c r="DE27" i="69" s="1"/>
  <c r="DF27" i="69"/>
  <c r="DF28" i="69"/>
  <c r="DD28" i="69"/>
  <c r="DE28" i="69" s="1"/>
  <c r="DF11" i="58"/>
  <c r="DD11" i="58"/>
  <c r="DE11" i="58" s="1"/>
  <c r="DD10" i="58"/>
  <c r="DE10" i="58" s="1"/>
  <c r="DF10" i="58"/>
  <c r="DF27" i="58"/>
  <c r="DD27" i="58"/>
  <c r="DE27" i="58" s="1"/>
  <c r="CL23" i="67"/>
  <c r="CM23" i="67" s="1"/>
  <c r="DH23" i="67"/>
  <c r="CL28" i="67"/>
  <c r="CM28" i="67" s="1"/>
  <c r="DH28" i="67"/>
  <c r="DD34" i="52"/>
  <c r="DE34" i="52" s="1"/>
  <c r="DF34" i="52"/>
  <c r="DF30" i="52"/>
  <c r="DD30" i="52"/>
  <c r="DE30" i="52" s="1"/>
  <c r="DF27" i="52"/>
  <c r="DD27" i="52"/>
  <c r="DE27" i="52" s="1"/>
  <c r="DF19" i="47"/>
  <c r="DD19" i="47"/>
  <c r="DE19" i="47" s="1"/>
  <c r="DD18" i="47"/>
  <c r="DE18" i="47" s="1"/>
  <c r="DF18" i="47"/>
  <c r="DF31" i="47"/>
  <c r="DD31" i="47"/>
  <c r="DE31" i="47" s="1"/>
  <c r="DF17" i="63"/>
  <c r="DD17" i="63"/>
  <c r="DE17" i="63" s="1"/>
  <c r="DF33" i="63"/>
  <c r="DD33" i="63"/>
  <c r="DE33" i="63" s="1"/>
  <c r="DF23" i="63"/>
  <c r="DD23" i="63"/>
  <c r="DE23" i="63" s="1"/>
  <c r="DH32" i="70"/>
  <c r="CL32" i="70"/>
  <c r="CM32" i="70" s="1"/>
  <c r="DH19" i="70"/>
  <c r="CL19" i="70"/>
  <c r="CM19" i="70" s="1"/>
  <c r="CL30" i="70"/>
  <c r="CM30" i="70" s="1"/>
  <c r="DH30" i="70"/>
  <c r="CY32" i="74"/>
  <c r="CU32" i="74"/>
  <c r="CY34" i="74"/>
  <c r="CU34" i="74"/>
  <c r="CU29" i="74"/>
  <c r="CY29" i="74"/>
  <c r="CY16" i="75"/>
  <c r="CU16" i="75"/>
  <c r="CU15" i="75"/>
  <c r="CY15" i="75"/>
  <c r="CY24" i="75"/>
  <c r="CU24" i="75"/>
  <c r="DF23" i="68"/>
  <c r="DD23" i="68"/>
  <c r="DE23" i="68" s="1"/>
  <c r="DD21" i="68"/>
  <c r="DE21" i="68" s="1"/>
  <c r="DF21" i="68"/>
  <c r="DF12" i="68"/>
  <c r="DD12" i="68"/>
  <c r="DE12" i="68" s="1"/>
  <c r="DH29" i="62"/>
  <c r="CL29" i="62"/>
  <c r="CM29" i="62" s="1"/>
  <c r="DH21" i="62"/>
  <c r="CL21" i="62"/>
  <c r="CM21" i="62" s="1"/>
  <c r="DH30" i="62"/>
  <c r="CL30" i="62"/>
  <c r="CM30" i="62" s="1"/>
  <c r="CY25" i="56"/>
  <c r="CU25" i="56"/>
  <c r="CY26" i="56"/>
  <c r="CU26" i="56"/>
  <c r="CY17" i="56"/>
  <c r="CU17" i="56"/>
  <c r="CL34" i="50"/>
  <c r="CM34" i="50" s="1"/>
  <c r="DH34" i="50"/>
  <c r="DH18" i="50"/>
  <c r="CL18" i="50"/>
  <c r="CM18" i="50" s="1"/>
  <c r="DH31" i="50"/>
  <c r="CL31" i="50"/>
  <c r="CM31" i="50" s="1"/>
  <c r="DF14" i="67"/>
  <c r="DD14" i="67"/>
  <c r="DE14" i="67" s="1"/>
  <c r="DF18" i="46"/>
  <c r="DD18" i="46"/>
  <c r="DE18" i="46" s="1"/>
  <c r="DD16" i="46"/>
  <c r="DE16" i="46" s="1"/>
  <c r="DF16" i="46"/>
  <c r="DF22" i="46"/>
  <c r="DD22" i="46"/>
  <c r="DE22" i="46" s="1"/>
  <c r="CY29" i="65"/>
  <c r="CU29" i="65"/>
  <c r="CY24" i="65"/>
  <c r="CU24" i="65"/>
  <c r="CY34" i="65"/>
  <c r="CU34" i="65"/>
  <c r="CY14" i="62"/>
  <c r="CU14" i="62"/>
  <c r="DF35" i="57"/>
  <c r="DD35" i="57"/>
  <c r="DE35" i="57" s="1"/>
  <c r="DD22" i="57"/>
  <c r="DE22" i="57" s="1"/>
  <c r="DF22" i="57"/>
  <c r="DF11" i="57"/>
  <c r="DD11" i="57"/>
  <c r="DE11" i="57" s="1"/>
  <c r="DF35" i="76"/>
  <c r="DD35" i="76"/>
  <c r="DE35" i="76" s="1"/>
  <c r="DF21" i="76"/>
  <c r="DD21" i="76"/>
  <c r="DE21" i="76" s="1"/>
  <c r="DF18" i="76"/>
  <c r="DD18" i="76"/>
  <c r="DE18" i="76" s="1"/>
  <c r="CY20" i="49"/>
  <c r="CU20" i="49"/>
  <c r="CY34" i="49"/>
  <c r="CU34" i="49"/>
  <c r="CU27" i="49"/>
  <c r="CY27" i="49"/>
  <c r="DF14" i="59"/>
  <c r="DD14" i="59"/>
  <c r="DE14" i="59" s="1"/>
  <c r="DF20" i="71"/>
  <c r="DD20" i="71"/>
  <c r="DE20" i="71" s="1"/>
  <c r="DD27" i="71"/>
  <c r="DE27" i="71" s="1"/>
  <c r="DF27" i="71"/>
  <c r="DF28" i="71"/>
  <c r="DD28" i="71"/>
  <c r="DE28" i="71" s="1"/>
  <c r="CL15" i="75"/>
  <c r="CM15" i="75" s="1"/>
  <c r="DH15" i="75"/>
  <c r="DH23" i="75"/>
  <c r="CL23" i="75"/>
  <c r="CM23" i="75" s="1"/>
  <c r="DH10" i="75"/>
  <c r="CL10" i="75"/>
  <c r="CM10" i="75" s="1"/>
  <c r="DH19" i="68"/>
  <c r="CL19" i="68"/>
  <c r="CM19" i="68" s="1"/>
  <c r="CL11" i="68"/>
  <c r="CM11" i="68" s="1"/>
  <c r="DH11" i="68"/>
  <c r="DH34" i="68"/>
  <c r="CL34" i="68"/>
  <c r="CM34" i="68" s="1"/>
  <c r="CY15" i="72"/>
  <c r="CU15" i="72"/>
  <c r="CY10" i="72"/>
  <c r="CU10" i="72"/>
  <c r="CY18" i="72"/>
  <c r="CU18" i="72"/>
  <c r="CL27" i="56"/>
  <c r="CM27" i="56" s="1"/>
  <c r="DH27" i="56"/>
  <c r="CL16" i="56"/>
  <c r="CM16" i="56" s="1"/>
  <c r="DH16" i="56"/>
  <c r="DH21" i="56"/>
  <c r="CL21" i="56"/>
  <c r="CM21" i="56" s="1"/>
  <c r="CY34" i="69"/>
  <c r="CU34" i="69"/>
  <c r="CY18" i="69"/>
  <c r="CU18" i="69"/>
  <c r="CY20" i="69"/>
  <c r="CU20" i="69"/>
  <c r="DH13" i="59"/>
  <c r="CL13" i="59"/>
  <c r="CM13" i="59" s="1"/>
  <c r="CY21" i="58"/>
  <c r="CU21" i="58"/>
  <c r="CY23" i="58"/>
  <c r="CU23" i="58"/>
  <c r="CY19" i="58"/>
  <c r="CU19" i="58"/>
  <c r="CL32" i="46"/>
  <c r="CM32" i="46" s="1"/>
  <c r="DH32" i="46"/>
  <c r="DH33" i="46"/>
  <c r="CL33" i="46"/>
  <c r="CM33" i="46" s="1"/>
  <c r="DH34" i="46"/>
  <c r="CL34" i="46"/>
  <c r="CM34" i="46" s="1"/>
  <c r="DH22" i="65"/>
  <c r="CL22" i="65"/>
  <c r="CM22" i="65" s="1"/>
  <c r="DH26" i="65"/>
  <c r="CL26" i="65"/>
  <c r="CM26" i="65" s="1"/>
  <c r="CL12" i="65"/>
  <c r="CM12" i="65" s="1"/>
  <c r="DH12" i="65"/>
  <c r="CY32" i="52"/>
  <c r="CU32" i="52"/>
  <c r="CY28" i="52"/>
  <c r="CU28" i="52"/>
  <c r="CY35" i="52"/>
  <c r="CU35" i="52"/>
  <c r="DF13" i="66"/>
  <c r="DD13" i="66"/>
  <c r="DE13" i="66" s="1"/>
  <c r="CY24" i="63"/>
  <c r="CU24" i="63"/>
  <c r="CU26" i="63"/>
  <c r="CY26" i="63"/>
  <c r="CY28" i="63"/>
  <c r="CU28" i="63"/>
  <c r="CL18" i="76"/>
  <c r="CM18" i="76" s="1"/>
  <c r="DH18" i="76"/>
  <c r="DH16" i="76"/>
  <c r="CL16" i="76"/>
  <c r="CM16" i="76" s="1"/>
  <c r="DH24" i="76"/>
  <c r="CL24" i="76"/>
  <c r="CM24" i="76" s="1"/>
  <c r="DF10" i="49"/>
  <c r="DD10" i="49"/>
  <c r="DE10" i="49" s="1"/>
  <c r="DD34" i="49"/>
  <c r="DE34" i="49" s="1"/>
  <c r="DF34" i="49"/>
  <c r="DF32" i="49"/>
  <c r="DD32" i="49"/>
  <c r="DE32" i="49" s="1"/>
  <c r="DD13" i="53"/>
  <c r="DE13" i="53" s="1"/>
  <c r="DF13" i="53"/>
  <c r="DF27" i="75"/>
  <c r="DD27" i="75"/>
  <c r="DE27" i="75" s="1"/>
  <c r="DD35" i="75"/>
  <c r="DE35" i="75" s="1"/>
  <c r="DF35" i="75"/>
  <c r="DF19" i="75"/>
  <c r="DD19" i="75"/>
  <c r="DE19" i="75" s="1"/>
  <c r="DH29" i="72"/>
  <c r="CL29" i="72"/>
  <c r="CM29" i="72" s="1"/>
  <c r="DH16" i="72"/>
  <c r="CL16" i="72"/>
  <c r="CM16" i="72" s="1"/>
  <c r="DH17" i="72"/>
  <c r="CL17" i="72"/>
  <c r="CM17" i="72" s="1"/>
  <c r="DH26" i="58"/>
  <c r="CL26" i="58"/>
  <c r="CM26" i="58" s="1"/>
  <c r="CL20" i="58"/>
  <c r="CM20" i="58" s="1"/>
  <c r="DH20" i="58"/>
  <c r="CL11" i="58"/>
  <c r="CM11" i="58" s="1"/>
  <c r="DH11" i="58"/>
  <c r="CU15" i="67"/>
  <c r="CY15" i="67"/>
  <c r="CY26" i="67"/>
  <c r="CU26" i="67"/>
  <c r="CY12" i="67"/>
  <c r="CU12" i="67"/>
  <c r="DD32" i="65"/>
  <c r="DE32" i="65" s="1"/>
  <c r="DF32" i="65"/>
  <c r="DF20" i="65"/>
  <c r="DD20" i="65"/>
  <c r="DE20" i="65" s="1"/>
  <c r="DD16" i="65"/>
  <c r="DE16" i="65" s="1"/>
  <c r="DF16" i="65"/>
  <c r="CY12" i="48"/>
  <c r="CU12" i="48"/>
  <c r="CY15" i="48"/>
  <c r="CU15" i="48"/>
  <c r="CY31" i="48"/>
  <c r="CU31" i="48"/>
  <c r="DH22" i="63"/>
  <c r="CL22" i="63"/>
  <c r="CM22" i="63" s="1"/>
  <c r="CL27" i="63"/>
  <c r="CM27" i="63" s="1"/>
  <c r="DH27" i="63"/>
  <c r="CL25" i="63"/>
  <c r="CM25" i="63" s="1"/>
  <c r="DH25" i="63"/>
  <c r="CL24" i="49"/>
  <c r="CM24" i="49" s="1"/>
  <c r="DH24" i="49"/>
  <c r="DH28" i="49"/>
  <c r="CL28" i="49"/>
  <c r="CM28" i="49" s="1"/>
  <c r="DH25" i="49"/>
  <c r="CL25" i="49"/>
  <c r="CM25" i="49" s="1"/>
  <c r="DD11" i="72"/>
  <c r="DE11" i="72" s="1"/>
  <c r="DF11" i="72"/>
  <c r="DF33" i="72"/>
  <c r="DD33" i="72"/>
  <c r="DE33" i="72" s="1"/>
  <c r="DF17" i="72"/>
  <c r="DD17" i="72"/>
  <c r="DE17" i="72" s="1"/>
  <c r="CY31" i="66"/>
  <c r="CU31" i="66"/>
  <c r="CY25" i="66"/>
  <c r="CU25" i="66"/>
  <c r="CY24" i="66"/>
  <c r="CU24" i="66"/>
  <c r="DD25" i="48"/>
  <c r="DE25" i="48" s="1"/>
  <c r="DF25" i="48"/>
  <c r="DF23" i="48"/>
  <c r="DD23" i="48"/>
  <c r="DE23" i="48" s="1"/>
  <c r="DD27" i="48"/>
  <c r="DE27" i="48" s="1"/>
  <c r="DF27" i="48"/>
  <c r="CY12" i="61"/>
  <c r="CU12" i="61"/>
  <c r="CY32" i="61"/>
  <c r="CU32" i="61"/>
  <c r="CY19" i="61"/>
  <c r="CU19" i="61"/>
  <c r="DH19" i="48"/>
  <c r="CL19" i="48"/>
  <c r="CM19" i="48" s="1"/>
  <c r="CL25" i="48"/>
  <c r="CM25" i="48" s="1"/>
  <c r="DH25" i="48"/>
  <c r="CL28" i="48"/>
  <c r="CM28" i="48" s="1"/>
  <c r="DH28" i="48"/>
  <c r="CL18" i="47"/>
  <c r="CM18" i="47" s="1"/>
  <c r="DH18" i="47"/>
  <c r="DH31" i="47"/>
  <c r="CL31" i="47"/>
  <c r="CM31" i="47" s="1"/>
  <c r="CL29" i="47"/>
  <c r="CM29" i="47" s="1"/>
  <c r="DH29" i="47"/>
  <c r="DF10" i="70"/>
  <c r="DD10" i="70"/>
  <c r="DE10" i="70" s="1"/>
  <c r="DF11" i="70"/>
  <c r="DD11" i="70"/>
  <c r="DE11" i="70" s="1"/>
  <c r="DF31" i="70"/>
  <c r="DD31" i="70"/>
  <c r="DE31" i="70" s="1"/>
  <c r="CU15" i="51"/>
  <c r="CY15" i="51"/>
  <c r="CY16" i="51"/>
  <c r="CU16" i="51"/>
  <c r="CY27" i="51"/>
  <c r="CU27" i="51"/>
  <c r="DH13" i="63"/>
  <c r="CL13" i="63"/>
  <c r="CM13" i="63" s="1"/>
  <c r="DF11" i="67"/>
  <c r="DD11" i="67"/>
  <c r="DE11" i="67" s="1"/>
  <c r="DF31" i="67"/>
  <c r="DD31" i="67"/>
  <c r="DE31" i="67" s="1"/>
  <c r="DF24" i="67"/>
  <c r="DD24" i="67"/>
  <c r="DE24" i="67" s="1"/>
  <c r="CY29" i="54"/>
  <c r="CU29" i="54"/>
  <c r="CY27" i="54"/>
  <c r="CU27" i="54"/>
  <c r="CY18" i="54"/>
  <c r="CU18" i="54"/>
  <c r="CY29" i="59"/>
  <c r="CU29" i="59"/>
  <c r="CY28" i="59"/>
  <c r="CU28" i="59"/>
  <c r="CY25" i="59"/>
  <c r="CU25" i="59"/>
  <c r="CL25" i="55"/>
  <c r="CM25" i="55" s="1"/>
  <c r="DH25" i="55"/>
  <c r="CL10" i="55"/>
  <c r="CM10" i="55" s="1"/>
  <c r="DH10" i="55"/>
  <c r="CL18" i="55"/>
  <c r="CM18" i="55" s="1"/>
  <c r="DH18" i="55"/>
  <c r="CY30" i="64"/>
  <c r="CU30" i="64"/>
  <c r="CU16" i="64"/>
  <c r="CY16" i="64"/>
  <c r="CY10" i="64"/>
  <c r="CU10" i="64"/>
  <c r="DF33" i="66"/>
  <c r="DD33" i="66"/>
  <c r="DE33" i="66" s="1"/>
  <c r="DD27" i="66"/>
  <c r="DE27" i="66" s="1"/>
  <c r="DF27" i="66"/>
  <c r="DF25" i="66"/>
  <c r="DD25" i="66"/>
  <c r="DE25" i="66" s="1"/>
  <c r="CY27" i="55"/>
  <c r="CU27" i="55"/>
  <c r="CY25" i="55"/>
  <c r="CU25" i="55"/>
  <c r="CY30" i="55"/>
  <c r="CU30" i="55"/>
  <c r="CL11" i="74"/>
  <c r="CM11" i="74" s="1"/>
  <c r="DH11" i="74"/>
  <c r="DH18" i="74"/>
  <c r="CL18" i="74"/>
  <c r="CM18" i="74" s="1"/>
  <c r="DH26" i="74"/>
  <c r="CL26" i="74"/>
  <c r="CM26" i="74" s="1"/>
  <c r="CY12" i="53"/>
  <c r="CU12" i="53"/>
  <c r="CY23" i="53"/>
  <c r="CU23" i="53"/>
  <c r="CY29" i="53"/>
  <c r="CU29" i="53"/>
  <c r="DF16" i="74"/>
  <c r="DD16" i="74"/>
  <c r="DE16" i="74" s="1"/>
  <c r="DF20" i="74"/>
  <c r="DD20" i="74"/>
  <c r="DE20" i="74" s="1"/>
  <c r="DD32" i="74"/>
  <c r="DE32" i="74" s="1"/>
  <c r="DF32" i="74"/>
  <c r="CY17" i="60"/>
  <c r="CU17" i="60"/>
  <c r="CY26" i="60"/>
  <c r="CU26" i="60"/>
  <c r="DH24" i="66"/>
  <c r="CL24" i="66"/>
  <c r="CM24" i="66" s="1"/>
  <c r="CL23" i="54"/>
  <c r="CM23" i="54" s="1"/>
  <c r="DH23" i="54"/>
  <c r="DF10" i="60"/>
  <c r="DD10" i="60"/>
  <c r="DE10" i="60" s="1"/>
  <c r="DH30" i="64"/>
  <c r="CL30" i="64"/>
  <c r="CM30" i="64" s="1"/>
  <c r="CY10" i="62"/>
  <c r="CU10" i="62"/>
  <c r="DH32" i="61"/>
  <c r="CL32" i="61"/>
  <c r="CM32" i="61" s="1"/>
  <c r="DH24" i="51"/>
  <c r="CL24" i="51"/>
  <c r="CM24" i="51" s="1"/>
  <c r="CU23" i="57"/>
  <c r="CY23" i="57"/>
  <c r="DH24" i="59"/>
  <c r="CL24" i="59"/>
  <c r="CM24" i="59" s="1"/>
  <c r="DH28" i="53"/>
  <c r="CL28" i="53"/>
  <c r="CM28" i="53" s="1"/>
  <c r="CY32" i="71"/>
  <c r="CU32" i="71"/>
  <c r="DH19" i="60"/>
  <c r="CL19" i="60"/>
  <c r="CM19" i="60" s="1"/>
  <c r="CY15" i="68"/>
  <c r="CU15" i="68"/>
  <c r="DF31" i="50"/>
  <c r="DD31" i="50"/>
  <c r="DE31" i="50" s="1"/>
  <c r="CY22" i="46"/>
  <c r="CU22" i="46"/>
  <c r="DF31" i="51"/>
  <c r="DD31" i="51"/>
  <c r="DE31" i="51" s="1"/>
  <c r="CL25" i="57"/>
  <c r="CM25" i="57" s="1"/>
  <c r="DH25" i="57"/>
  <c r="DD31" i="59"/>
  <c r="DE31" i="59" s="1"/>
  <c r="DF31" i="59"/>
  <c r="DF17" i="53"/>
  <c r="DD17" i="53"/>
  <c r="DE17" i="53" s="1"/>
  <c r="CL34" i="71"/>
  <c r="CM34" i="71" s="1"/>
  <c r="DH34" i="71"/>
  <c r="DF10" i="56"/>
  <c r="DD10" i="56"/>
  <c r="DE10" i="56" s="1"/>
  <c r="CL10" i="69"/>
  <c r="CM10" i="69" s="1"/>
  <c r="DH10" i="69"/>
  <c r="DS13" i="50"/>
  <c r="CU16" i="47"/>
  <c r="CY16" i="47"/>
  <c r="CY18" i="70"/>
  <c r="CU18" i="70"/>
  <c r="DF17" i="69"/>
  <c r="DD17" i="69"/>
  <c r="DE17" i="69" s="1"/>
  <c r="DD32" i="58"/>
  <c r="DE32" i="58" s="1"/>
  <c r="DF32" i="58"/>
  <c r="DH25" i="67"/>
  <c r="CL25" i="67"/>
  <c r="CM25" i="67" s="1"/>
  <c r="DF19" i="52"/>
  <c r="DD19" i="52"/>
  <c r="DE19" i="52" s="1"/>
  <c r="DF29" i="63"/>
  <c r="DD29" i="63"/>
  <c r="DE29" i="63" s="1"/>
  <c r="DH29" i="70"/>
  <c r="CL29" i="70"/>
  <c r="CM29" i="70" s="1"/>
  <c r="CY31" i="75"/>
  <c r="CU31" i="75"/>
  <c r="DH27" i="62"/>
  <c r="CL27" i="62"/>
  <c r="CM27" i="62" s="1"/>
  <c r="CU16" i="56"/>
  <c r="CY16" i="56"/>
  <c r="DH25" i="50"/>
  <c r="CL25" i="50"/>
  <c r="CM25" i="50" s="1"/>
  <c r="CU14" i="68"/>
  <c r="CY14" i="68"/>
  <c r="DD23" i="57"/>
  <c r="DE23" i="57" s="1"/>
  <c r="DF23" i="57"/>
  <c r="DF31" i="76"/>
  <c r="DD31" i="76"/>
  <c r="DE31" i="76" s="1"/>
  <c r="CU22" i="49"/>
  <c r="CY22" i="49"/>
  <c r="CY13" i="72"/>
  <c r="CU13" i="72"/>
  <c r="CL28" i="68"/>
  <c r="CM28" i="68" s="1"/>
  <c r="DH28" i="68"/>
  <c r="CY34" i="72"/>
  <c r="CU34" i="72"/>
  <c r="DH35" i="56"/>
  <c r="CL35" i="56"/>
  <c r="CM35" i="56" s="1"/>
  <c r="CY30" i="69"/>
  <c r="CU30" i="69"/>
  <c r="CY15" i="58"/>
  <c r="CU15" i="58"/>
  <c r="DH33" i="65"/>
  <c r="CL33" i="65"/>
  <c r="CM33" i="65" s="1"/>
  <c r="CL28" i="65"/>
  <c r="CM28" i="65" s="1"/>
  <c r="DH28" i="65"/>
  <c r="CU18" i="63"/>
  <c r="CY18" i="63"/>
  <c r="DH10" i="76"/>
  <c r="CL10" i="76"/>
  <c r="CM10" i="76" s="1"/>
  <c r="DF27" i="49"/>
  <c r="DD27" i="49"/>
  <c r="DE27" i="49" s="1"/>
  <c r="DF22" i="75"/>
  <c r="DD22" i="75"/>
  <c r="DE22" i="75" s="1"/>
  <c r="CL21" i="58"/>
  <c r="CM21" i="58" s="1"/>
  <c r="DH21" i="58"/>
  <c r="CY32" i="67"/>
  <c r="CU32" i="67"/>
  <c r="DF27" i="65"/>
  <c r="DD27" i="65"/>
  <c r="DE27" i="65" s="1"/>
  <c r="CU19" i="48"/>
  <c r="CY19" i="48"/>
  <c r="DH10" i="63"/>
  <c r="CL10" i="63"/>
  <c r="CM10" i="63" s="1"/>
  <c r="DH32" i="49"/>
  <c r="CL32" i="49"/>
  <c r="CM32" i="49" s="1"/>
  <c r="DF16" i="48"/>
  <c r="DD16" i="48"/>
  <c r="DE16" i="48" s="1"/>
  <c r="CY25" i="61"/>
  <c r="CU25" i="61"/>
  <c r="CL33" i="47"/>
  <c r="CM33" i="47" s="1"/>
  <c r="DH33" i="47"/>
  <c r="DD25" i="70"/>
  <c r="DE25" i="70" s="1"/>
  <c r="DF25" i="70"/>
  <c r="CY24" i="54"/>
  <c r="CU24" i="54"/>
  <c r="CU16" i="59"/>
  <c r="CY16" i="59"/>
  <c r="DH32" i="55"/>
  <c r="CL32" i="55"/>
  <c r="CM32" i="55" s="1"/>
  <c r="CY17" i="64"/>
  <c r="CU17" i="64"/>
  <c r="DF22" i="66"/>
  <c r="DD22" i="66"/>
  <c r="DE22" i="66" s="1"/>
  <c r="CY24" i="55"/>
  <c r="CU24" i="55"/>
  <c r="DH35" i="74"/>
  <c r="CL35" i="74"/>
  <c r="CM35" i="74" s="1"/>
  <c r="DF35" i="74"/>
  <c r="DD35" i="74"/>
  <c r="DE35" i="74" s="1"/>
  <c r="DF16" i="64"/>
  <c r="DD16" i="64"/>
  <c r="DE16" i="64" s="1"/>
  <c r="CL11" i="66"/>
  <c r="CM11" i="66" s="1"/>
  <c r="DH11" i="66"/>
  <c r="DF16" i="61"/>
  <c r="DD16" i="61"/>
  <c r="DE16" i="61" s="1"/>
  <c r="CL12" i="54"/>
  <c r="CM12" i="54" s="1"/>
  <c r="DH12" i="54"/>
  <c r="DF18" i="60"/>
  <c r="DD18" i="60"/>
  <c r="DE18" i="60" s="1"/>
  <c r="DH28" i="64"/>
  <c r="CL28" i="64"/>
  <c r="CM28" i="64" s="1"/>
  <c r="CY35" i="62"/>
  <c r="CU35" i="62"/>
  <c r="CL19" i="61"/>
  <c r="CM19" i="61" s="1"/>
  <c r="DH19" i="61"/>
  <c r="CU13" i="71"/>
  <c r="CY13" i="71"/>
  <c r="CL15" i="51"/>
  <c r="CM15" i="51" s="1"/>
  <c r="DH15" i="51"/>
  <c r="CY24" i="57"/>
  <c r="CU24" i="57"/>
  <c r="DH29" i="59"/>
  <c r="CL29" i="59"/>
  <c r="CM29" i="59" s="1"/>
  <c r="DF10" i="55"/>
  <c r="DD10" i="55"/>
  <c r="DE10" i="55" s="1"/>
  <c r="DH10" i="53"/>
  <c r="CL10" i="53"/>
  <c r="CM10" i="53" s="1"/>
  <c r="CY15" i="71"/>
  <c r="CU15" i="71"/>
  <c r="CY24" i="68"/>
  <c r="CU24" i="68"/>
  <c r="DD32" i="62"/>
  <c r="DE32" i="62" s="1"/>
  <c r="DF32" i="62"/>
  <c r="CY20" i="46"/>
  <c r="CU20" i="46"/>
  <c r="DF12" i="51"/>
  <c r="DD12" i="51"/>
  <c r="DE12" i="51" s="1"/>
  <c r="DF15" i="59"/>
  <c r="DD15" i="59"/>
  <c r="DE15" i="59" s="1"/>
  <c r="CY29" i="76"/>
  <c r="CU29" i="76"/>
  <c r="CU13" i="65"/>
  <c r="CY13" i="65"/>
  <c r="CL12" i="71"/>
  <c r="CM12" i="71" s="1"/>
  <c r="DH12" i="71"/>
  <c r="DF29" i="56"/>
  <c r="DD29" i="56"/>
  <c r="DE29" i="56" s="1"/>
  <c r="DH28" i="69"/>
  <c r="CL28" i="69"/>
  <c r="CM28" i="69" s="1"/>
  <c r="CL29" i="52"/>
  <c r="CM29" i="52" s="1"/>
  <c r="DH29" i="52"/>
  <c r="CU28" i="70"/>
  <c r="CY28" i="70"/>
  <c r="DD11" i="69"/>
  <c r="DE11" i="69" s="1"/>
  <c r="DF11" i="69"/>
  <c r="DF18" i="58"/>
  <c r="DD18" i="58"/>
  <c r="DE18" i="58" s="1"/>
  <c r="DF18" i="52"/>
  <c r="DD18" i="52"/>
  <c r="DE18" i="52" s="1"/>
  <c r="DF33" i="47"/>
  <c r="DD33" i="47"/>
  <c r="DE33" i="47" s="1"/>
  <c r="DF26" i="63"/>
  <c r="DD26" i="63"/>
  <c r="DE26" i="63" s="1"/>
  <c r="CL27" i="70"/>
  <c r="CM27" i="70" s="1"/>
  <c r="DH27" i="70"/>
  <c r="CL35" i="70"/>
  <c r="CM35" i="70" s="1"/>
  <c r="DH35" i="70"/>
  <c r="CY17" i="74"/>
  <c r="CU17" i="74"/>
  <c r="CY20" i="75"/>
  <c r="CU20" i="75"/>
  <c r="DF32" i="68"/>
  <c r="DD32" i="68"/>
  <c r="DE32" i="68" s="1"/>
  <c r="DH10" i="62"/>
  <c r="CL10" i="62"/>
  <c r="CM10" i="62" s="1"/>
  <c r="CY28" i="56"/>
  <c r="CU28" i="56"/>
  <c r="CY31" i="56"/>
  <c r="CU31" i="56"/>
  <c r="DF23" i="46"/>
  <c r="DD23" i="46"/>
  <c r="DE23" i="46" s="1"/>
  <c r="CU12" i="65"/>
  <c r="CY12" i="65"/>
  <c r="DF19" i="71"/>
  <c r="DD19" i="71"/>
  <c r="DE19" i="71" s="1"/>
  <c r="CY13" i="46"/>
  <c r="CU13" i="46"/>
  <c r="CY32" i="72"/>
  <c r="CU32" i="72"/>
  <c r="DH28" i="56"/>
  <c r="CL28" i="56"/>
  <c r="CM28" i="56" s="1"/>
  <c r="CY21" i="69"/>
  <c r="CU21" i="69"/>
  <c r="CY16" i="58"/>
  <c r="CU16" i="58"/>
  <c r="CL17" i="46"/>
  <c r="CM17" i="46" s="1"/>
  <c r="DH17" i="46"/>
  <c r="CL11" i="65"/>
  <c r="CM11" i="65" s="1"/>
  <c r="DH11" i="65"/>
  <c r="CY11" i="52"/>
  <c r="CU11" i="52"/>
  <c r="CL33" i="76"/>
  <c r="CM33" i="76" s="1"/>
  <c r="DH33" i="76"/>
  <c r="DD20" i="49"/>
  <c r="DE20" i="49" s="1"/>
  <c r="DF20" i="49"/>
  <c r="DD29" i="75"/>
  <c r="DE29" i="75" s="1"/>
  <c r="DF29" i="75"/>
  <c r="CL10" i="72"/>
  <c r="CM10" i="72" s="1"/>
  <c r="DH10" i="72"/>
  <c r="CL22" i="58"/>
  <c r="CM22" i="58" s="1"/>
  <c r="DH22" i="58"/>
  <c r="DF12" i="65"/>
  <c r="DD12" i="65"/>
  <c r="DE12" i="65" s="1"/>
  <c r="CY27" i="48"/>
  <c r="CU27" i="48"/>
  <c r="DH35" i="63"/>
  <c r="CL35" i="63"/>
  <c r="CM35" i="63" s="1"/>
  <c r="DF25" i="72"/>
  <c r="DD25" i="72"/>
  <c r="DE25" i="72" s="1"/>
  <c r="CL34" i="48"/>
  <c r="CM34" i="48" s="1"/>
  <c r="DH34" i="48"/>
  <c r="CL32" i="47"/>
  <c r="CM32" i="47" s="1"/>
  <c r="DH32" i="47"/>
  <c r="DF32" i="70"/>
  <c r="DD32" i="70"/>
  <c r="DE32" i="70" s="1"/>
  <c r="CY19" i="51"/>
  <c r="CU19" i="51"/>
  <c r="DS14" i="54"/>
  <c r="CY19" i="54"/>
  <c r="CU19" i="54"/>
  <c r="CY32" i="59"/>
  <c r="CU32" i="59"/>
  <c r="CU23" i="64"/>
  <c r="CY23" i="64"/>
  <c r="DF32" i="66"/>
  <c r="DD32" i="66"/>
  <c r="DE32" i="66" s="1"/>
  <c r="CY33" i="55"/>
  <c r="CU33" i="55"/>
  <c r="DH23" i="74"/>
  <c r="CL23" i="74"/>
  <c r="CM23" i="74" s="1"/>
  <c r="CY19" i="53"/>
  <c r="CU19" i="53"/>
  <c r="DF23" i="74"/>
  <c r="DD23" i="74"/>
  <c r="DE23" i="74" s="1"/>
  <c r="CY11" i="60"/>
  <c r="CU11" i="60"/>
  <c r="DF23" i="64"/>
  <c r="DD23" i="64"/>
  <c r="DE23" i="64" s="1"/>
  <c r="DF12" i="61"/>
  <c r="DD12" i="61"/>
  <c r="DE12" i="61" s="1"/>
  <c r="DH18" i="54"/>
  <c r="CL18" i="54"/>
  <c r="CM18" i="54" s="1"/>
  <c r="DF35" i="60"/>
  <c r="DD35" i="60"/>
  <c r="DE35" i="60" s="1"/>
  <c r="CL10" i="64"/>
  <c r="CM10" i="64" s="1"/>
  <c r="DH10" i="64"/>
  <c r="CY33" i="50"/>
  <c r="CU33" i="50"/>
  <c r="DH31" i="61"/>
  <c r="CL31" i="61"/>
  <c r="CM31" i="61" s="1"/>
  <c r="DF13" i="69"/>
  <c r="DD13" i="69"/>
  <c r="DE13" i="69" s="1"/>
  <c r="CL26" i="51"/>
  <c r="CM26" i="51" s="1"/>
  <c r="DH26" i="51"/>
  <c r="CY16" i="57"/>
  <c r="CU16" i="57"/>
  <c r="DH32" i="59"/>
  <c r="CL32" i="59"/>
  <c r="CM32" i="59" s="1"/>
  <c r="CL31" i="53"/>
  <c r="CM31" i="53" s="1"/>
  <c r="DH31" i="53"/>
  <c r="CY35" i="71"/>
  <c r="CU35" i="71"/>
  <c r="DH25" i="60"/>
  <c r="CL25" i="60"/>
  <c r="CM25" i="60" s="1"/>
  <c r="CY26" i="68"/>
  <c r="CU26" i="68"/>
  <c r="DF18" i="62"/>
  <c r="DD18" i="62"/>
  <c r="DE18" i="62" s="1"/>
  <c r="CY13" i="52"/>
  <c r="CU13" i="52"/>
  <c r="CU16" i="46"/>
  <c r="CY16" i="46"/>
  <c r="DH14" i="47"/>
  <c r="CL14" i="47"/>
  <c r="CM14" i="47" s="1"/>
  <c r="DH15" i="57"/>
  <c r="CL15" i="57"/>
  <c r="CM15" i="57" s="1"/>
  <c r="DF17" i="59"/>
  <c r="DD17" i="59"/>
  <c r="DE17" i="59" s="1"/>
  <c r="CY11" i="76"/>
  <c r="CU11" i="76"/>
  <c r="DH33" i="71"/>
  <c r="CL33" i="71"/>
  <c r="CM33" i="71" s="1"/>
  <c r="DF19" i="56"/>
  <c r="DD19" i="56"/>
  <c r="DE19" i="56" s="1"/>
  <c r="DH24" i="52"/>
  <c r="CL24" i="52"/>
  <c r="CM24" i="52" s="1"/>
  <c r="CY22" i="47"/>
  <c r="CU22" i="47"/>
  <c r="CL14" i="50"/>
  <c r="CM14" i="50" s="1"/>
  <c r="DH14" i="50"/>
  <c r="CU14" i="74"/>
  <c r="CY14" i="74"/>
  <c r="DF23" i="58"/>
  <c r="DD23" i="58"/>
  <c r="DE23" i="58" s="1"/>
  <c r="DF31" i="58"/>
  <c r="DD31" i="58"/>
  <c r="DE31" i="58" s="1"/>
  <c r="DH18" i="67"/>
  <c r="CL18" i="67"/>
  <c r="CM18" i="67" s="1"/>
  <c r="DF25" i="47"/>
  <c r="DD25" i="47"/>
  <c r="DE25" i="47" s="1"/>
  <c r="DF10" i="63"/>
  <c r="DD10" i="63"/>
  <c r="DE10" i="63" s="1"/>
  <c r="DH25" i="70"/>
  <c r="CL25" i="70"/>
  <c r="CM25" i="70" s="1"/>
  <c r="DS13" i="64"/>
  <c r="CY24" i="74"/>
  <c r="CU24" i="74"/>
  <c r="CY19" i="75"/>
  <c r="CU19" i="75"/>
  <c r="DF18" i="68"/>
  <c r="DD18" i="68"/>
  <c r="DE18" i="68" s="1"/>
  <c r="CL20" i="62"/>
  <c r="CM20" i="62" s="1"/>
  <c r="DH20" i="62"/>
  <c r="DH21" i="50"/>
  <c r="CL21" i="50"/>
  <c r="CM21" i="50" s="1"/>
  <c r="DF12" i="46"/>
  <c r="DD12" i="46"/>
  <c r="DE12" i="46" s="1"/>
  <c r="CY27" i="65"/>
  <c r="CU27" i="65"/>
  <c r="DF28" i="76"/>
  <c r="DD28" i="76"/>
  <c r="DE28" i="76" s="1"/>
  <c r="DF18" i="71"/>
  <c r="DD18" i="71"/>
  <c r="DE18" i="71" s="1"/>
  <c r="DH17" i="75"/>
  <c r="CL17" i="75"/>
  <c r="CM17" i="75" s="1"/>
  <c r="DD13" i="58"/>
  <c r="DE13" i="58" s="1"/>
  <c r="DF13" i="58"/>
  <c r="CY12" i="72"/>
  <c r="CU12" i="72"/>
  <c r="CL26" i="56"/>
  <c r="CM26" i="56" s="1"/>
  <c r="DH26" i="56"/>
  <c r="CY31" i="58"/>
  <c r="CU31" i="58"/>
  <c r="CL10" i="46"/>
  <c r="CM10" i="46" s="1"/>
  <c r="DH10" i="46"/>
  <c r="DH31" i="65"/>
  <c r="CL31" i="65"/>
  <c r="CM31" i="65" s="1"/>
  <c r="CY30" i="52"/>
  <c r="CU30" i="52"/>
  <c r="CU29" i="63"/>
  <c r="CY29" i="63"/>
  <c r="DF16" i="49"/>
  <c r="DD16" i="49"/>
  <c r="DE16" i="49" s="1"/>
  <c r="CL13" i="72"/>
  <c r="CM13" i="72" s="1"/>
  <c r="DH13" i="72"/>
  <c r="DF16" i="75"/>
  <c r="DD16" i="75"/>
  <c r="DE16" i="75" s="1"/>
  <c r="DH20" i="72"/>
  <c r="CL20" i="72"/>
  <c r="CM20" i="72" s="1"/>
  <c r="DH25" i="58"/>
  <c r="CL25" i="58"/>
  <c r="CM25" i="58" s="1"/>
  <c r="CY19" i="67"/>
  <c r="CU19" i="67"/>
  <c r="CY33" i="48"/>
  <c r="CU33" i="48"/>
  <c r="DH31" i="63"/>
  <c r="CL31" i="63"/>
  <c r="CM31" i="63" s="1"/>
  <c r="DH20" i="49"/>
  <c r="CL20" i="49"/>
  <c r="CM20" i="49" s="1"/>
  <c r="CY33" i="66"/>
  <c r="CU33" i="66"/>
  <c r="DF32" i="48"/>
  <c r="DD32" i="48"/>
  <c r="DE32" i="48" s="1"/>
  <c r="CY27" i="61"/>
  <c r="CU27" i="61"/>
  <c r="CL15" i="48"/>
  <c r="CM15" i="48" s="1"/>
  <c r="DH15" i="48"/>
  <c r="DH23" i="47"/>
  <c r="CL23" i="47"/>
  <c r="CM23" i="47" s="1"/>
  <c r="DD27" i="70"/>
  <c r="DE27" i="70" s="1"/>
  <c r="DF27" i="70"/>
  <c r="CY31" i="54"/>
  <c r="CU31" i="54"/>
  <c r="CL22" i="55"/>
  <c r="CM22" i="55" s="1"/>
  <c r="DH22" i="55"/>
  <c r="CY27" i="64"/>
  <c r="CU27" i="64"/>
  <c r="DF21" i="66"/>
  <c r="DD21" i="66"/>
  <c r="DE21" i="66" s="1"/>
  <c r="CY35" i="55"/>
  <c r="CU35" i="55"/>
  <c r="CL20" i="74"/>
  <c r="CM20" i="74" s="1"/>
  <c r="DH20" i="74"/>
  <c r="CL31" i="74"/>
  <c r="CM31" i="74" s="1"/>
  <c r="DH31" i="74"/>
  <c r="CU11" i="53"/>
  <c r="CY11" i="53"/>
  <c r="DF17" i="74"/>
  <c r="DD17" i="74"/>
  <c r="DE17" i="74" s="1"/>
  <c r="CY13" i="76"/>
  <c r="CU13" i="76"/>
  <c r="DF23" i="61"/>
  <c r="DD23" i="61"/>
  <c r="DE23" i="61" s="1"/>
  <c r="DH15" i="54"/>
  <c r="CL15" i="54"/>
  <c r="CM15" i="54" s="1"/>
  <c r="DF11" i="60"/>
  <c r="DD11" i="60"/>
  <c r="DE11" i="60" s="1"/>
  <c r="CL35" i="64"/>
  <c r="CM35" i="64" s="1"/>
  <c r="DH35" i="64"/>
  <c r="CY23" i="62"/>
  <c r="CU23" i="62"/>
  <c r="CY34" i="50"/>
  <c r="CU34" i="50"/>
  <c r="CL24" i="61"/>
  <c r="CM24" i="61" s="1"/>
  <c r="DH24" i="61"/>
  <c r="DD12" i="54"/>
  <c r="DE12" i="54" s="1"/>
  <c r="DF12" i="54"/>
  <c r="CY12" i="57"/>
  <c r="CU12" i="57"/>
  <c r="DH10" i="59"/>
  <c r="CL10" i="59"/>
  <c r="CM10" i="59" s="1"/>
  <c r="DF26" i="55"/>
  <c r="DD26" i="55"/>
  <c r="DE26" i="55" s="1"/>
  <c r="CL23" i="53"/>
  <c r="CM23" i="53" s="1"/>
  <c r="DH23" i="53"/>
  <c r="DH18" i="60"/>
  <c r="CL18" i="60"/>
  <c r="CM18" i="60" s="1"/>
  <c r="CY28" i="68"/>
  <c r="CU28" i="68"/>
  <c r="DD31" i="62"/>
  <c r="DE31" i="62" s="1"/>
  <c r="DF31" i="62"/>
  <c r="CY15" i="46"/>
  <c r="CU15" i="46"/>
  <c r="DF30" i="51"/>
  <c r="DD30" i="51"/>
  <c r="DE30" i="51" s="1"/>
  <c r="CL23" i="57"/>
  <c r="CM23" i="57" s="1"/>
  <c r="DH23" i="57"/>
  <c r="CY34" i="76"/>
  <c r="CU34" i="76"/>
  <c r="DD32" i="53"/>
  <c r="DE32" i="53" s="1"/>
  <c r="DF32" i="53"/>
  <c r="CL22" i="71"/>
  <c r="CM22" i="71" s="1"/>
  <c r="DH22" i="71"/>
  <c r="DH35" i="52"/>
  <c r="CL35" i="52"/>
  <c r="CM35" i="52" s="1"/>
  <c r="CY35" i="47"/>
  <c r="CU35" i="47"/>
  <c r="CY31" i="70"/>
  <c r="CU31" i="70"/>
  <c r="DF26" i="69"/>
  <c r="DD26" i="69"/>
  <c r="DE26" i="69" s="1"/>
  <c r="DD24" i="58"/>
  <c r="DE24" i="58" s="1"/>
  <c r="DF24" i="58"/>
  <c r="CL34" i="67"/>
  <c r="CM34" i="67" s="1"/>
  <c r="DH34" i="67"/>
  <c r="DF16" i="47"/>
  <c r="DD16" i="47"/>
  <c r="DE16" i="47" s="1"/>
  <c r="DF18" i="63"/>
  <c r="DD18" i="63"/>
  <c r="DE18" i="63" s="1"/>
  <c r="CY12" i="75"/>
  <c r="CU12" i="75"/>
  <c r="CY13" i="58"/>
  <c r="CU13" i="58"/>
  <c r="CL28" i="50"/>
  <c r="CM28" i="50" s="1"/>
  <c r="DH28" i="50"/>
  <c r="CY32" i="65"/>
  <c r="CU32" i="65"/>
  <c r="DF12" i="57"/>
  <c r="DD12" i="57"/>
  <c r="DE12" i="57" s="1"/>
  <c r="DF16" i="76"/>
  <c r="DD16" i="76"/>
  <c r="DE16" i="76" s="1"/>
  <c r="DH13" i="65"/>
  <c r="CL13" i="65"/>
  <c r="CM13" i="65" s="1"/>
  <c r="CY11" i="49"/>
  <c r="CU11" i="49"/>
  <c r="DH19" i="75"/>
  <c r="CL19" i="75"/>
  <c r="CM19" i="75" s="1"/>
  <c r="DH29" i="68"/>
  <c r="CL29" i="68"/>
  <c r="CM29" i="68" s="1"/>
  <c r="CL25" i="56"/>
  <c r="CM25" i="56" s="1"/>
  <c r="DH25" i="56"/>
  <c r="CY35" i="58"/>
  <c r="CU35" i="58"/>
  <c r="CL18" i="46"/>
  <c r="CM18" i="46" s="1"/>
  <c r="DH18" i="46"/>
  <c r="DH32" i="65"/>
  <c r="CL32" i="65"/>
  <c r="CM32" i="65" s="1"/>
  <c r="CY23" i="52"/>
  <c r="CU23" i="52"/>
  <c r="CU11" i="63"/>
  <c r="CY11" i="63"/>
  <c r="DF28" i="49"/>
  <c r="DD28" i="49"/>
  <c r="DE28" i="49" s="1"/>
  <c r="DF21" i="75"/>
  <c r="DD21" i="75"/>
  <c r="DE21" i="75" s="1"/>
  <c r="CL31" i="72"/>
  <c r="CM31" i="72" s="1"/>
  <c r="DH31" i="72"/>
  <c r="DH34" i="58"/>
  <c r="CL34" i="58"/>
  <c r="CM34" i="58" s="1"/>
  <c r="CL12" i="58"/>
  <c r="CM12" i="58" s="1"/>
  <c r="DH12" i="58"/>
  <c r="CY31" i="67"/>
  <c r="CU31" i="67"/>
  <c r="DF15" i="65"/>
  <c r="DD15" i="65"/>
  <c r="DE15" i="65" s="1"/>
  <c r="CY11" i="48"/>
  <c r="CU11" i="48"/>
  <c r="CY28" i="48"/>
  <c r="CU28" i="48"/>
  <c r="CL24" i="63"/>
  <c r="CM24" i="63" s="1"/>
  <c r="DH24" i="63"/>
  <c r="CL33" i="63"/>
  <c r="CM33" i="63" s="1"/>
  <c r="DH33" i="63"/>
  <c r="DH15" i="49"/>
  <c r="CL15" i="49"/>
  <c r="CM15" i="49" s="1"/>
  <c r="DH12" i="49"/>
  <c r="CL12" i="49"/>
  <c r="CM12" i="49" s="1"/>
  <c r="DD30" i="72"/>
  <c r="DE30" i="72" s="1"/>
  <c r="DF30" i="72"/>
  <c r="CY15" i="60"/>
  <c r="CU15" i="60"/>
  <c r="CY27" i="60"/>
  <c r="CU27" i="60"/>
  <c r="DF21" i="64"/>
  <c r="DD21" i="64"/>
  <c r="DE21" i="64" s="1"/>
  <c r="DF11" i="64"/>
  <c r="DD11" i="64"/>
  <c r="DE11" i="64" s="1"/>
  <c r="CL27" i="66"/>
  <c r="CM27" i="66" s="1"/>
  <c r="DH27" i="66"/>
  <c r="DH34" i="66"/>
  <c r="CL34" i="66"/>
  <c r="CM34" i="66" s="1"/>
  <c r="DF35" i="61"/>
  <c r="DD35" i="61"/>
  <c r="DE35" i="61" s="1"/>
  <c r="DF15" i="61"/>
  <c r="DD15" i="61"/>
  <c r="DE15" i="61" s="1"/>
  <c r="CL29" i="54"/>
  <c r="CM29" i="54" s="1"/>
  <c r="DH29" i="54"/>
  <c r="CL26" i="54"/>
  <c r="CM26" i="54" s="1"/>
  <c r="DH26" i="54"/>
  <c r="DF19" i="60"/>
  <c r="DD19" i="60"/>
  <c r="DE19" i="60" s="1"/>
  <c r="DF12" i="60"/>
  <c r="DD12" i="60"/>
  <c r="DE12" i="60" s="1"/>
  <c r="DH17" i="64"/>
  <c r="CL17" i="64"/>
  <c r="CM17" i="64" s="1"/>
  <c r="DH19" i="64"/>
  <c r="CL19" i="64"/>
  <c r="CM19" i="64" s="1"/>
  <c r="CY22" i="62"/>
  <c r="CU22" i="62"/>
  <c r="CY19" i="62"/>
  <c r="CU19" i="62"/>
  <c r="CY18" i="50"/>
  <c r="CU18" i="50"/>
  <c r="DH14" i="53"/>
  <c r="CL14" i="53"/>
  <c r="CM14" i="53" s="1"/>
  <c r="DH29" i="61"/>
  <c r="CL29" i="61"/>
  <c r="CM29" i="61" s="1"/>
  <c r="CL28" i="61"/>
  <c r="CM28" i="61" s="1"/>
  <c r="DH28" i="61"/>
  <c r="DD20" i="54"/>
  <c r="DE20" i="54" s="1"/>
  <c r="DF20" i="54"/>
  <c r="DF18" i="54"/>
  <c r="DD18" i="54"/>
  <c r="DE18" i="54" s="1"/>
  <c r="CL22" i="51"/>
  <c r="CM22" i="51" s="1"/>
  <c r="DH22" i="51"/>
  <c r="CL33" i="51"/>
  <c r="CM33" i="51" s="1"/>
  <c r="DH33" i="51"/>
  <c r="CU22" i="57"/>
  <c r="CY22" i="57"/>
  <c r="CY20" i="57"/>
  <c r="CU20" i="57"/>
  <c r="DH11" i="59"/>
  <c r="CL11" i="59"/>
  <c r="CM11" i="59" s="1"/>
  <c r="DH26" i="59"/>
  <c r="CL26" i="59"/>
  <c r="CM26" i="59" s="1"/>
  <c r="DD18" i="55"/>
  <c r="DE18" i="55" s="1"/>
  <c r="DF18" i="55"/>
  <c r="CL16" i="53"/>
  <c r="CM16" i="53" s="1"/>
  <c r="DH16" i="53"/>
  <c r="DF13" i="75"/>
  <c r="DD13" i="75"/>
  <c r="DE13" i="75" s="1"/>
  <c r="CY28" i="71"/>
  <c r="CU28" i="71"/>
  <c r="CY18" i="71"/>
  <c r="CU18" i="71"/>
  <c r="DH30" i="60"/>
  <c r="CL30" i="60"/>
  <c r="CM30" i="60" s="1"/>
  <c r="DH11" i="60"/>
  <c r="CL11" i="60"/>
  <c r="CM11" i="60" s="1"/>
  <c r="CY31" i="68"/>
  <c r="CU31" i="68"/>
  <c r="DF16" i="62"/>
  <c r="DD16" i="62"/>
  <c r="DE16" i="62" s="1"/>
  <c r="DF10" i="62"/>
  <c r="DD10" i="62"/>
  <c r="DE10" i="62" s="1"/>
  <c r="DD26" i="50"/>
  <c r="DE26" i="50" s="1"/>
  <c r="DF26" i="50"/>
  <c r="CL13" i="55"/>
  <c r="CM13" i="55" s="1"/>
  <c r="DH13" i="55"/>
  <c r="CU30" i="46"/>
  <c r="CY30" i="46"/>
  <c r="CY12" i="46"/>
  <c r="CU12" i="46"/>
  <c r="DF18" i="51"/>
  <c r="DD18" i="51"/>
  <c r="DE18" i="51" s="1"/>
  <c r="DH26" i="57"/>
  <c r="CL26" i="57"/>
  <c r="CM26" i="57" s="1"/>
  <c r="CY13" i="66"/>
  <c r="CU13" i="66"/>
  <c r="DF16" i="59"/>
  <c r="DD16" i="59"/>
  <c r="DE16" i="59" s="1"/>
  <c r="CY17" i="76"/>
  <c r="CU17" i="76"/>
  <c r="CY31" i="76"/>
  <c r="CU31" i="76"/>
  <c r="DF25" i="53"/>
  <c r="DD25" i="53"/>
  <c r="DE25" i="53" s="1"/>
  <c r="DH21" i="71"/>
  <c r="CL21" i="71"/>
  <c r="CM21" i="71" s="1"/>
  <c r="DH20" i="71"/>
  <c r="CL20" i="71"/>
  <c r="CM20" i="71" s="1"/>
  <c r="DF16" i="56"/>
  <c r="DD16" i="56"/>
  <c r="DE16" i="56" s="1"/>
  <c r="DF23" i="56"/>
  <c r="DD23" i="56"/>
  <c r="DE23" i="56" s="1"/>
  <c r="CY29" i="47"/>
  <c r="CU29" i="47"/>
  <c r="CL22" i="67"/>
  <c r="CM22" i="67" s="1"/>
  <c r="DH22" i="67"/>
  <c r="CY32" i="60"/>
  <c r="CU32" i="60"/>
  <c r="CY35" i="60"/>
  <c r="CU35" i="60"/>
  <c r="CY12" i="60"/>
  <c r="CU12" i="60"/>
  <c r="DF14" i="74"/>
  <c r="DD14" i="74"/>
  <c r="DE14" i="74" s="1"/>
  <c r="DF10" i="64"/>
  <c r="DD10" i="64"/>
  <c r="DE10" i="64" s="1"/>
  <c r="DF26" i="64"/>
  <c r="DD26" i="64"/>
  <c r="DE26" i="64" s="1"/>
  <c r="DD17" i="64"/>
  <c r="DE17" i="64" s="1"/>
  <c r="DF17" i="64"/>
  <c r="CL22" i="66"/>
  <c r="CM22" i="66" s="1"/>
  <c r="DH22" i="66"/>
  <c r="CL12" i="66"/>
  <c r="CM12" i="66" s="1"/>
  <c r="DH12" i="66"/>
  <c r="DH31" i="66"/>
  <c r="CL31" i="66"/>
  <c r="CM31" i="66" s="1"/>
  <c r="CY13" i="55"/>
  <c r="CU13" i="55"/>
  <c r="DF30" i="61"/>
  <c r="DD30" i="61"/>
  <c r="DE30" i="61" s="1"/>
  <c r="DF21" i="61"/>
  <c r="DD21" i="61"/>
  <c r="DE21" i="61" s="1"/>
  <c r="DF28" i="61"/>
  <c r="DD28" i="61"/>
  <c r="DE28" i="61" s="1"/>
  <c r="CL22" i="54"/>
  <c r="CM22" i="54" s="1"/>
  <c r="DH22" i="54"/>
  <c r="DH21" i="54"/>
  <c r="CL21" i="54"/>
  <c r="CM21" i="54" s="1"/>
  <c r="DH28" i="54"/>
  <c r="CL28" i="54"/>
  <c r="CM28" i="54" s="1"/>
  <c r="DF32" i="60"/>
  <c r="DD32" i="60"/>
  <c r="DE32" i="60" s="1"/>
  <c r="DD30" i="60"/>
  <c r="DE30" i="60" s="1"/>
  <c r="DF30" i="60"/>
  <c r="DF15" i="60"/>
  <c r="DD15" i="60"/>
  <c r="DE15" i="60" s="1"/>
  <c r="DH15" i="64"/>
  <c r="CL15" i="64"/>
  <c r="CM15" i="64" s="1"/>
  <c r="DH21" i="64"/>
  <c r="CL21" i="64"/>
  <c r="CM21" i="64" s="1"/>
  <c r="DH16" i="64"/>
  <c r="CL16" i="64"/>
  <c r="CM16" i="64" s="1"/>
  <c r="CY15" i="62"/>
  <c r="CU15" i="62"/>
  <c r="CY16" i="62"/>
  <c r="CU16" i="62"/>
  <c r="CY28" i="62"/>
  <c r="CU28" i="62"/>
  <c r="CY35" i="50"/>
  <c r="CU35" i="50"/>
  <c r="CY19" i="50"/>
  <c r="CU19" i="50"/>
  <c r="CU15" i="50"/>
  <c r="CY15" i="50"/>
  <c r="DF13" i="55"/>
  <c r="DD13" i="55"/>
  <c r="DE13" i="55" s="1"/>
  <c r="DH25" i="61"/>
  <c r="CL25" i="61"/>
  <c r="CM25" i="61" s="1"/>
  <c r="CL21" i="61"/>
  <c r="CM21" i="61" s="1"/>
  <c r="DH21" i="61"/>
  <c r="CL16" i="61"/>
  <c r="CM16" i="61" s="1"/>
  <c r="DH16" i="61"/>
  <c r="DF31" i="54"/>
  <c r="DD31" i="54"/>
  <c r="DE31" i="54" s="1"/>
  <c r="DF33" i="54"/>
  <c r="DD33" i="54"/>
  <c r="DE33" i="54" s="1"/>
  <c r="DF32" i="54"/>
  <c r="DD32" i="54"/>
  <c r="DE32" i="54" s="1"/>
  <c r="CL21" i="51"/>
  <c r="CM21" i="51" s="1"/>
  <c r="DH21" i="51"/>
  <c r="DH32" i="51"/>
  <c r="CL32" i="51"/>
  <c r="CM32" i="51" s="1"/>
  <c r="CL28" i="51"/>
  <c r="CM28" i="51" s="1"/>
  <c r="DH28" i="51"/>
  <c r="CY30" i="57"/>
  <c r="CU30" i="57"/>
  <c r="CY15" i="57"/>
  <c r="CU15" i="57"/>
  <c r="CY10" i="57"/>
  <c r="CU10" i="57"/>
  <c r="DH34" i="59"/>
  <c r="CL34" i="59"/>
  <c r="CM34" i="59" s="1"/>
  <c r="CL33" i="59"/>
  <c r="CM33" i="59" s="1"/>
  <c r="DH33" i="59"/>
  <c r="DH21" i="59"/>
  <c r="CL21" i="59"/>
  <c r="CM21" i="59" s="1"/>
  <c r="CY13" i="67"/>
  <c r="CU13" i="67"/>
  <c r="DF28" i="55"/>
  <c r="DD28" i="55"/>
  <c r="DE28" i="55" s="1"/>
  <c r="DF17" i="55"/>
  <c r="DD17" i="55"/>
  <c r="DE17" i="55" s="1"/>
  <c r="DF23" i="55"/>
  <c r="DD23" i="55"/>
  <c r="DE23" i="55" s="1"/>
  <c r="DH34" i="53"/>
  <c r="CL34" i="53"/>
  <c r="CM34" i="53" s="1"/>
  <c r="DH25" i="53"/>
  <c r="CL25" i="53"/>
  <c r="CM25" i="53" s="1"/>
  <c r="CL20" i="53"/>
  <c r="CM20" i="53" s="1"/>
  <c r="DH20" i="53"/>
  <c r="CY29" i="71"/>
  <c r="CU29" i="71"/>
  <c r="CY21" i="71"/>
  <c r="CU21" i="71"/>
  <c r="CU23" i="71"/>
  <c r="CY23" i="71"/>
  <c r="DH14" i="69"/>
  <c r="CL14" i="69"/>
  <c r="CM14" i="69" s="1"/>
  <c r="CL22" i="60"/>
  <c r="CM22" i="60" s="1"/>
  <c r="DH22" i="60"/>
  <c r="DH32" i="60"/>
  <c r="CL32" i="60"/>
  <c r="CM32" i="60" s="1"/>
  <c r="DH15" i="60"/>
  <c r="CL15" i="60"/>
  <c r="CM15" i="60" s="1"/>
  <c r="CY25" i="68"/>
  <c r="CU25" i="68"/>
  <c r="CY19" i="68"/>
  <c r="CU19" i="68"/>
  <c r="CY16" i="68"/>
  <c r="CU16" i="68"/>
  <c r="DF29" i="62"/>
  <c r="DD29" i="62"/>
  <c r="DE29" i="62" s="1"/>
  <c r="DF17" i="62"/>
  <c r="DD17" i="62"/>
  <c r="DE17" i="62" s="1"/>
  <c r="DF19" i="62"/>
  <c r="DD19" i="62"/>
  <c r="DE19" i="62" s="1"/>
  <c r="DD20" i="50"/>
  <c r="DE20" i="50" s="1"/>
  <c r="DF20" i="50"/>
  <c r="DD25" i="50"/>
  <c r="DE25" i="50" s="1"/>
  <c r="DF25" i="50"/>
  <c r="DF24" i="50"/>
  <c r="DD24" i="50"/>
  <c r="DE24" i="50" s="1"/>
  <c r="DD13" i="74"/>
  <c r="DE13" i="74" s="1"/>
  <c r="DF13" i="74"/>
  <c r="CY21" i="46"/>
  <c r="CU21" i="46"/>
  <c r="CY28" i="46"/>
  <c r="CU28" i="46"/>
  <c r="CY26" i="46"/>
  <c r="CU26" i="46"/>
  <c r="DF29" i="51"/>
  <c r="DD29" i="51"/>
  <c r="DE29" i="51" s="1"/>
  <c r="DF15" i="51"/>
  <c r="DD15" i="51"/>
  <c r="DE15" i="51" s="1"/>
  <c r="DF33" i="51"/>
  <c r="DD33" i="51"/>
  <c r="DE33" i="51" s="1"/>
  <c r="CL18" i="57"/>
  <c r="CM18" i="57" s="1"/>
  <c r="DH18" i="57"/>
  <c r="DH16" i="57"/>
  <c r="CL16" i="57"/>
  <c r="CM16" i="57" s="1"/>
  <c r="DH17" i="57"/>
  <c r="CL17" i="57"/>
  <c r="CM17" i="57" s="1"/>
  <c r="DF10" i="59"/>
  <c r="DD10" i="59"/>
  <c r="DE10" i="59" s="1"/>
  <c r="DF27" i="59"/>
  <c r="DD27" i="59"/>
  <c r="DE27" i="59" s="1"/>
  <c r="DF24" i="59"/>
  <c r="DD24" i="59"/>
  <c r="DE24" i="59" s="1"/>
  <c r="DD13" i="67"/>
  <c r="DE13" i="67" s="1"/>
  <c r="DF13" i="67"/>
  <c r="CY18" i="76"/>
  <c r="CU18" i="76"/>
  <c r="CY33" i="76"/>
  <c r="CU33" i="76"/>
  <c r="CY12" i="76"/>
  <c r="CU12" i="76"/>
  <c r="DF23" i="53"/>
  <c r="DD23" i="53"/>
  <c r="DE23" i="53" s="1"/>
  <c r="DD19" i="53"/>
  <c r="DE19" i="53" s="1"/>
  <c r="DF19" i="53"/>
  <c r="DF11" i="53"/>
  <c r="DD11" i="53"/>
  <c r="DE11" i="53" s="1"/>
  <c r="DH25" i="71"/>
  <c r="CL25" i="71"/>
  <c r="CM25" i="71" s="1"/>
  <c r="DH31" i="71"/>
  <c r="CL31" i="71"/>
  <c r="CM31" i="71" s="1"/>
  <c r="DH28" i="71"/>
  <c r="CL28" i="71"/>
  <c r="CM28" i="71" s="1"/>
  <c r="DF17" i="56"/>
  <c r="DD17" i="56"/>
  <c r="DE17" i="56" s="1"/>
  <c r="DF12" i="56"/>
  <c r="DD12" i="56"/>
  <c r="DE12" i="56" s="1"/>
  <c r="DD31" i="56"/>
  <c r="DE31" i="56" s="1"/>
  <c r="DF31" i="56"/>
  <c r="CL25" i="69"/>
  <c r="CM25" i="69" s="1"/>
  <c r="DH25" i="69"/>
  <c r="DH21" i="69"/>
  <c r="CL21" i="69"/>
  <c r="CM21" i="69" s="1"/>
  <c r="CL20" i="69"/>
  <c r="CM20" i="69" s="1"/>
  <c r="DH20" i="69"/>
  <c r="CY14" i="55"/>
  <c r="CU14" i="55"/>
  <c r="DH20" i="52"/>
  <c r="CL20" i="52"/>
  <c r="CM20" i="52" s="1"/>
  <c r="CL32" i="52"/>
  <c r="CM32" i="52" s="1"/>
  <c r="DH32" i="52"/>
  <c r="CL34" i="52"/>
  <c r="CM34" i="52" s="1"/>
  <c r="DH34" i="52"/>
  <c r="CY33" i="47"/>
  <c r="CU33" i="47"/>
  <c r="CY15" i="47"/>
  <c r="CU15" i="47"/>
  <c r="CY20" i="47"/>
  <c r="CU20" i="47"/>
  <c r="CY35" i="70"/>
  <c r="CU35" i="70"/>
  <c r="CY22" i="70"/>
  <c r="CU22" i="70"/>
  <c r="CY16" i="70"/>
  <c r="CU16" i="70"/>
  <c r="DF30" i="69"/>
  <c r="DD30" i="69"/>
  <c r="DE30" i="69" s="1"/>
  <c r="DF29" i="69"/>
  <c r="DD29" i="69"/>
  <c r="DE29" i="69" s="1"/>
  <c r="DF31" i="69"/>
  <c r="DD31" i="69"/>
  <c r="DE31" i="69" s="1"/>
  <c r="DD15" i="58"/>
  <c r="DE15" i="58" s="1"/>
  <c r="DF15" i="58"/>
  <c r="DF12" i="58"/>
  <c r="DD12" i="58"/>
  <c r="DE12" i="58" s="1"/>
  <c r="DF26" i="58"/>
  <c r="DD26" i="58"/>
  <c r="DE26" i="58" s="1"/>
  <c r="DH20" i="67"/>
  <c r="CL20" i="67"/>
  <c r="CM20" i="67" s="1"/>
  <c r="DH27" i="67"/>
  <c r="CL27" i="67"/>
  <c r="CM27" i="67" s="1"/>
  <c r="DH19" i="67"/>
  <c r="CL19" i="67"/>
  <c r="CM19" i="67" s="1"/>
  <c r="DF26" i="52"/>
  <c r="DD26" i="52"/>
  <c r="DE26" i="52" s="1"/>
  <c r="DF33" i="52"/>
  <c r="DD33" i="52"/>
  <c r="DE33" i="52" s="1"/>
  <c r="DF17" i="52"/>
  <c r="DD17" i="52"/>
  <c r="DE17" i="52" s="1"/>
  <c r="DF30" i="47"/>
  <c r="DD30" i="47"/>
  <c r="DE30" i="47" s="1"/>
  <c r="DF23" i="47"/>
  <c r="DD23" i="47"/>
  <c r="DE23" i="47" s="1"/>
  <c r="DF28" i="47"/>
  <c r="DD28" i="47"/>
  <c r="DE28" i="47" s="1"/>
  <c r="DD25" i="63"/>
  <c r="DE25" i="63" s="1"/>
  <c r="DF25" i="63"/>
  <c r="DD11" i="63"/>
  <c r="DE11" i="63" s="1"/>
  <c r="DF11" i="63"/>
  <c r="DF15" i="63"/>
  <c r="DD15" i="63"/>
  <c r="DE15" i="63" s="1"/>
  <c r="DH20" i="70"/>
  <c r="CL20" i="70"/>
  <c r="CM20" i="70" s="1"/>
  <c r="CL15" i="70"/>
  <c r="CM15" i="70" s="1"/>
  <c r="DH15" i="70"/>
  <c r="DH17" i="70"/>
  <c r="CL17" i="70"/>
  <c r="CM17" i="70" s="1"/>
  <c r="CY20" i="74"/>
  <c r="CU20" i="74"/>
  <c r="CY23" i="74"/>
  <c r="CU23" i="74"/>
  <c r="CY30" i="74"/>
  <c r="CU30" i="74"/>
  <c r="CY23" i="75"/>
  <c r="CU23" i="75"/>
  <c r="CY21" i="75"/>
  <c r="CU21" i="75"/>
  <c r="CY27" i="75"/>
  <c r="CU27" i="75"/>
  <c r="DF28" i="68"/>
  <c r="DD28" i="68"/>
  <c r="DE28" i="68" s="1"/>
  <c r="DF10" i="68"/>
  <c r="DD10" i="68"/>
  <c r="DE10" i="68" s="1"/>
  <c r="DF15" i="68"/>
  <c r="DD15" i="68"/>
  <c r="DE15" i="68" s="1"/>
  <c r="CL33" i="62"/>
  <c r="CM33" i="62" s="1"/>
  <c r="DH33" i="62"/>
  <c r="DH17" i="62"/>
  <c r="CL17" i="62"/>
  <c r="CM17" i="62" s="1"/>
  <c r="DH18" i="62"/>
  <c r="CL18" i="62"/>
  <c r="CM18" i="62" s="1"/>
  <c r="CY23" i="56"/>
  <c r="CU23" i="56"/>
  <c r="CY32" i="56"/>
  <c r="CU32" i="56"/>
  <c r="CY22" i="56"/>
  <c r="CU22" i="56"/>
  <c r="CL23" i="50"/>
  <c r="CM23" i="50" s="1"/>
  <c r="DH23" i="50"/>
  <c r="DH15" i="50"/>
  <c r="CL15" i="50"/>
  <c r="CM15" i="50" s="1"/>
  <c r="DH17" i="50"/>
  <c r="CL17" i="50"/>
  <c r="CM17" i="50" s="1"/>
  <c r="CU13" i="59"/>
  <c r="CY13" i="59"/>
  <c r="DF26" i="46"/>
  <c r="DD26" i="46"/>
  <c r="DE26" i="46" s="1"/>
  <c r="DF31" i="46"/>
  <c r="DD31" i="46"/>
  <c r="DE31" i="46" s="1"/>
  <c r="DF21" i="46"/>
  <c r="DD21" i="46"/>
  <c r="DE21" i="46" s="1"/>
  <c r="CY20" i="65"/>
  <c r="CU20" i="65"/>
  <c r="CY10" i="65"/>
  <c r="CU10" i="65"/>
  <c r="CY33" i="65"/>
  <c r="CU33" i="65"/>
  <c r="DF15" i="57"/>
  <c r="DD15" i="57"/>
  <c r="DE15" i="57" s="1"/>
  <c r="DD33" i="57"/>
  <c r="DE33" i="57" s="1"/>
  <c r="DF33" i="57"/>
  <c r="DD10" i="57"/>
  <c r="DE10" i="57" s="1"/>
  <c r="DF10" i="57"/>
  <c r="CL13" i="66"/>
  <c r="CM13" i="66" s="1"/>
  <c r="DH13" i="66"/>
  <c r="DF17" i="76"/>
  <c r="DD17" i="76"/>
  <c r="DE17" i="76" s="1"/>
  <c r="DF30" i="76"/>
  <c r="DD30" i="76"/>
  <c r="DE30" i="76" s="1"/>
  <c r="DF34" i="76"/>
  <c r="DD34" i="76"/>
  <c r="DE34" i="76" s="1"/>
  <c r="CY29" i="49"/>
  <c r="CU29" i="49"/>
  <c r="CU16" i="49"/>
  <c r="CY16" i="49"/>
  <c r="CY17" i="49"/>
  <c r="CU17" i="49"/>
  <c r="CU13" i="53"/>
  <c r="CY13" i="53"/>
  <c r="DF33" i="71"/>
  <c r="DD33" i="71"/>
  <c r="DE33" i="71" s="1"/>
  <c r="DD29" i="71"/>
  <c r="DE29" i="71" s="1"/>
  <c r="DF29" i="71"/>
  <c r="DF21" i="71"/>
  <c r="DD21" i="71"/>
  <c r="DE21" i="71" s="1"/>
  <c r="CL33" i="75"/>
  <c r="CM33" i="75" s="1"/>
  <c r="DH33" i="75"/>
  <c r="DH11" i="75"/>
  <c r="CL11" i="75"/>
  <c r="CM11" i="75" s="1"/>
  <c r="DH32" i="75"/>
  <c r="CL32" i="75"/>
  <c r="CM32" i="75" s="1"/>
  <c r="CL27" i="68"/>
  <c r="CM27" i="68" s="1"/>
  <c r="DH27" i="68"/>
  <c r="CL18" i="68"/>
  <c r="CM18" i="68" s="1"/>
  <c r="DH18" i="68"/>
  <c r="CL10" i="68"/>
  <c r="CM10" i="68" s="1"/>
  <c r="DH10" i="68"/>
  <c r="CY27" i="72"/>
  <c r="CU27" i="72"/>
  <c r="CY17" i="72"/>
  <c r="CU17" i="72"/>
  <c r="CY25" i="72"/>
  <c r="CU25" i="72"/>
  <c r="CL34" i="56"/>
  <c r="CM34" i="56" s="1"/>
  <c r="DH34" i="56"/>
  <c r="CL10" i="56"/>
  <c r="CM10" i="56" s="1"/>
  <c r="DH10" i="56"/>
  <c r="CL12" i="56"/>
  <c r="CM12" i="56" s="1"/>
  <c r="DH12" i="56"/>
  <c r="CU17" i="69"/>
  <c r="CY17" i="69"/>
  <c r="CY10" i="69"/>
  <c r="CU10" i="69"/>
  <c r="CY12" i="69"/>
  <c r="CU12" i="69"/>
  <c r="CY29" i="58"/>
  <c r="CU29" i="58"/>
  <c r="CY10" i="58"/>
  <c r="CU10" i="58"/>
  <c r="CU22" i="58"/>
  <c r="CY22" i="58"/>
  <c r="DH21" i="46"/>
  <c r="CL21" i="46"/>
  <c r="CM21" i="46" s="1"/>
  <c r="CL24" i="46"/>
  <c r="CM24" i="46" s="1"/>
  <c r="DH24" i="46"/>
  <c r="CL35" i="46"/>
  <c r="CM35" i="46" s="1"/>
  <c r="DH35" i="46"/>
  <c r="DF14" i="68"/>
  <c r="DD14" i="68"/>
  <c r="DE14" i="68" s="1"/>
  <c r="CL15" i="65"/>
  <c r="CM15" i="65" s="1"/>
  <c r="DH15" i="65"/>
  <c r="DH29" i="65"/>
  <c r="CL29" i="65"/>
  <c r="CM29" i="65" s="1"/>
  <c r="DH24" i="65"/>
  <c r="CL24" i="65"/>
  <c r="CM24" i="65" s="1"/>
  <c r="CY12" i="52"/>
  <c r="CU12" i="52"/>
  <c r="CY18" i="52"/>
  <c r="CU18" i="52"/>
  <c r="CY10" i="52"/>
  <c r="CU10" i="52"/>
  <c r="DF14" i="50"/>
  <c r="DD14" i="50"/>
  <c r="DE14" i="50" s="1"/>
  <c r="CY16" i="63"/>
  <c r="CU16" i="63"/>
  <c r="CY33" i="63"/>
  <c r="CU33" i="63"/>
  <c r="CY30" i="63"/>
  <c r="CU30" i="63"/>
  <c r="CL15" i="76"/>
  <c r="CM15" i="76" s="1"/>
  <c r="DH15" i="76"/>
  <c r="DH32" i="76"/>
  <c r="CL32" i="76"/>
  <c r="CM32" i="76" s="1"/>
  <c r="DH11" i="76"/>
  <c r="CL11" i="76"/>
  <c r="CM11" i="76" s="1"/>
  <c r="DF17" i="49"/>
  <c r="DD17" i="49"/>
  <c r="DE17" i="49" s="1"/>
  <c r="DD30" i="49"/>
  <c r="DE30" i="49" s="1"/>
  <c r="DF30" i="49"/>
  <c r="DF24" i="49"/>
  <c r="DD24" i="49"/>
  <c r="DE24" i="49" s="1"/>
  <c r="DF10" i="75"/>
  <c r="DD10" i="75"/>
  <c r="DE10" i="75" s="1"/>
  <c r="DF11" i="75"/>
  <c r="DD11" i="75"/>
  <c r="DE11" i="75" s="1"/>
  <c r="DF30" i="75"/>
  <c r="DD30" i="75"/>
  <c r="DE30" i="75" s="1"/>
  <c r="CL11" i="72"/>
  <c r="CM11" i="72" s="1"/>
  <c r="DH11" i="72"/>
  <c r="DH23" i="72"/>
  <c r="CL23" i="72"/>
  <c r="CM23" i="72" s="1"/>
  <c r="DH34" i="72"/>
  <c r="CL34" i="72"/>
  <c r="CM34" i="72" s="1"/>
  <c r="DH16" i="58"/>
  <c r="CL16" i="58"/>
  <c r="CM16" i="58" s="1"/>
  <c r="DH33" i="58"/>
  <c r="CL33" i="58"/>
  <c r="CM33" i="58" s="1"/>
  <c r="CL18" i="58"/>
  <c r="CM18" i="58" s="1"/>
  <c r="DH18" i="58"/>
  <c r="CY28" i="67"/>
  <c r="CU28" i="67"/>
  <c r="CY25" i="67"/>
  <c r="CU25" i="67"/>
  <c r="CY20" i="67"/>
  <c r="CU20" i="67"/>
  <c r="DF17" i="65"/>
  <c r="DD17" i="65"/>
  <c r="DE17" i="65" s="1"/>
  <c r="DF11" i="65"/>
  <c r="DD11" i="65"/>
  <c r="DE11" i="65" s="1"/>
  <c r="DD29" i="65"/>
  <c r="DE29" i="65" s="1"/>
  <c r="DF29" i="65"/>
  <c r="CY23" i="48"/>
  <c r="CU23" i="48"/>
  <c r="CY29" i="48"/>
  <c r="CU29" i="48"/>
  <c r="CY17" i="48"/>
  <c r="CU17" i="48"/>
  <c r="CL15" i="63"/>
  <c r="CM15" i="63" s="1"/>
  <c r="DH15" i="63"/>
  <c r="CL32" i="63"/>
  <c r="CM32" i="63" s="1"/>
  <c r="DH32" i="63"/>
  <c r="DH17" i="63"/>
  <c r="CL17" i="63"/>
  <c r="CM17" i="63" s="1"/>
  <c r="DH30" i="49"/>
  <c r="CL30" i="49"/>
  <c r="CM30" i="49" s="1"/>
  <c r="DH10" i="49"/>
  <c r="CL10" i="49"/>
  <c r="CM10" i="49" s="1"/>
  <c r="DH33" i="49"/>
  <c r="CL33" i="49"/>
  <c r="CM33" i="49" s="1"/>
  <c r="CY13" i="47"/>
  <c r="CU13" i="47"/>
  <c r="DF24" i="72"/>
  <c r="DD24" i="72"/>
  <c r="DE24" i="72" s="1"/>
  <c r="DF22" i="72"/>
  <c r="DD22" i="72"/>
  <c r="DE22" i="72" s="1"/>
  <c r="DF28" i="72"/>
  <c r="DD28" i="72"/>
  <c r="DE28" i="72" s="1"/>
  <c r="CY30" i="66"/>
  <c r="CU30" i="66"/>
  <c r="CY26" i="66"/>
  <c r="CU26" i="66"/>
  <c r="CY35" i="66"/>
  <c r="CU35" i="66"/>
  <c r="DF12" i="48"/>
  <c r="DD12" i="48"/>
  <c r="DE12" i="48" s="1"/>
  <c r="DF34" i="48"/>
  <c r="DD34" i="48"/>
  <c r="DE34" i="48" s="1"/>
  <c r="DD19" i="48"/>
  <c r="DE19" i="48" s="1"/>
  <c r="DF19" i="48"/>
  <c r="CL13" i="60"/>
  <c r="CM13" i="60" s="1"/>
  <c r="DH13" i="60"/>
  <c r="CY35" i="61"/>
  <c r="CU35" i="61"/>
  <c r="CY20" i="61"/>
  <c r="CU20" i="61"/>
  <c r="CY24" i="61"/>
  <c r="CU24" i="61"/>
  <c r="DH21" i="48"/>
  <c r="CL21" i="48"/>
  <c r="CM21" i="48" s="1"/>
  <c r="DH20" i="48"/>
  <c r="CL20" i="48"/>
  <c r="CM20" i="48" s="1"/>
  <c r="CL32" i="48"/>
  <c r="CM32" i="48" s="1"/>
  <c r="DH32" i="48"/>
  <c r="DH15" i="47"/>
  <c r="CL15" i="47"/>
  <c r="CM15" i="47" s="1"/>
  <c r="DH12" i="47"/>
  <c r="CL12" i="47"/>
  <c r="CM12" i="47" s="1"/>
  <c r="DH25" i="47"/>
  <c r="CL25" i="47"/>
  <c r="CM25" i="47" s="1"/>
  <c r="DF26" i="70"/>
  <c r="DD26" i="70"/>
  <c r="DE26" i="70" s="1"/>
  <c r="DF35" i="70"/>
  <c r="DD35" i="70"/>
  <c r="DE35" i="70" s="1"/>
  <c r="DF12" i="70"/>
  <c r="DD12" i="70"/>
  <c r="DE12" i="70" s="1"/>
  <c r="CY10" i="51"/>
  <c r="CU10" i="51"/>
  <c r="CY18" i="51"/>
  <c r="CU18" i="51"/>
  <c r="CY12" i="51"/>
  <c r="CU12" i="51"/>
  <c r="DD13" i="51"/>
  <c r="DE13" i="51" s="1"/>
  <c r="DF13" i="51"/>
  <c r="DF12" i="67"/>
  <c r="DD12" i="67"/>
  <c r="DE12" i="67" s="1"/>
  <c r="DF22" i="67"/>
  <c r="DD22" i="67"/>
  <c r="DE22" i="67" s="1"/>
  <c r="DF16" i="67"/>
  <c r="DD16" i="67"/>
  <c r="DE16" i="67" s="1"/>
  <c r="CY32" i="54"/>
  <c r="CU32" i="54"/>
  <c r="CU28" i="54"/>
  <c r="CY28" i="54"/>
  <c r="CY33" i="54"/>
  <c r="CU33" i="54"/>
  <c r="CU26" i="59"/>
  <c r="CY26" i="59"/>
  <c r="CY35" i="59"/>
  <c r="CU35" i="59"/>
  <c r="CY15" i="59"/>
  <c r="CU15" i="59"/>
  <c r="CL24" i="55"/>
  <c r="CM24" i="55" s="1"/>
  <c r="DH24" i="55"/>
  <c r="DH19" i="55"/>
  <c r="CL19" i="55"/>
  <c r="CM19" i="55" s="1"/>
  <c r="DH27" i="55"/>
  <c r="CL27" i="55"/>
  <c r="CM27" i="55" s="1"/>
  <c r="CY34" i="64"/>
  <c r="CU34" i="64"/>
  <c r="CY12" i="64"/>
  <c r="CU12" i="64"/>
  <c r="CY33" i="64"/>
  <c r="CU33" i="64"/>
  <c r="DD31" i="66"/>
  <c r="DE31" i="66" s="1"/>
  <c r="DF31" i="66"/>
  <c r="DF24" i="66"/>
  <c r="DD24" i="66"/>
  <c r="DE24" i="66" s="1"/>
  <c r="DF15" i="66"/>
  <c r="DD15" i="66"/>
  <c r="DE15" i="66" s="1"/>
  <c r="CU22" i="55"/>
  <c r="CY22" i="55"/>
  <c r="CY29" i="55"/>
  <c r="CU29" i="55"/>
  <c r="CY16" i="55"/>
  <c r="CU16" i="55"/>
  <c r="CL27" i="74"/>
  <c r="CM27" i="74" s="1"/>
  <c r="DH27" i="74"/>
  <c r="CL33" i="74"/>
  <c r="CM33" i="74" s="1"/>
  <c r="DH33" i="74"/>
  <c r="DH15" i="74"/>
  <c r="CL15" i="74"/>
  <c r="CM15" i="74" s="1"/>
  <c r="CY30" i="53"/>
  <c r="CU30" i="53"/>
  <c r="CY26" i="53"/>
  <c r="CU26" i="53"/>
  <c r="CY32" i="53"/>
  <c r="CU32" i="53"/>
  <c r="DF29" i="74"/>
  <c r="DD29" i="74"/>
  <c r="DE29" i="74" s="1"/>
  <c r="DF26" i="74"/>
  <c r="DD26" i="74"/>
  <c r="DE26" i="74" s="1"/>
  <c r="DF25" i="74"/>
  <c r="DD25" i="74"/>
  <c r="DE25" i="74" s="1"/>
  <c r="DF33" i="64"/>
  <c r="DD33" i="64"/>
  <c r="DE33" i="64" s="1"/>
  <c r="CL32" i="66"/>
  <c r="CM32" i="66" s="1"/>
  <c r="DH32" i="66"/>
  <c r="DD29" i="61"/>
  <c r="DE29" i="61" s="1"/>
  <c r="DF29" i="61"/>
  <c r="DF26" i="60"/>
  <c r="DD26" i="60"/>
  <c r="DE26" i="60" s="1"/>
  <c r="DH11" i="64"/>
  <c r="CL11" i="64"/>
  <c r="CM11" i="64" s="1"/>
  <c r="CY25" i="50"/>
  <c r="CU25" i="50"/>
  <c r="DH17" i="61"/>
  <c r="CL17" i="61"/>
  <c r="CM17" i="61" s="1"/>
  <c r="DF23" i="54"/>
  <c r="DD23" i="54"/>
  <c r="DE23" i="54" s="1"/>
  <c r="DH10" i="51"/>
  <c r="CL10" i="51"/>
  <c r="CM10" i="51" s="1"/>
  <c r="CL17" i="59"/>
  <c r="CM17" i="59" s="1"/>
  <c r="DH17" i="59"/>
  <c r="DD20" i="55"/>
  <c r="DE20" i="55" s="1"/>
  <c r="DF20" i="55"/>
  <c r="CL26" i="53"/>
  <c r="CM26" i="53" s="1"/>
  <c r="DH26" i="53"/>
  <c r="CL29" i="60"/>
  <c r="CM29" i="60" s="1"/>
  <c r="DH29" i="60"/>
  <c r="DF30" i="62"/>
  <c r="DD30" i="62"/>
  <c r="DE30" i="62" s="1"/>
  <c r="DF27" i="50"/>
  <c r="DD27" i="50"/>
  <c r="DE27" i="50" s="1"/>
  <c r="CY29" i="46"/>
  <c r="CU29" i="46"/>
  <c r="DF27" i="51"/>
  <c r="DD27" i="51"/>
  <c r="DE27" i="51" s="1"/>
  <c r="DD32" i="59"/>
  <c r="DE32" i="59" s="1"/>
  <c r="DF32" i="59"/>
  <c r="CY35" i="76"/>
  <c r="CU35" i="76"/>
  <c r="DF18" i="53"/>
  <c r="DD18" i="53"/>
  <c r="DE18" i="53" s="1"/>
  <c r="CL32" i="71"/>
  <c r="CM32" i="71" s="1"/>
  <c r="DH32" i="71"/>
  <c r="DH11" i="52"/>
  <c r="CL11" i="52"/>
  <c r="CM11" i="52" s="1"/>
  <c r="CY10" i="70"/>
  <c r="CU10" i="70"/>
  <c r="DF34" i="69"/>
  <c r="DD34" i="69"/>
  <c r="DE34" i="69" s="1"/>
  <c r="DH16" i="67"/>
  <c r="CL16" i="67"/>
  <c r="CM16" i="67" s="1"/>
  <c r="DF29" i="52"/>
  <c r="DD29" i="52"/>
  <c r="DE29" i="52" s="1"/>
  <c r="DD27" i="47"/>
  <c r="DE27" i="47" s="1"/>
  <c r="DF27" i="47"/>
  <c r="CL26" i="70"/>
  <c r="CM26" i="70" s="1"/>
  <c r="DH26" i="70"/>
  <c r="DH14" i="54"/>
  <c r="CL14" i="54"/>
  <c r="CM14" i="54" s="1"/>
  <c r="CY22" i="74"/>
  <c r="CU22" i="74"/>
  <c r="DF16" i="68"/>
  <c r="DD16" i="68"/>
  <c r="DE16" i="68" s="1"/>
  <c r="CU15" i="56"/>
  <c r="CY15" i="56"/>
  <c r="DH20" i="50"/>
  <c r="CL20" i="50"/>
  <c r="CM20" i="50" s="1"/>
  <c r="DF24" i="46"/>
  <c r="DD24" i="46"/>
  <c r="DE24" i="46" s="1"/>
  <c r="CU16" i="65"/>
  <c r="CY16" i="65"/>
  <c r="DF25" i="57"/>
  <c r="DD25" i="57"/>
  <c r="DE25" i="57" s="1"/>
  <c r="DF33" i="76"/>
  <c r="DD33" i="76"/>
  <c r="DE33" i="76" s="1"/>
  <c r="CY24" i="49"/>
  <c r="CU24" i="49"/>
  <c r="DF30" i="71"/>
  <c r="DD30" i="71"/>
  <c r="DE30" i="71" s="1"/>
  <c r="CL31" i="75"/>
  <c r="CM31" i="75" s="1"/>
  <c r="DH31" i="75"/>
  <c r="CY26" i="72"/>
  <c r="CU26" i="72"/>
  <c r="CU29" i="69"/>
  <c r="CY29" i="69"/>
  <c r="DH25" i="46"/>
  <c r="CL25" i="46"/>
  <c r="CM25" i="46" s="1"/>
  <c r="CY24" i="52"/>
  <c r="CU24" i="52"/>
  <c r="CU21" i="63"/>
  <c r="CY21" i="63"/>
  <c r="CY13" i="60"/>
  <c r="CU13" i="60"/>
  <c r="DF31" i="75"/>
  <c r="DD31" i="75"/>
  <c r="DE31" i="75" s="1"/>
  <c r="DH35" i="72"/>
  <c r="CL35" i="72"/>
  <c r="CM35" i="72" s="1"/>
  <c r="DH35" i="58"/>
  <c r="CL35" i="58"/>
  <c r="CM35" i="58" s="1"/>
  <c r="CY27" i="67"/>
  <c r="CU27" i="67"/>
  <c r="DF28" i="65"/>
  <c r="DD28" i="65"/>
  <c r="DE28" i="65" s="1"/>
  <c r="CY10" i="48"/>
  <c r="CU10" i="48"/>
  <c r="CL21" i="63"/>
  <c r="CM21" i="63" s="1"/>
  <c r="DH21" i="63"/>
  <c r="DH29" i="49"/>
  <c r="CL29" i="49"/>
  <c r="CM29" i="49" s="1"/>
  <c r="DD32" i="72"/>
  <c r="DE32" i="72" s="1"/>
  <c r="DF32" i="72"/>
  <c r="CY23" i="66"/>
  <c r="CU23" i="66"/>
  <c r="CY27" i="66"/>
  <c r="CU27" i="66"/>
  <c r="DF15" i="48"/>
  <c r="DD15" i="48"/>
  <c r="DE15" i="48" s="1"/>
  <c r="CY15" i="61"/>
  <c r="CU15" i="61"/>
  <c r="DH18" i="48"/>
  <c r="CL18" i="48"/>
  <c r="CM18" i="48" s="1"/>
  <c r="CL35" i="47"/>
  <c r="CM35" i="47" s="1"/>
  <c r="DH35" i="47"/>
  <c r="DF19" i="70"/>
  <c r="DD19" i="70"/>
  <c r="DE19" i="70" s="1"/>
  <c r="CY21" i="51"/>
  <c r="CU21" i="51"/>
  <c r="DF21" i="67"/>
  <c r="DD21" i="67"/>
  <c r="DE21" i="67" s="1"/>
  <c r="CY35" i="54"/>
  <c r="CU35" i="54"/>
  <c r="CY17" i="59"/>
  <c r="CU17" i="59"/>
  <c r="CL15" i="55"/>
  <c r="CM15" i="55" s="1"/>
  <c r="DH15" i="55"/>
  <c r="CY21" i="64"/>
  <c r="CU21" i="64"/>
  <c r="DD12" i="66"/>
  <c r="DE12" i="66" s="1"/>
  <c r="DF12" i="66"/>
  <c r="CY21" i="55"/>
  <c r="CU21" i="55"/>
  <c r="DH12" i="74"/>
  <c r="CL12" i="74"/>
  <c r="CM12" i="74" s="1"/>
  <c r="DH21" i="74"/>
  <c r="CL21" i="74"/>
  <c r="CM21" i="74" s="1"/>
  <c r="CY31" i="53"/>
  <c r="CU31" i="53"/>
  <c r="CY21" i="53"/>
  <c r="CU21" i="53"/>
  <c r="DF22" i="74"/>
  <c r="DD22" i="74"/>
  <c r="DE22" i="74" s="1"/>
  <c r="CY23" i="60"/>
  <c r="CU23" i="60"/>
  <c r="DS13" i="49"/>
  <c r="CL29" i="66"/>
  <c r="CM29" i="66" s="1"/>
  <c r="DH29" i="66"/>
  <c r="CL10" i="54"/>
  <c r="CM10" i="54" s="1"/>
  <c r="DH10" i="54"/>
  <c r="CY11" i="62"/>
  <c r="CU11" i="62"/>
  <c r="CY24" i="50"/>
  <c r="CU24" i="50"/>
  <c r="DF27" i="54"/>
  <c r="DD27" i="54"/>
  <c r="DE27" i="54" s="1"/>
  <c r="CY17" i="57"/>
  <c r="CU17" i="57"/>
  <c r="DF13" i="61"/>
  <c r="DD13" i="61"/>
  <c r="DE13" i="61" s="1"/>
  <c r="CL30" i="53"/>
  <c r="CM30" i="53" s="1"/>
  <c r="DH30" i="53"/>
  <c r="CY19" i="71"/>
  <c r="CU19" i="71"/>
  <c r="CL24" i="60"/>
  <c r="CM24" i="60" s="1"/>
  <c r="DH24" i="60"/>
  <c r="DH14" i="61"/>
  <c r="CL14" i="61"/>
  <c r="CM14" i="61" s="1"/>
  <c r="DF10" i="50"/>
  <c r="DD10" i="50"/>
  <c r="DE10" i="50" s="1"/>
  <c r="CY35" i="46"/>
  <c r="CU35" i="46"/>
  <c r="DF11" i="51"/>
  <c r="DD11" i="51"/>
  <c r="DE11" i="51" s="1"/>
  <c r="DH31" i="57"/>
  <c r="CL31" i="57"/>
  <c r="CM31" i="57" s="1"/>
  <c r="DF34" i="59"/>
  <c r="DD34" i="59"/>
  <c r="DE34" i="59" s="1"/>
  <c r="DF29" i="53"/>
  <c r="DD29" i="53"/>
  <c r="DE29" i="53" s="1"/>
  <c r="CL18" i="69"/>
  <c r="CM18" i="69" s="1"/>
  <c r="DH18" i="69"/>
  <c r="DH14" i="64"/>
  <c r="CL14" i="64"/>
  <c r="CM14" i="64" s="1"/>
  <c r="CU30" i="47"/>
  <c r="CY30" i="47"/>
  <c r="CU29" i="70"/>
  <c r="CY29" i="70"/>
  <c r="DF20" i="69"/>
  <c r="DD20" i="69"/>
  <c r="DE20" i="69" s="1"/>
  <c r="DF25" i="58"/>
  <c r="DD25" i="58"/>
  <c r="DE25" i="58" s="1"/>
  <c r="DH15" i="67"/>
  <c r="CL15" i="67"/>
  <c r="CM15" i="67" s="1"/>
  <c r="DD22" i="47"/>
  <c r="DE22" i="47" s="1"/>
  <c r="DF22" i="47"/>
  <c r="DD30" i="63"/>
  <c r="DE30" i="63" s="1"/>
  <c r="DF30" i="63"/>
  <c r="DH24" i="70"/>
  <c r="CL24" i="70"/>
  <c r="CM24" i="70" s="1"/>
  <c r="CY21" i="74"/>
  <c r="CU21" i="74"/>
  <c r="DF25" i="68"/>
  <c r="DD25" i="68"/>
  <c r="DE25" i="68" s="1"/>
  <c r="DD13" i="71"/>
  <c r="DE13" i="71" s="1"/>
  <c r="DF13" i="71"/>
  <c r="DF32" i="57"/>
  <c r="DD32" i="57"/>
  <c r="DE32" i="57" s="1"/>
  <c r="DD23" i="76"/>
  <c r="DE23" i="76" s="1"/>
  <c r="DF23" i="76"/>
  <c r="CY18" i="49"/>
  <c r="CU18" i="49"/>
  <c r="DF22" i="71"/>
  <c r="DD22" i="71"/>
  <c r="DE22" i="71" s="1"/>
  <c r="CL34" i="75"/>
  <c r="CM34" i="75" s="1"/>
  <c r="DH34" i="75"/>
  <c r="CL12" i="68"/>
  <c r="CM12" i="68" s="1"/>
  <c r="DH12" i="68"/>
  <c r="CU35" i="72"/>
  <c r="CY35" i="72"/>
  <c r="CU23" i="69"/>
  <c r="CY23" i="69"/>
  <c r="CY17" i="58"/>
  <c r="CU17" i="58"/>
  <c r="CL13" i="54"/>
  <c r="CM13" i="54" s="1"/>
  <c r="DH13" i="54"/>
  <c r="CU19" i="52"/>
  <c r="CY19" i="52"/>
  <c r="CY25" i="63"/>
  <c r="CU25" i="63"/>
  <c r="DD13" i="65"/>
  <c r="DE13" i="65" s="1"/>
  <c r="DF13" i="65"/>
  <c r="DH12" i="72"/>
  <c r="CL12" i="72"/>
  <c r="CM12" i="72" s="1"/>
  <c r="DH32" i="58"/>
  <c r="CL32" i="58"/>
  <c r="CM32" i="58" s="1"/>
  <c r="CY18" i="67"/>
  <c r="CU18" i="67"/>
  <c r="CY20" i="48"/>
  <c r="CU20" i="48"/>
  <c r="DS14" i="62"/>
  <c r="DH16" i="49"/>
  <c r="CL16" i="49"/>
  <c r="CM16" i="49" s="1"/>
  <c r="DD18" i="72"/>
  <c r="DE18" i="72" s="1"/>
  <c r="DF18" i="72"/>
  <c r="CY19" i="66"/>
  <c r="CU19" i="66"/>
  <c r="DF17" i="48"/>
  <c r="DD17" i="48"/>
  <c r="DE17" i="48" s="1"/>
  <c r="CY26" i="61"/>
  <c r="CU26" i="61"/>
  <c r="CL20" i="47"/>
  <c r="CM20" i="47" s="1"/>
  <c r="DH20" i="47"/>
  <c r="DF28" i="70"/>
  <c r="DD28" i="70"/>
  <c r="DE28" i="70" s="1"/>
  <c r="CU29" i="51"/>
  <c r="CY29" i="51"/>
  <c r="DF20" i="67"/>
  <c r="DD20" i="67"/>
  <c r="DE20" i="67" s="1"/>
  <c r="CY10" i="59"/>
  <c r="CU10" i="59"/>
  <c r="DH26" i="55"/>
  <c r="CL26" i="55"/>
  <c r="CM26" i="55" s="1"/>
  <c r="CY26" i="64"/>
  <c r="CU26" i="64"/>
  <c r="DD17" i="66"/>
  <c r="DE17" i="66" s="1"/>
  <c r="DF17" i="66"/>
  <c r="DF18" i="74"/>
  <c r="DD18" i="74"/>
  <c r="DE18" i="74" s="1"/>
  <c r="CU33" i="60"/>
  <c r="CY33" i="60"/>
  <c r="DF29" i="64"/>
  <c r="DD29" i="64"/>
  <c r="DE29" i="64" s="1"/>
  <c r="CL30" i="66"/>
  <c r="CM30" i="66" s="1"/>
  <c r="DH30" i="66"/>
  <c r="DF29" i="60"/>
  <c r="DD29" i="60"/>
  <c r="DE29" i="60" s="1"/>
  <c r="CL20" i="64"/>
  <c r="CM20" i="64" s="1"/>
  <c r="DH20" i="64"/>
  <c r="CY18" i="62"/>
  <c r="CU18" i="62"/>
  <c r="CL22" i="61"/>
  <c r="CM22" i="61" s="1"/>
  <c r="DH22" i="61"/>
  <c r="DD16" i="54"/>
  <c r="DE16" i="54" s="1"/>
  <c r="DF16" i="54"/>
  <c r="CL27" i="51"/>
  <c r="CM27" i="51" s="1"/>
  <c r="DH27" i="51"/>
  <c r="CL23" i="59"/>
  <c r="CM23" i="59" s="1"/>
  <c r="DH23" i="59"/>
  <c r="DD35" i="55"/>
  <c r="DE35" i="55" s="1"/>
  <c r="DF35" i="55"/>
  <c r="DH27" i="53"/>
  <c r="CL27" i="53"/>
  <c r="CM27" i="53" s="1"/>
  <c r="CY11" i="71"/>
  <c r="CU11" i="71"/>
  <c r="DH20" i="60"/>
  <c r="CL20" i="60"/>
  <c r="CM20" i="60" s="1"/>
  <c r="DF34" i="62"/>
  <c r="DD34" i="62"/>
  <c r="DE34" i="62" s="1"/>
  <c r="DF17" i="50"/>
  <c r="DD17" i="50"/>
  <c r="DE17" i="50" s="1"/>
  <c r="CY33" i="46"/>
  <c r="CU33" i="46"/>
  <c r="CL34" i="57"/>
  <c r="CM34" i="57" s="1"/>
  <c r="DH34" i="57"/>
  <c r="DF20" i="59"/>
  <c r="DD20" i="59"/>
  <c r="DE20" i="59" s="1"/>
  <c r="DF24" i="53"/>
  <c r="DD24" i="53"/>
  <c r="DE24" i="53" s="1"/>
  <c r="CL14" i="75"/>
  <c r="CM14" i="75" s="1"/>
  <c r="DH14" i="75"/>
  <c r="DF26" i="56"/>
  <c r="DD26" i="56"/>
  <c r="DE26" i="56" s="1"/>
  <c r="CL19" i="69"/>
  <c r="CM19" i="69" s="1"/>
  <c r="DH19" i="69"/>
  <c r="DH31" i="52"/>
  <c r="CL31" i="52"/>
  <c r="CM31" i="52" s="1"/>
  <c r="DF15" i="69"/>
  <c r="DD15" i="69"/>
  <c r="DE15" i="69" s="1"/>
  <c r="DD30" i="58"/>
  <c r="DE30" i="58" s="1"/>
  <c r="DF30" i="58"/>
  <c r="DF23" i="52"/>
  <c r="DD23" i="52"/>
  <c r="DE23" i="52" s="1"/>
  <c r="DH10" i="70"/>
  <c r="CL10" i="70"/>
  <c r="CM10" i="70" s="1"/>
  <c r="DD14" i="46"/>
  <c r="DE14" i="46" s="1"/>
  <c r="DF14" i="46"/>
  <c r="DF17" i="68"/>
  <c r="DD17" i="68"/>
  <c r="DE17" i="68" s="1"/>
  <c r="CY24" i="56"/>
  <c r="CU24" i="56"/>
  <c r="CL11" i="50"/>
  <c r="CM11" i="50" s="1"/>
  <c r="DH11" i="50"/>
  <c r="CY26" i="65"/>
  <c r="CU26" i="65"/>
  <c r="DF20" i="76"/>
  <c r="DD20" i="76"/>
  <c r="DE20" i="76" s="1"/>
  <c r="CY26" i="49"/>
  <c r="CU26" i="49"/>
  <c r="DF34" i="71"/>
  <c r="DD34" i="71"/>
  <c r="DE34" i="71" s="1"/>
  <c r="DH32" i="68"/>
  <c r="CL32" i="68"/>
  <c r="CM32" i="68" s="1"/>
  <c r="CY21" i="72"/>
  <c r="CU21" i="72"/>
  <c r="DH17" i="56"/>
  <c r="CL17" i="56"/>
  <c r="CM17" i="56" s="1"/>
  <c r="CY31" i="69"/>
  <c r="CU31" i="69"/>
  <c r="CY24" i="58"/>
  <c r="CU24" i="58"/>
  <c r="CL23" i="65"/>
  <c r="CM23" i="65" s="1"/>
  <c r="DH23" i="65"/>
  <c r="CY34" i="52"/>
  <c r="CU34" i="52"/>
  <c r="DD25" i="49"/>
  <c r="DE25" i="49" s="1"/>
  <c r="DF25" i="49"/>
  <c r="DF18" i="75"/>
  <c r="DD18" i="75"/>
  <c r="DE18" i="75" s="1"/>
  <c r="CL26" i="72"/>
  <c r="CM26" i="72" s="1"/>
  <c r="DH26" i="72"/>
  <c r="CY22" i="67"/>
  <c r="CU22" i="67"/>
  <c r="DF35" i="65"/>
  <c r="DD35" i="65"/>
  <c r="DE35" i="65" s="1"/>
  <c r="CY18" i="48"/>
  <c r="CU18" i="48"/>
  <c r="DH20" i="63"/>
  <c r="CL20" i="63"/>
  <c r="CM20" i="63" s="1"/>
  <c r="CL18" i="49"/>
  <c r="CM18" i="49" s="1"/>
  <c r="DH18" i="49"/>
  <c r="DD19" i="72"/>
  <c r="DE19" i="72" s="1"/>
  <c r="DF19" i="72"/>
  <c r="DD29" i="48"/>
  <c r="DE29" i="48" s="1"/>
  <c r="DF29" i="48"/>
  <c r="CY22" i="51"/>
  <c r="CU22" i="51"/>
  <c r="DF26" i="67"/>
  <c r="DD26" i="67"/>
  <c r="DE26" i="67" s="1"/>
  <c r="CY17" i="54"/>
  <c r="CU17" i="54"/>
  <c r="CY34" i="59"/>
  <c r="CU34" i="59"/>
  <c r="DH20" i="55"/>
  <c r="CL20" i="55"/>
  <c r="CM20" i="55" s="1"/>
  <c r="CY29" i="64"/>
  <c r="CU29" i="64"/>
  <c r="CL22" i="74"/>
  <c r="CM22" i="74" s="1"/>
  <c r="DH22" i="74"/>
  <c r="DD21" i="74"/>
  <c r="DE21" i="74" s="1"/>
  <c r="DF21" i="74"/>
  <c r="CY19" i="60"/>
  <c r="CU19" i="60"/>
  <c r="DF22" i="64"/>
  <c r="DD22" i="64"/>
  <c r="DE22" i="64" s="1"/>
  <c r="CL17" i="66"/>
  <c r="CM17" i="66" s="1"/>
  <c r="DH17" i="66"/>
  <c r="DD24" i="60"/>
  <c r="DE24" i="60" s="1"/>
  <c r="DF24" i="60"/>
  <c r="CL22" i="64"/>
  <c r="CM22" i="64" s="1"/>
  <c r="DH22" i="64"/>
  <c r="CY33" i="62"/>
  <c r="CU33" i="62"/>
  <c r="CY17" i="50"/>
  <c r="CU17" i="50"/>
  <c r="DD14" i="47"/>
  <c r="DE14" i="47" s="1"/>
  <c r="DF14" i="47"/>
  <c r="CY11" i="57"/>
  <c r="CU11" i="57"/>
  <c r="DH31" i="59"/>
  <c r="CL31" i="59"/>
  <c r="CM31" i="59" s="1"/>
  <c r="DF32" i="55"/>
  <c r="DD32" i="55"/>
  <c r="DE32" i="55" s="1"/>
  <c r="DH21" i="53"/>
  <c r="CL21" i="53"/>
  <c r="CM21" i="53" s="1"/>
  <c r="CY34" i="71"/>
  <c r="CU34" i="71"/>
  <c r="CL35" i="60"/>
  <c r="CM35" i="60" s="1"/>
  <c r="DH35" i="60"/>
  <c r="CY23" i="68"/>
  <c r="CU23" i="68"/>
  <c r="DF21" i="50"/>
  <c r="DD21" i="50"/>
  <c r="DE21" i="50" s="1"/>
  <c r="DF13" i="56"/>
  <c r="DD13" i="56"/>
  <c r="DE13" i="56" s="1"/>
  <c r="CL29" i="57"/>
  <c r="CM29" i="57" s="1"/>
  <c r="DH29" i="57"/>
  <c r="DF25" i="59"/>
  <c r="DD25" i="59"/>
  <c r="DE25" i="59" s="1"/>
  <c r="CU16" i="76"/>
  <c r="CY16" i="76"/>
  <c r="DF26" i="53"/>
  <c r="DD26" i="53"/>
  <c r="DE26" i="53" s="1"/>
  <c r="DF31" i="53"/>
  <c r="DD31" i="53"/>
  <c r="DE31" i="53" s="1"/>
  <c r="DH30" i="71"/>
  <c r="CL30" i="71"/>
  <c r="CM30" i="71" s="1"/>
  <c r="DD28" i="56"/>
  <c r="DE28" i="56" s="1"/>
  <c r="DF28" i="56"/>
  <c r="DH15" i="69"/>
  <c r="CL15" i="69"/>
  <c r="CM15" i="69" s="1"/>
  <c r="CL12" i="52"/>
  <c r="CM12" i="52" s="1"/>
  <c r="DH12" i="52"/>
  <c r="CY21" i="70"/>
  <c r="CU21" i="70"/>
  <c r="CY13" i="49"/>
  <c r="CU13" i="49"/>
  <c r="DF34" i="58"/>
  <c r="DD34" i="58"/>
  <c r="DE34" i="58" s="1"/>
  <c r="DH10" i="67"/>
  <c r="CL10" i="67"/>
  <c r="CM10" i="67" s="1"/>
  <c r="DD12" i="52"/>
  <c r="DE12" i="52" s="1"/>
  <c r="DF12" i="52"/>
  <c r="DF27" i="63"/>
  <c r="DD27" i="63"/>
  <c r="DE27" i="63" s="1"/>
  <c r="DH28" i="70"/>
  <c r="CL28" i="70"/>
  <c r="CM28" i="70" s="1"/>
  <c r="CY31" i="74"/>
  <c r="CU31" i="74"/>
  <c r="DF19" i="68"/>
  <c r="DD19" i="68"/>
  <c r="DE19" i="68" s="1"/>
  <c r="DH26" i="62"/>
  <c r="CL26" i="62"/>
  <c r="CM26" i="62" s="1"/>
  <c r="DH16" i="50"/>
  <c r="CL16" i="50"/>
  <c r="CM16" i="50" s="1"/>
  <c r="DF34" i="46"/>
  <c r="DD34" i="46"/>
  <c r="DE34" i="46" s="1"/>
  <c r="CY17" i="65"/>
  <c r="CU17" i="65"/>
  <c r="DF30" i="57"/>
  <c r="DD30" i="57"/>
  <c r="DE30" i="57" s="1"/>
  <c r="DF10" i="76"/>
  <c r="DD10" i="76"/>
  <c r="DE10" i="76" s="1"/>
  <c r="DF12" i="71"/>
  <c r="DD12" i="71"/>
  <c r="DE12" i="71" s="1"/>
  <c r="CL28" i="75"/>
  <c r="CM28" i="75" s="1"/>
  <c r="DH28" i="75"/>
  <c r="CL23" i="68"/>
  <c r="CM23" i="68" s="1"/>
  <c r="DH23" i="68"/>
  <c r="CY11" i="72"/>
  <c r="CU11" i="72"/>
  <c r="CL15" i="56"/>
  <c r="CM15" i="56" s="1"/>
  <c r="DH15" i="56"/>
  <c r="CY25" i="69"/>
  <c r="CU25" i="69"/>
  <c r="CY24" i="69"/>
  <c r="CU24" i="69"/>
  <c r="CL23" i="46"/>
  <c r="CM23" i="46" s="1"/>
  <c r="DH23" i="46"/>
  <c r="CY27" i="63"/>
  <c r="CU27" i="63"/>
  <c r="CL26" i="76"/>
  <c r="CM26" i="76" s="1"/>
  <c r="DH26" i="76"/>
  <c r="CU14" i="54"/>
  <c r="CY14" i="54"/>
  <c r="CY31" i="61"/>
  <c r="CU31" i="61"/>
  <c r="CY30" i="60"/>
  <c r="CU30" i="60"/>
  <c r="CY34" i="60"/>
  <c r="CU34" i="60"/>
  <c r="CY20" i="60"/>
  <c r="CU20" i="60"/>
  <c r="DF15" i="64"/>
  <c r="DD15" i="64"/>
  <c r="DE15" i="64" s="1"/>
  <c r="DF24" i="64"/>
  <c r="DD24" i="64"/>
  <c r="DE24" i="64" s="1"/>
  <c r="DF25" i="64"/>
  <c r="DD25" i="64"/>
  <c r="DE25" i="64" s="1"/>
  <c r="DF14" i="61"/>
  <c r="DD14" i="61"/>
  <c r="DE14" i="61" s="1"/>
  <c r="DH10" i="66"/>
  <c r="CL10" i="66"/>
  <c r="CM10" i="66" s="1"/>
  <c r="CL35" i="66"/>
  <c r="CM35" i="66" s="1"/>
  <c r="DH35" i="66"/>
  <c r="CL33" i="66"/>
  <c r="CM33" i="66" s="1"/>
  <c r="DH33" i="66"/>
  <c r="CL13" i="51"/>
  <c r="CM13" i="51" s="1"/>
  <c r="DH13" i="51"/>
  <c r="DD18" i="61"/>
  <c r="DE18" i="61" s="1"/>
  <c r="DF18" i="61"/>
  <c r="DD20" i="61"/>
  <c r="DE20" i="61" s="1"/>
  <c r="DF20" i="61"/>
  <c r="DF17" i="61"/>
  <c r="DD17" i="61"/>
  <c r="DE17" i="61" s="1"/>
  <c r="DH35" i="54"/>
  <c r="CL35" i="54"/>
  <c r="CM35" i="54" s="1"/>
  <c r="CL16" i="54"/>
  <c r="CM16" i="54" s="1"/>
  <c r="DH16" i="54"/>
  <c r="CL31" i="54"/>
  <c r="CM31" i="54" s="1"/>
  <c r="DH31" i="54"/>
  <c r="DD34" i="60"/>
  <c r="DE34" i="60" s="1"/>
  <c r="DF34" i="60"/>
  <c r="DF31" i="60"/>
  <c r="DD31" i="60"/>
  <c r="DE31" i="60" s="1"/>
  <c r="DF22" i="60"/>
  <c r="DD22" i="60"/>
  <c r="DE22" i="60" s="1"/>
  <c r="CL26" i="64"/>
  <c r="CM26" i="64" s="1"/>
  <c r="DH26" i="64"/>
  <c r="DH32" i="64"/>
  <c r="CL32" i="64"/>
  <c r="CM32" i="64" s="1"/>
  <c r="CL25" i="64"/>
  <c r="CM25" i="64" s="1"/>
  <c r="DH25" i="64"/>
  <c r="CY29" i="62"/>
  <c r="CU29" i="62"/>
  <c r="CY27" i="62"/>
  <c r="CU27" i="62"/>
  <c r="CY26" i="62"/>
  <c r="CU26" i="62"/>
  <c r="CY21" i="50"/>
  <c r="CU21" i="50"/>
  <c r="CY32" i="50"/>
  <c r="CU32" i="50"/>
  <c r="CU30" i="50"/>
  <c r="CY30" i="50"/>
  <c r="CY13" i="74"/>
  <c r="CU13" i="74"/>
  <c r="CL35" i="61"/>
  <c r="CM35" i="61" s="1"/>
  <c r="DH35" i="61"/>
  <c r="CL30" i="61"/>
  <c r="CM30" i="61" s="1"/>
  <c r="DH30" i="61"/>
  <c r="DH12" i="61"/>
  <c r="CL12" i="61"/>
  <c r="CM12" i="61" s="1"/>
  <c r="DD21" i="54"/>
  <c r="DE21" i="54" s="1"/>
  <c r="DF21" i="54"/>
  <c r="DF29" i="54"/>
  <c r="DD29" i="54"/>
  <c r="DE29" i="54" s="1"/>
  <c r="DF10" i="54"/>
  <c r="DD10" i="54"/>
  <c r="DE10" i="54" s="1"/>
  <c r="CL11" i="51"/>
  <c r="CM11" i="51" s="1"/>
  <c r="DH11" i="51"/>
  <c r="DH31" i="51"/>
  <c r="CL31" i="51"/>
  <c r="CM31" i="51" s="1"/>
  <c r="DH19" i="51"/>
  <c r="CL19" i="51"/>
  <c r="CM19" i="51" s="1"/>
  <c r="CY19" i="57"/>
  <c r="CU19" i="57"/>
  <c r="CY28" i="57"/>
  <c r="CU28" i="57"/>
  <c r="CY35" i="57"/>
  <c r="CU35" i="57"/>
  <c r="DH27" i="59"/>
  <c r="CL27" i="59"/>
  <c r="CM27" i="59" s="1"/>
  <c r="DH18" i="59"/>
  <c r="CL18" i="59"/>
  <c r="CM18" i="59" s="1"/>
  <c r="DH16" i="59"/>
  <c r="CL16" i="59"/>
  <c r="CM16" i="59" s="1"/>
  <c r="DF33" i="55"/>
  <c r="DD33" i="55"/>
  <c r="DE33" i="55" s="1"/>
  <c r="DF15" i="55"/>
  <c r="DD15" i="55"/>
  <c r="DE15" i="55" s="1"/>
  <c r="DF19" i="55"/>
  <c r="DD19" i="55"/>
  <c r="DE19" i="55" s="1"/>
  <c r="CL14" i="49"/>
  <c r="CM14" i="49" s="1"/>
  <c r="DH14" i="49"/>
  <c r="DH22" i="53"/>
  <c r="CL22" i="53"/>
  <c r="CM22" i="53" s="1"/>
  <c r="DH17" i="53"/>
  <c r="CL17" i="53"/>
  <c r="CM17" i="53" s="1"/>
  <c r="CL24" i="53"/>
  <c r="CM24" i="53" s="1"/>
  <c r="DH24" i="53"/>
  <c r="CY22" i="71"/>
  <c r="CU22" i="71"/>
  <c r="CY27" i="71"/>
  <c r="CU27" i="71"/>
  <c r="CY20" i="71"/>
  <c r="CU20" i="71"/>
  <c r="CL13" i="70"/>
  <c r="CM13" i="70" s="1"/>
  <c r="DH13" i="70"/>
  <c r="DH17" i="60"/>
  <c r="CL17" i="60"/>
  <c r="CM17" i="60" s="1"/>
  <c r="CL33" i="60"/>
  <c r="CM33" i="60" s="1"/>
  <c r="DH33" i="60"/>
  <c r="DH10" i="60"/>
  <c r="CL10" i="60"/>
  <c r="CM10" i="60" s="1"/>
  <c r="CY32" i="68"/>
  <c r="CU32" i="68"/>
  <c r="CY20" i="68"/>
  <c r="CU20" i="68"/>
  <c r="CY17" i="68"/>
  <c r="CU17" i="68"/>
  <c r="DF35" i="62"/>
  <c r="DD35" i="62"/>
  <c r="DE35" i="62" s="1"/>
  <c r="DF25" i="62"/>
  <c r="DD25" i="62"/>
  <c r="DE25" i="62" s="1"/>
  <c r="DF20" i="62"/>
  <c r="DD20" i="62"/>
  <c r="DE20" i="62" s="1"/>
  <c r="DD19" i="50"/>
  <c r="DE19" i="50" s="1"/>
  <c r="DF19" i="50"/>
  <c r="DD15" i="50"/>
  <c r="DE15" i="50" s="1"/>
  <c r="DF15" i="50"/>
  <c r="DF23" i="50"/>
  <c r="DD23" i="50"/>
  <c r="DE23" i="50" s="1"/>
  <c r="CY25" i="46"/>
  <c r="CU25" i="46"/>
  <c r="CY11" i="46"/>
  <c r="CU11" i="46"/>
  <c r="CY24" i="46"/>
  <c r="CU24" i="46"/>
  <c r="DF14" i="70"/>
  <c r="DD14" i="70"/>
  <c r="DE14" i="70" s="1"/>
  <c r="DF16" i="51"/>
  <c r="DD16" i="51"/>
  <c r="DE16" i="51" s="1"/>
  <c r="DD17" i="51"/>
  <c r="DE17" i="51" s="1"/>
  <c r="DF17" i="51"/>
  <c r="DF35" i="51"/>
  <c r="DD35" i="51"/>
  <c r="DE35" i="51" s="1"/>
  <c r="DH20" i="57"/>
  <c r="CL20" i="57"/>
  <c r="CM20" i="57" s="1"/>
  <c r="DH27" i="57"/>
  <c r="CL27" i="57"/>
  <c r="CM27" i="57" s="1"/>
  <c r="CL35" i="57"/>
  <c r="CM35" i="57" s="1"/>
  <c r="DH35" i="57"/>
  <c r="DF26" i="59"/>
  <c r="DD26" i="59"/>
  <c r="DE26" i="59" s="1"/>
  <c r="DF33" i="59"/>
  <c r="DD33" i="59"/>
  <c r="DE33" i="59" s="1"/>
  <c r="DF23" i="59"/>
  <c r="DD23" i="59"/>
  <c r="DE23" i="59" s="1"/>
  <c r="CY30" i="76"/>
  <c r="CU30" i="76"/>
  <c r="CY15" i="76"/>
  <c r="CU15" i="76"/>
  <c r="CY28" i="76"/>
  <c r="CU28" i="76"/>
  <c r="DD14" i="49"/>
  <c r="DE14" i="49" s="1"/>
  <c r="DF14" i="49"/>
  <c r="DD34" i="53"/>
  <c r="DE34" i="53" s="1"/>
  <c r="DF34" i="53"/>
  <c r="DF15" i="53"/>
  <c r="DD15" i="53"/>
  <c r="DE15" i="53" s="1"/>
  <c r="DF20" i="53"/>
  <c r="DD20" i="53"/>
  <c r="DE20" i="53" s="1"/>
  <c r="DH35" i="71"/>
  <c r="CL35" i="71"/>
  <c r="CM35" i="71" s="1"/>
  <c r="DH10" i="71"/>
  <c r="CL10" i="71"/>
  <c r="CM10" i="71" s="1"/>
  <c r="CL29" i="71"/>
  <c r="CM29" i="71" s="1"/>
  <c r="DH29" i="71"/>
  <c r="DF24" i="56"/>
  <c r="DD24" i="56"/>
  <c r="DE24" i="56" s="1"/>
  <c r="DD15" i="56"/>
  <c r="DE15" i="56" s="1"/>
  <c r="DF15" i="56"/>
  <c r="DD20" i="56"/>
  <c r="DE20" i="56" s="1"/>
  <c r="DF20" i="56"/>
  <c r="DH27" i="69"/>
  <c r="CL27" i="69"/>
  <c r="CM27" i="69" s="1"/>
  <c r="CL32" i="69"/>
  <c r="CM32" i="69" s="1"/>
  <c r="DH32" i="69"/>
  <c r="DH22" i="69"/>
  <c r="CL22" i="69"/>
  <c r="CM22" i="69" s="1"/>
  <c r="DH10" i="52"/>
  <c r="CL10" i="52"/>
  <c r="CM10" i="52" s="1"/>
  <c r="DH28" i="52"/>
  <c r="CL28" i="52"/>
  <c r="CM28" i="52" s="1"/>
  <c r="CL19" i="52"/>
  <c r="CM19" i="52" s="1"/>
  <c r="DH19" i="52"/>
  <c r="CY10" i="47"/>
  <c r="CU10" i="47"/>
  <c r="CY27" i="47"/>
  <c r="CU27" i="47"/>
  <c r="CY34" i="47"/>
  <c r="CU34" i="47"/>
  <c r="CY30" i="70"/>
  <c r="CU30" i="70"/>
  <c r="CY17" i="70"/>
  <c r="CU17" i="70"/>
  <c r="CU26" i="70"/>
  <c r="CY26" i="70"/>
  <c r="DF19" i="69"/>
  <c r="DD19" i="69"/>
  <c r="DE19" i="69" s="1"/>
  <c r="DD18" i="69"/>
  <c r="DE18" i="69" s="1"/>
  <c r="DF18" i="69"/>
  <c r="DF25" i="69"/>
  <c r="DD25" i="69"/>
  <c r="DE25" i="69" s="1"/>
  <c r="DF21" i="58"/>
  <c r="DD21" i="58"/>
  <c r="DE21" i="58" s="1"/>
  <c r="DF17" i="58"/>
  <c r="DD17" i="58"/>
  <c r="DE17" i="58" s="1"/>
  <c r="DF33" i="58"/>
  <c r="DD33" i="58"/>
  <c r="DE33" i="58" s="1"/>
  <c r="DH26" i="67"/>
  <c r="CL26" i="67"/>
  <c r="CM26" i="67" s="1"/>
  <c r="DH12" i="67"/>
  <c r="CL12" i="67"/>
  <c r="CM12" i="67" s="1"/>
  <c r="DH17" i="67"/>
  <c r="CL17" i="67"/>
  <c r="CM17" i="67" s="1"/>
  <c r="DF14" i="64"/>
  <c r="DD14" i="64"/>
  <c r="DE14" i="64" s="1"/>
  <c r="DD35" i="52"/>
  <c r="DE35" i="52" s="1"/>
  <c r="DF35" i="52"/>
  <c r="DF28" i="52"/>
  <c r="DD28" i="52"/>
  <c r="DE28" i="52" s="1"/>
  <c r="DF16" i="52"/>
  <c r="DD16" i="52"/>
  <c r="DE16" i="52" s="1"/>
  <c r="DF15" i="47"/>
  <c r="DD15" i="47"/>
  <c r="DE15" i="47" s="1"/>
  <c r="DF11" i="47"/>
  <c r="DD11" i="47"/>
  <c r="DE11" i="47" s="1"/>
  <c r="DF24" i="47"/>
  <c r="DD24" i="47"/>
  <c r="DE24" i="47" s="1"/>
  <c r="DF31" i="63"/>
  <c r="DD31" i="63"/>
  <c r="DE31" i="63" s="1"/>
  <c r="DD19" i="63"/>
  <c r="DE19" i="63" s="1"/>
  <c r="DF19" i="63"/>
  <c r="DF35" i="63"/>
  <c r="DD35" i="63"/>
  <c r="DE35" i="63" s="1"/>
  <c r="CL12" i="70"/>
  <c r="CM12" i="70" s="1"/>
  <c r="DH12" i="70"/>
  <c r="CL33" i="70"/>
  <c r="CM33" i="70" s="1"/>
  <c r="DH33" i="70"/>
  <c r="CL23" i="70"/>
  <c r="CM23" i="70" s="1"/>
  <c r="DH23" i="70"/>
  <c r="CU14" i="53"/>
  <c r="CY14" i="53"/>
  <c r="DF13" i="72"/>
  <c r="DD13" i="72"/>
  <c r="DE13" i="72" s="1"/>
  <c r="CU14" i="51"/>
  <c r="CY14" i="51"/>
  <c r="CY10" i="74"/>
  <c r="CU10" i="74"/>
  <c r="CY19" i="74"/>
  <c r="CU19" i="74"/>
  <c r="CY26" i="74"/>
  <c r="CU26" i="74"/>
  <c r="CY29" i="75"/>
  <c r="CU29" i="75"/>
  <c r="CY25" i="75"/>
  <c r="CU25" i="75"/>
  <c r="CY33" i="75"/>
  <c r="CU33" i="75"/>
  <c r="DF27" i="68"/>
  <c r="DD27" i="68"/>
  <c r="DE27" i="68" s="1"/>
  <c r="DF20" i="68"/>
  <c r="DD20" i="68"/>
  <c r="DE20" i="68" s="1"/>
  <c r="DD22" i="68"/>
  <c r="DE22" i="68" s="1"/>
  <c r="DF22" i="68"/>
  <c r="CL15" i="62"/>
  <c r="CM15" i="62" s="1"/>
  <c r="DH15" i="62"/>
  <c r="DH23" i="62"/>
  <c r="CL23" i="62"/>
  <c r="CM23" i="62" s="1"/>
  <c r="CL34" i="62"/>
  <c r="CM34" i="62" s="1"/>
  <c r="DH34" i="62"/>
  <c r="CY12" i="56"/>
  <c r="CU12" i="56"/>
  <c r="CY11" i="56"/>
  <c r="CU11" i="56"/>
  <c r="CY34" i="56"/>
  <c r="CU34" i="56"/>
  <c r="DH30" i="50"/>
  <c r="CL30" i="50"/>
  <c r="CM30" i="50" s="1"/>
  <c r="CL26" i="50"/>
  <c r="CM26" i="50" s="1"/>
  <c r="DH26" i="50"/>
  <c r="CL32" i="50"/>
  <c r="CM32" i="50" s="1"/>
  <c r="DH32" i="50"/>
  <c r="CL13" i="74"/>
  <c r="CM13" i="74" s="1"/>
  <c r="DH13" i="74"/>
  <c r="DF10" i="46"/>
  <c r="DD10" i="46"/>
  <c r="DE10" i="46" s="1"/>
  <c r="DF32" i="46"/>
  <c r="DD32" i="46"/>
  <c r="DE32" i="46" s="1"/>
  <c r="DD25" i="46"/>
  <c r="DE25" i="46" s="1"/>
  <c r="DF25" i="46"/>
  <c r="CY19" i="65"/>
  <c r="CU19" i="65"/>
  <c r="CY25" i="65"/>
  <c r="CU25" i="65"/>
  <c r="CY22" i="65"/>
  <c r="CU22" i="65"/>
  <c r="DD29" i="57"/>
  <c r="DE29" i="57" s="1"/>
  <c r="DF29" i="57"/>
  <c r="DF18" i="57"/>
  <c r="DD18" i="57"/>
  <c r="DE18" i="57" s="1"/>
  <c r="DF17" i="57"/>
  <c r="DD17" i="57"/>
  <c r="DE17" i="57" s="1"/>
  <c r="CU14" i="50"/>
  <c r="CY14" i="50"/>
  <c r="DF27" i="76"/>
  <c r="DD27" i="76"/>
  <c r="DE27" i="76" s="1"/>
  <c r="DF24" i="76"/>
  <c r="DD24" i="76"/>
  <c r="DE24" i="76" s="1"/>
  <c r="DF22" i="76"/>
  <c r="DD22" i="76"/>
  <c r="DE22" i="76" s="1"/>
  <c r="CY25" i="49"/>
  <c r="CU25" i="49"/>
  <c r="CY19" i="49"/>
  <c r="CU19" i="49"/>
  <c r="CY33" i="49"/>
  <c r="CU33" i="49"/>
  <c r="DF25" i="71"/>
  <c r="DD25" i="71"/>
  <c r="DE25" i="71" s="1"/>
  <c r="DD15" i="71"/>
  <c r="DE15" i="71" s="1"/>
  <c r="DF15" i="71"/>
  <c r="DD24" i="71"/>
  <c r="DE24" i="71" s="1"/>
  <c r="DF24" i="71"/>
  <c r="DF13" i="62"/>
  <c r="DD13" i="62"/>
  <c r="DE13" i="62" s="1"/>
  <c r="DH30" i="75"/>
  <c r="CL30" i="75"/>
  <c r="CM30" i="75" s="1"/>
  <c r="CL16" i="75"/>
  <c r="CM16" i="75" s="1"/>
  <c r="DH16" i="75"/>
  <c r="CL26" i="75"/>
  <c r="CM26" i="75" s="1"/>
  <c r="DH26" i="75"/>
  <c r="DH33" i="68"/>
  <c r="CL33" i="68"/>
  <c r="CM33" i="68" s="1"/>
  <c r="CL26" i="68"/>
  <c r="CM26" i="68" s="1"/>
  <c r="DH26" i="68"/>
  <c r="DH16" i="68"/>
  <c r="CL16" i="68"/>
  <c r="CM16" i="68" s="1"/>
  <c r="CY19" i="72"/>
  <c r="CU19" i="72"/>
  <c r="CY20" i="72"/>
  <c r="CU20" i="72"/>
  <c r="CY16" i="72"/>
  <c r="CU16" i="72"/>
  <c r="DH23" i="56"/>
  <c r="CL23" i="56"/>
  <c r="CM23" i="56" s="1"/>
  <c r="DH22" i="56"/>
  <c r="CL22" i="56"/>
  <c r="CM22" i="56" s="1"/>
  <c r="DH33" i="56"/>
  <c r="CL33" i="56"/>
  <c r="CM33" i="56" s="1"/>
  <c r="CY27" i="69"/>
  <c r="CU27" i="69"/>
  <c r="CY16" i="69"/>
  <c r="CU16" i="69"/>
  <c r="CU19" i="69"/>
  <c r="CY19" i="69"/>
  <c r="CY12" i="58"/>
  <c r="CU12" i="58"/>
  <c r="CY11" i="58"/>
  <c r="CU11" i="58"/>
  <c r="CY28" i="58"/>
  <c r="CU28" i="58"/>
  <c r="DH15" i="46"/>
  <c r="CL15" i="46"/>
  <c r="CM15" i="46" s="1"/>
  <c r="DH26" i="46"/>
  <c r="CL26" i="46"/>
  <c r="CM26" i="46" s="1"/>
  <c r="DH31" i="46"/>
  <c r="CL31" i="46"/>
  <c r="CM31" i="46" s="1"/>
  <c r="CL17" i="65"/>
  <c r="CM17" i="65" s="1"/>
  <c r="DH17" i="65"/>
  <c r="CL21" i="65"/>
  <c r="CM21" i="65" s="1"/>
  <c r="DH21" i="65"/>
  <c r="DH30" i="65"/>
  <c r="CL30" i="65"/>
  <c r="CM30" i="65" s="1"/>
  <c r="CU17" i="52"/>
  <c r="CY17" i="52"/>
  <c r="CY25" i="52"/>
  <c r="CU25" i="52"/>
  <c r="CY27" i="52"/>
  <c r="CU27" i="52"/>
  <c r="CY19" i="63"/>
  <c r="CU19" i="63"/>
  <c r="CY15" i="63"/>
  <c r="CU15" i="63"/>
  <c r="CY10" i="63"/>
  <c r="CU10" i="63"/>
  <c r="DH25" i="76"/>
  <c r="CL25" i="76"/>
  <c r="CM25" i="76" s="1"/>
  <c r="CL12" i="76"/>
  <c r="CM12" i="76" s="1"/>
  <c r="DH12" i="76"/>
  <c r="CL29" i="76"/>
  <c r="CM29" i="76" s="1"/>
  <c r="DH29" i="76"/>
  <c r="CL14" i="52"/>
  <c r="CM14" i="52" s="1"/>
  <c r="DH14" i="52"/>
  <c r="DF26" i="49"/>
  <c r="DD26" i="49"/>
  <c r="DE26" i="49" s="1"/>
  <c r="DF18" i="49"/>
  <c r="DD18" i="49"/>
  <c r="DE18" i="49" s="1"/>
  <c r="DF11" i="49"/>
  <c r="DD11" i="49"/>
  <c r="DE11" i="49" s="1"/>
  <c r="DF28" i="75"/>
  <c r="DD28" i="75"/>
  <c r="DE28" i="75" s="1"/>
  <c r="DF17" i="75"/>
  <c r="DD17" i="75"/>
  <c r="DE17" i="75" s="1"/>
  <c r="DF23" i="75"/>
  <c r="DD23" i="75"/>
  <c r="DE23" i="75" s="1"/>
  <c r="CL33" i="72"/>
  <c r="CM33" i="72" s="1"/>
  <c r="DH33" i="72"/>
  <c r="DH28" i="72"/>
  <c r="CL28" i="72"/>
  <c r="CM28" i="72" s="1"/>
  <c r="CL15" i="72"/>
  <c r="CM15" i="72" s="1"/>
  <c r="DH15" i="72"/>
  <c r="CL30" i="58"/>
  <c r="CM30" i="58" s="1"/>
  <c r="DH30" i="58"/>
  <c r="CL28" i="58"/>
  <c r="CM28" i="58" s="1"/>
  <c r="DH28" i="58"/>
  <c r="DH10" i="58"/>
  <c r="CL10" i="58"/>
  <c r="CM10" i="58" s="1"/>
  <c r="DH14" i="68"/>
  <c r="CL14" i="68"/>
  <c r="CM14" i="68" s="1"/>
  <c r="CY35" i="67"/>
  <c r="CU35" i="67"/>
  <c r="CY23" i="67"/>
  <c r="CU23" i="67"/>
  <c r="CY17" i="67"/>
  <c r="CU17" i="67"/>
  <c r="DF33" i="65"/>
  <c r="DD33" i="65"/>
  <c r="DE33" i="65" s="1"/>
  <c r="DD23" i="65"/>
  <c r="DE23" i="65" s="1"/>
  <c r="DF23" i="65"/>
  <c r="DF34" i="65"/>
  <c r="DD34" i="65"/>
  <c r="DE34" i="65" s="1"/>
  <c r="CU30" i="48"/>
  <c r="CY30" i="48"/>
  <c r="CY16" i="48"/>
  <c r="CU16" i="48"/>
  <c r="CY32" i="48"/>
  <c r="CU32" i="48"/>
  <c r="DH19" i="63"/>
  <c r="CL19" i="63"/>
  <c r="CM19" i="63" s="1"/>
  <c r="CL26" i="63"/>
  <c r="CM26" i="63" s="1"/>
  <c r="DH26" i="63"/>
  <c r="CL23" i="63"/>
  <c r="CM23" i="63" s="1"/>
  <c r="DH23" i="63"/>
  <c r="DH26" i="49"/>
  <c r="CL26" i="49"/>
  <c r="CM26" i="49" s="1"/>
  <c r="DH27" i="49"/>
  <c r="CL27" i="49"/>
  <c r="CM27" i="49" s="1"/>
  <c r="DH35" i="49"/>
  <c r="CL35" i="49"/>
  <c r="CM35" i="49" s="1"/>
  <c r="DS13" i="46"/>
  <c r="DF16" i="72"/>
  <c r="DD16" i="72"/>
  <c r="DE16" i="72" s="1"/>
  <c r="DF26" i="72"/>
  <c r="DD26" i="72"/>
  <c r="DE26" i="72" s="1"/>
  <c r="DF35" i="72"/>
  <c r="DD35" i="72"/>
  <c r="DE35" i="72" s="1"/>
  <c r="CU20" i="66"/>
  <c r="CY20" i="66"/>
  <c r="CY18" i="66"/>
  <c r="CU18" i="66"/>
  <c r="CU12" i="66"/>
  <c r="CY12" i="66"/>
  <c r="DF30" i="48"/>
  <c r="DD30" i="48"/>
  <c r="DE30" i="48" s="1"/>
  <c r="DD33" i="48"/>
  <c r="DE33" i="48" s="1"/>
  <c r="DF33" i="48"/>
  <c r="DF31" i="48"/>
  <c r="DD31" i="48"/>
  <c r="DE31" i="48" s="1"/>
  <c r="DH14" i="48"/>
  <c r="CL14" i="48"/>
  <c r="CM14" i="48" s="1"/>
  <c r="CY28" i="61"/>
  <c r="CU28" i="61"/>
  <c r="CY21" i="61"/>
  <c r="CU21" i="61"/>
  <c r="CY22" i="61"/>
  <c r="CU22" i="61"/>
  <c r="CL22" i="48"/>
  <c r="CM22" i="48" s="1"/>
  <c r="DH22" i="48"/>
  <c r="CL16" i="48"/>
  <c r="CM16" i="48" s="1"/>
  <c r="DH16" i="48"/>
  <c r="CL35" i="48"/>
  <c r="CM35" i="48" s="1"/>
  <c r="DH35" i="48"/>
  <c r="DH30" i="47"/>
  <c r="CL30" i="47"/>
  <c r="CM30" i="47" s="1"/>
  <c r="CL10" i="47"/>
  <c r="CM10" i="47" s="1"/>
  <c r="DH10" i="47"/>
  <c r="CL34" i="47"/>
  <c r="CM34" i="47" s="1"/>
  <c r="DH34" i="47"/>
  <c r="DF24" i="70"/>
  <c r="DD24" i="70"/>
  <c r="DE24" i="70" s="1"/>
  <c r="DF20" i="70"/>
  <c r="DD20" i="70"/>
  <c r="DE20" i="70" s="1"/>
  <c r="DF17" i="70"/>
  <c r="DD17" i="70"/>
  <c r="DE17" i="70" s="1"/>
  <c r="CY32" i="51"/>
  <c r="CU32" i="51"/>
  <c r="CY25" i="51"/>
  <c r="CU25" i="51"/>
  <c r="CY34" i="51"/>
  <c r="CU34" i="51"/>
  <c r="DH14" i="55"/>
  <c r="CL14" i="55"/>
  <c r="CM14" i="55" s="1"/>
  <c r="DF15" i="67"/>
  <c r="DD15" i="67"/>
  <c r="DE15" i="67" s="1"/>
  <c r="DF28" i="67"/>
  <c r="DD28" i="67"/>
  <c r="DE28" i="67" s="1"/>
  <c r="DF17" i="67"/>
  <c r="DD17" i="67"/>
  <c r="DE17" i="67" s="1"/>
  <c r="CU30" i="54"/>
  <c r="CY30" i="54"/>
  <c r="CY12" i="54"/>
  <c r="CU12" i="54"/>
  <c r="CY22" i="54"/>
  <c r="CU22" i="54"/>
  <c r="CY31" i="59"/>
  <c r="CU31" i="59"/>
  <c r="CY23" i="59"/>
  <c r="CU23" i="59"/>
  <c r="CY22" i="59"/>
  <c r="CU22" i="59"/>
  <c r="DH23" i="55"/>
  <c r="CL23" i="55"/>
  <c r="CM23" i="55" s="1"/>
  <c r="CL17" i="55"/>
  <c r="CM17" i="55" s="1"/>
  <c r="DH17" i="55"/>
  <c r="DH16" i="55"/>
  <c r="CL16" i="55"/>
  <c r="CM16" i="55" s="1"/>
  <c r="CY20" i="64"/>
  <c r="CU20" i="64"/>
  <c r="CY15" i="64"/>
  <c r="CU15" i="64"/>
  <c r="CY19" i="64"/>
  <c r="CU19" i="64"/>
  <c r="DF18" i="66"/>
  <c r="DD18" i="66"/>
  <c r="DE18" i="66" s="1"/>
  <c r="DD10" i="66"/>
  <c r="DE10" i="66" s="1"/>
  <c r="DF10" i="66"/>
  <c r="DF35" i="66"/>
  <c r="DD35" i="66"/>
  <c r="DE35" i="66" s="1"/>
  <c r="CY15" i="55"/>
  <c r="CU15" i="55"/>
  <c r="CU11" i="55"/>
  <c r="CY11" i="55"/>
  <c r="CY31" i="55"/>
  <c r="CU31" i="55"/>
  <c r="DH19" i="74"/>
  <c r="CL19" i="74"/>
  <c r="CM19" i="74" s="1"/>
  <c r="DH29" i="74"/>
  <c r="CL29" i="74"/>
  <c r="CM29" i="74" s="1"/>
  <c r="CL17" i="74"/>
  <c r="CM17" i="74" s="1"/>
  <c r="DH17" i="74"/>
  <c r="CY10" i="53"/>
  <c r="CU10" i="53"/>
  <c r="CY22" i="53"/>
  <c r="CU22" i="53"/>
  <c r="CY24" i="53"/>
  <c r="CU24" i="53"/>
  <c r="DF30" i="74"/>
  <c r="DD30" i="74"/>
  <c r="DE30" i="74" s="1"/>
  <c r="DF11" i="74"/>
  <c r="DD11" i="74"/>
  <c r="DE11" i="74" s="1"/>
  <c r="DF10" i="74"/>
  <c r="DD10" i="74"/>
  <c r="DE10" i="74" s="1"/>
  <c r="AT13" i="1" a="1"/>
  <c r="AT13" i="1" s="1"/>
  <c r="AT12" i="1" a="1"/>
  <c r="AT12" i="1" s="1"/>
  <c r="AT11" i="1" a="1"/>
  <c r="AT11" i="1" s="1"/>
  <c r="AT25" i="1" a="1"/>
  <c r="AT25" i="1" s="1"/>
  <c r="AT28" i="1" a="1"/>
  <c r="AT28" i="1" s="1"/>
  <c r="AT27" i="1" a="1"/>
  <c r="AT27" i="1" s="1"/>
  <c r="AT26" i="1" a="1"/>
  <c r="AT26" i="1" s="1"/>
  <c r="AT18" i="1" a="1"/>
  <c r="AT18" i="1" s="1"/>
  <c r="AT21" i="1" a="1"/>
  <c r="AT21" i="1" s="1"/>
  <c r="AT19" i="1" a="1"/>
  <c r="AT19" i="1" s="1"/>
  <c r="AT20" i="1" a="1"/>
  <c r="AT20" i="1" s="1"/>
  <c r="AT33" i="1" a="1"/>
  <c r="AT33" i="1" s="1"/>
  <c r="AT32" i="1" a="1"/>
  <c r="AT32" i="1" s="1"/>
  <c r="AT35" i="1" a="1"/>
  <c r="AT35" i="1" s="1"/>
  <c r="AT34" i="1" a="1"/>
  <c r="AT34" i="1" s="1"/>
  <c r="F34" i="1" a="1"/>
  <c r="F34" i="1" s="1"/>
  <c r="N34" i="1" s="1"/>
  <c r="P34" i="1" s="1"/>
  <c r="F32" i="1" a="1"/>
  <c r="F32" i="1" s="1"/>
  <c r="N32" i="1" s="1"/>
  <c r="Q32" i="1" s="1"/>
  <c r="F33" i="1" a="1"/>
  <c r="F33" i="1" s="1"/>
  <c r="N33" i="1" s="1"/>
  <c r="R33" i="1" s="1"/>
  <c r="CR31" i="1"/>
  <c r="AN33" i="1"/>
  <c r="AS33" i="1" s="1"/>
  <c r="CV33" i="1" s="1"/>
  <c r="F35" i="1" a="1"/>
  <c r="F35" i="1" s="1"/>
  <c r="N35" i="1" s="1"/>
  <c r="R35" i="1" s="1"/>
  <c r="DL25" i="1"/>
  <c r="DL14" i="1"/>
  <c r="DL13" i="1"/>
  <c r="CR24" i="1"/>
  <c r="F25" i="1" a="1"/>
  <c r="F25" i="1" s="1"/>
  <c r="N25" i="1" s="1"/>
  <c r="F26" i="1" a="1"/>
  <c r="F26" i="1" s="1"/>
  <c r="N26" i="1" s="1"/>
  <c r="F28" i="1" a="1"/>
  <c r="F28" i="1" s="1"/>
  <c r="N28" i="1" s="1"/>
  <c r="F27" i="1" a="1"/>
  <c r="F27" i="1" s="1"/>
  <c r="N27" i="1" s="1"/>
  <c r="CR10" i="1"/>
  <c r="F14" i="1" a="1"/>
  <c r="F14" i="1" s="1"/>
  <c r="N14" i="1" s="1"/>
  <c r="F13" i="1" a="1"/>
  <c r="F13" i="1" s="1"/>
  <c r="N13" i="1" s="1"/>
  <c r="F12" i="1" a="1"/>
  <c r="F12" i="1" s="1"/>
  <c r="N12" i="1" s="1"/>
  <c r="F11" i="1" a="1"/>
  <c r="F11" i="1" s="1"/>
  <c r="N11" i="1" s="1"/>
  <c r="CR17" i="1"/>
  <c r="F18" i="1" a="1"/>
  <c r="F18" i="1" s="1"/>
  <c r="N18" i="1" s="1"/>
  <c r="F21" i="1" a="1"/>
  <c r="F21" i="1" s="1"/>
  <c r="N21" i="1" s="1"/>
  <c r="F20" i="1" a="1"/>
  <c r="F20" i="1" s="1"/>
  <c r="N20" i="1" s="1"/>
  <c r="F19" i="1" a="1"/>
  <c r="F19" i="1" s="1"/>
  <c r="N19" i="1" s="1"/>
  <c r="DE14" i="72" l="1"/>
  <c r="DS14" i="72" s="1"/>
  <c r="DE14" i="60"/>
  <c r="DS14" i="60" s="1"/>
  <c r="DE14" i="53"/>
  <c r="DS14" i="53" s="1"/>
  <c r="DS14" i="63"/>
  <c r="DS13" i="57"/>
  <c r="BL17" i="1" a="1"/>
  <c r="BL17" i="1" s="1"/>
  <c r="X17" i="1" a="1"/>
  <c r="X17" i="1" s="1"/>
  <c r="BL31" i="1" a="1"/>
  <c r="BL31" i="1" s="1"/>
  <c r="X31" i="1" a="1"/>
  <c r="X31" i="1" s="1"/>
  <c r="BL24" i="1" a="1"/>
  <c r="BL24" i="1" s="1"/>
  <c r="X24" i="1" a="1"/>
  <c r="X24" i="1" s="1"/>
  <c r="DL21" i="1"/>
  <c r="BL10" i="1" a="1"/>
  <c r="BL10" i="1" s="1"/>
  <c r="X10" i="1" a="1"/>
  <c r="X10" i="1" s="1"/>
  <c r="DS14" i="56"/>
  <c r="DS13" i="47"/>
  <c r="DI13" i="47"/>
  <c r="DS14" i="69"/>
  <c r="DS14" i="65"/>
  <c r="DS14" i="76"/>
  <c r="DS14" i="71"/>
  <c r="DI13" i="68"/>
  <c r="DI14" i="76"/>
  <c r="DI13" i="50"/>
  <c r="DI14" i="72"/>
  <c r="DI13" i="49"/>
  <c r="DI13" i="64"/>
  <c r="DI14" i="63"/>
  <c r="DI13" i="57"/>
  <c r="DM29" i="74"/>
  <c r="DN29" i="74" s="1"/>
  <c r="DI29" i="74"/>
  <c r="DM22" i="48"/>
  <c r="DN22" i="48" s="1"/>
  <c r="DI22" i="48"/>
  <c r="DM27" i="49"/>
  <c r="DN27" i="49" s="1"/>
  <c r="DI27" i="49"/>
  <c r="DM23" i="55"/>
  <c r="DN23" i="55" s="1"/>
  <c r="DI23" i="55"/>
  <c r="DM32" i="69"/>
  <c r="DN32" i="69" s="1"/>
  <c r="DI32" i="69"/>
  <c r="DM21" i="63"/>
  <c r="DN21" i="63" s="1"/>
  <c r="DI21" i="63"/>
  <c r="DM32" i="71"/>
  <c r="DN32" i="71" s="1"/>
  <c r="DI32" i="71"/>
  <c r="DM29" i="60"/>
  <c r="DN29" i="60" s="1"/>
  <c r="DI29" i="60"/>
  <c r="DM18" i="68"/>
  <c r="DN18" i="68" s="1"/>
  <c r="DI18" i="68"/>
  <c r="DM33" i="75"/>
  <c r="DN33" i="75" s="1"/>
  <c r="DI33" i="75"/>
  <c r="DM30" i="47"/>
  <c r="DN30" i="47" s="1"/>
  <c r="DI30" i="47"/>
  <c r="DM23" i="63"/>
  <c r="DN23" i="63" s="1"/>
  <c r="DI23" i="63"/>
  <c r="DM15" i="72"/>
  <c r="DN15" i="72" s="1"/>
  <c r="DI15" i="72"/>
  <c r="DM12" i="76"/>
  <c r="DN12" i="76" s="1"/>
  <c r="DI12" i="76"/>
  <c r="DM26" i="68"/>
  <c r="DN26" i="68" s="1"/>
  <c r="DI26" i="68"/>
  <c r="DM34" i="62"/>
  <c r="DN34" i="62" s="1"/>
  <c r="DI34" i="62"/>
  <c r="DM33" i="70"/>
  <c r="DN33" i="70" s="1"/>
  <c r="DI33" i="70"/>
  <c r="DM29" i="71"/>
  <c r="DN29" i="71" s="1"/>
  <c r="DI29" i="71"/>
  <c r="DM35" i="61"/>
  <c r="DN35" i="61" s="1"/>
  <c r="DI35" i="61"/>
  <c r="DM25" i="64"/>
  <c r="DN25" i="64" s="1"/>
  <c r="DI25" i="64"/>
  <c r="DM13" i="51"/>
  <c r="DN13" i="51" s="1"/>
  <c r="DI13" i="51"/>
  <c r="DM23" i="68"/>
  <c r="DN23" i="68" s="1"/>
  <c r="DI23" i="68"/>
  <c r="DM14" i="75"/>
  <c r="DN14" i="75" s="1"/>
  <c r="DI14" i="75"/>
  <c r="DM27" i="51"/>
  <c r="DN27" i="51" s="1"/>
  <c r="DI27" i="51"/>
  <c r="DM20" i="64"/>
  <c r="DN20" i="64" s="1"/>
  <c r="DI20" i="64"/>
  <c r="DM24" i="70"/>
  <c r="DN24" i="70" s="1"/>
  <c r="DI24" i="70"/>
  <c r="DM14" i="64"/>
  <c r="DN14" i="64" s="1"/>
  <c r="DI14" i="64"/>
  <c r="DM31" i="57"/>
  <c r="DN31" i="57" s="1"/>
  <c r="DI31" i="57"/>
  <c r="DM14" i="61"/>
  <c r="DN14" i="61" s="1"/>
  <c r="DI14" i="61"/>
  <c r="DM18" i="48"/>
  <c r="DN18" i="48" s="1"/>
  <c r="DI18" i="48"/>
  <c r="DM31" i="75"/>
  <c r="DN31" i="75" s="1"/>
  <c r="DI31" i="75"/>
  <c r="DM26" i="70"/>
  <c r="DN26" i="70" s="1"/>
  <c r="DI26" i="70"/>
  <c r="DM26" i="53"/>
  <c r="DN26" i="53" s="1"/>
  <c r="DI26" i="53"/>
  <c r="DM27" i="74"/>
  <c r="DN27" i="74" s="1"/>
  <c r="DI27" i="74"/>
  <c r="DM24" i="55"/>
  <c r="DN24" i="55" s="1"/>
  <c r="DI24" i="55"/>
  <c r="DM32" i="48"/>
  <c r="DN32" i="48" s="1"/>
  <c r="DI32" i="48"/>
  <c r="DM18" i="58"/>
  <c r="DN18" i="58" s="1"/>
  <c r="DI18" i="58"/>
  <c r="DM24" i="46"/>
  <c r="DN24" i="46" s="1"/>
  <c r="DI24" i="46"/>
  <c r="DM12" i="56"/>
  <c r="DN12" i="56" s="1"/>
  <c r="DI12" i="56"/>
  <c r="DM27" i="68"/>
  <c r="DN27" i="68" s="1"/>
  <c r="DI27" i="68"/>
  <c r="DM15" i="70"/>
  <c r="DN15" i="70" s="1"/>
  <c r="DI15" i="70"/>
  <c r="DM25" i="69"/>
  <c r="DN25" i="69" s="1"/>
  <c r="DI25" i="69"/>
  <c r="DM18" i="57"/>
  <c r="DN18" i="57" s="1"/>
  <c r="DI18" i="57"/>
  <c r="DM20" i="53"/>
  <c r="DN20" i="53" s="1"/>
  <c r="DI20" i="53"/>
  <c r="DM33" i="59"/>
  <c r="DN33" i="59" s="1"/>
  <c r="DI33" i="59"/>
  <c r="DM21" i="61"/>
  <c r="DN21" i="61" s="1"/>
  <c r="DI21" i="61"/>
  <c r="DM22" i="66"/>
  <c r="DN22" i="66" s="1"/>
  <c r="DI22" i="66"/>
  <c r="DM22" i="67"/>
  <c r="DN22" i="67" s="1"/>
  <c r="DI22" i="67"/>
  <c r="DM22" i="51"/>
  <c r="DN22" i="51" s="1"/>
  <c r="DI22" i="51"/>
  <c r="DM24" i="63"/>
  <c r="DN24" i="63" s="1"/>
  <c r="DI24" i="63"/>
  <c r="DM34" i="67"/>
  <c r="DN34" i="67" s="1"/>
  <c r="DI34" i="67"/>
  <c r="DM24" i="61"/>
  <c r="DN24" i="61" s="1"/>
  <c r="DI24" i="61"/>
  <c r="DM24" i="52"/>
  <c r="DN24" i="52" s="1"/>
  <c r="DI24" i="52"/>
  <c r="DM23" i="74"/>
  <c r="DN23" i="74" s="1"/>
  <c r="DI23" i="74"/>
  <c r="DM32" i="47"/>
  <c r="DN32" i="47" s="1"/>
  <c r="DI32" i="47"/>
  <c r="DM11" i="65"/>
  <c r="DN11" i="65" s="1"/>
  <c r="DI11" i="65"/>
  <c r="DM35" i="70"/>
  <c r="DN35" i="70" s="1"/>
  <c r="DI35" i="70"/>
  <c r="DM29" i="52"/>
  <c r="DN29" i="52" s="1"/>
  <c r="DI29" i="52"/>
  <c r="DM15" i="51"/>
  <c r="DN15" i="51" s="1"/>
  <c r="DI15" i="51"/>
  <c r="DM11" i="66"/>
  <c r="DN11" i="66" s="1"/>
  <c r="DI11" i="66"/>
  <c r="DM28" i="65"/>
  <c r="DN28" i="65" s="1"/>
  <c r="DI28" i="65"/>
  <c r="DM34" i="71"/>
  <c r="DN34" i="71" s="1"/>
  <c r="DI34" i="71"/>
  <c r="DM18" i="55"/>
  <c r="DN18" i="55" s="1"/>
  <c r="DI18" i="55"/>
  <c r="DM25" i="63"/>
  <c r="DN25" i="63" s="1"/>
  <c r="DI25" i="63"/>
  <c r="DM11" i="58"/>
  <c r="DN11" i="58" s="1"/>
  <c r="DI11" i="58"/>
  <c r="DM32" i="46"/>
  <c r="DN32" i="46" s="1"/>
  <c r="DI32" i="46"/>
  <c r="DM19" i="70"/>
  <c r="DN19" i="70" s="1"/>
  <c r="DI19" i="70"/>
  <c r="DM34" i="69"/>
  <c r="DN34" i="69" s="1"/>
  <c r="DI34" i="69"/>
  <c r="DM31" i="60"/>
  <c r="DN31" i="60" s="1"/>
  <c r="DI31" i="60"/>
  <c r="DM29" i="51"/>
  <c r="DN29" i="51" s="1"/>
  <c r="DI29" i="51"/>
  <c r="DM24" i="64"/>
  <c r="DN24" i="64" s="1"/>
  <c r="DI24" i="64"/>
  <c r="DM25" i="65"/>
  <c r="DN25" i="65" s="1"/>
  <c r="DI25" i="65"/>
  <c r="DM30" i="48"/>
  <c r="DN30" i="48" s="1"/>
  <c r="DI30" i="48"/>
  <c r="DM35" i="65"/>
  <c r="DN35" i="65" s="1"/>
  <c r="DI35" i="65"/>
  <c r="DM25" i="68"/>
  <c r="DN25" i="68" s="1"/>
  <c r="DI25" i="68"/>
  <c r="DM34" i="61"/>
  <c r="DN34" i="61" s="1"/>
  <c r="DI34" i="61"/>
  <c r="DM10" i="48"/>
  <c r="DN10" i="48" s="1"/>
  <c r="DI10" i="48"/>
  <c r="DM22" i="68"/>
  <c r="DN22" i="68" s="1"/>
  <c r="DI22" i="68"/>
  <c r="DM28" i="57"/>
  <c r="DN28" i="57" s="1"/>
  <c r="DI28" i="57"/>
  <c r="DM10" i="61"/>
  <c r="DN10" i="61" s="1"/>
  <c r="DI10" i="61"/>
  <c r="DM34" i="74"/>
  <c r="DN34" i="74" s="1"/>
  <c r="DI34" i="74"/>
  <c r="DM11" i="49"/>
  <c r="DN11" i="49" s="1"/>
  <c r="DI11" i="49"/>
  <c r="DM12" i="63"/>
  <c r="DN12" i="63" s="1"/>
  <c r="DI12" i="63"/>
  <c r="DM23" i="58"/>
  <c r="DN23" i="58" s="1"/>
  <c r="DI23" i="58"/>
  <c r="DM22" i="72"/>
  <c r="DN22" i="72" s="1"/>
  <c r="DI22" i="72"/>
  <c r="DM14" i="62"/>
  <c r="DN14" i="62" s="1"/>
  <c r="DI14" i="62"/>
  <c r="DM21" i="68"/>
  <c r="DN21" i="68" s="1"/>
  <c r="DI21" i="68"/>
  <c r="DM12" i="75"/>
  <c r="DN12" i="75" s="1"/>
  <c r="DI12" i="75"/>
  <c r="DM29" i="50"/>
  <c r="DN29" i="50" s="1"/>
  <c r="DI29" i="50"/>
  <c r="DM13" i="52"/>
  <c r="DN13" i="52" s="1"/>
  <c r="DI13" i="52"/>
  <c r="DM19" i="53"/>
  <c r="DN19" i="53" s="1"/>
  <c r="DI19" i="53"/>
  <c r="DM12" i="59"/>
  <c r="DN12" i="59" s="1"/>
  <c r="DI12" i="59"/>
  <c r="DM31" i="64"/>
  <c r="DN31" i="64" s="1"/>
  <c r="DI31" i="64"/>
  <c r="DM28" i="55"/>
  <c r="DN28" i="55" s="1"/>
  <c r="DI28" i="55"/>
  <c r="DM28" i="47"/>
  <c r="DN28" i="47" s="1"/>
  <c r="DI28" i="47"/>
  <c r="DM31" i="70"/>
  <c r="DN31" i="70" s="1"/>
  <c r="DI31" i="70"/>
  <c r="DM25" i="52"/>
  <c r="DN25" i="52" s="1"/>
  <c r="DI25" i="52"/>
  <c r="DM27" i="61"/>
  <c r="DN27" i="61" s="1"/>
  <c r="DI27" i="61"/>
  <c r="DM16" i="51"/>
  <c r="DN16" i="51" s="1"/>
  <c r="DI16" i="51"/>
  <c r="DM20" i="66"/>
  <c r="DN20" i="66" s="1"/>
  <c r="DI20" i="66"/>
  <c r="DM21" i="60"/>
  <c r="DN21" i="60" s="1"/>
  <c r="DI21" i="60"/>
  <c r="DM27" i="46"/>
  <c r="DN27" i="46" s="1"/>
  <c r="DI27" i="46"/>
  <c r="DM14" i="70"/>
  <c r="DN14" i="70" s="1"/>
  <c r="DI14" i="70"/>
  <c r="DM19" i="54"/>
  <c r="DN19" i="54" s="1"/>
  <c r="DI19" i="54"/>
  <c r="DM27" i="57"/>
  <c r="DN27" i="57" s="1"/>
  <c r="DI27" i="57"/>
  <c r="DM10" i="67"/>
  <c r="DN10" i="67" s="1"/>
  <c r="DI10" i="67"/>
  <c r="DM31" i="59"/>
  <c r="DN31" i="59" s="1"/>
  <c r="DI31" i="59"/>
  <c r="DM30" i="53"/>
  <c r="DN30" i="53" s="1"/>
  <c r="DI30" i="53"/>
  <c r="DM14" i="48"/>
  <c r="DN14" i="48" s="1"/>
  <c r="DI14" i="48"/>
  <c r="DM30" i="58"/>
  <c r="DN30" i="58" s="1"/>
  <c r="DI30" i="58"/>
  <c r="DM29" i="76"/>
  <c r="DN29" i="76" s="1"/>
  <c r="DI29" i="76"/>
  <c r="DM26" i="50"/>
  <c r="DN26" i="50" s="1"/>
  <c r="DI26" i="50"/>
  <c r="DM24" i="53"/>
  <c r="DN24" i="53" s="1"/>
  <c r="DI24" i="53"/>
  <c r="DM34" i="57"/>
  <c r="DN34" i="57" s="1"/>
  <c r="DI34" i="57"/>
  <c r="DM23" i="59"/>
  <c r="DN23" i="59" s="1"/>
  <c r="DI23" i="59"/>
  <c r="DM12" i="72"/>
  <c r="DN12" i="72" s="1"/>
  <c r="DI12" i="72"/>
  <c r="DM17" i="74"/>
  <c r="DN17" i="74" s="1"/>
  <c r="DI17" i="74"/>
  <c r="DM35" i="48"/>
  <c r="DN35" i="48" s="1"/>
  <c r="DI35" i="48"/>
  <c r="DM14" i="68"/>
  <c r="DN14" i="68" s="1"/>
  <c r="DI14" i="68"/>
  <c r="DM30" i="65"/>
  <c r="DN30" i="65" s="1"/>
  <c r="DI30" i="65"/>
  <c r="DM31" i="46"/>
  <c r="DN31" i="46" s="1"/>
  <c r="DI31" i="46"/>
  <c r="DM30" i="75"/>
  <c r="DN30" i="75" s="1"/>
  <c r="DI30" i="75"/>
  <c r="DM30" i="50"/>
  <c r="DN30" i="50" s="1"/>
  <c r="DI30" i="50"/>
  <c r="DM17" i="67"/>
  <c r="DN17" i="67" s="1"/>
  <c r="DI17" i="67"/>
  <c r="DM28" i="52"/>
  <c r="DN28" i="52" s="1"/>
  <c r="DI28" i="52"/>
  <c r="DM27" i="69"/>
  <c r="DN27" i="69" s="1"/>
  <c r="DI27" i="69"/>
  <c r="DM10" i="60"/>
  <c r="DN10" i="60" s="1"/>
  <c r="DI10" i="60"/>
  <c r="DM17" i="53"/>
  <c r="DN17" i="53" s="1"/>
  <c r="DI17" i="53"/>
  <c r="DM27" i="59"/>
  <c r="DN27" i="59" s="1"/>
  <c r="DI27" i="59"/>
  <c r="DM19" i="51"/>
  <c r="DN19" i="51" s="1"/>
  <c r="DI19" i="51"/>
  <c r="DM35" i="54"/>
  <c r="DN35" i="54" s="1"/>
  <c r="DI35" i="54"/>
  <c r="DM26" i="62"/>
  <c r="DN26" i="62" s="1"/>
  <c r="DI26" i="62"/>
  <c r="DM21" i="53"/>
  <c r="DN21" i="53" s="1"/>
  <c r="DI21" i="53"/>
  <c r="DM32" i="68"/>
  <c r="DN32" i="68" s="1"/>
  <c r="DI32" i="68"/>
  <c r="DM26" i="55"/>
  <c r="DN26" i="55" s="1"/>
  <c r="DI26" i="55"/>
  <c r="DM18" i="69"/>
  <c r="DN18" i="69" s="1"/>
  <c r="DI18" i="69"/>
  <c r="DM24" i="60"/>
  <c r="DN24" i="60" s="1"/>
  <c r="DI24" i="60"/>
  <c r="DM10" i="54"/>
  <c r="DN10" i="54" s="1"/>
  <c r="DI10" i="54"/>
  <c r="DM12" i="74"/>
  <c r="DN12" i="74" s="1"/>
  <c r="DI12" i="74"/>
  <c r="DM15" i="55"/>
  <c r="DN15" i="55" s="1"/>
  <c r="DI15" i="55"/>
  <c r="DM35" i="72"/>
  <c r="DN35" i="72" s="1"/>
  <c r="DI35" i="72"/>
  <c r="DM17" i="63"/>
  <c r="DN17" i="63" s="1"/>
  <c r="DI17" i="63"/>
  <c r="DM34" i="72"/>
  <c r="DN34" i="72" s="1"/>
  <c r="DI34" i="72"/>
  <c r="DM29" i="65"/>
  <c r="DN29" i="65" s="1"/>
  <c r="DI29" i="65"/>
  <c r="DM17" i="62"/>
  <c r="DN17" i="62" s="1"/>
  <c r="DI17" i="62"/>
  <c r="DM27" i="67"/>
  <c r="DN27" i="67" s="1"/>
  <c r="DI27" i="67"/>
  <c r="DM20" i="52"/>
  <c r="DN20" i="52" s="1"/>
  <c r="DI20" i="52"/>
  <c r="DM14" i="69"/>
  <c r="DN14" i="69" s="1"/>
  <c r="DI14" i="69"/>
  <c r="DM21" i="54"/>
  <c r="DN21" i="54" s="1"/>
  <c r="DI21" i="54"/>
  <c r="DM20" i="71"/>
  <c r="DN20" i="71" s="1"/>
  <c r="DI20" i="71"/>
  <c r="DM11" i="60"/>
  <c r="DN11" i="60" s="1"/>
  <c r="DI11" i="60"/>
  <c r="DM11" i="59"/>
  <c r="DN11" i="59" s="1"/>
  <c r="DI11" i="59"/>
  <c r="DM29" i="61"/>
  <c r="DN29" i="61" s="1"/>
  <c r="DI29" i="61"/>
  <c r="DM32" i="65"/>
  <c r="DN32" i="65" s="1"/>
  <c r="DI32" i="65"/>
  <c r="DM29" i="68"/>
  <c r="DN29" i="68" s="1"/>
  <c r="DI29" i="68"/>
  <c r="DM31" i="63"/>
  <c r="DN31" i="63" s="1"/>
  <c r="DI31" i="63"/>
  <c r="DM20" i="72"/>
  <c r="DN20" i="72" s="1"/>
  <c r="DI20" i="72"/>
  <c r="DM17" i="75"/>
  <c r="DN17" i="75" s="1"/>
  <c r="DI17" i="75"/>
  <c r="DM31" i="53"/>
  <c r="DN31" i="53" s="1"/>
  <c r="DI31" i="53"/>
  <c r="DM28" i="56"/>
  <c r="DN28" i="56" s="1"/>
  <c r="DI28" i="56"/>
  <c r="DM10" i="62"/>
  <c r="DN10" i="62" s="1"/>
  <c r="DI10" i="62"/>
  <c r="DM10" i="53"/>
  <c r="DN10" i="53" s="1"/>
  <c r="DI10" i="53"/>
  <c r="DM28" i="64"/>
  <c r="DN28" i="64" s="1"/>
  <c r="DI28" i="64"/>
  <c r="DM35" i="56"/>
  <c r="DN35" i="56" s="1"/>
  <c r="DI35" i="56"/>
  <c r="DM25" i="50"/>
  <c r="DN25" i="50" s="1"/>
  <c r="DI25" i="50"/>
  <c r="DM19" i="60"/>
  <c r="DN19" i="60" s="1"/>
  <c r="DI19" i="60"/>
  <c r="DM30" i="64"/>
  <c r="DN30" i="64" s="1"/>
  <c r="DI30" i="64"/>
  <c r="DM26" i="74"/>
  <c r="DN26" i="74" s="1"/>
  <c r="DI26" i="74"/>
  <c r="DM13" i="63"/>
  <c r="DN13" i="63" s="1"/>
  <c r="DI13" i="63"/>
  <c r="DM31" i="47"/>
  <c r="DN31" i="47" s="1"/>
  <c r="DI31" i="47"/>
  <c r="DM19" i="48"/>
  <c r="DN19" i="48" s="1"/>
  <c r="DI19" i="48"/>
  <c r="DM16" i="72"/>
  <c r="DN16" i="72" s="1"/>
  <c r="DI16" i="72"/>
  <c r="DM26" i="65"/>
  <c r="DN26" i="65" s="1"/>
  <c r="DI26" i="65"/>
  <c r="DM13" i="59"/>
  <c r="DN13" i="59" s="1"/>
  <c r="DI13" i="59"/>
  <c r="DM21" i="56"/>
  <c r="DN21" i="56" s="1"/>
  <c r="DI21" i="56"/>
  <c r="DM19" i="68"/>
  <c r="DN19" i="68" s="1"/>
  <c r="DI19" i="68"/>
  <c r="DM21" i="62"/>
  <c r="DN21" i="62" s="1"/>
  <c r="DI21" i="62"/>
  <c r="DM24" i="71"/>
  <c r="DN24" i="71" s="1"/>
  <c r="DI24" i="71"/>
  <c r="DM26" i="60"/>
  <c r="DN26" i="60" s="1"/>
  <c r="DI26" i="60"/>
  <c r="DM19" i="72"/>
  <c r="DN19" i="72" s="1"/>
  <c r="DI19" i="72"/>
  <c r="DM10" i="65"/>
  <c r="DN10" i="65" s="1"/>
  <c r="DI10" i="65"/>
  <c r="DM17" i="69"/>
  <c r="DN17" i="69" s="1"/>
  <c r="DI17" i="69"/>
  <c r="DM11" i="55"/>
  <c r="DN11" i="55" s="1"/>
  <c r="DI11" i="55"/>
  <c r="DM23" i="48"/>
  <c r="DN23" i="48" s="1"/>
  <c r="DI23" i="48"/>
  <c r="DM32" i="56"/>
  <c r="DN32" i="56" s="1"/>
  <c r="DI32" i="56"/>
  <c r="DM13" i="48"/>
  <c r="DN13" i="48" s="1"/>
  <c r="DI13" i="48"/>
  <c r="DM31" i="69"/>
  <c r="DN31" i="69" s="1"/>
  <c r="DI31" i="69"/>
  <c r="DM33" i="50"/>
  <c r="DN33" i="50" s="1"/>
  <c r="DI33" i="50"/>
  <c r="DM32" i="72"/>
  <c r="DN32" i="72" s="1"/>
  <c r="DI32" i="72"/>
  <c r="DM27" i="76"/>
  <c r="DN27" i="76" s="1"/>
  <c r="DI27" i="76"/>
  <c r="DM29" i="46"/>
  <c r="DN29" i="46" s="1"/>
  <c r="DI29" i="46"/>
  <c r="DM11" i="54"/>
  <c r="DN11" i="54" s="1"/>
  <c r="DI11" i="54"/>
  <c r="DM10" i="74"/>
  <c r="DN10" i="74" s="1"/>
  <c r="DI10" i="74"/>
  <c r="DM33" i="55"/>
  <c r="DN33" i="55" s="1"/>
  <c r="DI33" i="55"/>
  <c r="DM17" i="48"/>
  <c r="DN17" i="48" s="1"/>
  <c r="DI17" i="48"/>
  <c r="DM16" i="46"/>
  <c r="DN16" i="46" s="1"/>
  <c r="DI16" i="46"/>
  <c r="DM30" i="68"/>
  <c r="DN30" i="68" s="1"/>
  <c r="DI30" i="68"/>
  <c r="DM32" i="67"/>
  <c r="DN32" i="67" s="1"/>
  <c r="DI32" i="67"/>
  <c r="DM19" i="71"/>
  <c r="DN19" i="71" s="1"/>
  <c r="DI19" i="71"/>
  <c r="DM24" i="57"/>
  <c r="DN24" i="57" s="1"/>
  <c r="DI24" i="57"/>
  <c r="DM34" i="60"/>
  <c r="DN34" i="60" s="1"/>
  <c r="DI34" i="60"/>
  <c r="DM20" i="59"/>
  <c r="DN20" i="59" s="1"/>
  <c r="DI20" i="59"/>
  <c r="DM34" i="64"/>
  <c r="DN34" i="64" s="1"/>
  <c r="DI34" i="64"/>
  <c r="DM16" i="63"/>
  <c r="DN16" i="63" s="1"/>
  <c r="DI16" i="63"/>
  <c r="DM18" i="56"/>
  <c r="DN18" i="56" s="1"/>
  <c r="DI18" i="56"/>
  <c r="DM19" i="50"/>
  <c r="DN19" i="50" s="1"/>
  <c r="DI19" i="50"/>
  <c r="DM29" i="67"/>
  <c r="DN29" i="67" s="1"/>
  <c r="DI29" i="67"/>
  <c r="DM33" i="52"/>
  <c r="DN33" i="52" s="1"/>
  <c r="DI33" i="52"/>
  <c r="DM34" i="63"/>
  <c r="DN34" i="63" s="1"/>
  <c r="DI34" i="63"/>
  <c r="DM20" i="65"/>
  <c r="DN20" i="65" s="1"/>
  <c r="DI20" i="65"/>
  <c r="DM16" i="62"/>
  <c r="DN16" i="62" s="1"/>
  <c r="DI16" i="62"/>
  <c r="DM30" i="52"/>
  <c r="DN30" i="52" s="1"/>
  <c r="DI30" i="52"/>
  <c r="DM35" i="68"/>
  <c r="DN35" i="68" s="1"/>
  <c r="DI35" i="68"/>
  <c r="DM22" i="50"/>
  <c r="DN22" i="50" s="1"/>
  <c r="DI22" i="50"/>
  <c r="DM32" i="57"/>
  <c r="DN32" i="57" s="1"/>
  <c r="DI32" i="57"/>
  <c r="DI13" i="62"/>
  <c r="DM26" i="67"/>
  <c r="DN26" i="67" s="1"/>
  <c r="DI26" i="67"/>
  <c r="DM22" i="69"/>
  <c r="DN22" i="69" s="1"/>
  <c r="DI22" i="69"/>
  <c r="DM15" i="76"/>
  <c r="DN15" i="76" s="1"/>
  <c r="DI15" i="76"/>
  <c r="DM16" i="55"/>
  <c r="DN16" i="55" s="1"/>
  <c r="DI16" i="55"/>
  <c r="DM14" i="55"/>
  <c r="DN14" i="55" s="1"/>
  <c r="DI14" i="55"/>
  <c r="DM26" i="63"/>
  <c r="DN26" i="63" s="1"/>
  <c r="DI26" i="63"/>
  <c r="DM21" i="65"/>
  <c r="DN21" i="65" s="1"/>
  <c r="DI21" i="65"/>
  <c r="DM13" i="74"/>
  <c r="DN13" i="74" s="1"/>
  <c r="DI13" i="74"/>
  <c r="DM12" i="70"/>
  <c r="DN12" i="70" s="1"/>
  <c r="DI12" i="70"/>
  <c r="DM35" i="57"/>
  <c r="DN35" i="57" s="1"/>
  <c r="DI35" i="57"/>
  <c r="DM33" i="60"/>
  <c r="DN33" i="60" s="1"/>
  <c r="DI33" i="60"/>
  <c r="DM33" i="66"/>
  <c r="DN33" i="66" s="1"/>
  <c r="DI33" i="66"/>
  <c r="DM26" i="76"/>
  <c r="DN26" i="76" s="1"/>
  <c r="DI26" i="76"/>
  <c r="DM28" i="75"/>
  <c r="DN28" i="75" s="1"/>
  <c r="DI28" i="75"/>
  <c r="DM17" i="66"/>
  <c r="DN17" i="66" s="1"/>
  <c r="DI17" i="66"/>
  <c r="DM22" i="74"/>
  <c r="DN22" i="74" s="1"/>
  <c r="DI22" i="74"/>
  <c r="DM11" i="50"/>
  <c r="DN11" i="50" s="1"/>
  <c r="DI11" i="50"/>
  <c r="DM20" i="47"/>
  <c r="DN20" i="47" s="1"/>
  <c r="DI20" i="47"/>
  <c r="DM32" i="63"/>
  <c r="DN32" i="63" s="1"/>
  <c r="DI32" i="63"/>
  <c r="DM15" i="65"/>
  <c r="DN15" i="65" s="1"/>
  <c r="DI15" i="65"/>
  <c r="DM10" i="56"/>
  <c r="DN10" i="56" s="1"/>
  <c r="DI10" i="56"/>
  <c r="DM33" i="62"/>
  <c r="DN33" i="62" s="1"/>
  <c r="DI33" i="62"/>
  <c r="DM28" i="51"/>
  <c r="DN28" i="51" s="1"/>
  <c r="DI28" i="51"/>
  <c r="DM22" i="54"/>
  <c r="DN22" i="54" s="1"/>
  <c r="DI22" i="54"/>
  <c r="DM16" i="53"/>
  <c r="DN16" i="53" s="1"/>
  <c r="DI16" i="53"/>
  <c r="DM26" i="54"/>
  <c r="DN26" i="54" s="1"/>
  <c r="DI26" i="54"/>
  <c r="DM12" i="58"/>
  <c r="DN12" i="58" s="1"/>
  <c r="DI12" i="58"/>
  <c r="DM18" i="46"/>
  <c r="DN18" i="46" s="1"/>
  <c r="DI18" i="46"/>
  <c r="DM23" i="57"/>
  <c r="DN23" i="57" s="1"/>
  <c r="DI23" i="57"/>
  <c r="DM26" i="56"/>
  <c r="DN26" i="56" s="1"/>
  <c r="DI26" i="56"/>
  <c r="DM15" i="57"/>
  <c r="DN15" i="57" s="1"/>
  <c r="DI15" i="57"/>
  <c r="DM34" i="48"/>
  <c r="DN34" i="48" s="1"/>
  <c r="DI34" i="48"/>
  <c r="DM17" i="46"/>
  <c r="DN17" i="46" s="1"/>
  <c r="DI17" i="46"/>
  <c r="DM27" i="70"/>
  <c r="DN27" i="70" s="1"/>
  <c r="DI27" i="70"/>
  <c r="DM25" i="67"/>
  <c r="DN25" i="67" s="1"/>
  <c r="DI25" i="67"/>
  <c r="DM10" i="55"/>
  <c r="DN10" i="55" s="1"/>
  <c r="DI10" i="55"/>
  <c r="DM18" i="47"/>
  <c r="DN18" i="47" s="1"/>
  <c r="DI18" i="47"/>
  <c r="DM27" i="63"/>
  <c r="DN27" i="63" s="1"/>
  <c r="DI27" i="63"/>
  <c r="DM20" i="58"/>
  <c r="DN20" i="58" s="1"/>
  <c r="DI20" i="58"/>
  <c r="DM16" i="56"/>
  <c r="DN16" i="56" s="1"/>
  <c r="DI16" i="56"/>
  <c r="DM32" i="70"/>
  <c r="DN32" i="70" s="1"/>
  <c r="DI32" i="70"/>
  <c r="DM23" i="52"/>
  <c r="DN23" i="52" s="1"/>
  <c r="DI23" i="52"/>
  <c r="DM17" i="51"/>
  <c r="DN17" i="51" s="1"/>
  <c r="DI17" i="51"/>
  <c r="DM25" i="54"/>
  <c r="DN25" i="54" s="1"/>
  <c r="DI25" i="54"/>
  <c r="DM19" i="46"/>
  <c r="DN19" i="46" s="1"/>
  <c r="DI19" i="46"/>
  <c r="DM32" i="62"/>
  <c r="DN32" i="62" s="1"/>
  <c r="DI32" i="62"/>
  <c r="DM17" i="76"/>
  <c r="DN17" i="76" s="1"/>
  <c r="DI17" i="76"/>
  <c r="DM24" i="68"/>
  <c r="DN24" i="68" s="1"/>
  <c r="DI24" i="68"/>
  <c r="DM19" i="66"/>
  <c r="DN19" i="66" s="1"/>
  <c r="DI19" i="66"/>
  <c r="DM34" i="49"/>
  <c r="DN34" i="49" s="1"/>
  <c r="DI34" i="49"/>
  <c r="DM19" i="76"/>
  <c r="DN19" i="76" s="1"/>
  <c r="DI19" i="76"/>
  <c r="DM22" i="46"/>
  <c r="DN22" i="46" s="1"/>
  <c r="DI22" i="46"/>
  <c r="DM22" i="75"/>
  <c r="DN22" i="75" s="1"/>
  <c r="DI22" i="75"/>
  <c r="DM24" i="54"/>
  <c r="DN24" i="54" s="1"/>
  <c r="DI24" i="54"/>
  <c r="DM16" i="60"/>
  <c r="DN16" i="60" s="1"/>
  <c r="DI16" i="60"/>
  <c r="DM21" i="55"/>
  <c r="DN21" i="55" s="1"/>
  <c r="DI21" i="55"/>
  <c r="DM17" i="49"/>
  <c r="DN17" i="49" s="1"/>
  <c r="DI17" i="49"/>
  <c r="DM22" i="76"/>
  <c r="DN22" i="76" s="1"/>
  <c r="DI22" i="76"/>
  <c r="DM27" i="65"/>
  <c r="DN27" i="65" s="1"/>
  <c r="DI27" i="65"/>
  <c r="DM18" i="75"/>
  <c r="DN18" i="75" s="1"/>
  <c r="DI18" i="75"/>
  <c r="DM24" i="62"/>
  <c r="DN24" i="62" s="1"/>
  <c r="DI24" i="62"/>
  <c r="DM22" i="70"/>
  <c r="DN22" i="70" s="1"/>
  <c r="DI22" i="70"/>
  <c r="DM23" i="71"/>
  <c r="DN23" i="71" s="1"/>
  <c r="DI23" i="71"/>
  <c r="DM14" i="67"/>
  <c r="DN14" i="67" s="1"/>
  <c r="DI14" i="67"/>
  <c r="DM18" i="61"/>
  <c r="DN18" i="61" s="1"/>
  <c r="DI18" i="61"/>
  <c r="DM30" i="54"/>
  <c r="DN30" i="54" s="1"/>
  <c r="DI30" i="54"/>
  <c r="DM28" i="66"/>
  <c r="DN28" i="66" s="1"/>
  <c r="DI28" i="66"/>
  <c r="DM21" i="47"/>
  <c r="DN21" i="47" s="1"/>
  <c r="DI21" i="47"/>
  <c r="DM16" i="69"/>
  <c r="DN16" i="69" s="1"/>
  <c r="DI16" i="69"/>
  <c r="DM15" i="68"/>
  <c r="DN15" i="68" s="1"/>
  <c r="DI15" i="68"/>
  <c r="DM26" i="69"/>
  <c r="DN26" i="69" s="1"/>
  <c r="DI26" i="69"/>
  <c r="DM30" i="46"/>
  <c r="DN30" i="46" s="1"/>
  <c r="DI30" i="46"/>
  <c r="DM12" i="50"/>
  <c r="DN12" i="50" s="1"/>
  <c r="DI12" i="50"/>
  <c r="DM12" i="51"/>
  <c r="DN12" i="51" s="1"/>
  <c r="DI12" i="51"/>
  <c r="DM23" i="66"/>
  <c r="DN23" i="66" s="1"/>
  <c r="DI23" i="66"/>
  <c r="DM24" i="75"/>
  <c r="DN24" i="75" s="1"/>
  <c r="DI24" i="75"/>
  <c r="DM28" i="62"/>
  <c r="DN28" i="62" s="1"/>
  <c r="DI28" i="62"/>
  <c r="DM11" i="71"/>
  <c r="DN11" i="71" s="1"/>
  <c r="DI11" i="71"/>
  <c r="DM14" i="46"/>
  <c r="DN14" i="46" s="1"/>
  <c r="DI14" i="46"/>
  <c r="DM28" i="59"/>
  <c r="DN28" i="59" s="1"/>
  <c r="DI28" i="59"/>
  <c r="DI14" i="65"/>
  <c r="DM22" i="56"/>
  <c r="DN22" i="56" s="1"/>
  <c r="DI22" i="56"/>
  <c r="DM17" i="60"/>
  <c r="DN17" i="60" s="1"/>
  <c r="DI17" i="60"/>
  <c r="DM16" i="59"/>
  <c r="DN16" i="59" s="1"/>
  <c r="DI16" i="59"/>
  <c r="DM12" i="61"/>
  <c r="DN12" i="61" s="1"/>
  <c r="DI12" i="61"/>
  <c r="DM16" i="75"/>
  <c r="DN16" i="75" s="1"/>
  <c r="DI16" i="75"/>
  <c r="DM23" i="70"/>
  <c r="DN23" i="70" s="1"/>
  <c r="DI23" i="70"/>
  <c r="DM19" i="52"/>
  <c r="DN19" i="52" s="1"/>
  <c r="DI19" i="52"/>
  <c r="DM22" i="64"/>
  <c r="DN22" i="64" s="1"/>
  <c r="DI22" i="64"/>
  <c r="DM23" i="65"/>
  <c r="DN23" i="65" s="1"/>
  <c r="DI23" i="65"/>
  <c r="DM17" i="55"/>
  <c r="DN17" i="55" s="1"/>
  <c r="DI17" i="55"/>
  <c r="DM34" i="47"/>
  <c r="DN34" i="47" s="1"/>
  <c r="DI34" i="47"/>
  <c r="DM16" i="48"/>
  <c r="DN16" i="48" s="1"/>
  <c r="DI16" i="48"/>
  <c r="DM35" i="49"/>
  <c r="DN35" i="49" s="1"/>
  <c r="DI35" i="49"/>
  <c r="DM10" i="58"/>
  <c r="DN10" i="58" s="1"/>
  <c r="DI10" i="58"/>
  <c r="DM28" i="72"/>
  <c r="DN28" i="72" s="1"/>
  <c r="DI28" i="72"/>
  <c r="DM25" i="76"/>
  <c r="DN25" i="76" s="1"/>
  <c r="DI25" i="76"/>
  <c r="DM26" i="46"/>
  <c r="DN26" i="46" s="1"/>
  <c r="DI26" i="46"/>
  <c r="DM33" i="56"/>
  <c r="DN33" i="56" s="1"/>
  <c r="DI33" i="56"/>
  <c r="DM33" i="68"/>
  <c r="DN33" i="68" s="1"/>
  <c r="DI33" i="68"/>
  <c r="DM23" i="62"/>
  <c r="DN23" i="62" s="1"/>
  <c r="DI23" i="62"/>
  <c r="DM12" i="67"/>
  <c r="DN12" i="67" s="1"/>
  <c r="DI12" i="67"/>
  <c r="DM10" i="52"/>
  <c r="DN10" i="52" s="1"/>
  <c r="DI10" i="52"/>
  <c r="DM10" i="71"/>
  <c r="DN10" i="71" s="1"/>
  <c r="DI10" i="71"/>
  <c r="DM22" i="53"/>
  <c r="DN22" i="53" s="1"/>
  <c r="DI22" i="53"/>
  <c r="DM31" i="51"/>
  <c r="DN31" i="51" s="1"/>
  <c r="DI31" i="51"/>
  <c r="DM32" i="64"/>
  <c r="DN32" i="64" s="1"/>
  <c r="DI32" i="64"/>
  <c r="DM30" i="71"/>
  <c r="DN30" i="71" s="1"/>
  <c r="DI30" i="71"/>
  <c r="DM10" i="70"/>
  <c r="DN10" i="70" s="1"/>
  <c r="DI10" i="70"/>
  <c r="DM31" i="52"/>
  <c r="DN31" i="52" s="1"/>
  <c r="DI31" i="52"/>
  <c r="DM27" i="53"/>
  <c r="DN27" i="53" s="1"/>
  <c r="DI27" i="53"/>
  <c r="DM29" i="66"/>
  <c r="DN29" i="66" s="1"/>
  <c r="DI29" i="66"/>
  <c r="DM25" i="46"/>
  <c r="DN25" i="46" s="1"/>
  <c r="DI25" i="46"/>
  <c r="DM17" i="61"/>
  <c r="DN17" i="61" s="1"/>
  <c r="DI17" i="61"/>
  <c r="DM25" i="47"/>
  <c r="DN25" i="47" s="1"/>
  <c r="DI25" i="47"/>
  <c r="DM20" i="48"/>
  <c r="DN20" i="48" s="1"/>
  <c r="DI20" i="48"/>
  <c r="DM33" i="49"/>
  <c r="DN33" i="49" s="1"/>
  <c r="DI33" i="49"/>
  <c r="DM33" i="58"/>
  <c r="DN33" i="58" s="1"/>
  <c r="DI33" i="58"/>
  <c r="DM23" i="72"/>
  <c r="DN23" i="72" s="1"/>
  <c r="DI23" i="72"/>
  <c r="DM11" i="76"/>
  <c r="DN11" i="76" s="1"/>
  <c r="DI11" i="76"/>
  <c r="DM21" i="46"/>
  <c r="DN21" i="46" s="1"/>
  <c r="DI21" i="46"/>
  <c r="DM32" i="75"/>
  <c r="DN32" i="75" s="1"/>
  <c r="DI32" i="75"/>
  <c r="DM17" i="50"/>
  <c r="DN17" i="50" s="1"/>
  <c r="DI17" i="50"/>
  <c r="DM20" i="70"/>
  <c r="DN20" i="70" s="1"/>
  <c r="DI20" i="70"/>
  <c r="DM20" i="67"/>
  <c r="DN20" i="67" s="1"/>
  <c r="DI20" i="67"/>
  <c r="DM28" i="71"/>
  <c r="DN28" i="71" s="1"/>
  <c r="DI28" i="71"/>
  <c r="DM15" i="60"/>
  <c r="DN15" i="60" s="1"/>
  <c r="DI15" i="60"/>
  <c r="DM25" i="53"/>
  <c r="DN25" i="53" s="1"/>
  <c r="DI25" i="53"/>
  <c r="DM34" i="59"/>
  <c r="DN34" i="59" s="1"/>
  <c r="DI34" i="59"/>
  <c r="DM25" i="61"/>
  <c r="DN25" i="61" s="1"/>
  <c r="DI25" i="61"/>
  <c r="DM16" i="64"/>
  <c r="DN16" i="64" s="1"/>
  <c r="DI16" i="64"/>
  <c r="DM21" i="71"/>
  <c r="DN21" i="71" s="1"/>
  <c r="DI21" i="71"/>
  <c r="DM30" i="60"/>
  <c r="DN30" i="60" s="1"/>
  <c r="DI30" i="60"/>
  <c r="DM14" i="53"/>
  <c r="DN14" i="53" s="1"/>
  <c r="DI14" i="53"/>
  <c r="DM19" i="64"/>
  <c r="DN19" i="64" s="1"/>
  <c r="DI19" i="64"/>
  <c r="DM12" i="49"/>
  <c r="DN12" i="49" s="1"/>
  <c r="DI12" i="49"/>
  <c r="DM19" i="75"/>
  <c r="DN19" i="75" s="1"/>
  <c r="DI19" i="75"/>
  <c r="DM35" i="52"/>
  <c r="DN35" i="52" s="1"/>
  <c r="DI35" i="52"/>
  <c r="DM10" i="59"/>
  <c r="DN10" i="59" s="1"/>
  <c r="DI10" i="59"/>
  <c r="DM15" i="54"/>
  <c r="DN15" i="54" s="1"/>
  <c r="DI15" i="54"/>
  <c r="DM21" i="50"/>
  <c r="DN21" i="50" s="1"/>
  <c r="DI21" i="50"/>
  <c r="DM14" i="50"/>
  <c r="DN14" i="50" s="1"/>
  <c r="DI14" i="50"/>
  <c r="DM28" i="69"/>
  <c r="DN28" i="69" s="1"/>
  <c r="DI28" i="69"/>
  <c r="DM33" i="65"/>
  <c r="DN33" i="65" s="1"/>
  <c r="DI33" i="65"/>
  <c r="DM24" i="51"/>
  <c r="DN24" i="51" s="1"/>
  <c r="DI24" i="51"/>
  <c r="DM18" i="74"/>
  <c r="DN18" i="74" s="1"/>
  <c r="DI18" i="74"/>
  <c r="DM25" i="49"/>
  <c r="DN25" i="49" s="1"/>
  <c r="DI25" i="49"/>
  <c r="DM29" i="72"/>
  <c r="DN29" i="72" s="1"/>
  <c r="DI29" i="72"/>
  <c r="DM24" i="76"/>
  <c r="DN24" i="76" s="1"/>
  <c r="DI24" i="76"/>
  <c r="DM22" i="65"/>
  <c r="DN22" i="65" s="1"/>
  <c r="DI22" i="65"/>
  <c r="DM10" i="75"/>
  <c r="DN10" i="75" s="1"/>
  <c r="DI10" i="75"/>
  <c r="DM31" i="50"/>
  <c r="DN31" i="50" s="1"/>
  <c r="DI31" i="50"/>
  <c r="DM29" i="62"/>
  <c r="DN29" i="62" s="1"/>
  <c r="DI29" i="62"/>
  <c r="DM29" i="69"/>
  <c r="DN29" i="69" s="1"/>
  <c r="DI29" i="69"/>
  <c r="DM27" i="54"/>
  <c r="DN27" i="54" s="1"/>
  <c r="DI27" i="54"/>
  <c r="DM28" i="46"/>
  <c r="DN28" i="46" s="1"/>
  <c r="DI28" i="46"/>
  <c r="DM35" i="50"/>
  <c r="DN35" i="50" s="1"/>
  <c r="DI35" i="50"/>
  <c r="DM31" i="62"/>
  <c r="DN31" i="62" s="1"/>
  <c r="DI31" i="62"/>
  <c r="DM27" i="71"/>
  <c r="DN27" i="71" s="1"/>
  <c r="DI27" i="71"/>
  <c r="DM10" i="57"/>
  <c r="DN10" i="57" s="1"/>
  <c r="DI10" i="57"/>
  <c r="DM35" i="59"/>
  <c r="DN35" i="59" s="1"/>
  <c r="DI35" i="59"/>
  <c r="DM29" i="75"/>
  <c r="DN29" i="75" s="1"/>
  <c r="DI29" i="75"/>
  <c r="DM22" i="52"/>
  <c r="DN22" i="52" s="1"/>
  <c r="DI22" i="52"/>
  <c r="DM27" i="58"/>
  <c r="DN27" i="58" s="1"/>
  <c r="DI27" i="58"/>
  <c r="DM30" i="72"/>
  <c r="DN30" i="72" s="1"/>
  <c r="DI30" i="72"/>
  <c r="DM20" i="56"/>
  <c r="DN20" i="56" s="1"/>
  <c r="DI20" i="56"/>
  <c r="DM26" i="52"/>
  <c r="DN26" i="52" s="1"/>
  <c r="DI26" i="52"/>
  <c r="DM12" i="69"/>
  <c r="DN12" i="69" s="1"/>
  <c r="DI12" i="69"/>
  <c r="DM12" i="57"/>
  <c r="DN12" i="57" s="1"/>
  <c r="DI12" i="57"/>
  <c r="DM23" i="60"/>
  <c r="DN23" i="60" s="1"/>
  <c r="DI23" i="60"/>
  <c r="DM12" i="53"/>
  <c r="DN12" i="53" s="1"/>
  <c r="DI12" i="53"/>
  <c r="DM30" i="59"/>
  <c r="DN30" i="59" s="1"/>
  <c r="DI30" i="59"/>
  <c r="DM20" i="51"/>
  <c r="DN20" i="51" s="1"/>
  <c r="DI20" i="51"/>
  <c r="DM11" i="61"/>
  <c r="DN11" i="61" s="1"/>
  <c r="DI11" i="61"/>
  <c r="DM14" i="57"/>
  <c r="DN14" i="57" s="1"/>
  <c r="DI14" i="57"/>
  <c r="DM28" i="76"/>
  <c r="DN28" i="76" s="1"/>
  <c r="DI28" i="76"/>
  <c r="DM11" i="46"/>
  <c r="DN11" i="46" s="1"/>
  <c r="DI11" i="46"/>
  <c r="DM21" i="75"/>
  <c r="DN21" i="75" s="1"/>
  <c r="DI21" i="75"/>
  <c r="DM25" i="62"/>
  <c r="DN25" i="62" s="1"/>
  <c r="DI25" i="62"/>
  <c r="DM30" i="57"/>
  <c r="DN30" i="57" s="1"/>
  <c r="DI30" i="57"/>
  <c r="DM24" i="74"/>
  <c r="DN24" i="74" s="1"/>
  <c r="DI24" i="74"/>
  <c r="DM12" i="55"/>
  <c r="DN12" i="55" s="1"/>
  <c r="DI12" i="55"/>
  <c r="DM20" i="68"/>
  <c r="DN20" i="68" s="1"/>
  <c r="DI20" i="68"/>
  <c r="DM35" i="69"/>
  <c r="DN35" i="69" s="1"/>
  <c r="DI35" i="69"/>
  <c r="DM18" i="64"/>
  <c r="DN18" i="64" s="1"/>
  <c r="DI18" i="64"/>
  <c r="DM17" i="58"/>
  <c r="DN17" i="58" s="1"/>
  <c r="DI17" i="58"/>
  <c r="DM13" i="71"/>
  <c r="DN13" i="71" s="1"/>
  <c r="DI13" i="71"/>
  <c r="DM13" i="46"/>
  <c r="DN13" i="46" s="1"/>
  <c r="DI13" i="46"/>
  <c r="DM28" i="58"/>
  <c r="DN28" i="58" s="1"/>
  <c r="DI28" i="58"/>
  <c r="DM33" i="72"/>
  <c r="DN33" i="72" s="1"/>
  <c r="DI33" i="72"/>
  <c r="DM14" i="52"/>
  <c r="DN14" i="52" s="1"/>
  <c r="DI14" i="52"/>
  <c r="DM17" i="65"/>
  <c r="DN17" i="65" s="1"/>
  <c r="DI17" i="65"/>
  <c r="DM26" i="75"/>
  <c r="DN26" i="75" s="1"/>
  <c r="DI26" i="75"/>
  <c r="DM32" i="50"/>
  <c r="DN32" i="50" s="1"/>
  <c r="DI32" i="50"/>
  <c r="DM15" i="62"/>
  <c r="DN15" i="62" s="1"/>
  <c r="DI15" i="62"/>
  <c r="DM14" i="49"/>
  <c r="DN14" i="49" s="1"/>
  <c r="DI14" i="49"/>
  <c r="DM11" i="51"/>
  <c r="DN11" i="51" s="1"/>
  <c r="DI11" i="51"/>
  <c r="DM26" i="64"/>
  <c r="DN26" i="64" s="1"/>
  <c r="DI26" i="64"/>
  <c r="DM31" i="54"/>
  <c r="DN31" i="54" s="1"/>
  <c r="DI31" i="54"/>
  <c r="DM35" i="66"/>
  <c r="DN35" i="66" s="1"/>
  <c r="DI35" i="66"/>
  <c r="DM15" i="56"/>
  <c r="DN15" i="56" s="1"/>
  <c r="DI15" i="56"/>
  <c r="DM12" i="52"/>
  <c r="DN12" i="52" s="1"/>
  <c r="DI12" i="52"/>
  <c r="DM29" i="57"/>
  <c r="DN29" i="57" s="1"/>
  <c r="DI29" i="57"/>
  <c r="DM35" i="60"/>
  <c r="DN35" i="60" s="1"/>
  <c r="DI35" i="60"/>
  <c r="DM18" i="49"/>
  <c r="DN18" i="49" s="1"/>
  <c r="DI18" i="49"/>
  <c r="DM19" i="69"/>
  <c r="DN19" i="69" s="1"/>
  <c r="DI19" i="69"/>
  <c r="DM22" i="61"/>
  <c r="DN22" i="61" s="1"/>
  <c r="DI22" i="61"/>
  <c r="DM30" i="66"/>
  <c r="DN30" i="66" s="1"/>
  <c r="DI30" i="66"/>
  <c r="DM32" i="58"/>
  <c r="DN32" i="58" s="1"/>
  <c r="DI32" i="58"/>
  <c r="DM17" i="59"/>
  <c r="DN17" i="59" s="1"/>
  <c r="DI17" i="59"/>
  <c r="DM32" i="66"/>
  <c r="DN32" i="66" s="1"/>
  <c r="DI32" i="66"/>
  <c r="DM13" i="60"/>
  <c r="DN13" i="60" s="1"/>
  <c r="DI13" i="60"/>
  <c r="DM15" i="63"/>
  <c r="DN15" i="63" s="1"/>
  <c r="DI15" i="63"/>
  <c r="DM11" i="72"/>
  <c r="DN11" i="72" s="1"/>
  <c r="DI11" i="72"/>
  <c r="DM34" i="56"/>
  <c r="DN34" i="56" s="1"/>
  <c r="DI34" i="56"/>
  <c r="DM10" i="68"/>
  <c r="DN10" i="68" s="1"/>
  <c r="DI10" i="68"/>
  <c r="DM13" i="66"/>
  <c r="DN13" i="66" s="1"/>
  <c r="DI13" i="66"/>
  <c r="DM34" i="52"/>
  <c r="DN34" i="52" s="1"/>
  <c r="DI34" i="52"/>
  <c r="DM20" i="69"/>
  <c r="DN20" i="69" s="1"/>
  <c r="DI20" i="69"/>
  <c r="DM29" i="54"/>
  <c r="DN29" i="54" s="1"/>
  <c r="DI29" i="54"/>
  <c r="DM34" i="66"/>
  <c r="DN34" i="66" s="1"/>
  <c r="DI34" i="66"/>
  <c r="DM22" i="71"/>
  <c r="DN22" i="71" s="1"/>
  <c r="DI22" i="71"/>
  <c r="DM31" i="74"/>
  <c r="DN31" i="74" s="1"/>
  <c r="DI31" i="74"/>
  <c r="DM13" i="72"/>
  <c r="DN13" i="72" s="1"/>
  <c r="DI13" i="72"/>
  <c r="DM20" i="62"/>
  <c r="DN20" i="62" s="1"/>
  <c r="DI20" i="62"/>
  <c r="DM18" i="67"/>
  <c r="DN18" i="67" s="1"/>
  <c r="DI18" i="67"/>
  <c r="DM33" i="71"/>
  <c r="DN33" i="71" s="1"/>
  <c r="DI33" i="71"/>
  <c r="DM14" i="47"/>
  <c r="DN14" i="47" s="1"/>
  <c r="DI14" i="47"/>
  <c r="DM32" i="59"/>
  <c r="DN32" i="59" s="1"/>
  <c r="DI32" i="59"/>
  <c r="DM31" i="61"/>
  <c r="DN31" i="61" s="1"/>
  <c r="DI31" i="61"/>
  <c r="DM18" i="54"/>
  <c r="DN18" i="54" s="1"/>
  <c r="DI18" i="54"/>
  <c r="DM22" i="58"/>
  <c r="DN22" i="58" s="1"/>
  <c r="DI22" i="58"/>
  <c r="DM33" i="76"/>
  <c r="DN33" i="76" s="1"/>
  <c r="DI33" i="76"/>
  <c r="DM19" i="61"/>
  <c r="DN19" i="61" s="1"/>
  <c r="DI19" i="61"/>
  <c r="DM12" i="54"/>
  <c r="DN12" i="54" s="1"/>
  <c r="DI12" i="54"/>
  <c r="DM28" i="68"/>
  <c r="DN28" i="68" s="1"/>
  <c r="DI28" i="68"/>
  <c r="DM29" i="70"/>
  <c r="DN29" i="70" s="1"/>
  <c r="DI29" i="70"/>
  <c r="DM10" i="69"/>
  <c r="DN10" i="69" s="1"/>
  <c r="DI10" i="69"/>
  <c r="DM23" i="54"/>
  <c r="DN23" i="54" s="1"/>
  <c r="DI23" i="54"/>
  <c r="DM11" i="74"/>
  <c r="DN11" i="74" s="1"/>
  <c r="DI11" i="74"/>
  <c r="DM25" i="55"/>
  <c r="DN25" i="55" s="1"/>
  <c r="DI25" i="55"/>
  <c r="DM28" i="48"/>
  <c r="DN28" i="48" s="1"/>
  <c r="DI28" i="48"/>
  <c r="DM27" i="56"/>
  <c r="DN27" i="56" s="1"/>
  <c r="DI27" i="56"/>
  <c r="DM21" i="52"/>
  <c r="DN21" i="52" s="1"/>
  <c r="DI21" i="52"/>
  <c r="DM23" i="69"/>
  <c r="DN23" i="69" s="1"/>
  <c r="DI23" i="69"/>
  <c r="DM32" i="53"/>
  <c r="DN32" i="53" s="1"/>
  <c r="DI32" i="53"/>
  <c r="DM15" i="59"/>
  <c r="DN15" i="59" s="1"/>
  <c r="DI15" i="59"/>
  <c r="DM20" i="61"/>
  <c r="DN20" i="61" s="1"/>
  <c r="DI20" i="61"/>
  <c r="DM17" i="47"/>
  <c r="DN17" i="47" s="1"/>
  <c r="DI17" i="47"/>
  <c r="DM27" i="64"/>
  <c r="DN27" i="64" s="1"/>
  <c r="DI27" i="64"/>
  <c r="DM34" i="55"/>
  <c r="DN34" i="55" s="1"/>
  <c r="DI34" i="55"/>
  <c r="DM24" i="67"/>
  <c r="DN24" i="67" s="1"/>
  <c r="DI24" i="67"/>
  <c r="DM12" i="60"/>
  <c r="DN12" i="60" s="1"/>
  <c r="DI12" i="60"/>
  <c r="DM18" i="70"/>
  <c r="DN18" i="70" s="1"/>
  <c r="DI18" i="70"/>
  <c r="DM19" i="47"/>
  <c r="DN19" i="47" s="1"/>
  <c r="DI19" i="47"/>
  <c r="DM27" i="48"/>
  <c r="DN27" i="48" s="1"/>
  <c r="DI27" i="48"/>
  <c r="DM29" i="63"/>
  <c r="DN29" i="63" s="1"/>
  <c r="DI29" i="63"/>
  <c r="DM34" i="65"/>
  <c r="DN34" i="65" s="1"/>
  <c r="DI34" i="65"/>
  <c r="DM20" i="46"/>
  <c r="DN20" i="46" s="1"/>
  <c r="DI20" i="46"/>
  <c r="DM17" i="68"/>
  <c r="DN17" i="68" s="1"/>
  <c r="DI17" i="68"/>
  <c r="DM24" i="50"/>
  <c r="DN24" i="50" s="1"/>
  <c r="DI24" i="50"/>
  <c r="DM12" i="62"/>
  <c r="DN12" i="62" s="1"/>
  <c r="DI12" i="62"/>
  <c r="DM11" i="70"/>
  <c r="DN11" i="70" s="1"/>
  <c r="DI11" i="70"/>
  <c r="DM35" i="67"/>
  <c r="DN35" i="67" s="1"/>
  <c r="DI35" i="67"/>
  <c r="DM33" i="69"/>
  <c r="DN33" i="69" s="1"/>
  <c r="DI33" i="69"/>
  <c r="DM34" i="54"/>
  <c r="DN34" i="54" s="1"/>
  <c r="DI34" i="54"/>
  <c r="DM30" i="74"/>
  <c r="DN30" i="74" s="1"/>
  <c r="DI30" i="74"/>
  <c r="DM30" i="55"/>
  <c r="DN30" i="55" s="1"/>
  <c r="DI30" i="55"/>
  <c r="DM31" i="48"/>
  <c r="DN31" i="48" s="1"/>
  <c r="DI31" i="48"/>
  <c r="DM29" i="58"/>
  <c r="DN29" i="58" s="1"/>
  <c r="DI29" i="58"/>
  <c r="DM13" i="58"/>
  <c r="DN13" i="58" s="1"/>
  <c r="DI13" i="58"/>
  <c r="DM18" i="51"/>
  <c r="DN18" i="51" s="1"/>
  <c r="DI18" i="51"/>
  <c r="DM25" i="66"/>
  <c r="DN25" i="66" s="1"/>
  <c r="DI25" i="66"/>
  <c r="DM22" i="59"/>
  <c r="DN22" i="59" s="1"/>
  <c r="DI22" i="59"/>
  <c r="DM25" i="74"/>
  <c r="DN25" i="74" s="1"/>
  <c r="DI25" i="74"/>
  <c r="DM33" i="48"/>
  <c r="DN33" i="48" s="1"/>
  <c r="DI33" i="48"/>
  <c r="DM35" i="76"/>
  <c r="DN35" i="76" s="1"/>
  <c r="DI35" i="76"/>
  <c r="DM14" i="56"/>
  <c r="DN14" i="56" s="1"/>
  <c r="DI14" i="56"/>
  <c r="DM13" i="69"/>
  <c r="DN13" i="69" s="1"/>
  <c r="DI13" i="69"/>
  <c r="DI14" i="59"/>
  <c r="DI13" i="53"/>
  <c r="DM16" i="49"/>
  <c r="DN16" i="49" s="1"/>
  <c r="DI16" i="49"/>
  <c r="DM13" i="54"/>
  <c r="DN13" i="54" s="1"/>
  <c r="DI13" i="54"/>
  <c r="DM35" i="47"/>
  <c r="DN35" i="47" s="1"/>
  <c r="DI35" i="47"/>
  <c r="DM29" i="49"/>
  <c r="DN29" i="49" s="1"/>
  <c r="DI29" i="49"/>
  <c r="DM11" i="52"/>
  <c r="DN11" i="52" s="1"/>
  <c r="DI11" i="52"/>
  <c r="DM15" i="74"/>
  <c r="DN15" i="74" s="1"/>
  <c r="DI15" i="74"/>
  <c r="DM27" i="55"/>
  <c r="DN27" i="55" s="1"/>
  <c r="DI27" i="55"/>
  <c r="DM12" i="47"/>
  <c r="DN12" i="47" s="1"/>
  <c r="DI12" i="47"/>
  <c r="DM21" i="48"/>
  <c r="DN21" i="48" s="1"/>
  <c r="DI21" i="48"/>
  <c r="DM10" i="49"/>
  <c r="DN10" i="49" s="1"/>
  <c r="DI10" i="49"/>
  <c r="DM16" i="58"/>
  <c r="DN16" i="58" s="1"/>
  <c r="DI16" i="58"/>
  <c r="DM32" i="76"/>
  <c r="DN32" i="76" s="1"/>
  <c r="DI32" i="76"/>
  <c r="DM11" i="75"/>
  <c r="DN11" i="75" s="1"/>
  <c r="DI11" i="75"/>
  <c r="DM15" i="50"/>
  <c r="DN15" i="50" s="1"/>
  <c r="DI15" i="50"/>
  <c r="DM31" i="71"/>
  <c r="DN31" i="71" s="1"/>
  <c r="DI31" i="71"/>
  <c r="DM17" i="57"/>
  <c r="DN17" i="57" s="1"/>
  <c r="DI17" i="57"/>
  <c r="DM32" i="60"/>
  <c r="DN32" i="60" s="1"/>
  <c r="DI32" i="60"/>
  <c r="DM34" i="53"/>
  <c r="DN34" i="53" s="1"/>
  <c r="DI34" i="53"/>
  <c r="DM32" i="51"/>
  <c r="DN32" i="51" s="1"/>
  <c r="DI32" i="51"/>
  <c r="DM21" i="64"/>
  <c r="DN21" i="64" s="1"/>
  <c r="DI21" i="64"/>
  <c r="DM31" i="66"/>
  <c r="DN31" i="66" s="1"/>
  <c r="DI31" i="66"/>
  <c r="DM17" i="64"/>
  <c r="DN17" i="64" s="1"/>
  <c r="DI17" i="64"/>
  <c r="DM27" i="66"/>
  <c r="DN27" i="66" s="1"/>
  <c r="DI27" i="66"/>
  <c r="DM15" i="49"/>
  <c r="DN15" i="49" s="1"/>
  <c r="DI15" i="49"/>
  <c r="DM34" i="58"/>
  <c r="DN34" i="58" s="1"/>
  <c r="DI34" i="58"/>
  <c r="DM18" i="60"/>
  <c r="DN18" i="60" s="1"/>
  <c r="DI18" i="60"/>
  <c r="DM23" i="47"/>
  <c r="DN23" i="47" s="1"/>
  <c r="DI23" i="47"/>
  <c r="DM31" i="65"/>
  <c r="DN31" i="65" s="1"/>
  <c r="DI31" i="65"/>
  <c r="DM29" i="59"/>
  <c r="DN29" i="59" s="1"/>
  <c r="DI29" i="59"/>
  <c r="DM32" i="49"/>
  <c r="DN32" i="49" s="1"/>
  <c r="DI32" i="49"/>
  <c r="DM10" i="76"/>
  <c r="DN10" i="76" s="1"/>
  <c r="DI10" i="76"/>
  <c r="DM27" i="62"/>
  <c r="DN27" i="62" s="1"/>
  <c r="DI27" i="62"/>
  <c r="DM28" i="53"/>
  <c r="DN28" i="53" s="1"/>
  <c r="DI28" i="53"/>
  <c r="DM32" i="61"/>
  <c r="DN32" i="61" s="1"/>
  <c r="DI32" i="61"/>
  <c r="DM28" i="49"/>
  <c r="DN28" i="49" s="1"/>
  <c r="DI28" i="49"/>
  <c r="DM22" i="63"/>
  <c r="DN22" i="63" s="1"/>
  <c r="DI22" i="63"/>
  <c r="DM26" i="58"/>
  <c r="DN26" i="58" s="1"/>
  <c r="DI26" i="58"/>
  <c r="DM16" i="76"/>
  <c r="DN16" i="76" s="1"/>
  <c r="DI16" i="76"/>
  <c r="DM34" i="46"/>
  <c r="DN34" i="46" s="1"/>
  <c r="DI34" i="46"/>
  <c r="DM34" i="68"/>
  <c r="DN34" i="68" s="1"/>
  <c r="DI34" i="68"/>
  <c r="DM23" i="75"/>
  <c r="DN23" i="75" s="1"/>
  <c r="DI23" i="75"/>
  <c r="DM18" i="50"/>
  <c r="DN18" i="50" s="1"/>
  <c r="DI18" i="50"/>
  <c r="DM30" i="70"/>
  <c r="DN30" i="70" s="1"/>
  <c r="DI30" i="70"/>
  <c r="DM28" i="67"/>
  <c r="DN28" i="67" s="1"/>
  <c r="DI28" i="67"/>
  <c r="DM19" i="57"/>
  <c r="DN19" i="57" s="1"/>
  <c r="DI19" i="57"/>
  <c r="DM19" i="59"/>
  <c r="DN19" i="59" s="1"/>
  <c r="DI19" i="59"/>
  <c r="DM31" i="76"/>
  <c r="DN31" i="76" s="1"/>
  <c r="DI31" i="76"/>
  <c r="DM31" i="68"/>
  <c r="DN31" i="68" s="1"/>
  <c r="DI31" i="68"/>
  <c r="DM34" i="70"/>
  <c r="DN34" i="70" s="1"/>
  <c r="DI34" i="70"/>
  <c r="DM13" i="76"/>
  <c r="DN13" i="76" s="1"/>
  <c r="DI13" i="76"/>
  <c r="DM22" i="49"/>
  <c r="DN22" i="49" s="1"/>
  <c r="DI22" i="49"/>
  <c r="DM15" i="58"/>
  <c r="DN15" i="58" s="1"/>
  <c r="DI15" i="58"/>
  <c r="DM25" i="75"/>
  <c r="DN25" i="75" s="1"/>
  <c r="DI25" i="75"/>
  <c r="DM15" i="71"/>
  <c r="DN15" i="71" s="1"/>
  <c r="DI15" i="71"/>
  <c r="DM30" i="63"/>
  <c r="DN30" i="63" s="1"/>
  <c r="DI30" i="63"/>
  <c r="DM19" i="58"/>
  <c r="DN19" i="58" s="1"/>
  <c r="DI19" i="58"/>
  <c r="DM25" i="51"/>
  <c r="DN25" i="51" s="1"/>
  <c r="DI25" i="51"/>
  <c r="DM22" i="47"/>
  <c r="DN22" i="47" s="1"/>
  <c r="DI22" i="47"/>
  <c r="DM19" i="49"/>
  <c r="DN19" i="49" s="1"/>
  <c r="DI19" i="49"/>
  <c r="DM29" i="56"/>
  <c r="DN29" i="56" s="1"/>
  <c r="DI29" i="56"/>
  <c r="DM24" i="69"/>
  <c r="DN24" i="69" s="1"/>
  <c r="DI24" i="69"/>
  <c r="DM23" i="51"/>
  <c r="DN23" i="51" s="1"/>
  <c r="DI23" i="51"/>
  <c r="DM24" i="47"/>
  <c r="DN24" i="47" s="1"/>
  <c r="DI24" i="47"/>
  <c r="DM29" i="48"/>
  <c r="DN29" i="48" s="1"/>
  <c r="DI29" i="48"/>
  <c r="DM21" i="49"/>
  <c r="DN21" i="49" s="1"/>
  <c r="DI21" i="49"/>
  <c r="DM24" i="58"/>
  <c r="DN24" i="58" s="1"/>
  <c r="DI24" i="58"/>
  <c r="DM25" i="72"/>
  <c r="DN25" i="72" s="1"/>
  <c r="DI25" i="72"/>
  <c r="DM23" i="76"/>
  <c r="DN23" i="76" s="1"/>
  <c r="DI23" i="76"/>
  <c r="DM11" i="56"/>
  <c r="DN11" i="56" s="1"/>
  <c r="DI11" i="56"/>
  <c r="DM35" i="75"/>
  <c r="DN35" i="75" s="1"/>
  <c r="DI35" i="75"/>
  <c r="DM10" i="50"/>
  <c r="DN10" i="50" s="1"/>
  <c r="DI10" i="50"/>
  <c r="DM30" i="67"/>
  <c r="DN30" i="67" s="1"/>
  <c r="DI30" i="67"/>
  <c r="DM15" i="53"/>
  <c r="DN15" i="53" s="1"/>
  <c r="DI15" i="53"/>
  <c r="DM31" i="49"/>
  <c r="DN31" i="49" s="1"/>
  <c r="DI31" i="49"/>
  <c r="DM18" i="72"/>
  <c r="DN18" i="72" s="1"/>
  <c r="DI18" i="72"/>
  <c r="DM21" i="76"/>
  <c r="DN21" i="76" s="1"/>
  <c r="DI21" i="76"/>
  <c r="DM13" i="56"/>
  <c r="DN13" i="56" s="1"/>
  <c r="DI13" i="56"/>
  <c r="DM18" i="53"/>
  <c r="DN18" i="53" s="1"/>
  <c r="DI18" i="53"/>
  <c r="DM26" i="47"/>
  <c r="DN26" i="47" s="1"/>
  <c r="DI26" i="47"/>
  <c r="DM31" i="58"/>
  <c r="DN31" i="58" s="1"/>
  <c r="DI31" i="58"/>
  <c r="DM20" i="76"/>
  <c r="DN20" i="76" s="1"/>
  <c r="DI20" i="76"/>
  <c r="DM17" i="71"/>
  <c r="DN17" i="71" s="1"/>
  <c r="DI17" i="71"/>
  <c r="DM17" i="54"/>
  <c r="DN17" i="54" s="1"/>
  <c r="DI17" i="54"/>
  <c r="DM27" i="75"/>
  <c r="DN27" i="75" s="1"/>
  <c r="DI27" i="75"/>
  <c r="DM27" i="50"/>
  <c r="DN27" i="50" s="1"/>
  <c r="DI27" i="50"/>
  <c r="DM31" i="67"/>
  <c r="DN31" i="67" s="1"/>
  <c r="DI31" i="67"/>
  <c r="DM11" i="57"/>
  <c r="DN11" i="57" s="1"/>
  <c r="DI11" i="57"/>
  <c r="DM22" i="62"/>
  <c r="DN22" i="62" s="1"/>
  <c r="DI22" i="62"/>
  <c r="DM11" i="67"/>
  <c r="DN11" i="67" s="1"/>
  <c r="DI11" i="67"/>
  <c r="DM15" i="52"/>
  <c r="DN15" i="52" s="1"/>
  <c r="DI15" i="52"/>
  <c r="DM21" i="66"/>
  <c r="DN21" i="66" s="1"/>
  <c r="DI21" i="66"/>
  <c r="DM14" i="51"/>
  <c r="DN14" i="51" s="1"/>
  <c r="DI14" i="51"/>
  <c r="DM32" i="52"/>
  <c r="DN32" i="52" s="1"/>
  <c r="DI32" i="52"/>
  <c r="DM22" i="60"/>
  <c r="DN22" i="60" s="1"/>
  <c r="DI22" i="60"/>
  <c r="DM21" i="51"/>
  <c r="DN21" i="51" s="1"/>
  <c r="DI21" i="51"/>
  <c r="DM16" i="61"/>
  <c r="DN16" i="61" s="1"/>
  <c r="DI16" i="61"/>
  <c r="DM12" i="66"/>
  <c r="DN12" i="66" s="1"/>
  <c r="DI12" i="66"/>
  <c r="DM13" i="55"/>
  <c r="DN13" i="55" s="1"/>
  <c r="DI13" i="55"/>
  <c r="DM33" i="51"/>
  <c r="DN33" i="51" s="1"/>
  <c r="DI33" i="51"/>
  <c r="DM28" i="61"/>
  <c r="DN28" i="61" s="1"/>
  <c r="DI28" i="61"/>
  <c r="DM33" i="63"/>
  <c r="DN33" i="63" s="1"/>
  <c r="DI33" i="63"/>
  <c r="DM31" i="72"/>
  <c r="DN31" i="72" s="1"/>
  <c r="DI31" i="72"/>
  <c r="DM25" i="56"/>
  <c r="DN25" i="56" s="1"/>
  <c r="DI25" i="56"/>
  <c r="DM28" i="50"/>
  <c r="DN28" i="50" s="1"/>
  <c r="DI28" i="50"/>
  <c r="DM23" i="53"/>
  <c r="DN23" i="53" s="1"/>
  <c r="DI23" i="53"/>
  <c r="DM35" i="64"/>
  <c r="DN35" i="64" s="1"/>
  <c r="DI35" i="64"/>
  <c r="DM20" i="74"/>
  <c r="DN20" i="74" s="1"/>
  <c r="DI20" i="74"/>
  <c r="DM22" i="55"/>
  <c r="DN22" i="55" s="1"/>
  <c r="DI22" i="55"/>
  <c r="DM15" i="48"/>
  <c r="DN15" i="48" s="1"/>
  <c r="DI15" i="48"/>
  <c r="DM10" i="46"/>
  <c r="DN10" i="46" s="1"/>
  <c r="DI10" i="46"/>
  <c r="DM25" i="70"/>
  <c r="DN25" i="70" s="1"/>
  <c r="DI25" i="70"/>
  <c r="DM25" i="60"/>
  <c r="DN25" i="60" s="1"/>
  <c r="DI25" i="60"/>
  <c r="DM10" i="72"/>
  <c r="DN10" i="72" s="1"/>
  <c r="DI10" i="72"/>
  <c r="DM12" i="71"/>
  <c r="DN12" i="71" s="1"/>
  <c r="DI12" i="71"/>
  <c r="DM33" i="47"/>
  <c r="DN33" i="47" s="1"/>
  <c r="DI33" i="47"/>
  <c r="DM21" i="58"/>
  <c r="DN21" i="58" s="1"/>
  <c r="DI21" i="58"/>
  <c r="DM25" i="57"/>
  <c r="DN25" i="57" s="1"/>
  <c r="DI25" i="57"/>
  <c r="DM29" i="47"/>
  <c r="DN29" i="47" s="1"/>
  <c r="DI29" i="47"/>
  <c r="DM25" i="48"/>
  <c r="DN25" i="48" s="1"/>
  <c r="DI25" i="48"/>
  <c r="DM24" i="49"/>
  <c r="DN24" i="49" s="1"/>
  <c r="DI24" i="49"/>
  <c r="DM18" i="76"/>
  <c r="DN18" i="76" s="1"/>
  <c r="DI18" i="76"/>
  <c r="DM12" i="65"/>
  <c r="DN12" i="65" s="1"/>
  <c r="DI12" i="65"/>
  <c r="DM11" i="68"/>
  <c r="DN11" i="68" s="1"/>
  <c r="DI11" i="68"/>
  <c r="DM15" i="75"/>
  <c r="DN15" i="75" s="1"/>
  <c r="DI15" i="75"/>
  <c r="DM34" i="50"/>
  <c r="DN34" i="50" s="1"/>
  <c r="DI34" i="50"/>
  <c r="DM33" i="64"/>
  <c r="DN33" i="64" s="1"/>
  <c r="DI33" i="64"/>
  <c r="DM15" i="66"/>
  <c r="DN15" i="66" s="1"/>
  <c r="DI15" i="66"/>
  <c r="DM28" i="63"/>
  <c r="DN28" i="63" s="1"/>
  <c r="DI28" i="63"/>
  <c r="DM35" i="62"/>
  <c r="DN35" i="62" s="1"/>
  <c r="DI35" i="62"/>
  <c r="DM21" i="67"/>
  <c r="DN21" i="67" s="1"/>
  <c r="DI21" i="67"/>
  <c r="DM33" i="53"/>
  <c r="DN33" i="53" s="1"/>
  <c r="DI33" i="53"/>
  <c r="DM33" i="54"/>
  <c r="DN33" i="54" s="1"/>
  <c r="DI33" i="54"/>
  <c r="DM11" i="47"/>
  <c r="DN11" i="47" s="1"/>
  <c r="DI11" i="47"/>
  <c r="DM24" i="56"/>
  <c r="DN24" i="56" s="1"/>
  <c r="DI24" i="56"/>
  <c r="DM18" i="52"/>
  <c r="DN18" i="52" s="1"/>
  <c r="DI18" i="52"/>
  <c r="DM11" i="53"/>
  <c r="DN11" i="53" s="1"/>
  <c r="DI11" i="53"/>
  <c r="DM23" i="64"/>
  <c r="DN23" i="64" s="1"/>
  <c r="DI23" i="64"/>
  <c r="DM11" i="48"/>
  <c r="DN11" i="48" s="1"/>
  <c r="DI11" i="48"/>
  <c r="DM18" i="63"/>
  <c r="DN18" i="63" s="1"/>
  <c r="DI18" i="63"/>
  <c r="DM24" i="72"/>
  <c r="DN24" i="72" s="1"/>
  <c r="DI24" i="72"/>
  <c r="DM12" i="64"/>
  <c r="DN12" i="64" s="1"/>
  <c r="DI12" i="64"/>
  <c r="DM16" i="74"/>
  <c r="DN16" i="74" s="1"/>
  <c r="DI16" i="74"/>
  <c r="DM29" i="55"/>
  <c r="DN29" i="55" s="1"/>
  <c r="DI29" i="55"/>
  <c r="DM11" i="63"/>
  <c r="DN11" i="63" s="1"/>
  <c r="DI11" i="63"/>
  <c r="DM16" i="65"/>
  <c r="DN16" i="65" s="1"/>
  <c r="DI16" i="65"/>
  <c r="DM11" i="62"/>
  <c r="DN11" i="62" s="1"/>
  <c r="DI11" i="62"/>
  <c r="DM16" i="70"/>
  <c r="DN16" i="70" s="1"/>
  <c r="DI16" i="70"/>
  <c r="DM17" i="52"/>
  <c r="DN17" i="52" s="1"/>
  <c r="DI17" i="52"/>
  <c r="DM16" i="71"/>
  <c r="DN16" i="71" s="1"/>
  <c r="DI16" i="71"/>
  <c r="DM27" i="60"/>
  <c r="DN27" i="60" s="1"/>
  <c r="DI27" i="60"/>
  <c r="DM35" i="51"/>
  <c r="DN35" i="51" s="1"/>
  <c r="DI35" i="51"/>
  <c r="DM23" i="61"/>
  <c r="DN23" i="61" s="1"/>
  <c r="DI23" i="61"/>
  <c r="DM29" i="64"/>
  <c r="DN29" i="64" s="1"/>
  <c r="DI29" i="64"/>
  <c r="DM20" i="54"/>
  <c r="DN20" i="54" s="1"/>
  <c r="DI20" i="54"/>
  <c r="DM16" i="66"/>
  <c r="DN16" i="66" s="1"/>
  <c r="DI16" i="66"/>
  <c r="DM32" i="74"/>
  <c r="DN32" i="74" s="1"/>
  <c r="DI32" i="74"/>
  <c r="DM31" i="55"/>
  <c r="DN31" i="55" s="1"/>
  <c r="DI31" i="55"/>
  <c r="DM27" i="47"/>
  <c r="DN27" i="47" s="1"/>
  <c r="DI27" i="47"/>
  <c r="DM24" i="48"/>
  <c r="DN24" i="48" s="1"/>
  <c r="DI24" i="48"/>
  <c r="DM18" i="65"/>
  <c r="DN18" i="65" s="1"/>
  <c r="DI18" i="65"/>
  <c r="DM20" i="75"/>
  <c r="DN20" i="75" s="1"/>
  <c r="DI20" i="75"/>
  <c r="DM19" i="56"/>
  <c r="DN19" i="56" s="1"/>
  <c r="DI19" i="56"/>
  <c r="DM25" i="59"/>
  <c r="DN25" i="59" s="1"/>
  <c r="DI25" i="59"/>
  <c r="DM29" i="53"/>
  <c r="DN29" i="53" s="1"/>
  <c r="DI29" i="53"/>
  <c r="DI14" i="71"/>
  <c r="DI14" i="58"/>
  <c r="DI13" i="61"/>
  <c r="DM10" i="47"/>
  <c r="DN10" i="47" s="1"/>
  <c r="DI10" i="47"/>
  <c r="DM19" i="63"/>
  <c r="DN19" i="63" s="1"/>
  <c r="DI19" i="63"/>
  <c r="DM15" i="46"/>
  <c r="DN15" i="46" s="1"/>
  <c r="DI15" i="46"/>
  <c r="DM35" i="71"/>
  <c r="DN35" i="71" s="1"/>
  <c r="DI35" i="71"/>
  <c r="DM17" i="56"/>
  <c r="DN17" i="56" s="1"/>
  <c r="DI17" i="56"/>
  <c r="DM12" i="68"/>
  <c r="DN12" i="68" s="1"/>
  <c r="DI12" i="68"/>
  <c r="DM19" i="74"/>
  <c r="DN19" i="74" s="1"/>
  <c r="DI19" i="74"/>
  <c r="DM13" i="70"/>
  <c r="DN13" i="70" s="1"/>
  <c r="DI13" i="70"/>
  <c r="DM30" i="61"/>
  <c r="DN30" i="61" s="1"/>
  <c r="DI30" i="61"/>
  <c r="DM16" i="54"/>
  <c r="DN16" i="54" s="1"/>
  <c r="DI16" i="54"/>
  <c r="DM23" i="46"/>
  <c r="DN23" i="46" s="1"/>
  <c r="DI23" i="46"/>
  <c r="DM26" i="72"/>
  <c r="DN26" i="72" s="1"/>
  <c r="DI26" i="72"/>
  <c r="DM15" i="67"/>
  <c r="DN15" i="67" s="1"/>
  <c r="DI15" i="67"/>
  <c r="DM33" i="74"/>
  <c r="DN33" i="74" s="1"/>
  <c r="DI33" i="74"/>
  <c r="DM35" i="46"/>
  <c r="DN35" i="46" s="1"/>
  <c r="DI35" i="46"/>
  <c r="DM23" i="50"/>
  <c r="DN23" i="50" s="1"/>
  <c r="DI23" i="50"/>
  <c r="DM26" i="49"/>
  <c r="DN26" i="49" s="1"/>
  <c r="DI26" i="49"/>
  <c r="DM23" i="56"/>
  <c r="DN23" i="56" s="1"/>
  <c r="DI23" i="56"/>
  <c r="DM16" i="68"/>
  <c r="DN16" i="68" s="1"/>
  <c r="DI16" i="68"/>
  <c r="DM20" i="57"/>
  <c r="DN20" i="57" s="1"/>
  <c r="DI20" i="57"/>
  <c r="DM18" i="59"/>
  <c r="DN18" i="59" s="1"/>
  <c r="DI18" i="59"/>
  <c r="DM10" i="66"/>
  <c r="DN10" i="66" s="1"/>
  <c r="DI10" i="66"/>
  <c r="DM16" i="50"/>
  <c r="DN16" i="50" s="1"/>
  <c r="DI16" i="50"/>
  <c r="DM28" i="70"/>
  <c r="DN28" i="70" s="1"/>
  <c r="DI28" i="70"/>
  <c r="DM15" i="69"/>
  <c r="DN15" i="69" s="1"/>
  <c r="DI15" i="69"/>
  <c r="DM20" i="55"/>
  <c r="DN20" i="55" s="1"/>
  <c r="DI20" i="55"/>
  <c r="DM20" i="63"/>
  <c r="DN20" i="63" s="1"/>
  <c r="DI20" i="63"/>
  <c r="DM20" i="60"/>
  <c r="DN20" i="60" s="1"/>
  <c r="DI20" i="60"/>
  <c r="DM34" i="75"/>
  <c r="DN34" i="75" s="1"/>
  <c r="DI34" i="75"/>
  <c r="DM21" i="74"/>
  <c r="DN21" i="74" s="1"/>
  <c r="DI21" i="74"/>
  <c r="DM35" i="58"/>
  <c r="DN35" i="58" s="1"/>
  <c r="DI35" i="58"/>
  <c r="DM20" i="50"/>
  <c r="DN20" i="50" s="1"/>
  <c r="DI20" i="50"/>
  <c r="DM14" i="54"/>
  <c r="DN14" i="54" s="1"/>
  <c r="DI14" i="54"/>
  <c r="DM16" i="67"/>
  <c r="DN16" i="67" s="1"/>
  <c r="DI16" i="67"/>
  <c r="DM10" i="51"/>
  <c r="DN10" i="51" s="1"/>
  <c r="DI10" i="51"/>
  <c r="DM11" i="64"/>
  <c r="DN11" i="64" s="1"/>
  <c r="DI11" i="64"/>
  <c r="DM19" i="55"/>
  <c r="DN19" i="55" s="1"/>
  <c r="DI19" i="55"/>
  <c r="DM15" i="47"/>
  <c r="DN15" i="47" s="1"/>
  <c r="DI15" i="47"/>
  <c r="DM30" i="49"/>
  <c r="DN30" i="49" s="1"/>
  <c r="DI30" i="49"/>
  <c r="DM24" i="65"/>
  <c r="DN24" i="65" s="1"/>
  <c r="DI24" i="65"/>
  <c r="DM18" i="62"/>
  <c r="DN18" i="62" s="1"/>
  <c r="DI18" i="62"/>
  <c r="DM17" i="70"/>
  <c r="DN17" i="70" s="1"/>
  <c r="DI17" i="70"/>
  <c r="DM19" i="67"/>
  <c r="DN19" i="67" s="1"/>
  <c r="DI19" i="67"/>
  <c r="DM21" i="69"/>
  <c r="DN21" i="69" s="1"/>
  <c r="DI21" i="69"/>
  <c r="DM25" i="71"/>
  <c r="DN25" i="71" s="1"/>
  <c r="DI25" i="71"/>
  <c r="DM16" i="57"/>
  <c r="DN16" i="57" s="1"/>
  <c r="DI16" i="57"/>
  <c r="DM21" i="59"/>
  <c r="DN21" i="59" s="1"/>
  <c r="DI21" i="59"/>
  <c r="DM15" i="64"/>
  <c r="DN15" i="64" s="1"/>
  <c r="DI15" i="64"/>
  <c r="DM28" i="54"/>
  <c r="DN28" i="54" s="1"/>
  <c r="DI28" i="54"/>
  <c r="DM26" i="57"/>
  <c r="DN26" i="57" s="1"/>
  <c r="DI26" i="57"/>
  <c r="DM26" i="59"/>
  <c r="DN26" i="59" s="1"/>
  <c r="DI26" i="59"/>
  <c r="DM13" i="65"/>
  <c r="DN13" i="65" s="1"/>
  <c r="DI13" i="65"/>
  <c r="DM20" i="49"/>
  <c r="DN20" i="49" s="1"/>
  <c r="DI20" i="49"/>
  <c r="DM25" i="58"/>
  <c r="DN25" i="58" s="1"/>
  <c r="DI25" i="58"/>
  <c r="DM26" i="51"/>
  <c r="DN26" i="51" s="1"/>
  <c r="DI26" i="51"/>
  <c r="DM10" i="64"/>
  <c r="DN10" i="64" s="1"/>
  <c r="DI10" i="64"/>
  <c r="DM35" i="63"/>
  <c r="DN35" i="63" s="1"/>
  <c r="DI35" i="63"/>
  <c r="DM35" i="74"/>
  <c r="DN35" i="74" s="1"/>
  <c r="DI35" i="74"/>
  <c r="DM32" i="55"/>
  <c r="DN32" i="55" s="1"/>
  <c r="DI32" i="55"/>
  <c r="DM10" i="63"/>
  <c r="DN10" i="63" s="1"/>
  <c r="DI10" i="63"/>
  <c r="DM24" i="59"/>
  <c r="DN24" i="59" s="1"/>
  <c r="DI24" i="59"/>
  <c r="DM24" i="66"/>
  <c r="DN24" i="66" s="1"/>
  <c r="DI24" i="66"/>
  <c r="DM17" i="72"/>
  <c r="DN17" i="72" s="1"/>
  <c r="DI17" i="72"/>
  <c r="DM33" i="46"/>
  <c r="DN33" i="46" s="1"/>
  <c r="DI33" i="46"/>
  <c r="DM30" i="62"/>
  <c r="DN30" i="62" s="1"/>
  <c r="DI30" i="62"/>
  <c r="DM23" i="67"/>
  <c r="DN23" i="67" s="1"/>
  <c r="DI23" i="67"/>
  <c r="DM16" i="52"/>
  <c r="DN16" i="52" s="1"/>
  <c r="DI16" i="52"/>
  <c r="DM21" i="57"/>
  <c r="DN21" i="57" s="1"/>
  <c r="DI21" i="57"/>
  <c r="DM35" i="53"/>
  <c r="DN35" i="53" s="1"/>
  <c r="DI35" i="53"/>
  <c r="DM33" i="61"/>
  <c r="DN33" i="61" s="1"/>
  <c r="DI33" i="61"/>
  <c r="DM18" i="71"/>
  <c r="DN18" i="71" s="1"/>
  <c r="DI18" i="71"/>
  <c r="DM34" i="51"/>
  <c r="DN34" i="51" s="1"/>
  <c r="DI34" i="51"/>
  <c r="DM14" i="66"/>
  <c r="DN14" i="66" s="1"/>
  <c r="DI14" i="66"/>
  <c r="DM26" i="66"/>
  <c r="DN26" i="66" s="1"/>
  <c r="DI26" i="66"/>
  <c r="DM26" i="48"/>
  <c r="DN26" i="48" s="1"/>
  <c r="DI26" i="48"/>
  <c r="DM21" i="70"/>
  <c r="DN21" i="70" s="1"/>
  <c r="DI21" i="70"/>
  <c r="DM15" i="61"/>
  <c r="DN15" i="61" s="1"/>
  <c r="DI15" i="61"/>
  <c r="DM35" i="55"/>
  <c r="DN35" i="55" s="1"/>
  <c r="DI35" i="55"/>
  <c r="DM30" i="76"/>
  <c r="DN30" i="76" s="1"/>
  <c r="DI30" i="76"/>
  <c r="DM19" i="65"/>
  <c r="DN19" i="65" s="1"/>
  <c r="DI19" i="65"/>
  <c r="DM13" i="67"/>
  <c r="DN13" i="67" s="1"/>
  <c r="DI13" i="67"/>
  <c r="DM16" i="47"/>
  <c r="DN16" i="47" s="1"/>
  <c r="DI16" i="47"/>
  <c r="DM34" i="76"/>
  <c r="DN34" i="76" s="1"/>
  <c r="DI34" i="76"/>
  <c r="DM12" i="46"/>
  <c r="DN12" i="46" s="1"/>
  <c r="DI12" i="46"/>
  <c r="DM30" i="56"/>
  <c r="DN30" i="56" s="1"/>
  <c r="DI30" i="56"/>
  <c r="DM27" i="52"/>
  <c r="DN27" i="52" s="1"/>
  <c r="DI27" i="52"/>
  <c r="DM11" i="69"/>
  <c r="DN11" i="69" s="1"/>
  <c r="DI11" i="69"/>
  <c r="DM22" i="57"/>
  <c r="DN22" i="57" s="1"/>
  <c r="DI22" i="57"/>
  <c r="DM30" i="51"/>
  <c r="DN30" i="51" s="1"/>
  <c r="DI30" i="51"/>
  <c r="DM18" i="66"/>
  <c r="DN18" i="66" s="1"/>
  <c r="DI18" i="66"/>
  <c r="DM28" i="74"/>
  <c r="DN28" i="74" s="1"/>
  <c r="DI28" i="74"/>
  <c r="DM12" i="48"/>
  <c r="DN12" i="48" s="1"/>
  <c r="DI12" i="48"/>
  <c r="DM19" i="62"/>
  <c r="DN19" i="62" s="1"/>
  <c r="DI19" i="62"/>
  <c r="DM33" i="67"/>
  <c r="DN33" i="67" s="1"/>
  <c r="DI33" i="67"/>
  <c r="DM33" i="57"/>
  <c r="DN33" i="57" s="1"/>
  <c r="DI33" i="57"/>
  <c r="DM32" i="54"/>
  <c r="DN32" i="54" s="1"/>
  <c r="DI32" i="54"/>
  <c r="DM14" i="74"/>
  <c r="DN14" i="74" s="1"/>
  <c r="DI14" i="74"/>
  <c r="DM21" i="72"/>
  <c r="DN21" i="72" s="1"/>
  <c r="DI21" i="72"/>
  <c r="DM28" i="60"/>
  <c r="DN28" i="60" s="1"/>
  <c r="DI28" i="60"/>
  <c r="DM23" i="49"/>
  <c r="DN23" i="49" s="1"/>
  <c r="DI23" i="49"/>
  <c r="DM27" i="72"/>
  <c r="DN27" i="72" s="1"/>
  <c r="DI27" i="72"/>
  <c r="DM26" i="71"/>
  <c r="DN26" i="71" s="1"/>
  <c r="DI26" i="71"/>
  <c r="DM26" i="61"/>
  <c r="DN26" i="61" s="1"/>
  <c r="DI26" i="61"/>
  <c r="DM31" i="56"/>
  <c r="DN31" i="56" s="1"/>
  <c r="DI31" i="56"/>
  <c r="DM30" i="69"/>
  <c r="DN30" i="69" s="1"/>
  <c r="DI30" i="69"/>
  <c r="DM13" i="75"/>
  <c r="DN13" i="75" s="1"/>
  <c r="DI13" i="75"/>
  <c r="DI14" i="60"/>
  <c r="DS13" i="68"/>
  <c r="DS14" i="55"/>
  <c r="EK10" i="54" a="1"/>
  <c r="EK10" i="54" s="1"/>
  <c r="EK10" i="67" a="1"/>
  <c r="EK10" i="67" s="1"/>
  <c r="EK10" i="49" a="1"/>
  <c r="EK10" i="49" s="1"/>
  <c r="EK10" i="72" a="1"/>
  <c r="EK10" i="72" s="1"/>
  <c r="EK10" i="70" a="1"/>
  <c r="EK10" i="70" s="1"/>
  <c r="EK10" i="51" a="1"/>
  <c r="EK10" i="51" s="1"/>
  <c r="EK10" i="64" a="1"/>
  <c r="EK10" i="64" s="1"/>
  <c r="EK10" i="63" a="1"/>
  <c r="EK10" i="63" s="1"/>
  <c r="EK10" i="47" a="1"/>
  <c r="EK10" i="47" s="1"/>
  <c r="EK10" i="69" a="1"/>
  <c r="EK10" i="69" s="1"/>
  <c r="EK10" i="57" a="1"/>
  <c r="EK10" i="57" s="1"/>
  <c r="EK10" i="50" a="1"/>
  <c r="EK10" i="50" s="1"/>
  <c r="EK10" i="48" a="1"/>
  <c r="EK10" i="48" s="1"/>
  <c r="EK10" i="52" a="1"/>
  <c r="EK10" i="52" s="1"/>
  <c r="EK10" i="46" a="1"/>
  <c r="EK10" i="46" s="1"/>
  <c r="EK10" i="60" a="1"/>
  <c r="EK10" i="60" s="1"/>
  <c r="EK10" i="75" a="1"/>
  <c r="EK10" i="75" s="1"/>
  <c r="EK10" i="68" a="1"/>
  <c r="EK10" i="68" s="1"/>
  <c r="EK10" i="55" a="1"/>
  <c r="EK10" i="55" s="1"/>
  <c r="EK10" i="61" a="1"/>
  <c r="EK10" i="61" s="1"/>
  <c r="DL18" i="1"/>
  <c r="DL19" i="1"/>
  <c r="EK10" i="74" a="1"/>
  <c r="EK10" i="74" s="1"/>
  <c r="EK10" i="58" a="1"/>
  <c r="EK10" i="58" s="1"/>
  <c r="EK10" i="65" a="1"/>
  <c r="EK10" i="65" s="1"/>
  <c r="EK10" i="56" a="1"/>
  <c r="EK10" i="56" s="1"/>
  <c r="EK10" i="66" a="1"/>
  <c r="EK10" i="66" s="1"/>
  <c r="EK10" i="59" a="1"/>
  <c r="EK10" i="59" s="1"/>
  <c r="DL20" i="1"/>
  <c r="DL34" i="1"/>
  <c r="EK10" i="53" a="1"/>
  <c r="EK10" i="53" s="1"/>
  <c r="EH10" i="66" a="1"/>
  <c r="EH10" i="66" s="1"/>
  <c r="EH10" i="46" a="1"/>
  <c r="EH10" i="46" s="1"/>
  <c r="EK10" i="62" a="1"/>
  <c r="EK10" i="62" s="1"/>
  <c r="EK10" i="76" a="1"/>
  <c r="EK10" i="76" s="1"/>
  <c r="EK10" i="71" a="1"/>
  <c r="EK10" i="71" s="1"/>
  <c r="EH10" i="49" a="1"/>
  <c r="EH10" i="49" s="1"/>
  <c r="EH10" i="52" a="1"/>
  <c r="EH10" i="52" s="1"/>
  <c r="EH10" i="72" a="1"/>
  <c r="EH10" i="72" s="1"/>
  <c r="EH10" i="51" a="1"/>
  <c r="EH10" i="51" s="1"/>
  <c r="EH10" i="75" a="1"/>
  <c r="EH10" i="75" s="1"/>
  <c r="EH10" i="59" a="1"/>
  <c r="EH10" i="59" s="1"/>
  <c r="EH10" i="62" a="1"/>
  <c r="EH10" i="62" s="1"/>
  <c r="EH10" i="48" a="1"/>
  <c r="EH10" i="48" s="1"/>
  <c r="EH10" i="65" a="1"/>
  <c r="EH10" i="65" s="1"/>
  <c r="EH10" i="61" a="1"/>
  <c r="EH10" i="61" s="1"/>
  <c r="EH10" i="53" a="1"/>
  <c r="EH10" i="53" s="1"/>
  <c r="EH10" i="69" a="1"/>
  <c r="EH10" i="69" s="1"/>
  <c r="EH10" i="55" a="1"/>
  <c r="EH10" i="55" s="1"/>
  <c r="EH10" i="60" a="1"/>
  <c r="EH10" i="60" s="1"/>
  <c r="EH10" i="47" a="1"/>
  <c r="EH10" i="47" s="1"/>
  <c r="EH10" i="50" a="1"/>
  <c r="EH10" i="50" s="1"/>
  <c r="EH10" i="70" a="1"/>
  <c r="EH10" i="70" s="1"/>
  <c r="EH10" i="67" a="1"/>
  <c r="EH10" i="67" s="1"/>
  <c r="EH10" i="74" a="1"/>
  <c r="EH10" i="74" s="1"/>
  <c r="EH10" i="54" a="1"/>
  <c r="EH10" i="54" s="1"/>
  <c r="EH10" i="76" a="1"/>
  <c r="EH10" i="76" s="1"/>
  <c r="EH10" i="68" a="1"/>
  <c r="EH10" i="68" s="1"/>
  <c r="EH10" i="64" a="1"/>
  <c r="EH10" i="64" s="1"/>
  <c r="EH10" i="58" a="1"/>
  <c r="EH10" i="58" s="1"/>
  <c r="EH10" i="57" a="1"/>
  <c r="EH10" i="57" s="1"/>
  <c r="EH10" i="56" a="1"/>
  <c r="EH10" i="56" s="1"/>
  <c r="EH10" i="63" a="1"/>
  <c r="EH10" i="63" s="1"/>
  <c r="EH10" i="71" a="1"/>
  <c r="EH10" i="71" s="1"/>
  <c r="CN26" i="67"/>
  <c r="CO26" i="67" s="1"/>
  <c r="DJ26" i="67" s="1"/>
  <c r="DO26" i="67" s="1"/>
  <c r="CN10" i="67"/>
  <c r="CO10" i="67" s="1"/>
  <c r="DJ10" i="67" s="1"/>
  <c r="DS24" i="61"/>
  <c r="DQ13" i="50"/>
  <c r="DL28" i="1"/>
  <c r="DL26" i="1"/>
  <c r="DL35" i="1"/>
  <c r="DL33" i="1"/>
  <c r="DL11" i="1"/>
  <c r="DS19" i="51"/>
  <c r="DQ13" i="57"/>
  <c r="DS14" i="51"/>
  <c r="DS18" i="66"/>
  <c r="DQ13" i="70"/>
  <c r="DQ14" i="76"/>
  <c r="DQ13" i="61"/>
  <c r="DS18" i="59"/>
  <c r="CN21" i="74"/>
  <c r="CO21" i="74" s="1"/>
  <c r="DJ21" i="74" s="1"/>
  <c r="DQ14" i="65"/>
  <c r="DQ14" i="47"/>
  <c r="DQ13" i="62"/>
  <c r="CN13" i="47"/>
  <c r="CO13" i="47" s="1"/>
  <c r="DJ13" i="47" s="1"/>
  <c r="DO13" i="47" s="1"/>
  <c r="DS17" i="64"/>
  <c r="CN13" i="62"/>
  <c r="CO13" i="62" s="1"/>
  <c r="DJ13" i="62" s="1"/>
  <c r="CN23" i="55"/>
  <c r="CO23" i="55" s="1"/>
  <c r="DJ23" i="55" s="1"/>
  <c r="DO23" i="55" s="1"/>
  <c r="CN14" i="48"/>
  <c r="CO14" i="48" s="1"/>
  <c r="DJ14" i="48" s="1"/>
  <c r="CN13" i="69"/>
  <c r="CO13" i="69" s="1"/>
  <c r="DJ13" i="69" s="1"/>
  <c r="DQ14" i="63"/>
  <c r="CN31" i="67"/>
  <c r="CO31" i="67" s="1"/>
  <c r="DJ31" i="67" s="1"/>
  <c r="DO31" i="67" s="1"/>
  <c r="CN11" i="67"/>
  <c r="CO11" i="67" s="1"/>
  <c r="DJ11" i="67" s="1"/>
  <c r="CN19" i="58"/>
  <c r="CO19" i="58" s="1"/>
  <c r="DJ19" i="58" s="1"/>
  <c r="DS31" i="48"/>
  <c r="CN24" i="70"/>
  <c r="CO24" i="70" s="1"/>
  <c r="DJ24" i="70" s="1"/>
  <c r="CN14" i="64"/>
  <c r="CO14" i="64" s="1"/>
  <c r="DJ14" i="64" s="1"/>
  <c r="CN14" i="61"/>
  <c r="CO14" i="61" s="1"/>
  <c r="DJ14" i="61" s="1"/>
  <c r="DO14" i="61" s="1"/>
  <c r="DQ13" i="68"/>
  <c r="CN13" i="49"/>
  <c r="CO13" i="49" s="1"/>
  <c r="DJ13" i="49" s="1"/>
  <c r="CN18" i="76"/>
  <c r="CO18" i="76" s="1"/>
  <c r="DJ18" i="76" s="1"/>
  <c r="CN15" i="75"/>
  <c r="CO15" i="75" s="1"/>
  <c r="DJ15" i="75" s="1"/>
  <c r="CN34" i="50"/>
  <c r="CO34" i="50" s="1"/>
  <c r="DJ34" i="50" s="1"/>
  <c r="DQ14" i="56"/>
  <c r="CN28" i="67"/>
  <c r="CO28" i="67" s="1"/>
  <c r="DJ28" i="67" s="1"/>
  <c r="DO28" i="67" s="1"/>
  <c r="CN32" i="53"/>
  <c r="CO32" i="53" s="1"/>
  <c r="DJ32" i="53" s="1"/>
  <c r="DS14" i="52"/>
  <c r="CN32" i="68"/>
  <c r="CO32" i="68" s="1"/>
  <c r="DJ32" i="68" s="1"/>
  <c r="DO32" i="68" s="1"/>
  <c r="CN13" i="64"/>
  <c r="CO13" i="64" s="1"/>
  <c r="DJ13" i="64" s="1"/>
  <c r="DO13" i="64" s="1"/>
  <c r="CN23" i="47"/>
  <c r="CO23" i="47" s="1"/>
  <c r="DJ23" i="47" s="1"/>
  <c r="CN18" i="67"/>
  <c r="CO18" i="67" s="1"/>
  <c r="DJ18" i="67" s="1"/>
  <c r="DO18" i="67" s="1"/>
  <c r="CN32" i="59"/>
  <c r="CO32" i="59" s="1"/>
  <c r="DJ32" i="59" s="1"/>
  <c r="CN25" i="67"/>
  <c r="CO25" i="67" s="1"/>
  <c r="DJ25" i="67" s="1"/>
  <c r="DO25" i="67" s="1"/>
  <c r="DQ13" i="75"/>
  <c r="DS35" i="50"/>
  <c r="CN33" i="67"/>
  <c r="CO33" i="67" s="1"/>
  <c r="DJ33" i="67" s="1"/>
  <c r="CN33" i="51"/>
  <c r="CO33" i="51" s="1"/>
  <c r="DJ33" i="51" s="1"/>
  <c r="CN23" i="67"/>
  <c r="CO23" i="67" s="1"/>
  <c r="DJ23" i="67" s="1"/>
  <c r="CN21" i="67"/>
  <c r="CO21" i="67" s="1"/>
  <c r="DJ21" i="67" s="1"/>
  <c r="CN34" i="72"/>
  <c r="CO34" i="72" s="1"/>
  <c r="DJ34" i="72" s="1"/>
  <c r="CN29" i="65"/>
  <c r="CO29" i="65" s="1"/>
  <c r="DJ29" i="65" s="1"/>
  <c r="CN17" i="62"/>
  <c r="CO17" i="62" s="1"/>
  <c r="DJ17" i="62" s="1"/>
  <c r="CN27" i="67"/>
  <c r="CO27" i="67" s="1"/>
  <c r="DJ27" i="67" s="1"/>
  <c r="CN20" i="52"/>
  <c r="CO20" i="52" s="1"/>
  <c r="DJ20" i="52" s="1"/>
  <c r="DS24" i="50"/>
  <c r="CN14" i="69"/>
  <c r="CO14" i="69" s="1"/>
  <c r="DJ14" i="69" s="1"/>
  <c r="CN21" i="54"/>
  <c r="CO21" i="54" s="1"/>
  <c r="DJ21" i="54" s="1"/>
  <c r="CN20" i="71"/>
  <c r="CO20" i="71" s="1"/>
  <c r="DJ20" i="71" s="1"/>
  <c r="CN14" i="76"/>
  <c r="CO14" i="76" s="1"/>
  <c r="DJ14" i="76" s="1"/>
  <c r="DO14" i="76" s="1"/>
  <c r="DQ14" i="60"/>
  <c r="CN35" i="57"/>
  <c r="CO35" i="57" s="1"/>
  <c r="DJ35" i="57" s="1"/>
  <c r="DO35" i="57" s="1"/>
  <c r="CN33" i="60"/>
  <c r="CO33" i="60" s="1"/>
  <c r="DJ33" i="60" s="1"/>
  <c r="CN33" i="66"/>
  <c r="CO33" i="66" s="1"/>
  <c r="DJ33" i="66" s="1"/>
  <c r="CN22" i="67"/>
  <c r="CO22" i="67" s="1"/>
  <c r="DJ22" i="67" s="1"/>
  <c r="CN27" i="49"/>
  <c r="CO27" i="49" s="1"/>
  <c r="DJ27" i="49" s="1"/>
  <c r="DO27" i="49" s="1"/>
  <c r="CN19" i="63"/>
  <c r="CO19" i="63" s="1"/>
  <c r="DJ19" i="63" s="1"/>
  <c r="CN15" i="46"/>
  <c r="CO15" i="46" s="1"/>
  <c r="DJ15" i="46" s="1"/>
  <c r="DO15" i="46" s="1"/>
  <c r="CN22" i="56"/>
  <c r="CO22" i="56" s="1"/>
  <c r="DJ22" i="56" s="1"/>
  <c r="DO22" i="56" s="1"/>
  <c r="CN20" i="67"/>
  <c r="CO20" i="67" s="1"/>
  <c r="DJ20" i="67" s="1"/>
  <c r="CN30" i="67"/>
  <c r="CO30" i="67" s="1"/>
  <c r="DJ30" i="67" s="1"/>
  <c r="DS26" i="72"/>
  <c r="DS19" i="68"/>
  <c r="DS21" i="74"/>
  <c r="DS32" i="57"/>
  <c r="DS13" i="61"/>
  <c r="CN29" i="49"/>
  <c r="CO29" i="49" s="1"/>
  <c r="DJ29" i="49" s="1"/>
  <c r="DS20" i="55"/>
  <c r="CN17" i="63"/>
  <c r="CO17" i="63" s="1"/>
  <c r="DJ17" i="63" s="1"/>
  <c r="DS17" i="49"/>
  <c r="CS6" i="52"/>
  <c r="DS21" i="71"/>
  <c r="DS17" i="62"/>
  <c r="DS17" i="55"/>
  <c r="CN27" i="66"/>
  <c r="CO27" i="66" s="1"/>
  <c r="DJ27" i="66" s="1"/>
  <c r="CN18" i="60"/>
  <c r="CO18" i="60" s="1"/>
  <c r="DJ18" i="60" s="1"/>
  <c r="DS23" i="61"/>
  <c r="CN31" i="65"/>
  <c r="CO31" i="65" s="1"/>
  <c r="DJ31" i="65" s="1"/>
  <c r="CN14" i="47"/>
  <c r="CO14" i="47" s="1"/>
  <c r="DJ14" i="47" s="1"/>
  <c r="CN31" i="61"/>
  <c r="CO31" i="61" s="1"/>
  <c r="DJ31" i="61" s="1"/>
  <c r="DS32" i="66"/>
  <c r="DS23" i="46"/>
  <c r="CN28" i="69"/>
  <c r="CO28" i="69" s="1"/>
  <c r="DJ28" i="69" s="1"/>
  <c r="DS18" i="60"/>
  <c r="DS22" i="66"/>
  <c r="DS27" i="65"/>
  <c r="DS27" i="49"/>
  <c r="CN30" i="64"/>
  <c r="CO30" i="64" s="1"/>
  <c r="DJ30" i="64" s="1"/>
  <c r="DS33" i="66"/>
  <c r="DS34" i="49"/>
  <c r="CN11" i="68"/>
  <c r="CO11" i="68" s="1"/>
  <c r="DJ11" i="68" s="1"/>
  <c r="CN23" i="69"/>
  <c r="CO23" i="69" s="1"/>
  <c r="DJ23" i="69" s="1"/>
  <c r="DS34" i="61"/>
  <c r="DS11" i="46"/>
  <c r="CS6" i="54"/>
  <c r="CN21" i="49"/>
  <c r="CO21" i="49" s="1"/>
  <c r="DJ21" i="49" s="1"/>
  <c r="CN24" i="58"/>
  <c r="CO24" i="58" s="1"/>
  <c r="DJ24" i="58" s="1"/>
  <c r="DS34" i="56"/>
  <c r="DS11" i="62"/>
  <c r="DS23" i="70"/>
  <c r="CN25" i="52"/>
  <c r="CO25" i="52" s="1"/>
  <c r="DJ25" i="52" s="1"/>
  <c r="CN27" i="61"/>
  <c r="CO27" i="61" s="1"/>
  <c r="DJ27" i="61" s="1"/>
  <c r="CN31" i="58"/>
  <c r="CO31" i="58" s="1"/>
  <c r="DJ31" i="58" s="1"/>
  <c r="CN17" i="71"/>
  <c r="CO17" i="71" s="1"/>
  <c r="DJ17" i="71" s="1"/>
  <c r="CN17" i="54"/>
  <c r="CO17" i="54" s="1"/>
  <c r="DJ17" i="54" s="1"/>
  <c r="CN13" i="71"/>
  <c r="CO13" i="71" s="1"/>
  <c r="DJ13" i="71" s="1"/>
  <c r="CN33" i="72"/>
  <c r="CO33" i="72" s="1"/>
  <c r="DJ33" i="72" s="1"/>
  <c r="CS6" i="47"/>
  <c r="DS16" i="51"/>
  <c r="CN12" i="61"/>
  <c r="CO12" i="61" s="1"/>
  <c r="DJ12" i="61" s="1"/>
  <c r="CN28" i="75"/>
  <c r="CO28" i="75" s="1"/>
  <c r="DJ28" i="75" s="1"/>
  <c r="CN30" i="71"/>
  <c r="CO30" i="71" s="1"/>
  <c r="DJ30" i="71" s="1"/>
  <c r="CN34" i="75"/>
  <c r="CO34" i="75" s="1"/>
  <c r="DJ34" i="75" s="1"/>
  <c r="DS24" i="46"/>
  <c r="DS29" i="61"/>
  <c r="DS12" i="67"/>
  <c r="CN32" i="48"/>
  <c r="CO32" i="48" s="1"/>
  <c r="DJ32" i="48" s="1"/>
  <c r="CN18" i="57"/>
  <c r="CO18" i="57" s="1"/>
  <c r="DJ18" i="57" s="1"/>
  <c r="DS20" i="49"/>
  <c r="DS32" i="62"/>
  <c r="CN34" i="71"/>
  <c r="CO34" i="71" s="1"/>
  <c r="DJ34" i="71" s="1"/>
  <c r="CN31" i="47"/>
  <c r="CO31" i="47" s="1"/>
  <c r="DJ31" i="47" s="1"/>
  <c r="CN13" i="59"/>
  <c r="CO13" i="59" s="1"/>
  <c r="DJ13" i="59" s="1"/>
  <c r="CS6" i="72"/>
  <c r="DS17" i="63"/>
  <c r="DS27" i="52"/>
  <c r="CN33" i="61"/>
  <c r="CO33" i="61" s="1"/>
  <c r="DJ33" i="61" s="1"/>
  <c r="CN26" i="48"/>
  <c r="CO26" i="48" s="1"/>
  <c r="DJ26" i="48" s="1"/>
  <c r="DS30" i="53"/>
  <c r="DS23" i="51"/>
  <c r="DS34" i="74"/>
  <c r="CN12" i="63"/>
  <c r="CO12" i="63" s="1"/>
  <c r="DJ12" i="63" s="1"/>
  <c r="DS22" i="65"/>
  <c r="CS6" i="67"/>
  <c r="CN33" i="69"/>
  <c r="CO33" i="69" s="1"/>
  <c r="DJ33" i="69" s="1"/>
  <c r="DS16" i="53"/>
  <c r="CN12" i="53"/>
  <c r="CO12" i="53" s="1"/>
  <c r="DJ12" i="53" s="1"/>
  <c r="CN11" i="61"/>
  <c r="CO11" i="61" s="1"/>
  <c r="DJ11" i="61" s="1"/>
  <c r="DS19" i="46"/>
  <c r="CN32" i="54"/>
  <c r="CO32" i="54" s="1"/>
  <c r="DJ32" i="54" s="1"/>
  <c r="DS23" i="66"/>
  <c r="DS22" i="52"/>
  <c r="DS35" i="56"/>
  <c r="CN24" i="75"/>
  <c r="CO24" i="75" s="1"/>
  <c r="DJ24" i="75" s="1"/>
  <c r="CN11" i="71"/>
  <c r="CO11" i="71" s="1"/>
  <c r="DJ11" i="71" s="1"/>
  <c r="DS33" i="61"/>
  <c r="CN30" i="47"/>
  <c r="CO30" i="47" s="1"/>
  <c r="DJ30" i="47" s="1"/>
  <c r="CN26" i="49"/>
  <c r="CO26" i="49" s="1"/>
  <c r="DJ26" i="49" s="1"/>
  <c r="CN16" i="68"/>
  <c r="CO16" i="68" s="1"/>
  <c r="DJ16" i="68" s="1"/>
  <c r="CN35" i="66"/>
  <c r="CO35" i="66" s="1"/>
  <c r="DJ35" i="66" s="1"/>
  <c r="DS12" i="71"/>
  <c r="CN17" i="66"/>
  <c r="CO17" i="66" s="1"/>
  <c r="DJ17" i="66" s="1"/>
  <c r="DS34" i="71"/>
  <c r="DS24" i="53"/>
  <c r="CS6" i="59"/>
  <c r="DS20" i="69"/>
  <c r="DS11" i="51"/>
  <c r="CN35" i="58"/>
  <c r="CO35" i="58" s="1"/>
  <c r="DJ35" i="58" s="1"/>
  <c r="DS29" i="74"/>
  <c r="CN20" i="48"/>
  <c r="CO20" i="48" s="1"/>
  <c r="DJ20" i="48" s="1"/>
  <c r="DS12" i="48"/>
  <c r="CN33" i="49"/>
  <c r="CO33" i="49" s="1"/>
  <c r="DJ33" i="49" s="1"/>
  <c r="CN21" i="46"/>
  <c r="CO21" i="46" s="1"/>
  <c r="DJ21" i="46" s="1"/>
  <c r="CN28" i="71"/>
  <c r="CO28" i="71" s="1"/>
  <c r="DJ28" i="71" s="1"/>
  <c r="CN15" i="60"/>
  <c r="CO15" i="60" s="1"/>
  <c r="DJ15" i="60" s="1"/>
  <c r="CN34" i="59"/>
  <c r="CO34" i="59" s="1"/>
  <c r="DJ34" i="59" s="1"/>
  <c r="DS33" i="54"/>
  <c r="CN31" i="72"/>
  <c r="CO31" i="72" s="1"/>
  <c r="DJ31" i="72" s="1"/>
  <c r="CN28" i="50"/>
  <c r="CO28" i="50" s="1"/>
  <c r="DJ28" i="50" s="1"/>
  <c r="CN25" i="58"/>
  <c r="CO25" i="58" s="1"/>
  <c r="DJ25" i="58" s="1"/>
  <c r="CN25" i="60"/>
  <c r="CO25" i="60" s="1"/>
  <c r="DJ25" i="60" s="1"/>
  <c r="DS15" i="59"/>
  <c r="CN33" i="64"/>
  <c r="CO33" i="64" s="1"/>
  <c r="DJ33" i="64" s="1"/>
  <c r="CN33" i="54"/>
  <c r="CO33" i="54" s="1"/>
  <c r="DJ33" i="54" s="1"/>
  <c r="DS25" i="61"/>
  <c r="CN19" i="49"/>
  <c r="CO19" i="49" s="1"/>
  <c r="DJ19" i="49" s="1"/>
  <c r="CN29" i="56"/>
  <c r="CO29" i="56" s="1"/>
  <c r="DJ29" i="56" s="1"/>
  <c r="CN24" i="69"/>
  <c r="CO24" i="69" s="1"/>
  <c r="DJ24" i="69" s="1"/>
  <c r="DS28" i="50"/>
  <c r="DS22" i="61"/>
  <c r="CN34" i="76"/>
  <c r="CO34" i="76" s="1"/>
  <c r="DJ34" i="76" s="1"/>
  <c r="DS15" i="52"/>
  <c r="CN11" i="69"/>
  <c r="CO11" i="69" s="1"/>
  <c r="DJ11" i="69" s="1"/>
  <c r="DS32" i="51"/>
  <c r="DS33" i="70"/>
  <c r="DS21" i="48"/>
  <c r="DS26" i="51"/>
  <c r="DS11" i="54"/>
  <c r="DS30" i="74"/>
  <c r="CN16" i="75"/>
  <c r="CO16" i="75" s="1"/>
  <c r="DJ16" i="75" s="1"/>
  <c r="CN26" i="50"/>
  <c r="CO26" i="50" s="1"/>
  <c r="DJ26" i="50" s="1"/>
  <c r="DS22" i="68"/>
  <c r="CN23" i="70"/>
  <c r="CO23" i="70" s="1"/>
  <c r="DJ23" i="70" s="1"/>
  <c r="DS24" i="56"/>
  <c r="CN20" i="57"/>
  <c r="CO20" i="57" s="1"/>
  <c r="DJ20" i="57" s="1"/>
  <c r="DS23" i="50"/>
  <c r="CN10" i="66"/>
  <c r="CO10" i="66" s="1"/>
  <c r="DJ10" i="66" s="1"/>
  <c r="CN15" i="56"/>
  <c r="CO15" i="56" s="1"/>
  <c r="DJ15" i="56" s="1"/>
  <c r="CN31" i="59"/>
  <c r="CO31" i="59" s="1"/>
  <c r="DJ31" i="59" s="1"/>
  <c r="DS18" i="72"/>
  <c r="DS13" i="71"/>
  <c r="CN21" i="63"/>
  <c r="CO21" i="63" s="1"/>
  <c r="DJ21" i="63" s="1"/>
  <c r="CN16" i="67"/>
  <c r="CO16" i="67" s="1"/>
  <c r="DJ16" i="67" s="1"/>
  <c r="CN32" i="66"/>
  <c r="CO32" i="66" s="1"/>
  <c r="DJ32" i="66" s="1"/>
  <c r="DS12" i="70"/>
  <c r="CN33" i="62"/>
  <c r="CO33" i="62" s="1"/>
  <c r="DJ33" i="62" s="1"/>
  <c r="DS30" i="60"/>
  <c r="DS35" i="61"/>
  <c r="CN29" i="68"/>
  <c r="CO29" i="68" s="1"/>
  <c r="DJ29" i="68" s="1"/>
  <c r="CN20" i="74"/>
  <c r="CO20" i="74" s="1"/>
  <c r="DJ20" i="74" s="1"/>
  <c r="CN33" i="76"/>
  <c r="CO33" i="76" s="1"/>
  <c r="DJ33" i="76" s="1"/>
  <c r="CN10" i="55"/>
  <c r="CO10" i="55" s="1"/>
  <c r="DJ10" i="55" s="1"/>
  <c r="CN25" i="49"/>
  <c r="CO25" i="49" s="1"/>
  <c r="DJ25" i="49" s="1"/>
  <c r="CN22" i="65"/>
  <c r="CO22" i="65" s="1"/>
  <c r="DJ22" i="65" s="1"/>
  <c r="CN10" i="75"/>
  <c r="CO10" i="75" s="1"/>
  <c r="DJ10" i="75" s="1"/>
  <c r="DS22" i="46"/>
  <c r="DS30" i="52"/>
  <c r="CN26" i="60"/>
  <c r="CO26" i="60" s="1"/>
  <c r="DJ26" i="60" s="1"/>
  <c r="CN19" i="72"/>
  <c r="CO19" i="72" s="1"/>
  <c r="DJ19" i="72" s="1"/>
  <c r="DS34" i="64"/>
  <c r="CN13" i="48"/>
  <c r="CO13" i="48" s="1"/>
  <c r="DJ13" i="48" s="1"/>
  <c r="DS21" i="63"/>
  <c r="CN31" i="69"/>
  <c r="CO31" i="69" s="1"/>
  <c r="DJ31" i="69" s="1"/>
  <c r="CN24" i="56"/>
  <c r="CO24" i="56" s="1"/>
  <c r="DJ24" i="56" s="1"/>
  <c r="DS35" i="71"/>
  <c r="DS32" i="75"/>
  <c r="DS32" i="76"/>
  <c r="DS33" i="69"/>
  <c r="DS25" i="60"/>
  <c r="DS24" i="74"/>
  <c r="CN30" i="55"/>
  <c r="CO30" i="55" s="1"/>
  <c r="DJ30" i="55" s="1"/>
  <c r="CN16" i="63"/>
  <c r="CO16" i="63" s="1"/>
  <c r="DJ16" i="63" s="1"/>
  <c r="DS35" i="69"/>
  <c r="DS19" i="76"/>
  <c r="CN33" i="52"/>
  <c r="CO33" i="52" s="1"/>
  <c r="DJ33" i="52" s="1"/>
  <c r="DS22" i="51"/>
  <c r="CN26" i="71"/>
  <c r="CO26" i="71" s="1"/>
  <c r="DJ26" i="71" s="1"/>
  <c r="CN26" i="61"/>
  <c r="CO26" i="61" s="1"/>
  <c r="DJ26" i="61" s="1"/>
  <c r="CN17" i="74"/>
  <c r="CO17" i="74" s="1"/>
  <c r="DJ17" i="74" s="1"/>
  <c r="CN16" i="55"/>
  <c r="CO16" i="55" s="1"/>
  <c r="DJ16" i="55" s="1"/>
  <c r="CN14" i="55"/>
  <c r="CO14" i="55" s="1"/>
  <c r="DJ14" i="55" s="1"/>
  <c r="DS24" i="70"/>
  <c r="DS33" i="65"/>
  <c r="CN14" i="68"/>
  <c r="CO14" i="68" s="1"/>
  <c r="DJ14" i="68" s="1"/>
  <c r="DS17" i="75"/>
  <c r="DS18" i="49"/>
  <c r="CN30" i="65"/>
  <c r="CO30" i="65" s="1"/>
  <c r="DJ30" i="65" s="1"/>
  <c r="CN31" i="46"/>
  <c r="CO31" i="46" s="1"/>
  <c r="DJ31" i="46" s="1"/>
  <c r="CN30" i="75"/>
  <c r="CO30" i="75" s="1"/>
  <c r="DJ30" i="75" s="1"/>
  <c r="DS25" i="71"/>
  <c r="DS22" i="76"/>
  <c r="DS17" i="57"/>
  <c r="CN30" i="50"/>
  <c r="CO30" i="50" s="1"/>
  <c r="DJ30" i="50" s="1"/>
  <c r="DS20" i="68"/>
  <c r="DS31" i="63"/>
  <c r="DS16" i="52"/>
  <c r="CN17" i="67"/>
  <c r="CO17" i="67" s="1"/>
  <c r="DJ17" i="67" s="1"/>
  <c r="DS17" i="58"/>
  <c r="DS19" i="69"/>
  <c r="CN19" i="52"/>
  <c r="CO19" i="52" s="1"/>
  <c r="DJ19" i="52" s="1"/>
  <c r="CN32" i="69"/>
  <c r="CO32" i="69" s="1"/>
  <c r="DJ32" i="69" s="1"/>
  <c r="CN13" i="70"/>
  <c r="CO13" i="70" s="1"/>
  <c r="DJ13" i="70" s="1"/>
  <c r="CN24" i="53"/>
  <c r="CO24" i="53" s="1"/>
  <c r="DJ24" i="53" s="1"/>
  <c r="CN30" i="61"/>
  <c r="CO30" i="61" s="1"/>
  <c r="DJ30" i="61" s="1"/>
  <c r="CN16" i="54"/>
  <c r="CO16" i="54" s="1"/>
  <c r="DJ16" i="54" s="1"/>
  <c r="DS18" i="61"/>
  <c r="CN16" i="50"/>
  <c r="CO16" i="50" s="1"/>
  <c r="DJ16" i="50" s="1"/>
  <c r="CN14" i="63"/>
  <c r="CO14" i="63" s="1"/>
  <c r="DJ14" i="63" s="1"/>
  <c r="CN12" i="52"/>
  <c r="CO12" i="52" s="1"/>
  <c r="DJ12" i="52" s="1"/>
  <c r="CN29" i="57"/>
  <c r="CO29" i="57" s="1"/>
  <c r="DJ29" i="57" s="1"/>
  <c r="CN35" i="60"/>
  <c r="CO35" i="60" s="1"/>
  <c r="DJ35" i="60" s="1"/>
  <c r="DS26" i="67"/>
  <c r="CN17" i="56"/>
  <c r="CO17" i="56" s="1"/>
  <c r="DJ17" i="56" s="1"/>
  <c r="DS23" i="52"/>
  <c r="DS20" i="59"/>
  <c r="DS34" i="62"/>
  <c r="DS20" i="67"/>
  <c r="CN16" i="49"/>
  <c r="CO16" i="49" s="1"/>
  <c r="DJ16" i="49" s="1"/>
  <c r="CN32" i="58"/>
  <c r="CO32" i="58" s="1"/>
  <c r="DJ32" i="58" s="1"/>
  <c r="DS25" i="68"/>
  <c r="DS29" i="53"/>
  <c r="DS27" i="54"/>
  <c r="CS6" i="48"/>
  <c r="CN35" i="72"/>
  <c r="CO35" i="72" s="1"/>
  <c r="DJ35" i="72" s="1"/>
  <c r="CN32" i="71"/>
  <c r="CO32" i="71" s="1"/>
  <c r="DJ32" i="71" s="1"/>
  <c r="CN29" i="60"/>
  <c r="CO29" i="60" s="1"/>
  <c r="DJ29" i="60" s="1"/>
  <c r="DS33" i="64"/>
  <c r="DS31" i="66"/>
  <c r="DS13" i="51"/>
  <c r="CN12" i="47"/>
  <c r="CO12" i="47" s="1"/>
  <c r="DJ12" i="47" s="1"/>
  <c r="CN21" i="48"/>
  <c r="CO21" i="48" s="1"/>
  <c r="DJ21" i="48" s="1"/>
  <c r="DS22" i="72"/>
  <c r="CN10" i="49"/>
  <c r="CO10" i="49" s="1"/>
  <c r="DJ10" i="49" s="1"/>
  <c r="CN16" i="58"/>
  <c r="CO16" i="58" s="1"/>
  <c r="DJ16" i="58" s="1"/>
  <c r="DS24" i="49"/>
  <c r="CN32" i="76"/>
  <c r="CO32" i="76" s="1"/>
  <c r="DJ32" i="76" s="1"/>
  <c r="DS14" i="68"/>
  <c r="CS6" i="69"/>
  <c r="CN11" i="75"/>
  <c r="CO11" i="75" s="1"/>
  <c r="DJ11" i="75" s="1"/>
  <c r="DS33" i="71"/>
  <c r="DS31" i="46"/>
  <c r="CN15" i="50"/>
  <c r="CO15" i="50" s="1"/>
  <c r="DJ15" i="50" s="1"/>
  <c r="DS15" i="68"/>
  <c r="DS15" i="63"/>
  <c r="DS23" i="47"/>
  <c r="DS26" i="52"/>
  <c r="DS26" i="58"/>
  <c r="DS29" i="69"/>
  <c r="DS12" i="56"/>
  <c r="CN31" i="71"/>
  <c r="CO31" i="71" s="1"/>
  <c r="DJ31" i="71" s="1"/>
  <c r="DS23" i="53"/>
  <c r="CN17" i="57"/>
  <c r="CO17" i="57" s="1"/>
  <c r="DJ17" i="57" s="1"/>
  <c r="DS15" i="51"/>
  <c r="CN32" i="60"/>
  <c r="CO32" i="60" s="1"/>
  <c r="DJ32" i="60" s="1"/>
  <c r="CN34" i="53"/>
  <c r="CO34" i="53" s="1"/>
  <c r="DJ34" i="53" s="1"/>
  <c r="CS6" i="57"/>
  <c r="CN32" i="51"/>
  <c r="CO32" i="51" s="1"/>
  <c r="DJ32" i="51" s="1"/>
  <c r="DS31" i="54"/>
  <c r="DS13" i="55"/>
  <c r="CN21" i="64"/>
  <c r="CO21" i="64" s="1"/>
  <c r="DJ21" i="64" s="1"/>
  <c r="DS32" i="60"/>
  <c r="DS28" i="61"/>
  <c r="CN31" i="66"/>
  <c r="CO31" i="66" s="1"/>
  <c r="DJ31" i="66" s="1"/>
  <c r="DS26" i="64"/>
  <c r="DS23" i="56"/>
  <c r="CN13" i="75"/>
  <c r="CO13" i="75" s="1"/>
  <c r="DJ13" i="75" s="1"/>
  <c r="CN16" i="53"/>
  <c r="CO16" i="53" s="1"/>
  <c r="DJ16" i="53" s="1"/>
  <c r="CN26" i="54"/>
  <c r="CO26" i="54" s="1"/>
  <c r="DJ26" i="54" s="1"/>
  <c r="DS30" i="72"/>
  <c r="CN24" i="63"/>
  <c r="CO24" i="63" s="1"/>
  <c r="DJ24" i="63" s="1"/>
  <c r="DS26" i="55"/>
  <c r="DS11" i="60"/>
  <c r="DS17" i="74"/>
  <c r="CN31" i="63"/>
  <c r="CO31" i="63" s="1"/>
  <c r="DJ31" i="63" s="1"/>
  <c r="CN20" i="72"/>
  <c r="CO20" i="72" s="1"/>
  <c r="DJ20" i="72" s="1"/>
  <c r="CN17" i="75"/>
  <c r="CO17" i="75" s="1"/>
  <c r="DJ17" i="75" s="1"/>
  <c r="DS12" i="46"/>
  <c r="DS23" i="58"/>
  <c r="CN24" i="52"/>
  <c r="CO24" i="52" s="1"/>
  <c r="DJ24" i="52" s="1"/>
  <c r="DS17" i="59"/>
  <c r="DS23" i="64"/>
  <c r="CN23" i="74"/>
  <c r="CO23" i="74" s="1"/>
  <c r="DJ23" i="74" s="1"/>
  <c r="DS32" i="70"/>
  <c r="CN35" i="63"/>
  <c r="CO35" i="63" s="1"/>
  <c r="DJ35" i="63" s="1"/>
  <c r="DS19" i="71"/>
  <c r="DS33" i="47"/>
  <c r="DS12" i="51"/>
  <c r="DS16" i="61"/>
  <c r="CN35" i="74"/>
  <c r="CO35" i="74" s="1"/>
  <c r="DJ35" i="74" s="1"/>
  <c r="CN32" i="55"/>
  <c r="CO32" i="55" s="1"/>
  <c r="DJ32" i="55" s="1"/>
  <c r="CN10" i="63"/>
  <c r="CO10" i="63" s="1"/>
  <c r="DJ10" i="63" s="1"/>
  <c r="DS29" i="63"/>
  <c r="DS17" i="69"/>
  <c r="DS31" i="50"/>
  <c r="CN28" i="53"/>
  <c r="CO28" i="53" s="1"/>
  <c r="DJ28" i="53" s="1"/>
  <c r="CN32" i="61"/>
  <c r="CO32" i="61" s="1"/>
  <c r="DJ32" i="61" s="1"/>
  <c r="DS25" i="66"/>
  <c r="DS31" i="67"/>
  <c r="CN18" i="47"/>
  <c r="CO18" i="47" s="1"/>
  <c r="DJ18" i="47" s="1"/>
  <c r="CN27" i="63"/>
  <c r="CO27" i="63" s="1"/>
  <c r="DJ27" i="63" s="1"/>
  <c r="CN20" i="58"/>
  <c r="CO20" i="58" s="1"/>
  <c r="DJ20" i="58" s="1"/>
  <c r="DS13" i="53"/>
  <c r="CN16" i="56"/>
  <c r="CO16" i="56" s="1"/>
  <c r="DJ16" i="56" s="1"/>
  <c r="DS27" i="71"/>
  <c r="CN34" i="69"/>
  <c r="CO34" i="69" s="1"/>
  <c r="DJ34" i="69" s="1"/>
  <c r="DS18" i="50"/>
  <c r="DS27" i="55"/>
  <c r="DS20" i="60"/>
  <c r="CN31" i="60"/>
  <c r="CO31" i="60" s="1"/>
  <c r="DJ31" i="60" s="1"/>
  <c r="CN29" i="51"/>
  <c r="CO29" i="51" s="1"/>
  <c r="DJ29" i="51" s="1"/>
  <c r="CN24" i="64"/>
  <c r="CO24" i="64" s="1"/>
  <c r="DJ24" i="64" s="1"/>
  <c r="DS26" i="65"/>
  <c r="DS21" i="49"/>
  <c r="CN25" i="65"/>
  <c r="CO25" i="65" s="1"/>
  <c r="DJ25" i="65" s="1"/>
  <c r="DS35" i="46"/>
  <c r="DQ14" i="58"/>
  <c r="DS30" i="65"/>
  <c r="DS12" i="76"/>
  <c r="CN33" i="50"/>
  <c r="CO33" i="50" s="1"/>
  <c r="DJ33" i="50" s="1"/>
  <c r="CS6" i="76"/>
  <c r="DS19" i="64"/>
  <c r="DQ14" i="69"/>
  <c r="CN35" i="55"/>
  <c r="CO35" i="55" s="1"/>
  <c r="DJ35" i="55" s="1"/>
  <c r="CN30" i="76"/>
  <c r="CO30" i="76" s="1"/>
  <c r="DJ30" i="76" s="1"/>
  <c r="CN19" i="65"/>
  <c r="CO19" i="65" s="1"/>
  <c r="DJ19" i="65" s="1"/>
  <c r="CN13" i="67"/>
  <c r="CO13" i="67" s="1"/>
  <c r="DJ13" i="67" s="1"/>
  <c r="DS24" i="68"/>
  <c r="DS28" i="63"/>
  <c r="DS28" i="62"/>
  <c r="DS26" i="54"/>
  <c r="CN16" i="74"/>
  <c r="CO16" i="74" s="1"/>
  <c r="DJ16" i="74" s="1"/>
  <c r="DS20" i="66"/>
  <c r="DS27" i="67"/>
  <c r="DS30" i="70"/>
  <c r="CN17" i="48"/>
  <c r="CO17" i="48" s="1"/>
  <c r="DJ17" i="48" s="1"/>
  <c r="CN16" i="46"/>
  <c r="CO16" i="46" s="1"/>
  <c r="DJ16" i="46" s="1"/>
  <c r="CN30" i="68"/>
  <c r="CO30" i="68" s="1"/>
  <c r="DJ30" i="68" s="1"/>
  <c r="DS30" i="46"/>
  <c r="CN22" i="70"/>
  <c r="CO22" i="70" s="1"/>
  <c r="DJ22" i="70" s="1"/>
  <c r="DS24" i="63"/>
  <c r="DS17" i="47"/>
  <c r="DS12" i="69"/>
  <c r="CN19" i="71"/>
  <c r="CO19" i="71" s="1"/>
  <c r="DJ19" i="71" s="1"/>
  <c r="DS28" i="53"/>
  <c r="DS28" i="59"/>
  <c r="CN24" i="57"/>
  <c r="CO24" i="57" s="1"/>
  <c r="DJ24" i="57" s="1"/>
  <c r="DS34" i="50"/>
  <c r="CS6" i="68"/>
  <c r="CN34" i="60"/>
  <c r="CO34" i="60" s="1"/>
  <c r="DJ34" i="60" s="1"/>
  <c r="CN19" i="53"/>
  <c r="CO19" i="53" s="1"/>
  <c r="DJ19" i="53" s="1"/>
  <c r="CN12" i="59"/>
  <c r="CO12" i="59" s="1"/>
  <c r="DJ12" i="59" s="1"/>
  <c r="CN31" i="64"/>
  <c r="CO31" i="64" s="1"/>
  <c r="DJ31" i="64" s="1"/>
  <c r="DS28" i="60"/>
  <c r="DS21" i="70"/>
  <c r="CN31" i="48"/>
  <c r="CO31" i="48" s="1"/>
  <c r="DJ31" i="48" s="1"/>
  <c r="CN29" i="58"/>
  <c r="CO29" i="58" s="1"/>
  <c r="DJ29" i="58" s="1"/>
  <c r="DS23" i="49"/>
  <c r="DS21" i="57"/>
  <c r="DS20" i="47"/>
  <c r="CN13" i="58"/>
  <c r="CO13" i="58" s="1"/>
  <c r="DJ13" i="58" s="1"/>
  <c r="CN18" i="51"/>
  <c r="CO18" i="51" s="1"/>
  <c r="DJ18" i="51" s="1"/>
  <c r="CN25" i="66"/>
  <c r="CO25" i="66" s="1"/>
  <c r="DJ25" i="66" s="1"/>
  <c r="DS29" i="66"/>
  <c r="DQ14" i="72"/>
  <c r="DS34" i="66"/>
  <c r="DS26" i="48"/>
  <c r="CN34" i="63"/>
  <c r="CO34" i="63" s="1"/>
  <c r="DJ34" i="63" s="1"/>
  <c r="DS25" i="75"/>
  <c r="CN20" i="65"/>
  <c r="CO20" i="65" s="1"/>
  <c r="DJ20" i="65" s="1"/>
  <c r="DS15" i="46"/>
  <c r="CN16" i="62"/>
  <c r="CO16" i="62" s="1"/>
  <c r="DJ16" i="62" s="1"/>
  <c r="DS32" i="63"/>
  <c r="CN25" i="59"/>
  <c r="CO25" i="59" s="1"/>
  <c r="DJ25" i="59" s="1"/>
  <c r="CN31" i="56"/>
  <c r="CO31" i="56" s="1"/>
  <c r="DJ31" i="56" s="1"/>
  <c r="DS29" i="46"/>
  <c r="DS22" i="58"/>
  <c r="CN30" i="69"/>
  <c r="CO30" i="69" s="1"/>
  <c r="DJ30" i="69" s="1"/>
  <c r="DS33" i="62"/>
  <c r="DS35" i="54"/>
  <c r="DS33" i="60"/>
  <c r="DS30" i="64"/>
  <c r="DS28" i="67"/>
  <c r="DS35" i="63"/>
  <c r="DS11" i="47"/>
  <c r="DS25" i="69"/>
  <c r="DS28" i="56"/>
  <c r="DS18" i="75"/>
  <c r="DS16" i="74"/>
  <c r="CN13" i="63"/>
  <c r="CO13" i="63" s="1"/>
  <c r="DJ13" i="63" s="1"/>
  <c r="CN30" i="70"/>
  <c r="CO30" i="70" s="1"/>
  <c r="DJ30" i="70" s="1"/>
  <c r="CN21" i="52"/>
  <c r="CO21" i="52" s="1"/>
  <c r="DJ21" i="52" s="1"/>
  <c r="CN15" i="59"/>
  <c r="CO15" i="59" s="1"/>
  <c r="DJ15" i="59" s="1"/>
  <c r="CN34" i="55"/>
  <c r="CO34" i="55" s="1"/>
  <c r="DJ34" i="55" s="1"/>
  <c r="DS20" i="48"/>
  <c r="CN30" i="63"/>
  <c r="CO30" i="63" s="1"/>
  <c r="DJ30" i="63" s="1"/>
  <c r="CN35" i="59"/>
  <c r="CO35" i="59" s="1"/>
  <c r="DJ35" i="59" s="1"/>
  <c r="DS26" i="66"/>
  <c r="DS22" i="70"/>
  <c r="CN29" i="75"/>
  <c r="CO29" i="75" s="1"/>
  <c r="DJ29" i="75" s="1"/>
  <c r="CN22" i="52"/>
  <c r="CO22" i="52" s="1"/>
  <c r="DJ22" i="52" s="1"/>
  <c r="CN29" i="48"/>
  <c r="CO29" i="48" s="1"/>
  <c r="DJ29" i="48" s="1"/>
  <c r="CN23" i="76"/>
  <c r="CO23" i="76" s="1"/>
  <c r="DJ23" i="76" s="1"/>
  <c r="CN11" i="56"/>
  <c r="CO11" i="56" s="1"/>
  <c r="DJ11" i="56" s="1"/>
  <c r="CN10" i="50"/>
  <c r="CO10" i="50" s="1"/>
  <c r="DJ10" i="50" s="1"/>
  <c r="CN16" i="70"/>
  <c r="CO16" i="70" s="1"/>
  <c r="DJ16" i="70" s="1"/>
  <c r="CN17" i="52"/>
  <c r="CO17" i="52" s="1"/>
  <c r="DJ17" i="52" s="1"/>
  <c r="CS6" i="50"/>
  <c r="DS27" i="60"/>
  <c r="DS29" i="67"/>
  <c r="DS18" i="48"/>
  <c r="DS22" i="62"/>
  <c r="DS20" i="51"/>
  <c r="CS6" i="60"/>
  <c r="DS20" i="57"/>
  <c r="CN12" i="51"/>
  <c r="CO12" i="51" s="1"/>
  <c r="DJ12" i="51" s="1"/>
  <c r="CS6" i="53"/>
  <c r="CN22" i="48"/>
  <c r="CO22" i="48" s="1"/>
  <c r="DJ22" i="48" s="1"/>
  <c r="DS24" i="71"/>
  <c r="DS29" i="57"/>
  <c r="CN22" i="69"/>
  <c r="CO22" i="69" s="1"/>
  <c r="DJ22" i="69" s="1"/>
  <c r="CN27" i="57"/>
  <c r="CO27" i="57" s="1"/>
  <c r="DJ27" i="57" s="1"/>
  <c r="CN17" i="60"/>
  <c r="CO17" i="60" s="1"/>
  <c r="DJ17" i="60" s="1"/>
  <c r="DS24" i="64"/>
  <c r="DS32" i="55"/>
  <c r="CN14" i="75"/>
  <c r="CO14" i="75" s="1"/>
  <c r="DJ14" i="75" s="1"/>
  <c r="CN27" i="51"/>
  <c r="CO27" i="51" s="1"/>
  <c r="DJ27" i="51" s="1"/>
  <c r="DS13" i="65"/>
  <c r="CN35" i="47"/>
  <c r="CO35" i="47" s="1"/>
  <c r="DJ35" i="47" s="1"/>
  <c r="CN11" i="52"/>
  <c r="CO11" i="52" s="1"/>
  <c r="DJ11" i="52" s="1"/>
  <c r="DS24" i="66"/>
  <c r="CN15" i="70"/>
  <c r="CO15" i="70" s="1"/>
  <c r="DJ15" i="70" s="1"/>
  <c r="DS15" i="58"/>
  <c r="CN20" i="53"/>
  <c r="CO20" i="53" s="1"/>
  <c r="DJ20" i="53" s="1"/>
  <c r="CN22" i="66"/>
  <c r="CO22" i="66" s="1"/>
  <c r="DJ22" i="66" s="1"/>
  <c r="DS18" i="51"/>
  <c r="CN11" i="59"/>
  <c r="CO11" i="59" s="1"/>
  <c r="DJ11" i="59" s="1"/>
  <c r="CN17" i="46"/>
  <c r="CO17" i="46" s="1"/>
  <c r="DJ17" i="46" s="1"/>
  <c r="CN27" i="70"/>
  <c r="CO27" i="70" s="1"/>
  <c r="DJ27" i="70" s="1"/>
  <c r="CN18" i="55"/>
  <c r="CO18" i="55" s="1"/>
  <c r="DJ18" i="55" s="1"/>
  <c r="DS31" i="70"/>
  <c r="CN26" i="65"/>
  <c r="CO26" i="65" s="1"/>
  <c r="DJ26" i="65" s="1"/>
  <c r="CN19" i="68"/>
  <c r="CO19" i="68" s="1"/>
  <c r="DJ19" i="68" s="1"/>
  <c r="DS31" i="65"/>
  <c r="DS26" i="71"/>
  <c r="CN34" i="51"/>
  <c r="CO34" i="51" s="1"/>
  <c r="DJ34" i="51" s="1"/>
  <c r="DS24" i="75"/>
  <c r="CN21" i="70"/>
  <c r="CO21" i="70" s="1"/>
  <c r="DJ21" i="70" s="1"/>
  <c r="CN24" i="54"/>
  <c r="CO24" i="54" s="1"/>
  <c r="DJ24" i="54" s="1"/>
  <c r="CN10" i="74"/>
  <c r="CO10" i="74" s="1"/>
  <c r="DJ10" i="74" s="1"/>
  <c r="DS34" i="70"/>
  <c r="DS29" i="49"/>
  <c r="CN12" i="75"/>
  <c r="CO12" i="75" s="1"/>
  <c r="DJ12" i="75" s="1"/>
  <c r="CN29" i="50"/>
  <c r="CO29" i="50" s="1"/>
  <c r="DJ29" i="50" s="1"/>
  <c r="CN30" i="59"/>
  <c r="CO30" i="59" s="1"/>
  <c r="DJ30" i="59" s="1"/>
  <c r="CN28" i="66"/>
  <c r="CO28" i="66" s="1"/>
  <c r="DJ28" i="66" s="1"/>
  <c r="DS19" i="74"/>
  <c r="CS6" i="55"/>
  <c r="CN12" i="48"/>
  <c r="CO12" i="48" s="1"/>
  <c r="DJ12" i="48" s="1"/>
  <c r="DS20" i="75"/>
  <c r="CN19" i="62"/>
  <c r="CO19" i="62" s="1"/>
  <c r="DJ19" i="62" s="1"/>
  <c r="CN33" i="48"/>
  <c r="CO33" i="48" s="1"/>
  <c r="DJ33" i="48" s="1"/>
  <c r="CN35" i="76"/>
  <c r="CO35" i="76" s="1"/>
  <c r="DJ35" i="76" s="1"/>
  <c r="DS21" i="62"/>
  <c r="CN14" i="46"/>
  <c r="CO14" i="46" s="1"/>
  <c r="DJ14" i="46" s="1"/>
  <c r="DS16" i="72"/>
  <c r="DS23" i="75"/>
  <c r="CN23" i="56"/>
  <c r="CO23" i="56" s="1"/>
  <c r="DJ23" i="56" s="1"/>
  <c r="DS32" i="46"/>
  <c r="DS33" i="58"/>
  <c r="CN31" i="54"/>
  <c r="CO31" i="54" s="1"/>
  <c r="DJ31" i="54" s="1"/>
  <c r="CN31" i="52"/>
  <c r="CO31" i="52" s="1"/>
  <c r="DJ31" i="52" s="1"/>
  <c r="DS18" i="74"/>
  <c r="DS22" i="71"/>
  <c r="CN33" i="58"/>
  <c r="CO33" i="58" s="1"/>
  <c r="DJ33" i="58" s="1"/>
  <c r="CN17" i="50"/>
  <c r="CO17" i="50" s="1"/>
  <c r="DJ17" i="50" s="1"/>
  <c r="DS28" i="47"/>
  <c r="DS31" i="69"/>
  <c r="CN21" i="71"/>
  <c r="CO21" i="71" s="1"/>
  <c r="DJ21" i="71" s="1"/>
  <c r="DS16" i="47"/>
  <c r="DS16" i="49"/>
  <c r="DS26" i="63"/>
  <c r="CN29" i="59"/>
  <c r="CO29" i="59" s="1"/>
  <c r="DJ29" i="59" s="1"/>
  <c r="DS17" i="53"/>
  <c r="DS11" i="72"/>
  <c r="CN11" i="58"/>
  <c r="CO11" i="58" s="1"/>
  <c r="DJ11" i="58" s="1"/>
  <c r="CN32" i="46"/>
  <c r="CO32" i="46" s="1"/>
  <c r="DJ32" i="46" s="1"/>
  <c r="DS15" i="75"/>
  <c r="DS23" i="67"/>
  <c r="DS20" i="58"/>
  <c r="DS11" i="66"/>
  <c r="CN16" i="47"/>
  <c r="CO16" i="47" s="1"/>
  <c r="DJ16" i="47" s="1"/>
  <c r="DS23" i="72"/>
  <c r="DS34" i="57"/>
  <c r="DS35" i="47"/>
  <c r="CS6" i="71"/>
  <c r="CN35" i="51"/>
  <c r="CO35" i="51" s="1"/>
  <c r="DJ35" i="51" s="1"/>
  <c r="CN29" i="64"/>
  <c r="CO29" i="64" s="1"/>
  <c r="DJ29" i="64" s="1"/>
  <c r="CN20" i="54"/>
  <c r="CO20" i="54" s="1"/>
  <c r="DJ20" i="54" s="1"/>
  <c r="DS30" i="66"/>
  <c r="DS35" i="68"/>
  <c r="CN21" i="72"/>
  <c r="CO21" i="72" s="1"/>
  <c r="DJ21" i="72" s="1"/>
  <c r="CN27" i="72"/>
  <c r="CO27" i="72" s="1"/>
  <c r="DJ27" i="72" s="1"/>
  <c r="CN14" i="71"/>
  <c r="CO14" i="71" s="1"/>
  <c r="DJ14" i="71" s="1"/>
  <c r="DS31" i="55"/>
  <c r="DS28" i="64"/>
  <c r="CN22" i="62"/>
  <c r="CO22" i="62" s="1"/>
  <c r="DJ22" i="62" s="1"/>
  <c r="CN13" i="61"/>
  <c r="CO13" i="61" s="1"/>
  <c r="DJ13" i="61" s="1"/>
  <c r="CN30" i="58"/>
  <c r="CO30" i="58" s="1"/>
  <c r="DJ30" i="58" s="1"/>
  <c r="CN29" i="76"/>
  <c r="CO29" i="76" s="1"/>
  <c r="DJ29" i="76" s="1"/>
  <c r="DS19" i="63"/>
  <c r="DS18" i="69"/>
  <c r="DS25" i="62"/>
  <c r="DS19" i="55"/>
  <c r="DS22" i="60"/>
  <c r="DS31" i="53"/>
  <c r="DS22" i="64"/>
  <c r="CN10" i="54"/>
  <c r="CO10" i="54" s="1"/>
  <c r="DJ10" i="54" s="1"/>
  <c r="DS33" i="76"/>
  <c r="DS27" i="51"/>
  <c r="DS29" i="71"/>
  <c r="CN14" i="53"/>
  <c r="CO14" i="53" s="1"/>
  <c r="DJ14" i="53" s="1"/>
  <c r="CN32" i="65"/>
  <c r="CO32" i="65" s="1"/>
  <c r="DJ32" i="65" s="1"/>
  <c r="CN35" i="64"/>
  <c r="CO35" i="64" s="1"/>
  <c r="DJ35" i="64" s="1"/>
  <c r="CN10" i="46"/>
  <c r="CO10" i="46" s="1"/>
  <c r="DJ10" i="46" s="1"/>
  <c r="CN12" i="54"/>
  <c r="CO12" i="54" s="1"/>
  <c r="DJ12" i="54" s="1"/>
  <c r="DS25" i="70"/>
  <c r="CN28" i="68"/>
  <c r="CO28" i="68" s="1"/>
  <c r="DJ28" i="68" s="1"/>
  <c r="DS11" i="70"/>
  <c r="CN24" i="76"/>
  <c r="CO24" i="76" s="1"/>
  <c r="DJ24" i="76" s="1"/>
  <c r="CN29" i="62"/>
  <c r="CO29" i="62" s="1"/>
  <c r="DJ29" i="62" s="1"/>
  <c r="DS31" i="47"/>
  <c r="DS28" i="69"/>
  <c r="DS21" i="51"/>
  <c r="DS13" i="52"/>
  <c r="CN17" i="49"/>
  <c r="CO17" i="49" s="1"/>
  <c r="DJ17" i="49" s="1"/>
  <c r="DS12" i="49"/>
  <c r="CN18" i="75"/>
  <c r="CO18" i="75" s="1"/>
  <c r="DJ18" i="75" s="1"/>
  <c r="DS24" i="57"/>
  <c r="CN16" i="71"/>
  <c r="CO16" i="71" s="1"/>
  <c r="DJ16" i="71" s="1"/>
  <c r="DS27" i="62"/>
  <c r="CN15" i="53"/>
  <c r="CO15" i="53" s="1"/>
  <c r="DJ15" i="53" s="1"/>
  <c r="DS18" i="64"/>
  <c r="CN19" i="50"/>
  <c r="CO19" i="50" s="1"/>
  <c r="DJ19" i="50" s="1"/>
  <c r="DS33" i="48"/>
  <c r="CN23" i="63"/>
  <c r="CO23" i="63" s="1"/>
  <c r="DJ23" i="63" s="1"/>
  <c r="CN15" i="72"/>
  <c r="CO15" i="72" s="1"/>
  <c r="DJ15" i="72" s="1"/>
  <c r="CN26" i="68"/>
  <c r="CO26" i="68" s="1"/>
  <c r="DJ26" i="68" s="1"/>
  <c r="CN28" i="52"/>
  <c r="CO28" i="52" s="1"/>
  <c r="DJ28" i="52" s="1"/>
  <c r="DS35" i="51"/>
  <c r="DS35" i="62"/>
  <c r="DS15" i="55"/>
  <c r="DS29" i="54"/>
  <c r="DS31" i="60"/>
  <c r="CN15" i="69"/>
  <c r="CO15" i="69" s="1"/>
  <c r="DJ15" i="69" s="1"/>
  <c r="DS13" i="56"/>
  <c r="CN18" i="49"/>
  <c r="CO18" i="49" s="1"/>
  <c r="DJ18" i="49" s="1"/>
  <c r="CN19" i="69"/>
  <c r="CO19" i="69" s="1"/>
  <c r="DJ19" i="69" s="1"/>
  <c r="DS35" i="55"/>
  <c r="CN22" i="61"/>
  <c r="CO22" i="61" s="1"/>
  <c r="DJ22" i="61" s="1"/>
  <c r="CN30" i="66"/>
  <c r="CO30" i="66" s="1"/>
  <c r="DJ30" i="66" s="1"/>
  <c r="DS17" i="66"/>
  <c r="DS22" i="47"/>
  <c r="CN29" i="66"/>
  <c r="CO29" i="66" s="1"/>
  <c r="DJ29" i="66" s="1"/>
  <c r="CN15" i="55"/>
  <c r="CO15" i="55" s="1"/>
  <c r="DJ15" i="55" s="1"/>
  <c r="DS25" i="57"/>
  <c r="DS34" i="69"/>
  <c r="DS18" i="53"/>
  <c r="DS23" i="54"/>
  <c r="DS26" i="60"/>
  <c r="CN33" i="74"/>
  <c r="CO33" i="74" s="1"/>
  <c r="DJ33" i="74" s="1"/>
  <c r="CN19" i="55"/>
  <c r="CO19" i="55" s="1"/>
  <c r="DJ19" i="55" s="1"/>
  <c r="DS16" i="67"/>
  <c r="DS35" i="70"/>
  <c r="CN13" i="60"/>
  <c r="CO13" i="60" s="1"/>
  <c r="DJ13" i="60" s="1"/>
  <c r="CN15" i="63"/>
  <c r="CO15" i="63" s="1"/>
  <c r="DJ15" i="63" s="1"/>
  <c r="DS29" i="65"/>
  <c r="CN11" i="72"/>
  <c r="CO11" i="72" s="1"/>
  <c r="DJ11" i="72" s="1"/>
  <c r="CN34" i="56"/>
  <c r="CO34" i="56" s="1"/>
  <c r="DJ34" i="56" s="1"/>
  <c r="CN10" i="68"/>
  <c r="CO10" i="68" s="1"/>
  <c r="DJ10" i="68" s="1"/>
  <c r="CN13" i="66"/>
  <c r="CO13" i="66" s="1"/>
  <c r="DJ13" i="66" s="1"/>
  <c r="CN34" i="52"/>
  <c r="CO34" i="52" s="1"/>
  <c r="DJ34" i="52" s="1"/>
  <c r="CN20" i="69"/>
  <c r="CO20" i="69" s="1"/>
  <c r="DJ20" i="69" s="1"/>
  <c r="DS13" i="67"/>
  <c r="DS20" i="50"/>
  <c r="DS25" i="53"/>
  <c r="DS16" i="62"/>
  <c r="CN17" i="64"/>
  <c r="CO17" i="64" s="1"/>
  <c r="DJ17" i="64" s="1"/>
  <c r="CN34" i="66"/>
  <c r="CO34" i="66" s="1"/>
  <c r="DJ34" i="66" s="1"/>
  <c r="CN12" i="49"/>
  <c r="CO12" i="49" s="1"/>
  <c r="DJ12" i="49" s="1"/>
  <c r="DS28" i="49"/>
  <c r="CN19" i="75"/>
  <c r="CO19" i="75" s="1"/>
  <c r="DJ19" i="75" s="1"/>
  <c r="DS12" i="57"/>
  <c r="CN34" i="67"/>
  <c r="CO34" i="67" s="1"/>
  <c r="DJ34" i="67" s="1"/>
  <c r="DS31" i="62"/>
  <c r="CN24" i="61"/>
  <c r="CO24" i="61" s="1"/>
  <c r="DJ24" i="61" s="1"/>
  <c r="CN26" i="51"/>
  <c r="CO26" i="51" s="1"/>
  <c r="DJ26" i="51" s="1"/>
  <c r="CN10" i="64"/>
  <c r="CO10" i="64" s="1"/>
  <c r="DJ10" i="64" s="1"/>
  <c r="CN10" i="72"/>
  <c r="CO10" i="72" s="1"/>
  <c r="DJ10" i="72" s="1"/>
  <c r="CN12" i="71"/>
  <c r="CO12" i="71" s="1"/>
  <c r="DJ12" i="71" s="1"/>
  <c r="CN33" i="47"/>
  <c r="CO33" i="47" s="1"/>
  <c r="DJ33" i="47" s="1"/>
  <c r="CN21" i="58"/>
  <c r="CO21" i="58" s="1"/>
  <c r="DJ21" i="58" s="1"/>
  <c r="CN10" i="69"/>
  <c r="CO10" i="69" s="1"/>
  <c r="DJ10" i="69" s="1"/>
  <c r="DS31" i="59"/>
  <c r="CN23" i="54"/>
  <c r="CO23" i="54" s="1"/>
  <c r="DJ23" i="54" s="1"/>
  <c r="DS32" i="74"/>
  <c r="CN11" i="74"/>
  <c r="CO11" i="74" s="1"/>
  <c r="DJ11" i="74" s="1"/>
  <c r="CN25" i="55"/>
  <c r="CO25" i="55" s="1"/>
  <c r="DJ25" i="55" s="1"/>
  <c r="DS17" i="72"/>
  <c r="CN28" i="49"/>
  <c r="CO28" i="49" s="1"/>
  <c r="DJ28" i="49" s="1"/>
  <c r="CN22" i="63"/>
  <c r="CO22" i="63" s="1"/>
  <c r="DJ22" i="63" s="1"/>
  <c r="CN26" i="58"/>
  <c r="CO26" i="58" s="1"/>
  <c r="DJ26" i="58" s="1"/>
  <c r="DS19" i="75"/>
  <c r="DS32" i="49"/>
  <c r="CN16" i="76"/>
  <c r="CO16" i="76" s="1"/>
  <c r="DJ16" i="76" s="1"/>
  <c r="CN34" i="46"/>
  <c r="CO34" i="46" s="1"/>
  <c r="DJ34" i="46" s="1"/>
  <c r="CN34" i="68"/>
  <c r="CO34" i="68" s="1"/>
  <c r="DJ34" i="68" s="1"/>
  <c r="CN23" i="75"/>
  <c r="CO23" i="75" s="1"/>
  <c r="DJ23" i="75" s="1"/>
  <c r="DS20" i="71"/>
  <c r="DS11" i="57"/>
  <c r="CN18" i="50"/>
  <c r="CO18" i="50" s="1"/>
  <c r="DJ18" i="50" s="1"/>
  <c r="DS12" i="68"/>
  <c r="DS23" i="63"/>
  <c r="DS27" i="58"/>
  <c r="CN29" i="69"/>
  <c r="CO29" i="69" s="1"/>
  <c r="DJ29" i="69" s="1"/>
  <c r="DS19" i="59"/>
  <c r="DS24" i="51"/>
  <c r="DS26" i="62"/>
  <c r="DS35" i="49"/>
  <c r="DS29" i="76"/>
  <c r="DS29" i="58"/>
  <c r="DS12" i="50"/>
  <c r="DS15" i="54"/>
  <c r="CN27" i="54"/>
  <c r="CO27" i="54" s="1"/>
  <c r="DJ27" i="54" s="1"/>
  <c r="DS18" i="70"/>
  <c r="DS29" i="72"/>
  <c r="CN28" i="46"/>
  <c r="CO28" i="46" s="1"/>
  <c r="DJ28" i="46" s="1"/>
  <c r="DS31" i="57"/>
  <c r="CN35" i="50"/>
  <c r="CO35" i="50" s="1"/>
  <c r="DJ35" i="50" s="1"/>
  <c r="DS30" i="56"/>
  <c r="DS30" i="59"/>
  <c r="CN30" i="48"/>
  <c r="CO30" i="48" s="1"/>
  <c r="DJ30" i="48" s="1"/>
  <c r="DS22" i="49"/>
  <c r="CN35" i="65"/>
  <c r="CO35" i="65" s="1"/>
  <c r="DJ35" i="65" s="1"/>
  <c r="CN25" i="68"/>
  <c r="CO25" i="68" s="1"/>
  <c r="DJ25" i="68" s="1"/>
  <c r="DS16" i="58"/>
  <c r="CN18" i="52"/>
  <c r="CO18" i="52" s="1"/>
  <c r="DJ18" i="52" s="1"/>
  <c r="DS11" i="50"/>
  <c r="CN11" i="53"/>
  <c r="CO11" i="53" s="1"/>
  <c r="DJ11" i="53" s="1"/>
  <c r="DS22" i="54"/>
  <c r="CN23" i="64"/>
  <c r="CO23" i="64" s="1"/>
  <c r="DJ23" i="64" s="1"/>
  <c r="CN11" i="48"/>
  <c r="CO11" i="48" s="1"/>
  <c r="DJ11" i="48" s="1"/>
  <c r="CN18" i="63"/>
  <c r="CO18" i="63" s="1"/>
  <c r="DJ18" i="63" s="1"/>
  <c r="CN24" i="72"/>
  <c r="CO24" i="72" s="1"/>
  <c r="DJ24" i="72" s="1"/>
  <c r="DS33" i="56"/>
  <c r="CN12" i="64"/>
  <c r="CO12" i="64" s="1"/>
  <c r="DJ12" i="64" s="1"/>
  <c r="DS32" i="64"/>
  <c r="CN19" i="47"/>
  <c r="CO19" i="47" s="1"/>
  <c r="DJ19" i="47" s="1"/>
  <c r="CN27" i="48"/>
  <c r="CO27" i="48" s="1"/>
  <c r="DJ27" i="48" s="1"/>
  <c r="CN29" i="63"/>
  <c r="CO29" i="63" s="1"/>
  <c r="DJ29" i="63" s="1"/>
  <c r="DS24" i="65"/>
  <c r="DS33" i="75"/>
  <c r="DS33" i="49"/>
  <c r="CN34" i="65"/>
  <c r="CO34" i="65" s="1"/>
  <c r="DJ34" i="65" s="1"/>
  <c r="CN20" i="46"/>
  <c r="CO20" i="46" s="1"/>
  <c r="DJ20" i="46" s="1"/>
  <c r="CN17" i="68"/>
  <c r="CO17" i="68" s="1"/>
  <c r="DJ17" i="68" s="1"/>
  <c r="DS23" i="71"/>
  <c r="DS26" i="76"/>
  <c r="CN24" i="50"/>
  <c r="CO24" i="50" s="1"/>
  <c r="DJ24" i="50" s="1"/>
  <c r="CN12" i="62"/>
  <c r="CO12" i="62" s="1"/>
  <c r="DJ12" i="62" s="1"/>
  <c r="CN32" i="67"/>
  <c r="CO32" i="67" s="1"/>
  <c r="DJ32" i="67" s="1"/>
  <c r="DS28" i="58"/>
  <c r="DS21" i="56"/>
  <c r="CN30" i="51"/>
  <c r="CO30" i="51" s="1"/>
  <c r="DJ30" i="51" s="1"/>
  <c r="DS27" i="61"/>
  <c r="CN16" i="66"/>
  <c r="CO16" i="66" s="1"/>
  <c r="DJ16" i="66" s="1"/>
  <c r="DS31" i="64"/>
  <c r="CN32" i="74"/>
  <c r="CO32" i="74" s="1"/>
  <c r="DJ32" i="74" s="1"/>
  <c r="CN31" i="55"/>
  <c r="CO31" i="55" s="1"/>
  <c r="DJ31" i="55" s="1"/>
  <c r="DS20" i="72"/>
  <c r="CN14" i="57"/>
  <c r="CO14" i="57" s="1"/>
  <c r="DJ14" i="57" s="1"/>
  <c r="DS15" i="70"/>
  <c r="DS21" i="65"/>
  <c r="DS20" i="63"/>
  <c r="CN16" i="51"/>
  <c r="CO16" i="51" s="1"/>
  <c r="DJ16" i="51" s="1"/>
  <c r="CN20" i="66"/>
  <c r="CO20" i="66" s="1"/>
  <c r="DJ20" i="66" s="1"/>
  <c r="CN30" i="52"/>
  <c r="CO30" i="52" s="1"/>
  <c r="DJ30" i="52" s="1"/>
  <c r="CN14" i="72"/>
  <c r="CO14" i="72" s="1"/>
  <c r="DJ14" i="72" s="1"/>
  <c r="DS26" i="68"/>
  <c r="DS22" i="63"/>
  <c r="DS11" i="59"/>
  <c r="CN29" i="53"/>
  <c r="CO29" i="53" s="1"/>
  <c r="DJ29" i="53" s="1"/>
  <c r="DS34" i="53"/>
  <c r="DS14" i="47"/>
  <c r="DS24" i="60"/>
  <c r="DS15" i="69"/>
  <c r="CN26" i="55"/>
  <c r="CO26" i="55" s="1"/>
  <c r="DJ26" i="55" s="1"/>
  <c r="DS25" i="58"/>
  <c r="DS15" i="48"/>
  <c r="DS26" i="74"/>
  <c r="CN24" i="55"/>
  <c r="CO24" i="55" s="1"/>
  <c r="DJ24" i="55" s="1"/>
  <c r="DS34" i="48"/>
  <c r="DS17" i="52"/>
  <c r="DS15" i="60"/>
  <c r="CN13" i="55"/>
  <c r="CO13" i="55" s="1"/>
  <c r="DJ13" i="55" s="1"/>
  <c r="CN28" i="61"/>
  <c r="CO28" i="61" s="1"/>
  <c r="DJ28" i="61" s="1"/>
  <c r="DS26" i="69"/>
  <c r="DS28" i="76"/>
  <c r="CN33" i="71"/>
  <c r="CO33" i="71" s="1"/>
  <c r="DJ33" i="71" s="1"/>
  <c r="CN18" i="54"/>
  <c r="CO18" i="54" s="1"/>
  <c r="DJ18" i="54" s="1"/>
  <c r="DS31" i="76"/>
  <c r="CN26" i="74"/>
  <c r="CO26" i="74" s="1"/>
  <c r="DJ26" i="74" s="1"/>
  <c r="CN29" i="47"/>
  <c r="CO29" i="47" s="1"/>
  <c r="DJ29" i="47" s="1"/>
  <c r="CN24" i="49"/>
  <c r="CO24" i="49" s="1"/>
  <c r="DJ24" i="49" s="1"/>
  <c r="DS35" i="75"/>
  <c r="DS22" i="57"/>
  <c r="CN20" i="61"/>
  <c r="CO20" i="61" s="1"/>
  <c r="DJ20" i="61" s="1"/>
  <c r="DS35" i="64"/>
  <c r="DS32" i="71"/>
  <c r="CN10" i="57"/>
  <c r="CO10" i="57" s="1"/>
  <c r="DJ10" i="57" s="1"/>
  <c r="DS27" i="72"/>
  <c r="DS26" i="75"/>
  <c r="DS35" i="53"/>
  <c r="CN33" i="55"/>
  <c r="CO33" i="55" s="1"/>
  <c r="DJ33" i="55" s="1"/>
  <c r="CN24" i="47"/>
  <c r="CO24" i="47" s="1"/>
  <c r="DJ24" i="47" s="1"/>
  <c r="DS34" i="54"/>
  <c r="CN34" i="54"/>
  <c r="CO34" i="54" s="1"/>
  <c r="DJ34" i="54" s="1"/>
  <c r="DS16" i="66"/>
  <c r="CN28" i="47"/>
  <c r="CO28" i="47" s="1"/>
  <c r="DJ28" i="47" s="1"/>
  <c r="DS13" i="60"/>
  <c r="CN31" i="70"/>
  <c r="CO31" i="70" s="1"/>
  <c r="DJ31" i="70" s="1"/>
  <c r="DS30" i="55"/>
  <c r="CN20" i="76"/>
  <c r="CO20" i="76" s="1"/>
  <c r="DJ20" i="76" s="1"/>
  <c r="DS32" i="47"/>
  <c r="DS31" i="72"/>
  <c r="CN27" i="75"/>
  <c r="CO27" i="75" s="1"/>
  <c r="DJ27" i="75" s="1"/>
  <c r="CN27" i="50"/>
  <c r="CO27" i="50" s="1"/>
  <c r="DJ27" i="50" s="1"/>
  <c r="DS11" i="74"/>
  <c r="CN28" i="58"/>
  <c r="CO28" i="58" s="1"/>
  <c r="DJ28" i="58" s="1"/>
  <c r="CN14" i="52"/>
  <c r="CO14" i="52" s="1"/>
  <c r="DJ14" i="52" s="1"/>
  <c r="CN26" i="75"/>
  <c r="CO26" i="75" s="1"/>
  <c r="DJ26" i="75" s="1"/>
  <c r="CN32" i="50"/>
  <c r="CO32" i="50" s="1"/>
  <c r="DJ32" i="50" s="1"/>
  <c r="DS23" i="59"/>
  <c r="DS20" i="62"/>
  <c r="CN26" i="76"/>
  <c r="CO26" i="76" s="1"/>
  <c r="DJ26" i="76" s="1"/>
  <c r="DS29" i="48"/>
  <c r="DS14" i="46"/>
  <c r="CN20" i="64"/>
  <c r="CO20" i="64" s="1"/>
  <c r="DJ20" i="64" s="1"/>
  <c r="DS30" i="62"/>
  <c r="CS6" i="51"/>
  <c r="CN12" i="56"/>
  <c r="CO12" i="56" s="1"/>
  <c r="DJ12" i="56" s="1"/>
  <c r="DS25" i="63"/>
  <c r="CN11" i="60"/>
  <c r="CO11" i="60" s="1"/>
  <c r="DJ11" i="60" s="1"/>
  <c r="CN29" i="61"/>
  <c r="CO29" i="61" s="1"/>
  <c r="DJ29" i="61" s="1"/>
  <c r="DS19" i="60"/>
  <c r="DS15" i="65"/>
  <c r="CN22" i="71"/>
  <c r="CO22" i="71" s="1"/>
  <c r="DJ22" i="71" s="1"/>
  <c r="CN14" i="50"/>
  <c r="CO14" i="50" s="1"/>
  <c r="DJ14" i="50" s="1"/>
  <c r="CN19" i="48"/>
  <c r="CO19" i="48" s="1"/>
  <c r="DJ19" i="48" s="1"/>
  <c r="CN16" i="72"/>
  <c r="CO16" i="72" s="1"/>
  <c r="DJ16" i="72" s="1"/>
  <c r="DS28" i="71"/>
  <c r="DS35" i="57"/>
  <c r="DS14" i="67"/>
  <c r="DS11" i="58"/>
  <c r="DS18" i="56"/>
  <c r="CN21" i="57"/>
  <c r="CO21" i="57" s="1"/>
  <c r="DJ21" i="57" s="1"/>
  <c r="DS14" i="58"/>
  <c r="CN18" i="71"/>
  <c r="CO18" i="71" s="1"/>
  <c r="DJ18" i="71" s="1"/>
  <c r="DS15" i="62"/>
  <c r="CN26" i="66"/>
  <c r="CO26" i="66" s="1"/>
  <c r="DJ26" i="66" s="1"/>
  <c r="DS11" i="48"/>
  <c r="CN15" i="61"/>
  <c r="CO15" i="61" s="1"/>
  <c r="DJ15" i="61" s="1"/>
  <c r="CN16" i="60"/>
  <c r="CO16" i="60" s="1"/>
  <c r="DJ16" i="60" s="1"/>
  <c r="CN11" i="49"/>
  <c r="CO11" i="49" s="1"/>
  <c r="DJ11" i="49" s="1"/>
  <c r="CN23" i="58"/>
  <c r="CO23" i="58" s="1"/>
  <c r="DJ23" i="58" s="1"/>
  <c r="CN14" i="62"/>
  <c r="CO14" i="62" s="1"/>
  <c r="DJ14" i="62" s="1"/>
  <c r="CN21" i="68"/>
  <c r="CO21" i="68" s="1"/>
  <c r="DJ21" i="68" s="1"/>
  <c r="DS11" i="68"/>
  <c r="CN20" i="51"/>
  <c r="CO20" i="51" s="1"/>
  <c r="DJ20" i="51" s="1"/>
  <c r="DS27" i="46"/>
  <c r="CN25" i="74"/>
  <c r="CO25" i="74" s="1"/>
  <c r="DJ25" i="74" s="1"/>
  <c r="CN11" i="57"/>
  <c r="CO11" i="57" s="1"/>
  <c r="DJ11" i="57" s="1"/>
  <c r="CN23" i="66"/>
  <c r="CO23" i="66" s="1"/>
  <c r="DJ23" i="66" s="1"/>
  <c r="CN28" i="62"/>
  <c r="CO28" i="62" s="1"/>
  <c r="DJ28" i="62" s="1"/>
  <c r="DS15" i="67"/>
  <c r="DS11" i="49"/>
  <c r="CS6" i="74"/>
  <c r="DS15" i="47"/>
  <c r="DS14" i="49"/>
  <c r="CN14" i="49"/>
  <c r="CO14" i="49" s="1"/>
  <c r="DJ14" i="49" s="1"/>
  <c r="CN11" i="51"/>
  <c r="CO11" i="51" s="1"/>
  <c r="DJ11" i="51" s="1"/>
  <c r="CN26" i="64"/>
  <c r="CO26" i="64" s="1"/>
  <c r="DJ26" i="64" s="1"/>
  <c r="DS20" i="61"/>
  <c r="DS12" i="52"/>
  <c r="CN22" i="74"/>
  <c r="CO22" i="74" s="1"/>
  <c r="DJ22" i="74" s="1"/>
  <c r="DS35" i="65"/>
  <c r="CN10" i="70"/>
  <c r="CO10" i="70" s="1"/>
  <c r="DJ10" i="70" s="1"/>
  <c r="DS17" i="50"/>
  <c r="DS29" i="60"/>
  <c r="CN12" i="74"/>
  <c r="CO12" i="74" s="1"/>
  <c r="DJ12" i="74" s="1"/>
  <c r="CN18" i="48"/>
  <c r="CO18" i="48" s="1"/>
  <c r="DJ18" i="48" s="1"/>
  <c r="CN17" i="59"/>
  <c r="CO17" i="59" s="1"/>
  <c r="DJ17" i="59" s="1"/>
  <c r="CN15" i="74"/>
  <c r="CO15" i="74" s="1"/>
  <c r="DJ15" i="74" s="1"/>
  <c r="CN25" i="47"/>
  <c r="CO25" i="47" s="1"/>
  <c r="DJ25" i="47" s="1"/>
  <c r="DS28" i="72"/>
  <c r="CN11" i="76"/>
  <c r="CO11" i="76" s="1"/>
  <c r="DJ11" i="76" s="1"/>
  <c r="DS21" i="46"/>
  <c r="DS33" i="52"/>
  <c r="DS33" i="51"/>
  <c r="DS29" i="62"/>
  <c r="DS28" i="55"/>
  <c r="CN25" i="61"/>
  <c r="CO25" i="61" s="1"/>
  <c r="DJ25" i="61" s="1"/>
  <c r="CN33" i="63"/>
  <c r="CO33" i="63" s="1"/>
  <c r="DJ33" i="63" s="1"/>
  <c r="CN25" i="70"/>
  <c r="CO25" i="70" s="1"/>
  <c r="DJ25" i="70" s="1"/>
  <c r="DS25" i="72"/>
  <c r="CN32" i="49"/>
  <c r="CO32" i="49" s="1"/>
  <c r="DJ32" i="49" s="1"/>
  <c r="CN29" i="70"/>
  <c r="CO29" i="70" s="1"/>
  <c r="DJ29" i="70" s="1"/>
  <c r="CS6" i="64"/>
  <c r="DS24" i="67"/>
  <c r="CN25" i="63"/>
  <c r="CO25" i="63" s="1"/>
  <c r="DJ25" i="63" s="1"/>
  <c r="DS14" i="48"/>
  <c r="CN35" i="62"/>
  <c r="CO35" i="62" s="1"/>
  <c r="DJ35" i="62" s="1"/>
  <c r="DS25" i="51"/>
  <c r="CN22" i="47"/>
  <c r="CO22" i="47" s="1"/>
  <c r="DJ22" i="47" s="1"/>
  <c r="DS13" i="48"/>
  <c r="DS35" i="67"/>
  <c r="DS19" i="58"/>
  <c r="DS32" i="50"/>
  <c r="DS13" i="76"/>
  <c r="CN21" i="47"/>
  <c r="CO21" i="47" s="1"/>
  <c r="DJ21" i="47" s="1"/>
  <c r="CS6" i="61"/>
  <c r="DS34" i="72"/>
  <c r="DS34" i="75"/>
  <c r="DS16" i="63"/>
  <c r="CN28" i="60"/>
  <c r="CO28" i="60" s="1"/>
  <c r="DJ28" i="60" s="1"/>
  <c r="DS19" i="61"/>
  <c r="DS30" i="67"/>
  <c r="DS20" i="53"/>
  <c r="DS33" i="59"/>
  <c r="DS14" i="70"/>
  <c r="CN18" i="59"/>
  <c r="CO18" i="59" s="1"/>
  <c r="DJ18" i="59" s="1"/>
  <c r="DS15" i="64"/>
  <c r="DS19" i="72"/>
  <c r="CN11" i="50"/>
  <c r="CO11" i="50" s="1"/>
  <c r="DJ11" i="50" s="1"/>
  <c r="CN20" i="47"/>
  <c r="CO20" i="47" s="1"/>
  <c r="DJ20" i="47" s="1"/>
  <c r="DS30" i="63"/>
  <c r="CN14" i="54"/>
  <c r="CO14" i="54" s="1"/>
  <c r="DJ14" i="54" s="1"/>
  <c r="CN10" i="51"/>
  <c r="CO10" i="51" s="1"/>
  <c r="DJ10" i="51" s="1"/>
  <c r="CN32" i="63"/>
  <c r="CO32" i="63" s="1"/>
  <c r="DJ32" i="63" s="1"/>
  <c r="CN15" i="65"/>
  <c r="CO15" i="65" s="1"/>
  <c r="DJ15" i="65" s="1"/>
  <c r="CN10" i="56"/>
  <c r="CO10" i="56" s="1"/>
  <c r="DJ10" i="56" s="1"/>
  <c r="DS31" i="56"/>
  <c r="DS25" i="50"/>
  <c r="CN19" i="64"/>
  <c r="CO19" i="64" s="1"/>
  <c r="DJ19" i="64" s="1"/>
  <c r="DS21" i="64"/>
  <c r="DS21" i="75"/>
  <c r="DS32" i="53"/>
  <c r="DS12" i="54"/>
  <c r="CN15" i="48"/>
  <c r="CO15" i="48" s="1"/>
  <c r="DJ15" i="48" s="1"/>
  <c r="DS13" i="58"/>
  <c r="CN22" i="58"/>
  <c r="CO22" i="58" s="1"/>
  <c r="DJ22" i="58" s="1"/>
  <c r="DS11" i="69"/>
  <c r="DS23" i="57"/>
  <c r="DS32" i="58"/>
  <c r="DS23" i="48"/>
  <c r="CN10" i="65"/>
  <c r="CO10" i="65" s="1"/>
  <c r="DJ10" i="65" s="1"/>
  <c r="CN23" i="48"/>
  <c r="CO23" i="48" s="1"/>
  <c r="DJ23" i="48" s="1"/>
  <c r="CN32" i="56"/>
  <c r="CO32" i="56" s="1"/>
  <c r="DJ32" i="56" s="1"/>
  <c r="DS30" i="68"/>
  <c r="CN11" i="47"/>
  <c r="CO11" i="47" s="1"/>
  <c r="DJ11" i="47" s="1"/>
  <c r="CN24" i="67"/>
  <c r="CO24" i="67" s="1"/>
  <c r="DJ24" i="67" s="1"/>
  <c r="CN21" i="55"/>
  <c r="CO21" i="55" s="1"/>
  <c r="DJ21" i="55" s="1"/>
  <c r="DS21" i="72"/>
  <c r="CN27" i="65"/>
  <c r="CO27" i="65" s="1"/>
  <c r="DJ27" i="65" s="1"/>
  <c r="DS29" i="68"/>
  <c r="CN13" i="57"/>
  <c r="CO13" i="57" s="1"/>
  <c r="DJ13" i="57" s="1"/>
  <c r="CN27" i="52"/>
  <c r="CO27" i="52" s="1"/>
  <c r="DJ27" i="52" s="1"/>
  <c r="DS33" i="53"/>
  <c r="CN27" i="60"/>
  <c r="CO27" i="60" s="1"/>
  <c r="DJ27" i="60" s="1"/>
  <c r="DS25" i="54"/>
  <c r="CN30" i="74"/>
  <c r="CO30" i="74" s="1"/>
  <c r="DJ30" i="74" s="1"/>
  <c r="DS19" i="66"/>
  <c r="DS33" i="67"/>
  <c r="CN18" i="56"/>
  <c r="CO18" i="56" s="1"/>
  <c r="DJ18" i="56" s="1"/>
  <c r="CN15" i="68"/>
  <c r="CO15" i="68" s="1"/>
  <c r="DJ15" i="68" s="1"/>
  <c r="CN29" i="67"/>
  <c r="CO29" i="67" s="1"/>
  <c r="DJ29" i="67" s="1"/>
  <c r="CN19" i="56"/>
  <c r="CO19" i="56" s="1"/>
  <c r="DJ19" i="56" s="1"/>
  <c r="DS23" i="60"/>
  <c r="DS15" i="49"/>
  <c r="DS16" i="71"/>
  <c r="CN29" i="74"/>
  <c r="CO29" i="74" s="1"/>
  <c r="DJ29" i="74" s="1"/>
  <c r="CN35" i="48"/>
  <c r="CO35" i="48" s="1"/>
  <c r="DJ35" i="48" s="1"/>
  <c r="CN12" i="76"/>
  <c r="CO12" i="76" s="1"/>
  <c r="DJ12" i="76" s="1"/>
  <c r="CN34" i="62"/>
  <c r="CO34" i="62" s="1"/>
  <c r="DJ34" i="62" s="1"/>
  <c r="CN33" i="70"/>
  <c r="CO33" i="70" s="1"/>
  <c r="DJ33" i="70" s="1"/>
  <c r="CN27" i="69"/>
  <c r="CO27" i="69" s="1"/>
  <c r="DJ27" i="69" s="1"/>
  <c r="DS15" i="53"/>
  <c r="DS26" i="59"/>
  <c r="CN10" i="60"/>
  <c r="CO10" i="60" s="1"/>
  <c r="DJ10" i="60" s="1"/>
  <c r="CN17" i="53"/>
  <c r="CO17" i="53" s="1"/>
  <c r="DJ17" i="53" s="1"/>
  <c r="CN27" i="59"/>
  <c r="CO27" i="59" s="1"/>
  <c r="DJ27" i="59" s="1"/>
  <c r="CN19" i="51"/>
  <c r="CO19" i="51" s="1"/>
  <c r="DJ19" i="51" s="1"/>
  <c r="CN35" i="54"/>
  <c r="CO35" i="54" s="1"/>
  <c r="DJ35" i="54" s="1"/>
  <c r="DS14" i="61"/>
  <c r="CN23" i="46"/>
  <c r="CO23" i="46" s="1"/>
  <c r="DJ23" i="46" s="1"/>
  <c r="CN28" i="70"/>
  <c r="CO28" i="70" s="1"/>
  <c r="DJ28" i="70" s="1"/>
  <c r="DS34" i="58"/>
  <c r="DS26" i="53"/>
  <c r="CN13" i="68"/>
  <c r="CO13" i="68" s="1"/>
  <c r="DJ13" i="68" s="1"/>
  <c r="DS17" i="67"/>
  <c r="DS30" i="48"/>
  <c r="DS35" i="72"/>
  <c r="CN35" i="49"/>
  <c r="CO35" i="49" s="1"/>
  <c r="DJ35" i="49" s="1"/>
  <c r="CN10" i="58"/>
  <c r="CO10" i="58" s="1"/>
  <c r="DJ10" i="58" s="1"/>
  <c r="CN28" i="72"/>
  <c r="CO28" i="72" s="1"/>
  <c r="DJ28" i="72" s="1"/>
  <c r="DS28" i="75"/>
  <c r="DS26" i="49"/>
  <c r="CN25" i="76"/>
  <c r="CO25" i="76" s="1"/>
  <c r="DJ25" i="76" s="1"/>
  <c r="CN26" i="46"/>
  <c r="CO26" i="46" s="1"/>
  <c r="DJ26" i="46" s="1"/>
  <c r="CN33" i="56"/>
  <c r="CO33" i="56" s="1"/>
  <c r="DJ33" i="56" s="1"/>
  <c r="CN33" i="68"/>
  <c r="CO33" i="68" s="1"/>
  <c r="DJ33" i="68" s="1"/>
  <c r="DS13" i="62"/>
  <c r="DS24" i="76"/>
  <c r="DS18" i="57"/>
  <c r="CN23" i="62"/>
  <c r="CO23" i="62" s="1"/>
  <c r="DJ23" i="62" s="1"/>
  <c r="DS27" i="68"/>
  <c r="DS13" i="72"/>
  <c r="DS24" i="47"/>
  <c r="DS28" i="52"/>
  <c r="CN12" i="67"/>
  <c r="CO12" i="67" s="1"/>
  <c r="DJ12" i="67" s="1"/>
  <c r="DS21" i="58"/>
  <c r="CN13" i="53"/>
  <c r="CO13" i="53" s="1"/>
  <c r="DJ13" i="53" s="1"/>
  <c r="CN29" i="71"/>
  <c r="CO29" i="71" s="1"/>
  <c r="DJ29" i="71" s="1"/>
  <c r="DS15" i="50"/>
  <c r="CN35" i="61"/>
  <c r="CO35" i="61" s="1"/>
  <c r="DJ35" i="61" s="1"/>
  <c r="CN25" i="64"/>
  <c r="CO25" i="64" s="1"/>
  <c r="DJ25" i="64" s="1"/>
  <c r="CN13" i="51"/>
  <c r="CO13" i="51" s="1"/>
  <c r="DJ13" i="51" s="1"/>
  <c r="DS30" i="57"/>
  <c r="CN26" i="62"/>
  <c r="CO26" i="62" s="1"/>
  <c r="DJ26" i="62" s="1"/>
  <c r="CN22" i="64"/>
  <c r="CO22" i="64" s="1"/>
  <c r="DJ22" i="64" s="1"/>
  <c r="CN20" i="55"/>
  <c r="CO20" i="55" s="1"/>
  <c r="DJ20" i="55" s="1"/>
  <c r="CN20" i="63"/>
  <c r="CO20" i="63" s="1"/>
  <c r="DJ20" i="63" s="1"/>
  <c r="DS20" i="76"/>
  <c r="DS17" i="68"/>
  <c r="DS26" i="56"/>
  <c r="CN20" i="60"/>
  <c r="CO20" i="60" s="1"/>
  <c r="DJ20" i="60" s="1"/>
  <c r="DS29" i="64"/>
  <c r="DS17" i="48"/>
  <c r="CN12" i="72"/>
  <c r="CO12" i="72" s="1"/>
  <c r="DJ12" i="72" s="1"/>
  <c r="CN15" i="67"/>
  <c r="CO15" i="67" s="1"/>
  <c r="DJ15" i="67" s="1"/>
  <c r="DS34" i="59"/>
  <c r="DS19" i="70"/>
  <c r="DS28" i="65"/>
  <c r="DS31" i="75"/>
  <c r="CN31" i="75"/>
  <c r="CO31" i="75" s="1"/>
  <c r="DJ31" i="75" s="1"/>
  <c r="CN26" i="70"/>
  <c r="CO26" i="70" s="1"/>
  <c r="DJ26" i="70" s="1"/>
  <c r="CN26" i="53"/>
  <c r="CO26" i="53" s="1"/>
  <c r="DJ26" i="53" s="1"/>
  <c r="DS25" i="74"/>
  <c r="CN15" i="47"/>
  <c r="CO15" i="47" s="1"/>
  <c r="DJ15" i="47" s="1"/>
  <c r="DS24" i="72"/>
  <c r="CN30" i="49"/>
  <c r="CO30" i="49" s="1"/>
  <c r="DJ30" i="49" s="1"/>
  <c r="DS11" i="65"/>
  <c r="DS30" i="75"/>
  <c r="DS14" i="50"/>
  <c r="CN24" i="65"/>
  <c r="CO24" i="65" s="1"/>
  <c r="DJ24" i="65" s="1"/>
  <c r="CS6" i="58"/>
  <c r="DS34" i="76"/>
  <c r="CS6" i="65"/>
  <c r="DS26" i="46"/>
  <c r="CN18" i="62"/>
  <c r="CO18" i="62" s="1"/>
  <c r="DJ18" i="62" s="1"/>
  <c r="CN17" i="70"/>
  <c r="CO17" i="70" s="1"/>
  <c r="DJ17" i="70" s="1"/>
  <c r="DS30" i="47"/>
  <c r="CN19" i="67"/>
  <c r="CO19" i="67" s="1"/>
  <c r="DJ19" i="67" s="1"/>
  <c r="DS12" i="58"/>
  <c r="DS30" i="69"/>
  <c r="CN21" i="69"/>
  <c r="CO21" i="69" s="1"/>
  <c r="DJ21" i="69" s="1"/>
  <c r="DS17" i="56"/>
  <c r="CN25" i="71"/>
  <c r="CO25" i="71" s="1"/>
  <c r="DJ25" i="71" s="1"/>
  <c r="DS24" i="59"/>
  <c r="CN16" i="57"/>
  <c r="CO16" i="57" s="1"/>
  <c r="DJ16" i="57" s="1"/>
  <c r="DS29" i="51"/>
  <c r="DS19" i="62"/>
  <c r="DS23" i="55"/>
  <c r="CN21" i="59"/>
  <c r="CO21" i="59" s="1"/>
  <c r="DJ21" i="59" s="1"/>
  <c r="CN15" i="64"/>
  <c r="CO15" i="64" s="1"/>
  <c r="DJ15" i="64" s="1"/>
  <c r="CN28" i="54"/>
  <c r="CO28" i="54" s="1"/>
  <c r="DJ28" i="54" s="1"/>
  <c r="DS21" i="61"/>
  <c r="DS16" i="56"/>
  <c r="DS18" i="55"/>
  <c r="DS20" i="54"/>
  <c r="CN29" i="54"/>
  <c r="CO29" i="54" s="1"/>
  <c r="DJ29" i="54" s="1"/>
  <c r="CN12" i="58"/>
  <c r="CO12" i="58" s="1"/>
  <c r="DJ12" i="58" s="1"/>
  <c r="CN18" i="46"/>
  <c r="CO18" i="46" s="1"/>
  <c r="DJ18" i="46" s="1"/>
  <c r="DS24" i="58"/>
  <c r="CN35" i="52"/>
  <c r="CO35" i="52" s="1"/>
  <c r="DJ35" i="52" s="1"/>
  <c r="CN10" i="59"/>
  <c r="CO10" i="59" s="1"/>
  <c r="DJ10" i="59" s="1"/>
  <c r="CN15" i="54"/>
  <c r="CO15" i="54" s="1"/>
  <c r="DJ15" i="54" s="1"/>
  <c r="DS21" i="66"/>
  <c r="DS32" i="48"/>
  <c r="DS16" i="75"/>
  <c r="DS18" i="71"/>
  <c r="CN21" i="50"/>
  <c r="CO21" i="50" s="1"/>
  <c r="DJ21" i="50" s="1"/>
  <c r="DS25" i="47"/>
  <c r="DS19" i="56"/>
  <c r="CN15" i="57"/>
  <c r="CO15" i="57" s="1"/>
  <c r="DJ15" i="57" s="1"/>
  <c r="DS18" i="62"/>
  <c r="DS13" i="69"/>
  <c r="DS35" i="60"/>
  <c r="CN28" i="56"/>
  <c r="CO28" i="56" s="1"/>
  <c r="DJ28" i="56" s="1"/>
  <c r="CN10" i="62"/>
  <c r="CO10" i="62" s="1"/>
  <c r="DJ10" i="62" s="1"/>
  <c r="DS18" i="52"/>
  <c r="CN10" i="53"/>
  <c r="CO10" i="53" s="1"/>
  <c r="DJ10" i="53" s="1"/>
  <c r="CN28" i="64"/>
  <c r="CO28" i="64" s="1"/>
  <c r="DJ28" i="64" s="1"/>
  <c r="DS22" i="75"/>
  <c r="CN35" i="56"/>
  <c r="CO35" i="56" s="1"/>
  <c r="DJ35" i="56" s="1"/>
  <c r="CN25" i="50"/>
  <c r="CO25" i="50" s="1"/>
  <c r="DJ25" i="50" s="1"/>
  <c r="DS19" i="52"/>
  <c r="CN24" i="59"/>
  <c r="CO24" i="59" s="1"/>
  <c r="DJ24" i="59" s="1"/>
  <c r="CS6" i="62"/>
  <c r="CN24" i="66"/>
  <c r="CO24" i="66" s="1"/>
  <c r="DJ24" i="66" s="1"/>
  <c r="DS20" i="74"/>
  <c r="DS11" i="67"/>
  <c r="CN28" i="48"/>
  <c r="CO28" i="48" s="1"/>
  <c r="DJ28" i="48" s="1"/>
  <c r="DS25" i="48"/>
  <c r="DS16" i="65"/>
  <c r="CN27" i="56"/>
  <c r="CO27" i="56" s="1"/>
  <c r="DJ27" i="56" s="1"/>
  <c r="DS16" i="46"/>
  <c r="DS18" i="47"/>
  <c r="DS34" i="52"/>
  <c r="DS27" i="69"/>
  <c r="CN23" i="52"/>
  <c r="CO23" i="52" s="1"/>
  <c r="DJ23" i="52" s="1"/>
  <c r="DS12" i="53"/>
  <c r="DS22" i="55"/>
  <c r="CN17" i="51"/>
  <c r="CO17" i="51" s="1"/>
  <c r="DJ17" i="51" s="1"/>
  <c r="CN25" i="54"/>
  <c r="CO25" i="54" s="1"/>
  <c r="DJ25" i="54" s="1"/>
  <c r="CN19" i="46"/>
  <c r="CO19" i="46" s="1"/>
  <c r="DJ19" i="46" s="1"/>
  <c r="CN32" i="62"/>
  <c r="CO32" i="62" s="1"/>
  <c r="DJ32" i="62" s="1"/>
  <c r="DQ14" i="49"/>
  <c r="DS22" i="56"/>
  <c r="CN17" i="76"/>
  <c r="CO17" i="76" s="1"/>
  <c r="DJ17" i="76" s="1"/>
  <c r="CN24" i="68"/>
  <c r="CO24" i="68" s="1"/>
  <c r="DJ24" i="68" s="1"/>
  <c r="CN19" i="66"/>
  <c r="CO19" i="66" s="1"/>
  <c r="DJ19" i="66" s="1"/>
  <c r="CN31" i="62"/>
  <c r="CO31" i="62" s="1"/>
  <c r="DJ31" i="62" s="1"/>
  <c r="DS21" i="47"/>
  <c r="DS12" i="59"/>
  <c r="DS12" i="62"/>
  <c r="DS21" i="60"/>
  <c r="CN32" i="72"/>
  <c r="CO32" i="72" s="1"/>
  <c r="DJ32" i="72" s="1"/>
  <c r="CN27" i="76"/>
  <c r="CO27" i="76" s="1"/>
  <c r="DJ27" i="76" s="1"/>
  <c r="CN29" i="46"/>
  <c r="CO29" i="46" s="1"/>
  <c r="DJ29" i="46" s="1"/>
  <c r="CS6" i="75"/>
  <c r="DS34" i="47"/>
  <c r="DS13" i="70"/>
  <c r="DS25" i="55"/>
  <c r="CN11" i="54"/>
  <c r="CO11" i="54" s="1"/>
  <c r="DJ11" i="54" s="1"/>
  <c r="DS12" i="74"/>
  <c r="CN34" i="74"/>
  <c r="CO34" i="74" s="1"/>
  <c r="DJ34" i="74" s="1"/>
  <c r="DS28" i="66"/>
  <c r="DS32" i="67"/>
  <c r="DS35" i="48"/>
  <c r="CN27" i="58"/>
  <c r="CO27" i="58" s="1"/>
  <c r="DJ27" i="58" s="1"/>
  <c r="CN30" i="72"/>
  <c r="CO30" i="72" s="1"/>
  <c r="DJ30" i="72" s="1"/>
  <c r="CN20" i="56"/>
  <c r="CO20" i="56" s="1"/>
  <c r="DJ20" i="56" s="1"/>
  <c r="DS27" i="57"/>
  <c r="DS33" i="68"/>
  <c r="CN11" i="70"/>
  <c r="CO11" i="70" s="1"/>
  <c r="DJ11" i="70" s="1"/>
  <c r="DS34" i="63"/>
  <c r="DS25" i="52"/>
  <c r="CN35" i="67"/>
  <c r="CO35" i="67" s="1"/>
  <c r="DJ35" i="67" s="1"/>
  <c r="DS35" i="58"/>
  <c r="DS13" i="63"/>
  <c r="CN12" i="69"/>
  <c r="CO12" i="69" s="1"/>
  <c r="DJ12" i="69" s="1"/>
  <c r="DS11" i="56"/>
  <c r="DS21" i="59"/>
  <c r="CN12" i="57"/>
  <c r="CO12" i="57" s="1"/>
  <c r="DJ12" i="57" s="1"/>
  <c r="DS23" i="62"/>
  <c r="CN23" i="60"/>
  <c r="CO23" i="60" s="1"/>
  <c r="DJ23" i="60" s="1"/>
  <c r="DS16" i="55"/>
  <c r="CN18" i="61"/>
  <c r="CO18" i="61" s="1"/>
  <c r="DJ18" i="61" s="1"/>
  <c r="CN30" i="54"/>
  <c r="CO30" i="54" s="1"/>
  <c r="DJ30" i="54" s="1"/>
  <c r="DS25" i="67"/>
  <c r="CN27" i="47"/>
  <c r="CO27" i="47" s="1"/>
  <c r="DJ27" i="47" s="1"/>
  <c r="CN24" i="48"/>
  <c r="CO24" i="48" s="1"/>
  <c r="DJ24" i="48" s="1"/>
  <c r="DS24" i="48"/>
  <c r="DS19" i="65"/>
  <c r="CN18" i="65"/>
  <c r="CO18" i="65" s="1"/>
  <c r="DJ18" i="65" s="1"/>
  <c r="CN20" i="75"/>
  <c r="CO20" i="75" s="1"/>
  <c r="DJ20" i="75" s="1"/>
  <c r="CS6" i="56"/>
  <c r="DS24" i="52"/>
  <c r="DS29" i="59"/>
  <c r="DS30" i="50"/>
  <c r="DS24" i="54"/>
  <c r="DS17" i="60"/>
  <c r="DS12" i="64"/>
  <c r="CN14" i="58"/>
  <c r="CO14" i="58" s="1"/>
  <c r="DJ14" i="58" s="1"/>
  <c r="CN28" i="76"/>
  <c r="CO28" i="76" s="1"/>
  <c r="DJ28" i="76" s="1"/>
  <c r="CN11" i="46"/>
  <c r="CO11" i="46" s="1"/>
  <c r="DJ11" i="46" s="1"/>
  <c r="CN21" i="75"/>
  <c r="CO21" i="75" s="1"/>
  <c r="DJ21" i="75" s="1"/>
  <c r="DS28" i="57"/>
  <c r="CN25" i="62"/>
  <c r="CO25" i="62" s="1"/>
  <c r="DJ25" i="62" s="1"/>
  <c r="DS22" i="69"/>
  <c r="CN26" i="69"/>
  <c r="CO26" i="69" s="1"/>
  <c r="DJ26" i="69" s="1"/>
  <c r="CN30" i="57"/>
  <c r="CO30" i="57" s="1"/>
  <c r="DJ30" i="57" s="1"/>
  <c r="DS22" i="50"/>
  <c r="DS29" i="55"/>
  <c r="DS16" i="60"/>
  <c r="DS14" i="66"/>
  <c r="CN24" i="74"/>
  <c r="CO24" i="74" s="1"/>
  <c r="DJ24" i="74" s="1"/>
  <c r="CN12" i="55"/>
  <c r="CO12" i="55" s="1"/>
  <c r="DJ12" i="55" s="1"/>
  <c r="DS16" i="70"/>
  <c r="CN20" i="68"/>
  <c r="CO20" i="68" s="1"/>
  <c r="DJ20" i="68" s="1"/>
  <c r="DS11" i="76"/>
  <c r="DS34" i="68"/>
  <c r="DS11" i="52"/>
  <c r="CN21" i="60"/>
  <c r="CO21" i="60" s="1"/>
  <c r="DJ21" i="60" s="1"/>
  <c r="DS26" i="61"/>
  <c r="DS18" i="67"/>
  <c r="CN35" i="68"/>
  <c r="CO35" i="68" s="1"/>
  <c r="DJ35" i="68" s="1"/>
  <c r="DS25" i="76"/>
  <c r="CN22" i="50"/>
  <c r="CO22" i="50" s="1"/>
  <c r="DJ22" i="50" s="1"/>
  <c r="DS26" i="47"/>
  <c r="DS27" i="56"/>
  <c r="CN32" i="57"/>
  <c r="CO32" i="57" s="1"/>
  <c r="DJ32" i="57" s="1"/>
  <c r="DS24" i="55"/>
  <c r="DS17" i="70"/>
  <c r="DS34" i="65"/>
  <c r="CS6" i="63"/>
  <c r="DS27" i="76"/>
  <c r="DS20" i="56"/>
  <c r="DS17" i="51"/>
  <c r="DS19" i="50"/>
  <c r="DS21" i="54"/>
  <c r="DS34" i="60"/>
  <c r="DS28" i="70"/>
  <c r="CN31" i="57"/>
  <c r="CO31" i="57" s="1"/>
  <c r="DJ31" i="57" s="1"/>
  <c r="DS17" i="65"/>
  <c r="DS11" i="75"/>
  <c r="DS30" i="76"/>
  <c r="DS28" i="68"/>
  <c r="DS11" i="53"/>
  <c r="DS27" i="59"/>
  <c r="DS32" i="54"/>
  <c r="DS30" i="61"/>
  <c r="DS14" i="74"/>
  <c r="DS18" i="63"/>
  <c r="DS30" i="51"/>
  <c r="DS23" i="74"/>
  <c r="DS12" i="65"/>
  <c r="DS32" i="68"/>
  <c r="DS18" i="58"/>
  <c r="DS16" i="64"/>
  <c r="DS16" i="48"/>
  <c r="CN33" i="65"/>
  <c r="CO33" i="65" s="1"/>
  <c r="DJ33" i="65" s="1"/>
  <c r="DS31" i="51"/>
  <c r="CN19" i="60"/>
  <c r="CO19" i="60" s="1"/>
  <c r="DJ19" i="60" s="1"/>
  <c r="CN25" i="48"/>
  <c r="CO25" i="48" s="1"/>
  <c r="DJ25" i="48" s="1"/>
  <c r="CN12" i="65"/>
  <c r="CO12" i="65" s="1"/>
  <c r="DJ12" i="65" s="1"/>
  <c r="DS21" i="68"/>
  <c r="DS11" i="61"/>
  <c r="CN17" i="47"/>
  <c r="CO17" i="47" s="1"/>
  <c r="DJ17" i="47" s="1"/>
  <c r="DS21" i="52"/>
  <c r="CN27" i="64"/>
  <c r="CO27" i="64" s="1"/>
  <c r="DJ27" i="64" s="1"/>
  <c r="CN27" i="71"/>
  <c r="CO27" i="71" s="1"/>
  <c r="DJ27" i="71" s="1"/>
  <c r="DS28" i="74"/>
  <c r="CN25" i="72"/>
  <c r="CO25" i="72" s="1"/>
  <c r="DJ25" i="72" s="1"/>
  <c r="CN35" i="75"/>
  <c r="CO35" i="75" s="1"/>
  <c r="DJ35" i="75" s="1"/>
  <c r="DS29" i="47"/>
  <c r="DS21" i="69"/>
  <c r="DS22" i="59"/>
  <c r="DS33" i="50"/>
  <c r="CN18" i="66"/>
  <c r="CO18" i="66" s="1"/>
  <c r="DJ18" i="66" s="1"/>
  <c r="DS31" i="74"/>
  <c r="CN28" i="74"/>
  <c r="CO28" i="74" s="1"/>
  <c r="DJ28" i="74" s="1"/>
  <c r="CN26" i="47"/>
  <c r="CO26" i="47" s="1"/>
  <c r="DJ26" i="47" s="1"/>
  <c r="CN17" i="58"/>
  <c r="CO17" i="58" s="1"/>
  <c r="DJ17" i="58" s="1"/>
  <c r="DS19" i="57"/>
  <c r="DS32" i="52"/>
  <c r="CN10" i="47"/>
  <c r="CO10" i="47" s="1"/>
  <c r="DJ10" i="47" s="1"/>
  <c r="DQ14" i="71"/>
  <c r="CN17" i="65"/>
  <c r="CO17" i="65" s="1"/>
  <c r="DJ17" i="65" s="1"/>
  <c r="DS25" i="46"/>
  <c r="CN15" i="62"/>
  <c r="CO15" i="62" s="1"/>
  <c r="DJ15" i="62" s="1"/>
  <c r="DS35" i="52"/>
  <c r="CN35" i="71"/>
  <c r="CO35" i="71" s="1"/>
  <c r="DJ35" i="71" s="1"/>
  <c r="CN16" i="59"/>
  <c r="CO16" i="59" s="1"/>
  <c r="DJ16" i="59" s="1"/>
  <c r="DS25" i="59"/>
  <c r="DS29" i="52"/>
  <c r="CN14" i="60"/>
  <c r="CO14" i="60" s="1"/>
  <c r="DJ14" i="60" s="1"/>
  <c r="CN18" i="58"/>
  <c r="CO18" i="58" s="1"/>
  <c r="DJ18" i="58" s="1"/>
  <c r="CN24" i="46"/>
  <c r="CO24" i="46" s="1"/>
  <c r="DJ24" i="46" s="1"/>
  <c r="CN27" i="68"/>
  <c r="CO27" i="68" s="1"/>
  <c r="DJ27" i="68" s="1"/>
  <c r="DS33" i="57"/>
  <c r="CN25" i="69"/>
  <c r="CO25" i="69" s="1"/>
  <c r="DJ25" i="69" s="1"/>
  <c r="CN33" i="59"/>
  <c r="CO33" i="59" s="1"/>
  <c r="DJ33" i="59" s="1"/>
  <c r="CN21" i="61"/>
  <c r="CO21" i="61" s="1"/>
  <c r="DJ21" i="61" s="1"/>
  <c r="DS13" i="75"/>
  <c r="DS15" i="61"/>
  <c r="DS11" i="64"/>
  <c r="CN13" i="65"/>
  <c r="CO13" i="65" s="1"/>
  <c r="DJ13" i="65" s="1"/>
  <c r="CN31" i="74"/>
  <c r="CO31" i="74" s="1"/>
  <c r="DJ31" i="74" s="1"/>
  <c r="CN13" i="72"/>
  <c r="CO13" i="72" s="1"/>
  <c r="DJ13" i="72" s="1"/>
  <c r="CN20" i="62"/>
  <c r="CO20" i="62" s="1"/>
  <c r="DJ20" i="62" s="1"/>
  <c r="CN34" i="48"/>
  <c r="CO34" i="48" s="1"/>
  <c r="DJ34" i="48" s="1"/>
  <c r="DS27" i="75"/>
  <c r="CN21" i="56"/>
  <c r="CO21" i="56" s="1"/>
  <c r="DJ21" i="56" s="1"/>
  <c r="DS21" i="76"/>
  <c r="CN21" i="62"/>
  <c r="CO21" i="62" s="1"/>
  <c r="DJ21" i="62" s="1"/>
  <c r="DS23" i="68"/>
  <c r="CN19" i="70"/>
  <c r="CO19" i="70" s="1"/>
  <c r="DJ19" i="70" s="1"/>
  <c r="CN16" i="52"/>
  <c r="CO16" i="52" s="1"/>
  <c r="DJ16" i="52" s="1"/>
  <c r="CN35" i="53"/>
  <c r="CO35" i="53" s="1"/>
  <c r="DJ35" i="53" s="1"/>
  <c r="DS17" i="46"/>
  <c r="DS12" i="47"/>
  <c r="DS28" i="51"/>
  <c r="CN14" i="66"/>
  <c r="CO14" i="66" s="1"/>
  <c r="DJ14" i="66" s="1"/>
  <c r="DS19" i="67"/>
  <c r="DS15" i="74"/>
  <c r="DS31" i="52"/>
  <c r="DS18" i="65"/>
  <c r="CN22" i="72"/>
  <c r="CO22" i="72" s="1"/>
  <c r="DJ22" i="72" s="1"/>
  <c r="DS20" i="46"/>
  <c r="CN13" i="52"/>
  <c r="CO13" i="52" s="1"/>
  <c r="DJ13" i="52" s="1"/>
  <c r="DS20" i="52"/>
  <c r="DS21" i="55"/>
  <c r="DS32" i="61"/>
  <c r="CN33" i="57"/>
  <c r="CO33" i="57" s="1"/>
  <c r="DJ33" i="57" s="1"/>
  <c r="CS6" i="49"/>
  <c r="CN22" i="59"/>
  <c r="CO22" i="59" s="1"/>
  <c r="DJ22" i="59" s="1"/>
  <c r="CN28" i="59"/>
  <c r="CO28" i="59" s="1"/>
  <c r="DJ28" i="59" s="1"/>
  <c r="DS20" i="70"/>
  <c r="DS14" i="64"/>
  <c r="DS15" i="56"/>
  <c r="DS34" i="46"/>
  <c r="CN27" i="53"/>
  <c r="CO27" i="53" s="1"/>
  <c r="DJ27" i="53" s="1"/>
  <c r="DS22" i="74"/>
  <c r="DS21" i="67"/>
  <c r="DS32" i="59"/>
  <c r="CN23" i="72"/>
  <c r="CO23" i="72" s="1"/>
  <c r="DJ23" i="72" s="1"/>
  <c r="CN32" i="75"/>
  <c r="CO32" i="75" s="1"/>
  <c r="DJ32" i="75" s="1"/>
  <c r="DS17" i="76"/>
  <c r="DS15" i="57"/>
  <c r="CN20" i="70"/>
  <c r="CO20" i="70" s="1"/>
  <c r="DJ20" i="70" s="1"/>
  <c r="CN25" i="53"/>
  <c r="CO25" i="53" s="1"/>
  <c r="DJ25" i="53" s="1"/>
  <c r="CN16" i="64"/>
  <c r="CO16" i="64" s="1"/>
  <c r="DJ16" i="64" s="1"/>
  <c r="DS26" i="50"/>
  <c r="CN22" i="51"/>
  <c r="CO22" i="51" s="1"/>
  <c r="DJ22" i="51" s="1"/>
  <c r="CN25" i="56"/>
  <c r="CO25" i="56" s="1"/>
  <c r="DJ25" i="56" s="1"/>
  <c r="CN20" i="49"/>
  <c r="CO20" i="49" s="1"/>
  <c r="DJ20" i="49" s="1"/>
  <c r="DS18" i="68"/>
  <c r="DS31" i="58"/>
  <c r="DS12" i="61"/>
  <c r="DS29" i="56"/>
  <c r="DS35" i="74"/>
  <c r="CN10" i="76"/>
  <c r="CO10" i="76" s="1"/>
  <c r="DJ10" i="76" s="1"/>
  <c r="CN27" i="62"/>
  <c r="CO27" i="62" s="1"/>
  <c r="DJ27" i="62" s="1"/>
  <c r="CN24" i="51"/>
  <c r="CO24" i="51" s="1"/>
  <c r="DJ24" i="51" s="1"/>
  <c r="CN18" i="74"/>
  <c r="CO18" i="74" s="1"/>
  <c r="DJ18" i="74" s="1"/>
  <c r="DS27" i="48"/>
  <c r="DS32" i="65"/>
  <c r="DS16" i="50"/>
  <c r="CN15" i="66"/>
  <c r="CO15" i="66" s="1"/>
  <c r="DJ15" i="66" s="1"/>
  <c r="CN28" i="63"/>
  <c r="CO28" i="63" s="1"/>
  <c r="DJ28" i="63" s="1"/>
  <c r="CN33" i="53"/>
  <c r="CO33" i="53" s="1"/>
  <c r="DJ33" i="53" s="1"/>
  <c r="CN25" i="51"/>
  <c r="CO25" i="51" s="1"/>
  <c r="DJ25" i="51" s="1"/>
  <c r="DS19" i="49"/>
  <c r="CN23" i="51"/>
  <c r="CO23" i="51" s="1"/>
  <c r="DJ23" i="51" s="1"/>
  <c r="DS33" i="74"/>
  <c r="CN12" i="46"/>
  <c r="CO12" i="46" s="1"/>
  <c r="DJ12" i="46" s="1"/>
  <c r="CN30" i="56"/>
  <c r="CO30" i="56" s="1"/>
  <c r="DJ30" i="56" s="1"/>
  <c r="DS11" i="71"/>
  <c r="CN22" i="57"/>
  <c r="CO22" i="57" s="1"/>
  <c r="DJ22" i="57" s="1"/>
  <c r="DS34" i="55"/>
  <c r="CN23" i="61"/>
  <c r="CO23" i="61" s="1"/>
  <c r="DJ23" i="61" s="1"/>
  <c r="CN16" i="69"/>
  <c r="CO16" i="69" s="1"/>
  <c r="DJ16" i="69" s="1"/>
  <c r="CN14" i="74"/>
  <c r="CO14" i="74" s="1"/>
  <c r="DJ14" i="74" s="1"/>
  <c r="DS27" i="53"/>
  <c r="CN23" i="49"/>
  <c r="CO23" i="49" s="1"/>
  <c r="DJ23" i="49" s="1"/>
  <c r="CN15" i="52"/>
  <c r="CO15" i="52" s="1"/>
  <c r="DJ15" i="52" s="1"/>
  <c r="CN21" i="66"/>
  <c r="CO21" i="66" s="1"/>
  <c r="DJ21" i="66" s="1"/>
  <c r="DS23" i="65"/>
  <c r="DS15" i="71"/>
  <c r="CN14" i="65"/>
  <c r="CO14" i="65" s="1"/>
  <c r="DJ14" i="65" s="1"/>
  <c r="DS25" i="49"/>
  <c r="DS16" i="54"/>
  <c r="CN18" i="69"/>
  <c r="CO18" i="69" s="1"/>
  <c r="DJ18" i="69" s="1"/>
  <c r="CN24" i="60"/>
  <c r="CO24" i="60" s="1"/>
  <c r="DJ24" i="60" s="1"/>
  <c r="CN20" i="50"/>
  <c r="CO20" i="50" s="1"/>
  <c r="DJ20" i="50" s="1"/>
  <c r="CN11" i="64"/>
  <c r="CO11" i="64" s="1"/>
  <c r="DJ11" i="64" s="1"/>
  <c r="CN27" i="55"/>
  <c r="CO27" i="55" s="1"/>
  <c r="DJ27" i="55" s="1"/>
  <c r="DS19" i="53"/>
  <c r="CN28" i="51"/>
  <c r="CO28" i="51" s="1"/>
  <c r="DJ28" i="51" s="1"/>
  <c r="CN22" i="54"/>
  <c r="CO22" i="54" s="1"/>
  <c r="DJ22" i="54" s="1"/>
  <c r="DS16" i="59"/>
  <c r="CN30" i="60"/>
  <c r="CO30" i="60" s="1"/>
  <c r="DJ30" i="60" s="1"/>
  <c r="DS18" i="54"/>
  <c r="DS16" i="76"/>
  <c r="CN23" i="53"/>
  <c r="CO23" i="53" s="1"/>
  <c r="DJ23" i="53" s="1"/>
  <c r="CN22" i="55"/>
  <c r="CO22" i="55" s="1"/>
  <c r="DJ22" i="55" s="1"/>
  <c r="CN19" i="61"/>
  <c r="CO19" i="61" s="1"/>
  <c r="DJ19" i="61" s="1"/>
  <c r="CN29" i="72"/>
  <c r="CO29" i="72" s="1"/>
  <c r="DJ29" i="72" s="1"/>
  <c r="DS35" i="76"/>
  <c r="CN31" i="50"/>
  <c r="CO31" i="50" s="1"/>
  <c r="DJ31" i="50" s="1"/>
  <c r="CN32" i="70"/>
  <c r="CO32" i="70" s="1"/>
  <c r="DJ32" i="70" s="1"/>
  <c r="CN24" i="71"/>
  <c r="CO24" i="71" s="1"/>
  <c r="DJ24" i="71" s="1"/>
  <c r="DS20" i="64"/>
  <c r="CN17" i="69"/>
  <c r="CO17" i="69" s="1"/>
  <c r="DJ17" i="69" s="1"/>
  <c r="CN11" i="55"/>
  <c r="CO11" i="55" s="1"/>
  <c r="DJ11" i="55" s="1"/>
  <c r="CS6" i="66"/>
  <c r="DS23" i="69"/>
  <c r="DS24" i="62"/>
  <c r="DS11" i="55"/>
  <c r="DS31" i="61"/>
  <c r="DS33" i="46"/>
  <c r="DS21" i="53"/>
  <c r="CN12" i="60"/>
  <c r="CO12" i="60" s="1"/>
  <c r="DJ12" i="60" s="1"/>
  <c r="DS22" i="48"/>
  <c r="CN18" i="70"/>
  <c r="CO18" i="70" s="1"/>
  <c r="DJ18" i="70" s="1"/>
  <c r="CN22" i="76"/>
  <c r="CO22" i="76" s="1"/>
  <c r="DJ22" i="76" s="1"/>
  <c r="DS14" i="75"/>
  <c r="CN24" i="62"/>
  <c r="CO24" i="62" s="1"/>
  <c r="DJ24" i="62" s="1"/>
  <c r="DS12" i="63"/>
  <c r="CN19" i="74"/>
  <c r="CO19" i="74" s="1"/>
  <c r="DJ19" i="74" s="1"/>
  <c r="DS35" i="66"/>
  <c r="CN17" i="55"/>
  <c r="CO17" i="55" s="1"/>
  <c r="DJ17" i="55" s="1"/>
  <c r="CN34" i="47"/>
  <c r="CO34" i="47" s="1"/>
  <c r="DJ34" i="47" s="1"/>
  <c r="CN16" i="48"/>
  <c r="CO16" i="48" s="1"/>
  <c r="DJ16" i="48" s="1"/>
  <c r="CN26" i="63"/>
  <c r="CO26" i="63" s="1"/>
  <c r="DJ26" i="63" s="1"/>
  <c r="CN21" i="65"/>
  <c r="CO21" i="65" s="1"/>
  <c r="DJ21" i="65" s="1"/>
  <c r="CN13" i="74"/>
  <c r="CO13" i="74" s="1"/>
  <c r="DJ13" i="74" s="1"/>
  <c r="CN12" i="70"/>
  <c r="CO12" i="70" s="1"/>
  <c r="DJ12" i="70" s="1"/>
  <c r="CN10" i="52"/>
  <c r="CO10" i="52" s="1"/>
  <c r="DJ10" i="52" s="1"/>
  <c r="CN10" i="71"/>
  <c r="CO10" i="71" s="1"/>
  <c r="DJ10" i="71" s="1"/>
  <c r="CN22" i="53"/>
  <c r="CO22" i="53" s="1"/>
  <c r="DJ22" i="53" s="1"/>
  <c r="DS33" i="55"/>
  <c r="CN31" i="51"/>
  <c r="CO31" i="51" s="1"/>
  <c r="DJ31" i="51" s="1"/>
  <c r="CN32" i="64"/>
  <c r="CO32" i="64" s="1"/>
  <c r="DJ32" i="64" s="1"/>
  <c r="DS17" i="61"/>
  <c r="DS25" i="64"/>
  <c r="CN14" i="59"/>
  <c r="CO14" i="59" s="1"/>
  <c r="DJ14" i="59" s="1"/>
  <c r="CN23" i="68"/>
  <c r="CO23" i="68" s="1"/>
  <c r="DJ23" i="68" s="1"/>
  <c r="DS27" i="63"/>
  <c r="DS21" i="50"/>
  <c r="CN21" i="53"/>
  <c r="CO21" i="53" s="1"/>
  <c r="DJ21" i="53" s="1"/>
  <c r="CN26" i="72"/>
  <c r="CO26" i="72" s="1"/>
  <c r="DJ26" i="72" s="1"/>
  <c r="CN23" i="65"/>
  <c r="CO23" i="65" s="1"/>
  <c r="DJ23" i="65" s="1"/>
  <c r="DS30" i="58"/>
  <c r="CN34" i="57"/>
  <c r="CO34" i="57" s="1"/>
  <c r="DJ34" i="57" s="1"/>
  <c r="CN23" i="59"/>
  <c r="CO23" i="59" s="1"/>
  <c r="DJ23" i="59" s="1"/>
  <c r="CN13" i="54"/>
  <c r="CO13" i="54" s="1"/>
  <c r="DJ13" i="54" s="1"/>
  <c r="CN12" i="68"/>
  <c r="CO12" i="68" s="1"/>
  <c r="DJ12" i="68" s="1"/>
  <c r="DS23" i="76"/>
  <c r="CN30" i="53"/>
  <c r="CO30" i="53" s="1"/>
  <c r="DJ30" i="53" s="1"/>
  <c r="DS12" i="66"/>
  <c r="DS32" i="72"/>
  <c r="CN25" i="46"/>
  <c r="CO25" i="46" s="1"/>
  <c r="DJ25" i="46" s="1"/>
  <c r="DS30" i="71"/>
  <c r="DS16" i="68"/>
  <c r="DS27" i="47"/>
  <c r="CS6" i="70"/>
  <c r="DS27" i="50"/>
  <c r="CN17" i="61"/>
  <c r="CO17" i="61" s="1"/>
  <c r="DJ17" i="61" s="1"/>
  <c r="CN14" i="56"/>
  <c r="CO14" i="56" s="1"/>
  <c r="DJ14" i="56" s="1"/>
  <c r="CN27" i="74"/>
  <c r="CO27" i="74" s="1"/>
  <c r="DJ27" i="74" s="1"/>
  <c r="DS15" i="66"/>
  <c r="DS22" i="67"/>
  <c r="DS26" i="70"/>
  <c r="DS19" i="48"/>
  <c r="DS30" i="49"/>
  <c r="CN15" i="76"/>
  <c r="CO15" i="76" s="1"/>
  <c r="DJ15" i="76" s="1"/>
  <c r="CN35" i="46"/>
  <c r="CO35" i="46" s="1"/>
  <c r="DJ35" i="46" s="1"/>
  <c r="CN18" i="68"/>
  <c r="CO18" i="68" s="1"/>
  <c r="DJ18" i="68" s="1"/>
  <c r="CN33" i="75"/>
  <c r="CO33" i="75" s="1"/>
  <c r="DJ33" i="75" s="1"/>
  <c r="CN23" i="50"/>
  <c r="CO23" i="50" s="1"/>
  <c r="DJ23" i="50" s="1"/>
  <c r="DS11" i="63"/>
  <c r="CN32" i="52"/>
  <c r="CO32" i="52" s="1"/>
  <c r="DJ32" i="52" s="1"/>
  <c r="DS13" i="74"/>
  <c r="CN22" i="60"/>
  <c r="CO22" i="60" s="1"/>
  <c r="DJ22" i="60" s="1"/>
  <c r="CN21" i="51"/>
  <c r="CO21" i="51" s="1"/>
  <c r="DJ21" i="51" s="1"/>
  <c r="CN16" i="61"/>
  <c r="CO16" i="61" s="1"/>
  <c r="DJ16" i="61" s="1"/>
  <c r="CN12" i="66"/>
  <c r="CO12" i="66" s="1"/>
  <c r="DJ12" i="66" s="1"/>
  <c r="CN26" i="57"/>
  <c r="CO26" i="57" s="1"/>
  <c r="DJ26" i="57" s="1"/>
  <c r="CN26" i="59"/>
  <c r="CO26" i="59" s="1"/>
  <c r="DJ26" i="59" s="1"/>
  <c r="DS12" i="60"/>
  <c r="CN15" i="49"/>
  <c r="CO15" i="49" s="1"/>
  <c r="DJ15" i="49" s="1"/>
  <c r="CN34" i="58"/>
  <c r="CO34" i="58" s="1"/>
  <c r="DJ34" i="58" s="1"/>
  <c r="CN13" i="50"/>
  <c r="CO13" i="50" s="1"/>
  <c r="DJ13" i="50" s="1"/>
  <c r="CN23" i="57"/>
  <c r="CO23" i="57" s="1"/>
  <c r="DJ23" i="57" s="1"/>
  <c r="DS27" i="70"/>
  <c r="CN26" i="56"/>
  <c r="CO26" i="56" s="1"/>
  <c r="DJ26" i="56" s="1"/>
  <c r="CN31" i="53"/>
  <c r="CO31" i="53" s="1"/>
  <c r="DJ31" i="53" s="1"/>
  <c r="CN32" i="47"/>
  <c r="CO32" i="47" s="1"/>
  <c r="DJ32" i="47" s="1"/>
  <c r="DS29" i="75"/>
  <c r="CN11" i="65"/>
  <c r="CO11" i="65" s="1"/>
  <c r="DJ11" i="65" s="1"/>
  <c r="CN35" i="70"/>
  <c r="CO35" i="70" s="1"/>
  <c r="DJ35" i="70" s="1"/>
  <c r="CN29" i="52"/>
  <c r="CO29" i="52" s="1"/>
  <c r="DJ29" i="52" s="1"/>
  <c r="CN15" i="51"/>
  <c r="CO15" i="51" s="1"/>
  <c r="DJ15" i="51" s="1"/>
  <c r="CN11" i="66"/>
  <c r="CO11" i="66" s="1"/>
  <c r="DJ11" i="66" s="1"/>
  <c r="CN28" i="65"/>
  <c r="CO28" i="65" s="1"/>
  <c r="DJ28" i="65" s="1"/>
  <c r="CN25" i="57"/>
  <c r="CO25" i="57" s="1"/>
  <c r="DJ25" i="57" s="1"/>
  <c r="DS27" i="66"/>
  <c r="DS33" i="72"/>
  <c r="DS20" i="65"/>
  <c r="CN17" i="72"/>
  <c r="CO17" i="72" s="1"/>
  <c r="DJ17" i="72" s="1"/>
  <c r="DS13" i="66"/>
  <c r="CN33" i="46"/>
  <c r="CO33" i="46" s="1"/>
  <c r="DJ33" i="46" s="1"/>
  <c r="DS14" i="59"/>
  <c r="DS18" i="76"/>
  <c r="DS18" i="46"/>
  <c r="CN30" i="62"/>
  <c r="CO30" i="62" s="1"/>
  <c r="DJ30" i="62" s="1"/>
  <c r="DS33" i="63"/>
  <c r="DS19" i="47"/>
  <c r="DS16" i="69"/>
  <c r="DS22" i="53"/>
  <c r="CN19" i="57"/>
  <c r="CO19" i="57" s="1"/>
  <c r="DJ19" i="57" s="1"/>
  <c r="CS6" i="46"/>
  <c r="CN19" i="59"/>
  <c r="CO19" i="59" s="1"/>
  <c r="DJ19" i="59" s="1"/>
  <c r="DS28" i="54"/>
  <c r="CN31" i="76"/>
  <c r="CO31" i="76" s="1"/>
  <c r="DJ31" i="76" s="1"/>
  <c r="CN31" i="68"/>
  <c r="CO31" i="68" s="1"/>
  <c r="DJ31" i="68" s="1"/>
  <c r="DS31" i="68"/>
  <c r="CN34" i="70"/>
  <c r="CO34" i="70" s="1"/>
  <c r="DJ34" i="70" s="1"/>
  <c r="DS32" i="69"/>
  <c r="DS32" i="56"/>
  <c r="DS35" i="59"/>
  <c r="CN13" i="76"/>
  <c r="CO13" i="76" s="1"/>
  <c r="DJ13" i="76" s="1"/>
  <c r="DS27" i="74"/>
  <c r="CN22" i="49"/>
  <c r="CO22" i="49" s="1"/>
  <c r="DJ22" i="49" s="1"/>
  <c r="CN15" i="58"/>
  <c r="CO15" i="58" s="1"/>
  <c r="DJ15" i="58" s="1"/>
  <c r="CN25" i="75"/>
  <c r="CO25" i="75" s="1"/>
  <c r="DJ25" i="75" s="1"/>
  <c r="DS16" i="57"/>
  <c r="CN15" i="71"/>
  <c r="CO15" i="71" s="1"/>
  <c r="DJ15" i="71" s="1"/>
  <c r="DS34" i="51"/>
  <c r="DS19" i="54"/>
  <c r="DS34" i="67"/>
  <c r="CN34" i="49"/>
  <c r="CO34" i="49" s="1"/>
  <c r="DJ34" i="49" s="1"/>
  <c r="CN19" i="76"/>
  <c r="CO19" i="76" s="1"/>
  <c r="DJ19" i="76" s="1"/>
  <c r="CN22" i="46"/>
  <c r="CO22" i="46" s="1"/>
  <c r="DJ22" i="46" s="1"/>
  <c r="CN22" i="75"/>
  <c r="CO22" i="75" s="1"/>
  <c r="DJ22" i="75" s="1"/>
  <c r="DS26" i="57"/>
  <c r="DS24" i="69"/>
  <c r="DS25" i="56"/>
  <c r="DS12" i="55"/>
  <c r="CN34" i="61"/>
  <c r="CO34" i="61" s="1"/>
  <c r="DJ34" i="61" s="1"/>
  <c r="CN10" i="48"/>
  <c r="CO10" i="48" s="1"/>
  <c r="DJ10" i="48" s="1"/>
  <c r="CN22" i="68"/>
  <c r="CO22" i="68" s="1"/>
  <c r="DJ22" i="68" s="1"/>
  <c r="CN28" i="57"/>
  <c r="CO28" i="57" s="1"/>
  <c r="DJ28" i="57" s="1"/>
  <c r="CN10" i="61"/>
  <c r="CO10" i="61" s="1"/>
  <c r="DJ10" i="61" s="1"/>
  <c r="CN29" i="55"/>
  <c r="CO29" i="55" s="1"/>
  <c r="DJ29" i="55" s="1"/>
  <c r="DS29" i="70"/>
  <c r="DQ14" i="66"/>
  <c r="DS28" i="48"/>
  <c r="DS15" i="72"/>
  <c r="CN11" i="63"/>
  <c r="CO11" i="63" s="1"/>
  <c r="DJ11" i="63" s="1"/>
  <c r="DS12" i="75"/>
  <c r="CN16" i="65"/>
  <c r="CO16" i="65" s="1"/>
  <c r="DJ16" i="65" s="1"/>
  <c r="DS31" i="71"/>
  <c r="DS15" i="76"/>
  <c r="DS14" i="57"/>
  <c r="DS28" i="46"/>
  <c r="CN11" i="62"/>
  <c r="CO11" i="62" s="1"/>
  <c r="DJ11" i="62" s="1"/>
  <c r="CN26" i="52"/>
  <c r="CO26" i="52" s="1"/>
  <c r="DJ26" i="52" s="1"/>
  <c r="CN23" i="71"/>
  <c r="CO23" i="71" s="1"/>
  <c r="DJ23" i="71" s="1"/>
  <c r="CN14" i="67"/>
  <c r="CO14" i="67" s="1"/>
  <c r="DJ14" i="67" s="1"/>
  <c r="CN20" i="59"/>
  <c r="CO20" i="59" s="1"/>
  <c r="DJ20" i="59" s="1"/>
  <c r="DS30" i="54"/>
  <c r="CN34" i="64"/>
  <c r="CO34" i="64" s="1"/>
  <c r="DJ34" i="64" s="1"/>
  <c r="DS27" i="64"/>
  <c r="CN28" i="55"/>
  <c r="CO28" i="55" s="1"/>
  <c r="DJ28" i="55" s="1"/>
  <c r="CN14" i="51"/>
  <c r="CO14" i="51" s="1"/>
  <c r="DJ14" i="51" s="1"/>
  <c r="CN31" i="49"/>
  <c r="CO31" i="49" s="1"/>
  <c r="DJ31" i="49" s="1"/>
  <c r="CN18" i="72"/>
  <c r="CO18" i="72" s="1"/>
  <c r="DJ18" i="72" s="1"/>
  <c r="CN21" i="76"/>
  <c r="CO21" i="76" s="1"/>
  <c r="DJ21" i="76" s="1"/>
  <c r="CN13" i="56"/>
  <c r="CO13" i="56" s="1"/>
  <c r="DJ13" i="56" s="1"/>
  <c r="CN18" i="53"/>
  <c r="CO18" i="53" s="1"/>
  <c r="DJ18" i="53" s="1"/>
  <c r="DS12" i="72"/>
  <c r="DS17" i="71"/>
  <c r="DS13" i="54"/>
  <c r="CN13" i="46"/>
  <c r="CO13" i="46" s="1"/>
  <c r="DJ13" i="46" s="1"/>
  <c r="DS17" i="54"/>
  <c r="DS25" i="65"/>
  <c r="DS31" i="49"/>
  <c r="CN30" i="46"/>
  <c r="CO30" i="46" s="1"/>
  <c r="DJ30" i="46" s="1"/>
  <c r="CN12" i="50"/>
  <c r="CO12" i="50" s="1"/>
  <c r="DJ12" i="50" s="1"/>
  <c r="CN35" i="69"/>
  <c r="CO35" i="69" s="1"/>
  <c r="DJ35" i="69" s="1"/>
  <c r="DS29" i="50"/>
  <c r="CN18" i="64"/>
  <c r="CO18" i="64" s="1"/>
  <c r="DJ18" i="64" s="1"/>
  <c r="CN27" i="46"/>
  <c r="CO27" i="46" s="1"/>
  <c r="DJ27" i="46" s="1"/>
  <c r="CN14" i="70"/>
  <c r="CO14" i="70" s="1"/>
  <c r="DJ14" i="70" s="1"/>
  <c r="CN19" i="54"/>
  <c r="CO19" i="54" s="1"/>
  <c r="DJ19" i="54" s="1"/>
  <c r="DL32" i="1"/>
  <c r="DL27" i="1"/>
  <c r="DL12" i="1"/>
  <c r="AT10" i="1" a="1"/>
  <c r="AT10" i="1" s="1"/>
  <c r="CE35" i="1"/>
  <c r="CK35" i="1" s="1"/>
  <c r="DL17" i="1"/>
  <c r="AT17" i="1" a="1"/>
  <c r="AT17" i="1" s="1"/>
  <c r="DL24" i="1"/>
  <c r="AT24" i="1" a="1"/>
  <c r="AT24" i="1" s="1"/>
  <c r="DL31" i="1"/>
  <c r="AT31" i="1" a="1"/>
  <c r="AT31" i="1" s="1"/>
  <c r="R34" i="1"/>
  <c r="Q34" i="1"/>
  <c r="CE33" i="1"/>
  <c r="CK33" i="1" s="1"/>
  <c r="CE34" i="1"/>
  <c r="CK34" i="1" s="1"/>
  <c r="BG32" i="1"/>
  <c r="BK32" i="1" s="1"/>
  <c r="BG34" i="1"/>
  <c r="BK34" i="1" s="1"/>
  <c r="AO33" i="1"/>
  <c r="CT33" i="1" s="1"/>
  <c r="AR33" i="1"/>
  <c r="AP33" i="1"/>
  <c r="AQ33" i="1"/>
  <c r="P32" i="1"/>
  <c r="F31" i="1" a="1"/>
  <c r="F31" i="1" s="1"/>
  <c r="N31" i="1" s="1"/>
  <c r="R31" i="1" s="1"/>
  <c r="AN34" i="1"/>
  <c r="AS34" i="1" s="1"/>
  <c r="CV34" i="1" s="1"/>
  <c r="R32" i="1"/>
  <c r="AN32" i="1"/>
  <c r="AS32" i="1" s="1"/>
  <c r="CV32" i="1" s="1"/>
  <c r="AN35" i="1"/>
  <c r="AS35" i="1" s="1"/>
  <c r="CV35" i="1" s="1"/>
  <c r="P33" i="1"/>
  <c r="P35" i="1"/>
  <c r="CE32" i="1"/>
  <c r="EC10" i="1" a="1"/>
  <c r="EC10" i="1" s="1"/>
  <c r="Q33" i="1"/>
  <c r="Q35" i="1"/>
  <c r="CE18" i="1"/>
  <c r="CE19" i="1"/>
  <c r="CE25" i="1"/>
  <c r="CE20" i="1"/>
  <c r="CE26" i="1"/>
  <c r="CE14" i="1"/>
  <c r="CE21" i="1"/>
  <c r="CE27" i="1"/>
  <c r="CE13" i="1"/>
  <c r="CE28" i="1"/>
  <c r="CE11" i="1"/>
  <c r="CE12" i="1"/>
  <c r="AN28" i="1"/>
  <c r="AS28" i="1" s="1"/>
  <c r="CV28" i="1" s="1"/>
  <c r="AN27" i="1"/>
  <c r="AS27" i="1" s="1"/>
  <c r="CV27" i="1" s="1"/>
  <c r="AN10" i="1"/>
  <c r="AS10" i="1" s="1"/>
  <c r="CV10" i="1" s="1"/>
  <c r="AN18" i="1"/>
  <c r="AS18" i="1" s="1"/>
  <c r="CV18" i="1" s="1"/>
  <c r="AN21" i="1"/>
  <c r="AS21" i="1" s="1"/>
  <c r="CV21" i="1" s="1"/>
  <c r="AN20" i="1"/>
  <c r="AS20" i="1" s="1"/>
  <c r="CV20" i="1" s="1"/>
  <c r="AN19" i="1"/>
  <c r="AS19" i="1" s="1"/>
  <c r="CV19" i="1" s="1"/>
  <c r="AN26" i="1"/>
  <c r="AS26" i="1" s="1"/>
  <c r="CV26" i="1" s="1"/>
  <c r="AN25" i="1"/>
  <c r="AS25" i="1" s="1"/>
  <c r="CV25" i="1" s="1"/>
  <c r="AN14" i="1"/>
  <c r="AS14" i="1" s="1"/>
  <c r="CV14" i="1" s="1"/>
  <c r="AN13" i="1"/>
  <c r="AS13" i="1" s="1"/>
  <c r="CV13" i="1" s="1"/>
  <c r="AN12" i="1"/>
  <c r="AS12" i="1" s="1"/>
  <c r="CV12" i="1" s="1"/>
  <c r="AN11" i="1"/>
  <c r="AS11" i="1" s="1"/>
  <c r="CV11" i="1" s="1"/>
  <c r="F17" i="1" a="1"/>
  <c r="F17" i="1" s="1"/>
  <c r="N17" i="1" s="1"/>
  <c r="R17" i="1" s="1"/>
  <c r="F24" i="1" a="1"/>
  <c r="F24" i="1" s="1"/>
  <c r="N24" i="1" s="1"/>
  <c r="P24" i="1" s="1"/>
  <c r="F10" i="1" a="1"/>
  <c r="F10" i="1" s="1"/>
  <c r="N10" i="1" s="1"/>
  <c r="Q10" i="1" s="1"/>
  <c r="R18" i="1"/>
  <c r="Q18" i="1"/>
  <c r="P18" i="1"/>
  <c r="R25" i="1"/>
  <c r="Q25" i="1"/>
  <c r="P25" i="1"/>
  <c r="P14" i="1"/>
  <c r="Q14" i="1"/>
  <c r="R14" i="1"/>
  <c r="R19" i="1"/>
  <c r="Q19" i="1"/>
  <c r="P19" i="1"/>
  <c r="R11" i="1"/>
  <c r="Q11" i="1"/>
  <c r="P11" i="1"/>
  <c r="R27" i="1"/>
  <c r="Q27" i="1"/>
  <c r="P27" i="1"/>
  <c r="Q20" i="1"/>
  <c r="R20" i="1"/>
  <c r="P20" i="1"/>
  <c r="Q12" i="1"/>
  <c r="P12" i="1"/>
  <c r="R12" i="1"/>
  <c r="Q28" i="1"/>
  <c r="P28" i="1"/>
  <c r="R28" i="1"/>
  <c r="Q21" i="1"/>
  <c r="P21" i="1"/>
  <c r="R21" i="1"/>
  <c r="Q13" i="1"/>
  <c r="P13" i="1"/>
  <c r="R13" i="1"/>
  <c r="R26" i="1"/>
  <c r="Q26" i="1"/>
  <c r="P26" i="1"/>
  <c r="CJ27" i="1" l="1"/>
  <c r="CK27" i="1"/>
  <c r="CJ21" i="1"/>
  <c r="CK21" i="1"/>
  <c r="CJ14" i="1"/>
  <c r="CK14" i="1"/>
  <c r="CJ12" i="1"/>
  <c r="CK12" i="1"/>
  <c r="CJ20" i="1"/>
  <c r="CK20" i="1"/>
  <c r="CJ26" i="1"/>
  <c r="CK26" i="1"/>
  <c r="CJ32" i="1"/>
  <c r="CK32" i="1"/>
  <c r="CJ11" i="1"/>
  <c r="CK11" i="1"/>
  <c r="CJ25" i="1"/>
  <c r="CK25" i="1"/>
  <c r="CJ28" i="1"/>
  <c r="CK28" i="1"/>
  <c r="CJ19" i="1"/>
  <c r="CK19" i="1"/>
  <c r="CJ13" i="1"/>
  <c r="CK13" i="1"/>
  <c r="CJ18" i="1"/>
  <c r="CK18" i="1"/>
  <c r="EE10" i="46" a="1"/>
  <c r="EE10" i="46" s="1"/>
  <c r="EF10" i="66" a="1"/>
  <c r="EF10" i="66" s="1"/>
  <c r="EF10" i="63" a="1"/>
  <c r="EF10" i="63" s="1"/>
  <c r="EE10" i="74" a="1"/>
  <c r="EE10" i="74" s="1"/>
  <c r="DS10" i="64"/>
  <c r="EG10" i="64" a="1"/>
  <c r="EG10" i="64" s="1"/>
  <c r="EF10" i="51" a="1"/>
  <c r="EF10" i="51" s="1"/>
  <c r="EF10" i="61" a="1"/>
  <c r="EF10" i="61" s="1"/>
  <c r="EF10" i="48" a="1"/>
  <c r="EF10" i="48" s="1"/>
  <c r="DS10" i="46"/>
  <c r="EG10" i="46" a="1"/>
  <c r="EG10" i="46" s="1"/>
  <c r="EF10" i="54" a="1"/>
  <c r="EF10" i="54" s="1"/>
  <c r="DS10" i="67"/>
  <c r="EG10" i="67" a="1"/>
  <c r="EG10" i="67" s="1"/>
  <c r="EE10" i="70" a="1"/>
  <c r="EE10" i="70" s="1"/>
  <c r="EE10" i="66" a="1"/>
  <c r="EE10" i="66" s="1"/>
  <c r="EE10" i="58" a="1"/>
  <c r="EE10" i="58" s="1"/>
  <c r="EE10" i="61" a="1"/>
  <c r="EE10" i="61" s="1"/>
  <c r="DS10" i="60"/>
  <c r="EG10" i="60" a="1"/>
  <c r="EG10" i="60" s="1"/>
  <c r="EF10" i="60" a="1"/>
  <c r="EF10" i="60" s="1"/>
  <c r="DS10" i="63"/>
  <c r="EG10" i="63" a="1"/>
  <c r="EG10" i="63" s="1"/>
  <c r="EF10" i="47" a="1"/>
  <c r="EF10" i="47" s="1"/>
  <c r="EF10" i="53" a="1"/>
  <c r="EF10" i="53" s="1"/>
  <c r="EF10" i="50" a="1"/>
  <c r="EF10" i="50" s="1"/>
  <c r="EF10" i="57" a="1"/>
  <c r="EF10" i="57" s="1"/>
  <c r="EF10" i="69" a="1"/>
  <c r="EF10" i="69" s="1"/>
  <c r="EF10" i="72" a="1"/>
  <c r="EF10" i="72" s="1"/>
  <c r="EE10" i="54" a="1"/>
  <c r="EE10" i="54" s="1"/>
  <c r="DS10" i="70"/>
  <c r="EG10" i="70" a="1"/>
  <c r="EG10" i="70" s="1"/>
  <c r="EE10" i="49" a="1"/>
  <c r="EE10" i="49" s="1"/>
  <c r="EF10" i="62" a="1"/>
  <c r="EF10" i="62" s="1"/>
  <c r="DS10" i="65"/>
  <c r="EG10" i="65" a="1"/>
  <c r="EG10" i="65" s="1"/>
  <c r="DS10" i="55"/>
  <c r="EG10" i="55" a="1"/>
  <c r="EG10" i="55" s="1"/>
  <c r="DR26" i="67"/>
  <c r="EE10" i="60" a="1"/>
  <c r="EE10" i="60" s="1"/>
  <c r="EE10" i="50" a="1"/>
  <c r="EE10" i="50" s="1"/>
  <c r="DS10" i="51"/>
  <c r="EG10" i="51" a="1"/>
  <c r="EG10" i="51" s="1"/>
  <c r="EE10" i="57" a="1"/>
  <c r="EE10" i="57" s="1"/>
  <c r="EE10" i="69" a="1"/>
  <c r="EE10" i="69" s="1"/>
  <c r="EE10" i="59" a="1"/>
  <c r="EE10" i="59" s="1"/>
  <c r="EE10" i="47" a="1"/>
  <c r="EE10" i="47" s="1"/>
  <c r="EE10" i="56" a="1"/>
  <c r="EE10" i="56" s="1"/>
  <c r="DS10" i="50"/>
  <c r="EG10" i="50" a="1"/>
  <c r="EG10" i="50" s="1"/>
  <c r="EE10" i="71" a="1"/>
  <c r="EE10" i="71" s="1"/>
  <c r="EE10" i="48" a="1"/>
  <c r="EE10" i="48" s="1"/>
  <c r="EF10" i="49" a="1"/>
  <c r="EF10" i="49" s="1"/>
  <c r="EF10" i="58" a="1"/>
  <c r="EF10" i="58" s="1"/>
  <c r="EE10" i="53" a="1"/>
  <c r="EE10" i="53" s="1"/>
  <c r="EF10" i="70" a="1"/>
  <c r="EF10" i="70" s="1"/>
  <c r="EF10" i="64" a="1"/>
  <c r="EF10" i="64" s="1"/>
  <c r="DS10" i="69"/>
  <c r="EG10" i="69" a="1"/>
  <c r="EG10" i="69" s="1"/>
  <c r="DS10" i="58"/>
  <c r="EG10" i="58" a="1"/>
  <c r="EG10" i="58" s="1"/>
  <c r="DO27" i="67"/>
  <c r="DS10" i="53"/>
  <c r="EG10" i="53" a="1"/>
  <c r="EG10" i="53" s="1"/>
  <c r="EE10" i="62" a="1"/>
  <c r="EE10" i="62" s="1"/>
  <c r="EF10" i="65" a="1"/>
  <c r="EF10" i="65" s="1"/>
  <c r="EE10" i="64" a="1"/>
  <c r="EE10" i="64" s="1"/>
  <c r="DS10" i="62"/>
  <c r="EG10" i="62" a="1"/>
  <c r="EG10" i="62" s="1"/>
  <c r="DS10" i="59"/>
  <c r="EG10" i="59" a="1"/>
  <c r="EG10" i="59" s="1"/>
  <c r="EE10" i="55" a="1"/>
  <c r="EE10" i="55" s="1"/>
  <c r="DS10" i="48"/>
  <c r="EG10" i="48" a="1"/>
  <c r="EG10" i="48" s="1"/>
  <c r="EE10" i="67" a="1"/>
  <c r="EE10" i="67" s="1"/>
  <c r="EE10" i="72" a="1"/>
  <c r="EE10" i="72" s="1"/>
  <c r="EE10" i="65" a="1"/>
  <c r="EE10" i="65" s="1"/>
  <c r="DS10" i="47"/>
  <c r="EG10" i="47" a="1"/>
  <c r="EG10" i="47" s="1"/>
  <c r="EF10" i="46" a="1"/>
  <c r="EF10" i="46" s="1"/>
  <c r="DQ32" i="65"/>
  <c r="DQ28" i="71"/>
  <c r="DQ15" i="50"/>
  <c r="DS10" i="66"/>
  <c r="EG10" i="66" a="1"/>
  <c r="EG10" i="66" s="1"/>
  <c r="DQ29" i="60"/>
  <c r="EE10" i="75" a="1"/>
  <c r="EE10" i="75" s="1"/>
  <c r="DS10" i="72"/>
  <c r="EG10" i="72" a="1"/>
  <c r="EG10" i="72" s="1"/>
  <c r="DS10" i="71"/>
  <c r="EG10" i="71" a="1"/>
  <c r="EG10" i="71" s="1"/>
  <c r="EF10" i="55" a="1"/>
  <c r="EF10" i="55" s="1"/>
  <c r="EE10" i="68" a="1"/>
  <c r="EE10" i="68" s="1"/>
  <c r="EF10" i="76" a="1"/>
  <c r="EF10" i="76" s="1"/>
  <c r="DS10" i="76"/>
  <c r="EG10" i="76" a="1"/>
  <c r="EG10" i="76" s="1"/>
  <c r="DS10" i="52"/>
  <c r="EG10" i="52" a="1"/>
  <c r="EG10" i="52" s="1"/>
  <c r="DS10" i="75"/>
  <c r="EG10" i="75" a="1"/>
  <c r="EG10" i="75" s="1"/>
  <c r="EF10" i="59" a="1"/>
  <c r="EF10" i="59" s="1"/>
  <c r="EE10" i="52" a="1"/>
  <c r="EE10" i="52" s="1"/>
  <c r="DS10" i="68"/>
  <c r="EG10" i="68" a="1"/>
  <c r="EG10" i="68" s="1"/>
  <c r="DS10" i="56"/>
  <c r="EG10" i="56" a="1"/>
  <c r="EG10" i="56" s="1"/>
  <c r="DS10" i="54"/>
  <c r="EG10" i="54" a="1"/>
  <c r="EG10" i="54" s="1"/>
  <c r="DS10" i="61"/>
  <c r="EG10" i="61" a="1"/>
  <c r="EG10" i="61" s="1"/>
  <c r="DS10" i="57"/>
  <c r="EG10" i="57" a="1"/>
  <c r="EG10" i="57" s="1"/>
  <c r="DS10" i="74"/>
  <c r="EG10" i="74" a="1"/>
  <c r="EG10" i="74" s="1"/>
  <c r="EE10" i="63" a="1"/>
  <c r="EE10" i="63" s="1"/>
  <c r="EF10" i="56" a="1"/>
  <c r="EF10" i="56" s="1"/>
  <c r="EF10" i="75" a="1"/>
  <c r="EF10" i="75" s="1"/>
  <c r="EF10" i="74" a="1"/>
  <c r="EF10" i="74" s="1"/>
  <c r="EE10" i="51" a="1"/>
  <c r="EE10" i="51" s="1"/>
  <c r="EF10" i="71" a="1"/>
  <c r="EF10" i="71" s="1"/>
  <c r="DR35" i="57"/>
  <c r="EF10" i="68" a="1"/>
  <c r="EF10" i="68" s="1"/>
  <c r="EE10" i="76" a="1"/>
  <c r="EE10" i="76" s="1"/>
  <c r="EF10" i="67" a="1"/>
  <c r="EF10" i="67" s="1"/>
  <c r="DS10" i="49"/>
  <c r="EG10" i="49" a="1"/>
  <c r="EG10" i="49" s="1"/>
  <c r="EF10" i="52" a="1"/>
  <c r="EF10" i="52" s="1"/>
  <c r="DO33" i="66"/>
  <c r="DR33" i="66" s="1"/>
  <c r="DQ32" i="59"/>
  <c r="DQ29" i="68"/>
  <c r="DQ25" i="58"/>
  <c r="DQ23" i="58"/>
  <c r="DQ25" i="61"/>
  <c r="DQ33" i="55"/>
  <c r="DQ30" i="48"/>
  <c r="DQ20" i="62"/>
  <c r="DQ34" i="48"/>
  <c r="DQ17" i="55"/>
  <c r="DQ25" i="47"/>
  <c r="DQ31" i="71"/>
  <c r="DQ22" i="67"/>
  <c r="CF33" i="1"/>
  <c r="CJ33" i="1"/>
  <c r="CI35" i="1"/>
  <c r="CJ35" i="1"/>
  <c r="DQ32" i="68"/>
  <c r="DQ32" i="55"/>
  <c r="CG35" i="1"/>
  <c r="CH35" i="1"/>
  <c r="DQ15" i="54"/>
  <c r="DQ19" i="66"/>
  <c r="DQ32" i="72"/>
  <c r="CH34" i="1"/>
  <c r="CJ34" i="1"/>
  <c r="DQ18" i="58"/>
  <c r="DQ35" i="61"/>
  <c r="DR27" i="49"/>
  <c r="DR25" i="67"/>
  <c r="DQ27" i="62"/>
  <c r="DQ11" i="47"/>
  <c r="DQ28" i="74"/>
  <c r="DQ28" i="65"/>
  <c r="DQ33" i="57"/>
  <c r="DQ34" i="63"/>
  <c r="DQ34" i="62"/>
  <c r="DQ17" i="60"/>
  <c r="DQ16" i="58"/>
  <c r="DQ19" i="59"/>
  <c r="DQ28" i="75"/>
  <c r="DQ26" i="67"/>
  <c r="DQ19" i="49"/>
  <c r="DQ33" i="48"/>
  <c r="DQ25" i="72"/>
  <c r="DR15" i="46"/>
  <c r="DQ13" i="65"/>
  <c r="DQ32" i="67"/>
  <c r="DQ18" i="67"/>
  <c r="DO14" i="64"/>
  <c r="DR14" i="64" s="1"/>
  <c r="DQ29" i="56"/>
  <c r="DQ26" i="66"/>
  <c r="DR28" i="67"/>
  <c r="DQ11" i="51"/>
  <c r="DO14" i="48"/>
  <c r="DQ35" i="53"/>
  <c r="DR32" i="68"/>
  <c r="DQ15" i="72"/>
  <c r="DQ12" i="71"/>
  <c r="DQ23" i="76"/>
  <c r="DQ35" i="71"/>
  <c r="DQ25" i="65"/>
  <c r="DQ29" i="67"/>
  <c r="DQ20" i="64"/>
  <c r="DQ32" i="50"/>
  <c r="DQ10" i="60"/>
  <c r="DQ13" i="52"/>
  <c r="DQ15" i="60"/>
  <c r="DQ31" i="68"/>
  <c r="DQ15" i="63"/>
  <c r="DQ25" i="66"/>
  <c r="DR31" i="67"/>
  <c r="DQ23" i="49"/>
  <c r="DQ30" i="67"/>
  <c r="DQ25" i="52"/>
  <c r="DQ30" i="62"/>
  <c r="DQ17" i="52"/>
  <c r="DQ29" i="53"/>
  <c r="DQ33" i="47"/>
  <c r="DQ11" i="54"/>
  <c r="DQ14" i="75"/>
  <c r="DQ10" i="68"/>
  <c r="DQ25" i="67"/>
  <c r="DQ34" i="74"/>
  <c r="DQ10" i="54"/>
  <c r="DQ13" i="64"/>
  <c r="DR23" i="55"/>
  <c r="DO13" i="49"/>
  <c r="DR13" i="49" s="1"/>
  <c r="DQ20" i="60"/>
  <c r="DQ25" i="57"/>
  <c r="DQ20" i="49"/>
  <c r="DQ15" i="74"/>
  <c r="DO33" i="60"/>
  <c r="DR33" i="60" s="1"/>
  <c r="DQ20" i="50"/>
  <c r="DQ10" i="56"/>
  <c r="DQ18" i="62"/>
  <c r="DQ15" i="76"/>
  <c r="DQ20" i="51"/>
  <c r="DQ23" i="59"/>
  <c r="DO13" i="69"/>
  <c r="DR13" i="69" s="1"/>
  <c r="DQ20" i="56"/>
  <c r="DQ29" i="76"/>
  <c r="DQ16" i="60"/>
  <c r="DQ34" i="71"/>
  <c r="DQ23" i="56"/>
  <c r="DQ14" i="64"/>
  <c r="DQ23" i="48"/>
  <c r="DQ30" i="60"/>
  <c r="DQ20" i="58"/>
  <c r="DQ35" i="58"/>
  <c r="DQ18" i="53"/>
  <c r="DQ24" i="68"/>
  <c r="DQ22" i="61"/>
  <c r="DQ26" i="60"/>
  <c r="DQ22" i="75"/>
  <c r="DQ24" i="76"/>
  <c r="DQ20" i="55"/>
  <c r="DQ33" i="68"/>
  <c r="DQ26" i="74"/>
  <c r="DQ20" i="72"/>
  <c r="DQ24" i="46"/>
  <c r="DQ32" i="54"/>
  <c r="DQ19" i="57"/>
  <c r="DQ18" i="76"/>
  <c r="DQ10" i="74"/>
  <c r="DO22" i="67"/>
  <c r="DR22" i="67" s="1"/>
  <c r="DQ16" i="70"/>
  <c r="DQ32" i="64"/>
  <c r="DQ31" i="46"/>
  <c r="DQ29" i="55"/>
  <c r="DQ25" i="75"/>
  <c r="DQ19" i="76"/>
  <c r="DQ16" i="50"/>
  <c r="DQ16" i="68"/>
  <c r="DQ34" i="52"/>
  <c r="DQ22" i="69"/>
  <c r="DQ13" i="69"/>
  <c r="DQ13" i="49"/>
  <c r="DQ12" i="66"/>
  <c r="DQ11" i="75"/>
  <c r="DQ26" i="58"/>
  <c r="DQ15" i="52"/>
  <c r="DQ31" i="63"/>
  <c r="DQ30" i="66"/>
  <c r="DQ26" i="53"/>
  <c r="DQ35" i="49"/>
  <c r="DQ26" i="72"/>
  <c r="DQ26" i="76"/>
  <c r="DQ28" i="64"/>
  <c r="DQ25" i="46"/>
  <c r="DQ11" i="57"/>
  <c r="DQ25" i="50"/>
  <c r="DQ23" i="46"/>
  <c r="DQ26" i="63"/>
  <c r="DQ35" i="60"/>
  <c r="DQ12" i="67"/>
  <c r="DR14" i="76"/>
  <c r="DT14" i="76" s="1"/>
  <c r="DQ19" i="52"/>
  <c r="DQ18" i="54"/>
  <c r="DQ15" i="71"/>
  <c r="DQ35" i="70"/>
  <c r="DQ33" i="74"/>
  <c r="DQ31" i="48"/>
  <c r="DQ14" i="55"/>
  <c r="DQ12" i="72"/>
  <c r="DQ23" i="62"/>
  <c r="DQ15" i="62"/>
  <c r="DQ30" i="53"/>
  <c r="DQ19" i="55"/>
  <c r="DQ15" i="75"/>
  <c r="DQ30" i="55"/>
  <c r="DQ19" i="47"/>
  <c r="DQ23" i="50"/>
  <c r="DQ34" i="67"/>
  <c r="DQ23" i="57"/>
  <c r="DQ23" i="52"/>
  <c r="DQ14" i="53"/>
  <c r="DQ22" i="50"/>
  <c r="DQ25" i="54"/>
  <c r="DQ28" i="66"/>
  <c r="DQ23" i="53"/>
  <c r="DQ19" i="71"/>
  <c r="DQ21" i="76"/>
  <c r="DQ32" i="58"/>
  <c r="DQ34" i="61"/>
  <c r="DQ17" i="62"/>
  <c r="DQ24" i="54"/>
  <c r="DR18" i="67"/>
  <c r="DR13" i="64"/>
  <c r="DQ32" i="57"/>
  <c r="DQ30" i="51"/>
  <c r="DQ28" i="62"/>
  <c r="DQ33" i="65"/>
  <c r="DQ12" i="49"/>
  <c r="DQ32" i="74"/>
  <c r="DQ16" i="64"/>
  <c r="DQ32" i="46"/>
  <c r="DO19" i="63"/>
  <c r="DR19" i="63" s="1"/>
  <c r="DQ35" i="56"/>
  <c r="DQ25" i="48"/>
  <c r="DQ31" i="51"/>
  <c r="DQ13" i="56"/>
  <c r="DQ29" i="64"/>
  <c r="DQ11" i="72"/>
  <c r="DQ10" i="72"/>
  <c r="DQ33" i="59"/>
  <c r="DQ27" i="56"/>
  <c r="DQ24" i="48"/>
  <c r="DQ21" i="58"/>
  <c r="DQ34" i="60"/>
  <c r="DQ33" i="62"/>
  <c r="DQ13" i="55"/>
  <c r="DQ19" i="67"/>
  <c r="DQ31" i="57"/>
  <c r="DQ27" i="54"/>
  <c r="DQ12" i="53"/>
  <c r="DQ24" i="69"/>
  <c r="DQ27" i="52"/>
  <c r="DQ29" i="62"/>
  <c r="DQ17" i="70"/>
  <c r="DQ31" i="55"/>
  <c r="DQ30" i="58"/>
  <c r="DQ16" i="52"/>
  <c r="DQ28" i="72"/>
  <c r="DQ24" i="59"/>
  <c r="DQ30" i="70"/>
  <c r="DQ26" i="46"/>
  <c r="DQ30" i="71"/>
  <c r="DQ16" i="69"/>
  <c r="DQ23" i="65"/>
  <c r="DQ12" i="55"/>
  <c r="DQ16" i="75"/>
  <c r="DQ22" i="49"/>
  <c r="DQ11" i="46"/>
  <c r="DQ31" i="72"/>
  <c r="DQ28" i="46"/>
  <c r="DQ24" i="49"/>
  <c r="DQ30" i="63"/>
  <c r="DQ32" i="70"/>
  <c r="DQ15" i="64"/>
  <c r="DQ22" i="66"/>
  <c r="DQ10" i="66"/>
  <c r="DQ28" i="52"/>
  <c r="DQ19" i="70"/>
  <c r="DQ20" i="52"/>
  <c r="DQ20" i="75"/>
  <c r="DQ29" i="69"/>
  <c r="DQ33" i="52"/>
  <c r="DQ27" i="57"/>
  <c r="DQ29" i="50"/>
  <c r="DQ22" i="68"/>
  <c r="DQ15" i="59"/>
  <c r="DQ30" i="65"/>
  <c r="DQ34" i="58"/>
  <c r="DQ35" i="76"/>
  <c r="DQ26" i="62"/>
  <c r="DQ30" i="76"/>
  <c r="DQ20" i="63"/>
  <c r="DQ20" i="65"/>
  <c r="DQ26" i="47"/>
  <c r="DQ10" i="46"/>
  <c r="DQ16" i="71"/>
  <c r="DQ23" i="47"/>
  <c r="DQ11" i="64"/>
  <c r="DQ32" i="49"/>
  <c r="DQ32" i="63"/>
  <c r="DQ12" i="63"/>
  <c r="DQ12" i="61"/>
  <c r="DQ19" i="48"/>
  <c r="DQ14" i="74"/>
  <c r="DQ11" i="48"/>
  <c r="DQ13" i="74"/>
  <c r="DQ31" i="67"/>
  <c r="DQ15" i="65"/>
  <c r="DQ16" i="54"/>
  <c r="DQ12" i="54"/>
  <c r="DQ23" i="60"/>
  <c r="DQ10" i="63"/>
  <c r="DQ13" i="51"/>
  <c r="DQ25" i="60"/>
  <c r="DQ26" i="65"/>
  <c r="DQ12" i="59"/>
  <c r="DQ24" i="47"/>
  <c r="DQ29" i="72"/>
  <c r="DQ12" i="62"/>
  <c r="DQ26" i="52"/>
  <c r="DQ31" i="74"/>
  <c r="DQ32" i="75"/>
  <c r="DQ33" i="69"/>
  <c r="DQ33" i="70"/>
  <c r="DQ34" i="72"/>
  <c r="DQ30" i="64"/>
  <c r="DQ10" i="62"/>
  <c r="DQ24" i="55"/>
  <c r="DQ11" i="60"/>
  <c r="DQ30" i="52"/>
  <c r="DQ34" i="50"/>
  <c r="DQ10" i="58"/>
  <c r="DQ28" i="67"/>
  <c r="DQ34" i="56"/>
  <c r="DQ35" i="51"/>
  <c r="DQ17" i="64"/>
  <c r="DQ22" i="71"/>
  <c r="DQ26" i="68"/>
  <c r="DQ24" i="63"/>
  <c r="DQ13" i="66"/>
  <c r="DQ19" i="61"/>
  <c r="DQ30" i="75"/>
  <c r="DQ27" i="55"/>
  <c r="DQ31" i="56"/>
  <c r="DQ11" i="76"/>
  <c r="DQ18" i="75"/>
  <c r="DQ14" i="61"/>
  <c r="DQ14" i="48"/>
  <c r="DQ35" i="75"/>
  <c r="DQ17" i="47"/>
  <c r="DQ13" i="67"/>
  <c r="DQ21" i="46"/>
  <c r="DQ12" i="52"/>
  <c r="DQ23" i="66"/>
  <c r="DQ26" i="49"/>
  <c r="DQ11" i="58"/>
  <c r="DQ10" i="47"/>
  <c r="DQ20" i="47"/>
  <c r="DQ14" i="54"/>
  <c r="DQ21" i="50"/>
  <c r="DQ13" i="58"/>
  <c r="DQ20" i="67"/>
  <c r="DQ32" i="48"/>
  <c r="DQ23" i="68"/>
  <c r="DQ12" i="70"/>
  <c r="DQ28" i="60"/>
  <c r="DQ17" i="61"/>
  <c r="DQ24" i="52"/>
  <c r="DQ21" i="65"/>
  <c r="DQ28" i="54"/>
  <c r="DQ16" i="47"/>
  <c r="DQ22" i="62"/>
  <c r="DQ10" i="50"/>
  <c r="DQ21" i="52"/>
  <c r="DQ20" i="59"/>
  <c r="DQ21" i="63"/>
  <c r="DQ15" i="61"/>
  <c r="DQ27" i="51"/>
  <c r="DQ27" i="63"/>
  <c r="DQ17" i="75"/>
  <c r="DQ30" i="68"/>
  <c r="DQ35" i="54"/>
  <c r="DQ22" i="63"/>
  <c r="DQ21" i="54"/>
  <c r="DQ27" i="48"/>
  <c r="DQ28" i="68"/>
  <c r="DQ17" i="48"/>
  <c r="DQ26" i="64"/>
  <c r="DQ31" i="59"/>
  <c r="DQ20" i="66"/>
  <c r="DQ24" i="53"/>
  <c r="DQ34" i="68"/>
  <c r="DQ21" i="56"/>
  <c r="DQ17" i="46"/>
  <c r="DQ29" i="57"/>
  <c r="DQ23" i="69"/>
  <c r="DQ21" i="62"/>
  <c r="DQ23" i="74"/>
  <c r="DQ28" i="63"/>
  <c r="DQ13" i="60"/>
  <c r="DQ22" i="54"/>
  <c r="DQ11" i="61"/>
  <c r="DQ31" i="60"/>
  <c r="DQ18" i="50"/>
  <c r="DQ27" i="65"/>
  <c r="DQ28" i="55"/>
  <c r="DQ34" i="46"/>
  <c r="DQ15" i="66"/>
  <c r="DQ27" i="61"/>
  <c r="DQ21" i="71"/>
  <c r="DQ24" i="64"/>
  <c r="DQ32" i="69"/>
  <c r="DQ34" i="53"/>
  <c r="DQ34" i="57"/>
  <c r="DQ29" i="65"/>
  <c r="DQ12" i="47"/>
  <c r="DQ27" i="59"/>
  <c r="DQ18" i="61"/>
  <c r="DQ20" i="46"/>
  <c r="DQ19" i="54"/>
  <c r="DQ26" i="59"/>
  <c r="DQ13" i="54"/>
  <c r="DQ12" i="74"/>
  <c r="DQ32" i="56"/>
  <c r="DQ31" i="47"/>
  <c r="DQ26" i="54"/>
  <c r="DQ12" i="57"/>
  <c r="DQ17" i="49"/>
  <c r="DQ25" i="69"/>
  <c r="DQ22" i="48"/>
  <c r="DQ33" i="51"/>
  <c r="DQ25" i="56"/>
  <c r="DQ14" i="68"/>
  <c r="DQ28" i="48"/>
  <c r="DQ18" i="71"/>
  <c r="DQ22" i="55"/>
  <c r="DQ29" i="70"/>
  <c r="DQ21" i="67"/>
  <c r="DQ10" i="71"/>
  <c r="DQ19" i="53"/>
  <c r="DQ35" i="74"/>
  <c r="DQ34" i="54"/>
  <c r="DQ10" i="53"/>
  <c r="DR22" i="56"/>
  <c r="DQ32" i="66"/>
  <c r="DQ13" i="48"/>
  <c r="DQ34" i="76"/>
  <c r="DQ10" i="48"/>
  <c r="DQ23" i="64"/>
  <c r="DQ16" i="53"/>
  <c r="DQ26" i="50"/>
  <c r="DQ21" i="68"/>
  <c r="DQ22" i="56"/>
  <c r="DQ16" i="55"/>
  <c r="DQ11" i="62"/>
  <c r="DQ17" i="58"/>
  <c r="DR13" i="47"/>
  <c r="DO23" i="65"/>
  <c r="DO28" i="51"/>
  <c r="DO21" i="62"/>
  <c r="DO12" i="69"/>
  <c r="DO27" i="76"/>
  <c r="DO12" i="58"/>
  <c r="DO24" i="67"/>
  <c r="DO11" i="50"/>
  <c r="DO12" i="56"/>
  <c r="DO34" i="68"/>
  <c r="DO11" i="52"/>
  <c r="DO24" i="63"/>
  <c r="DO31" i="68"/>
  <c r="DO26" i="59"/>
  <c r="DO26" i="72"/>
  <c r="DO25" i="56"/>
  <c r="DQ34" i="64"/>
  <c r="DQ11" i="50"/>
  <c r="DO35" i="49"/>
  <c r="DO25" i="51"/>
  <c r="DO21" i="59"/>
  <c r="DO27" i="65"/>
  <c r="DO22" i="47"/>
  <c r="DO25" i="61"/>
  <c r="DO24" i="47"/>
  <c r="DO26" i="55"/>
  <c r="DO28" i="46"/>
  <c r="DO11" i="72"/>
  <c r="DO10" i="50"/>
  <c r="DO16" i="46"/>
  <c r="DO19" i="52"/>
  <c r="DO26" i="50"/>
  <c r="DO28" i="75"/>
  <c r="DO13" i="56"/>
  <c r="DO17" i="61"/>
  <c r="DO32" i="64"/>
  <c r="DO19" i="61"/>
  <c r="DO18" i="69"/>
  <c r="DO18" i="66"/>
  <c r="DQ29" i="66"/>
  <c r="DO11" i="54"/>
  <c r="DO23" i="52"/>
  <c r="DO29" i="54"/>
  <c r="DO15" i="47"/>
  <c r="DQ21" i="72"/>
  <c r="DO35" i="54"/>
  <c r="DQ20" i="57"/>
  <c r="DO10" i="70"/>
  <c r="DO20" i="51"/>
  <c r="DQ22" i="74"/>
  <c r="DO31" i="70"/>
  <c r="DQ18" i="64"/>
  <c r="DO20" i="46"/>
  <c r="DO17" i="50"/>
  <c r="DO34" i="69"/>
  <c r="DO16" i="75"/>
  <c r="DO14" i="70"/>
  <c r="DQ26" i="75"/>
  <c r="DO21" i="76"/>
  <c r="DO10" i="61"/>
  <c r="DO22" i="46"/>
  <c r="DQ12" i="65"/>
  <c r="DO21" i="65"/>
  <c r="DO23" i="49"/>
  <c r="DO16" i="69"/>
  <c r="DQ28" i="58"/>
  <c r="DQ11" i="69"/>
  <c r="DQ19" i="69"/>
  <c r="DO17" i="47"/>
  <c r="DQ18" i="70"/>
  <c r="DO20" i="63"/>
  <c r="DO23" i="62"/>
  <c r="DO27" i="52"/>
  <c r="DQ14" i="62"/>
  <c r="DO25" i="70"/>
  <c r="DO11" i="51"/>
  <c r="DO30" i="67"/>
  <c r="DO29" i="61"/>
  <c r="DO12" i="62"/>
  <c r="DQ27" i="68"/>
  <c r="DO19" i="68"/>
  <c r="DO18" i="72"/>
  <c r="DO25" i="57"/>
  <c r="DO30" i="53"/>
  <c r="DQ14" i="50"/>
  <c r="DO15" i="66"/>
  <c r="DO22" i="72"/>
  <c r="DO35" i="53"/>
  <c r="DO20" i="62"/>
  <c r="DO35" i="71"/>
  <c r="DO17" i="65"/>
  <c r="DQ11" i="68"/>
  <c r="DQ25" i="68"/>
  <c r="DO13" i="62"/>
  <c r="DQ26" i="70"/>
  <c r="DO20" i="56"/>
  <c r="DO10" i="62"/>
  <c r="DO15" i="57"/>
  <c r="DO15" i="64"/>
  <c r="DO16" i="57"/>
  <c r="DO21" i="69"/>
  <c r="DQ15" i="56"/>
  <c r="DQ17" i="59"/>
  <c r="DQ22" i="51"/>
  <c r="DO29" i="71"/>
  <c r="DQ33" i="49"/>
  <c r="DQ12" i="58"/>
  <c r="DO28" i="70"/>
  <c r="DO12" i="76"/>
  <c r="DO29" i="74"/>
  <c r="DO29" i="67"/>
  <c r="DO18" i="56"/>
  <c r="DQ21" i="60"/>
  <c r="DO13" i="57"/>
  <c r="DQ35" i="48"/>
  <c r="DQ12" i="46"/>
  <c r="DO15" i="65"/>
  <c r="DQ26" i="57"/>
  <c r="DO35" i="62"/>
  <c r="DQ27" i="49"/>
  <c r="DQ15" i="46"/>
  <c r="DO11" i="76"/>
  <c r="DO18" i="48"/>
  <c r="DO14" i="49"/>
  <c r="DQ25" i="49"/>
  <c r="DQ18" i="66"/>
  <c r="DO11" i="57"/>
  <c r="DO16" i="60"/>
  <c r="DO26" i="66"/>
  <c r="DO21" i="57"/>
  <c r="DQ16" i="56"/>
  <c r="DO11" i="60"/>
  <c r="DQ10" i="51"/>
  <c r="DQ21" i="70"/>
  <c r="DO26" i="75"/>
  <c r="DQ18" i="68"/>
  <c r="DO34" i="54"/>
  <c r="DO33" i="55"/>
  <c r="DQ15" i="70"/>
  <c r="DO18" i="54"/>
  <c r="DO21" i="74"/>
  <c r="DQ11" i="56"/>
  <c r="DO30" i="52"/>
  <c r="DQ11" i="59"/>
  <c r="DQ17" i="53"/>
  <c r="DQ22" i="52"/>
  <c r="DO19" i="47"/>
  <c r="DO24" i="72"/>
  <c r="DO27" i="54"/>
  <c r="DQ24" i="70"/>
  <c r="DO28" i="49"/>
  <c r="DO33" i="47"/>
  <c r="DO19" i="75"/>
  <c r="DO34" i="66"/>
  <c r="DO13" i="66"/>
  <c r="DO15" i="63"/>
  <c r="DO19" i="55"/>
  <c r="DO22" i="61"/>
  <c r="DO15" i="53"/>
  <c r="DQ20" i="69"/>
  <c r="DO35" i="76"/>
  <c r="DO19" i="62"/>
  <c r="DO26" i="65"/>
  <c r="DO29" i="58"/>
  <c r="DQ28" i="50"/>
  <c r="DQ17" i="71"/>
  <c r="DO24" i="64"/>
  <c r="DO32" i="51"/>
  <c r="DO17" i="74"/>
  <c r="DQ23" i="55"/>
  <c r="DO21" i="46"/>
  <c r="DO26" i="53"/>
  <c r="DO28" i="61"/>
  <c r="DO29" i="55"/>
  <c r="DO12" i="66"/>
  <c r="DO13" i="74"/>
  <c r="DO31" i="50"/>
  <c r="DO15" i="52"/>
  <c r="DO33" i="53"/>
  <c r="DO23" i="72"/>
  <c r="DO25" i="69"/>
  <c r="DO28" i="48"/>
  <c r="DQ24" i="74"/>
  <c r="DQ30" i="46"/>
  <c r="DO26" i="70"/>
  <c r="DO11" i="47"/>
  <c r="DO23" i="58"/>
  <c r="DO23" i="47"/>
  <c r="DQ13" i="47"/>
  <c r="DO16" i="66"/>
  <c r="DO33" i="62"/>
  <c r="DO21" i="53"/>
  <c r="DO28" i="63"/>
  <c r="DO34" i="48"/>
  <c r="DO14" i="58"/>
  <c r="DO21" i="50"/>
  <c r="DO18" i="62"/>
  <c r="DO33" i="56"/>
  <c r="DQ15" i="55"/>
  <c r="DQ21" i="66"/>
  <c r="DO23" i="66"/>
  <c r="DQ35" i="68"/>
  <c r="DO32" i="50"/>
  <c r="DQ20" i="54"/>
  <c r="DO34" i="65"/>
  <c r="DO30" i="48"/>
  <c r="DO23" i="63"/>
  <c r="DO32" i="46"/>
  <c r="DQ23" i="61"/>
  <c r="DO22" i="65"/>
  <c r="DO19" i="76"/>
  <c r="DO19" i="59"/>
  <c r="DO33" i="46"/>
  <c r="DO11" i="66"/>
  <c r="DO24" i="51"/>
  <c r="DO21" i="56"/>
  <c r="DQ20" i="76"/>
  <c r="DO31" i="49"/>
  <c r="DO34" i="70"/>
  <c r="DO16" i="61"/>
  <c r="DO23" i="59"/>
  <c r="DQ27" i="58"/>
  <c r="DO22" i="55"/>
  <c r="DO27" i="53"/>
  <c r="DO17" i="58"/>
  <c r="DQ15" i="67"/>
  <c r="DO24" i="48"/>
  <c r="DO34" i="74"/>
  <c r="DO27" i="56"/>
  <c r="DO28" i="56"/>
  <c r="DO13" i="53"/>
  <c r="DO13" i="68"/>
  <c r="DO19" i="51"/>
  <c r="DO32" i="56"/>
  <c r="DO11" i="67"/>
  <c r="DO25" i="63"/>
  <c r="DO25" i="74"/>
  <c r="DO14" i="50"/>
  <c r="DO20" i="64"/>
  <c r="DO27" i="50"/>
  <c r="DO20" i="61"/>
  <c r="DO30" i="51"/>
  <c r="DO18" i="63"/>
  <c r="DO25" i="55"/>
  <c r="DO12" i="71"/>
  <c r="DO10" i="68"/>
  <c r="DO13" i="60"/>
  <c r="DO17" i="49"/>
  <c r="DO12" i="54"/>
  <c r="DO33" i="48"/>
  <c r="DO29" i="50"/>
  <c r="DO29" i="51"/>
  <c r="DO32" i="60"/>
  <c r="DO32" i="58"/>
  <c r="DO31" i="46"/>
  <c r="DO20" i="74"/>
  <c r="DO33" i="69"/>
  <c r="DO26" i="48"/>
  <c r="DO21" i="49"/>
  <c r="DO30" i="64"/>
  <c r="DO25" i="75"/>
  <c r="DO13" i="50"/>
  <c r="DO17" i="55"/>
  <c r="DO32" i="59"/>
  <c r="DO14" i="54"/>
  <c r="DO16" i="72"/>
  <c r="DO20" i="66"/>
  <c r="DO10" i="64"/>
  <c r="DO26" i="68"/>
  <c r="DO22" i="69"/>
  <c r="DO22" i="52"/>
  <c r="DO32" i="48"/>
  <c r="DO17" i="63"/>
  <c r="DO19" i="54"/>
  <c r="DO32" i="52"/>
  <c r="DO23" i="68"/>
  <c r="DO14" i="74"/>
  <c r="DO16" i="64"/>
  <c r="DQ21" i="47"/>
  <c r="DQ30" i="57"/>
  <c r="DQ11" i="66"/>
  <c r="DO32" i="72"/>
  <c r="DO33" i="70"/>
  <c r="DO22" i="58"/>
  <c r="DQ22" i="47"/>
  <c r="DO26" i="64"/>
  <c r="DO19" i="48"/>
  <c r="DO13" i="55"/>
  <c r="DO32" i="67"/>
  <c r="DO20" i="69"/>
  <c r="DQ19" i="60"/>
  <c r="DO15" i="72"/>
  <c r="DO29" i="75"/>
  <c r="DO31" i="63"/>
  <c r="DO26" i="71"/>
  <c r="DO29" i="49"/>
  <c r="DO20" i="59"/>
  <c r="DQ16" i="59"/>
  <c r="DO15" i="49"/>
  <c r="DO18" i="68"/>
  <c r="DO14" i="59"/>
  <c r="DQ23" i="71"/>
  <c r="DO22" i="51"/>
  <c r="DO12" i="65"/>
  <c r="DO11" i="70"/>
  <c r="DO17" i="51"/>
  <c r="DO10" i="59"/>
  <c r="DO19" i="56"/>
  <c r="DQ13" i="63"/>
  <c r="DO32" i="74"/>
  <c r="DO27" i="48"/>
  <c r="DQ25" i="76"/>
  <c r="DO18" i="75"/>
  <c r="DO19" i="71"/>
  <c r="DO35" i="60"/>
  <c r="DO33" i="64"/>
  <c r="DO20" i="48"/>
  <c r="DO31" i="47"/>
  <c r="DO18" i="60"/>
  <c r="DO16" i="65"/>
  <c r="DQ29" i="51"/>
  <c r="DO34" i="49"/>
  <c r="DO31" i="76"/>
  <c r="DQ11" i="49"/>
  <c r="DO23" i="50"/>
  <c r="DQ12" i="64"/>
  <c r="DO10" i="71"/>
  <c r="DO18" i="70"/>
  <c r="DO14" i="66"/>
  <c r="DO13" i="72"/>
  <c r="DO22" i="50"/>
  <c r="DO20" i="75"/>
  <c r="DO23" i="60"/>
  <c r="DO24" i="59"/>
  <c r="DQ29" i="71"/>
  <c r="DO31" i="75"/>
  <c r="DO23" i="46"/>
  <c r="DO10" i="65"/>
  <c r="DO15" i="48"/>
  <c r="DO32" i="63"/>
  <c r="DO12" i="74"/>
  <c r="DO22" i="74"/>
  <c r="DO14" i="52"/>
  <c r="DO10" i="57"/>
  <c r="DO24" i="49"/>
  <c r="DO24" i="55"/>
  <c r="DO18" i="52"/>
  <c r="DO24" i="61"/>
  <c r="DO17" i="64"/>
  <c r="DO27" i="46"/>
  <c r="DO35" i="69"/>
  <c r="DO14" i="51"/>
  <c r="DQ14" i="57"/>
  <c r="DO15" i="58"/>
  <c r="DO13" i="76"/>
  <c r="DQ26" i="51"/>
  <c r="DQ18" i="72"/>
  <c r="DQ24" i="66"/>
  <c r="DQ11" i="53"/>
  <c r="DO21" i="51"/>
  <c r="DO35" i="46"/>
  <c r="DQ18" i="51"/>
  <c r="DQ30" i="47"/>
  <c r="DO34" i="57"/>
  <c r="DQ27" i="71"/>
  <c r="DO10" i="52"/>
  <c r="DO26" i="63"/>
  <c r="DO19" i="74"/>
  <c r="DQ31" i="65"/>
  <c r="DO24" i="71"/>
  <c r="DO23" i="53"/>
  <c r="DO27" i="55"/>
  <c r="DQ11" i="74"/>
  <c r="DQ18" i="57"/>
  <c r="DO23" i="61"/>
  <c r="DO30" i="56"/>
  <c r="DO10" i="76"/>
  <c r="DQ29" i="47"/>
  <c r="DQ12" i="69"/>
  <c r="DQ31" i="69"/>
  <c r="DO28" i="59"/>
  <c r="DQ23" i="51"/>
  <c r="DO19" i="70"/>
  <c r="DQ35" i="52"/>
  <c r="DO31" i="74"/>
  <c r="DQ17" i="76"/>
  <c r="DO24" i="46"/>
  <c r="DO10" i="47"/>
  <c r="DQ33" i="67"/>
  <c r="DQ17" i="63"/>
  <c r="DO27" i="64"/>
  <c r="DO32" i="53"/>
  <c r="DO25" i="48"/>
  <c r="DO33" i="65"/>
  <c r="DQ33" i="66"/>
  <c r="DO32" i="57"/>
  <c r="DO24" i="74"/>
  <c r="DO21" i="75"/>
  <c r="DO18" i="65"/>
  <c r="DO27" i="47"/>
  <c r="DO35" i="67"/>
  <c r="DQ28" i="53"/>
  <c r="DQ10" i="75"/>
  <c r="DO19" i="66"/>
  <c r="DO32" i="62"/>
  <c r="DQ25" i="71"/>
  <c r="DQ15" i="68"/>
  <c r="DO25" i="50"/>
  <c r="DO28" i="64"/>
  <c r="DO35" i="52"/>
  <c r="DQ22" i="57"/>
  <c r="DQ32" i="60"/>
  <c r="DQ16" i="62"/>
  <c r="DQ19" i="68"/>
  <c r="DO17" i="70"/>
  <c r="DQ10" i="65"/>
  <c r="DQ31" i="53"/>
  <c r="DO15" i="67"/>
  <c r="DO20" i="55"/>
  <c r="DQ19" i="65"/>
  <c r="DO26" i="46"/>
  <c r="DO28" i="72"/>
  <c r="DO27" i="59"/>
  <c r="DO23" i="48"/>
  <c r="DQ19" i="58"/>
  <c r="DQ10" i="61"/>
  <c r="DQ29" i="52"/>
  <c r="DQ22" i="46"/>
  <c r="DQ31" i="70"/>
  <c r="DO22" i="71"/>
  <c r="DO26" i="76"/>
  <c r="DO28" i="58"/>
  <c r="DO27" i="75"/>
  <c r="DO29" i="47"/>
  <c r="DQ19" i="50"/>
  <c r="DQ29" i="58"/>
  <c r="DR14" i="61"/>
  <c r="DO29" i="53"/>
  <c r="DQ14" i="52"/>
  <c r="DO31" i="55"/>
  <c r="DO24" i="50"/>
  <c r="DO29" i="63"/>
  <c r="DO11" i="48"/>
  <c r="DO35" i="50"/>
  <c r="DO34" i="46"/>
  <c r="DO10" i="69"/>
  <c r="DO34" i="56"/>
  <c r="DQ33" i="64"/>
  <c r="DO16" i="71"/>
  <c r="DO24" i="76"/>
  <c r="DO10" i="46"/>
  <c r="DO30" i="58"/>
  <c r="DO21" i="72"/>
  <c r="DO16" i="47"/>
  <c r="DO12" i="75"/>
  <c r="DO22" i="48"/>
  <c r="DO12" i="51"/>
  <c r="DO34" i="60"/>
  <c r="DO19" i="65"/>
  <c r="DO31" i="60"/>
  <c r="DO23" i="74"/>
  <c r="DO16" i="49"/>
  <c r="DO30" i="75"/>
  <c r="DO30" i="65"/>
  <c r="DO24" i="56"/>
  <c r="DO34" i="61"/>
  <c r="DO12" i="68"/>
  <c r="DO17" i="69"/>
  <c r="DO21" i="66"/>
  <c r="DO22" i="57"/>
  <c r="DO31" i="57"/>
  <c r="DO19" i="46"/>
  <c r="DO25" i="71"/>
  <c r="DO25" i="76"/>
  <c r="DO25" i="47"/>
  <c r="DO14" i="62"/>
  <c r="DO26" i="74"/>
  <c r="DO12" i="64"/>
  <c r="DO33" i="74"/>
  <c r="DO20" i="54"/>
  <c r="DO22" i="75"/>
  <c r="DO33" i="75"/>
  <c r="DO13" i="54"/>
  <c r="DO10" i="67"/>
  <c r="DO23" i="51"/>
  <c r="DO26" i="47"/>
  <c r="DO24" i="70"/>
  <c r="DO12" i="57"/>
  <c r="DO25" i="54"/>
  <c r="DO20" i="60"/>
  <c r="DO18" i="59"/>
  <c r="DO15" i="74"/>
  <c r="DO15" i="75"/>
  <c r="DO17" i="62"/>
  <c r="DO16" i="51"/>
  <c r="DO11" i="53"/>
  <c r="DO25" i="53"/>
  <c r="DO27" i="71"/>
  <c r="DO19" i="60"/>
  <c r="DO25" i="62"/>
  <c r="DO19" i="67"/>
  <c r="DO30" i="74"/>
  <c r="DO17" i="59"/>
  <c r="DQ15" i="47"/>
  <c r="DQ11" i="71"/>
  <c r="DO16" i="76"/>
  <c r="DO30" i="66"/>
  <c r="DO30" i="69"/>
  <c r="DQ19" i="75"/>
  <c r="DO17" i="57"/>
  <c r="DO17" i="56"/>
  <c r="DO14" i="68"/>
  <c r="DQ11" i="55"/>
  <c r="DO14" i="67"/>
  <c r="DO28" i="57"/>
  <c r="DO15" i="71"/>
  <c r="DO11" i="65"/>
  <c r="DO22" i="53"/>
  <c r="DQ16" i="46"/>
  <c r="DO30" i="62"/>
  <c r="DO15" i="51"/>
  <c r="DQ17" i="69"/>
  <c r="DO24" i="62"/>
  <c r="DO30" i="60"/>
  <c r="DO27" i="62"/>
  <c r="DO32" i="75"/>
  <c r="DO16" i="52"/>
  <c r="DO27" i="68"/>
  <c r="DQ12" i="68"/>
  <c r="DO12" i="55"/>
  <c r="DQ16" i="74"/>
  <c r="DO18" i="64"/>
  <c r="DO12" i="50"/>
  <c r="DO13" i="46"/>
  <c r="DQ15" i="69"/>
  <c r="DO18" i="53"/>
  <c r="DO28" i="55"/>
  <c r="DO23" i="71"/>
  <c r="DO22" i="68"/>
  <c r="DO22" i="49"/>
  <c r="DO17" i="72"/>
  <c r="DO28" i="65"/>
  <c r="DO32" i="47"/>
  <c r="DO26" i="57"/>
  <c r="DO22" i="60"/>
  <c r="DO15" i="76"/>
  <c r="DO25" i="46"/>
  <c r="DO31" i="51"/>
  <c r="DQ17" i="68"/>
  <c r="DQ27" i="47"/>
  <c r="DO16" i="48"/>
  <c r="DQ22" i="53"/>
  <c r="DO32" i="70"/>
  <c r="DO29" i="72"/>
  <c r="DO11" i="64"/>
  <c r="DO14" i="65"/>
  <c r="DQ18" i="56"/>
  <c r="DO12" i="46"/>
  <c r="DQ31" i="64"/>
  <c r="DQ13" i="46"/>
  <c r="DO20" i="49"/>
  <c r="DQ27" i="66"/>
  <c r="DO22" i="59"/>
  <c r="DO33" i="57"/>
  <c r="DO13" i="52"/>
  <c r="DQ31" i="49"/>
  <c r="DO13" i="65"/>
  <c r="DO18" i="58"/>
  <c r="DQ33" i="60"/>
  <c r="DO15" i="62"/>
  <c r="DQ11" i="70"/>
  <c r="DO28" i="74"/>
  <c r="DO35" i="75"/>
  <c r="DQ25" i="55"/>
  <c r="DQ16" i="76"/>
  <c r="DQ19" i="72"/>
  <c r="DO21" i="60"/>
  <c r="DO30" i="57"/>
  <c r="DO11" i="46"/>
  <c r="DQ17" i="51"/>
  <c r="DO30" i="72"/>
  <c r="DQ21" i="59"/>
  <c r="DQ24" i="51"/>
  <c r="DO31" i="62"/>
  <c r="DO24" i="68"/>
  <c r="DQ22" i="72"/>
  <c r="DQ25" i="59"/>
  <c r="DO35" i="56"/>
  <c r="DO10" i="53"/>
  <c r="DQ15" i="57"/>
  <c r="DQ12" i="76"/>
  <c r="DQ23" i="75"/>
  <c r="DQ21" i="74"/>
  <c r="DO22" i="64"/>
  <c r="DO13" i="51"/>
  <c r="DO10" i="58"/>
  <c r="DO17" i="53"/>
  <c r="DO27" i="69"/>
  <c r="DO35" i="48"/>
  <c r="DO15" i="68"/>
  <c r="DO29" i="70"/>
  <c r="DQ30" i="49"/>
  <c r="DO15" i="61"/>
  <c r="DO18" i="71"/>
  <c r="DQ28" i="57"/>
  <c r="DO20" i="76"/>
  <c r="DO28" i="47"/>
  <c r="DQ28" i="59"/>
  <c r="DO33" i="71"/>
  <c r="DQ11" i="63"/>
  <c r="DO14" i="69"/>
  <c r="DO29" i="65"/>
  <c r="DO14" i="72"/>
  <c r="DQ15" i="53"/>
  <c r="DO14" i="57"/>
  <c r="DQ35" i="64"/>
  <c r="DQ18" i="65"/>
  <c r="DO17" i="68"/>
  <c r="DQ16" i="66"/>
  <c r="DO23" i="64"/>
  <c r="DO25" i="68"/>
  <c r="DQ25" i="62"/>
  <c r="DQ26" i="71"/>
  <c r="DQ32" i="52"/>
  <c r="DQ32" i="61"/>
  <c r="DQ28" i="70"/>
  <c r="DO19" i="50"/>
  <c r="DQ34" i="75"/>
  <c r="DO13" i="61"/>
  <c r="DO21" i="71"/>
  <c r="DO33" i="58"/>
  <c r="DO34" i="51"/>
  <c r="DQ17" i="50"/>
  <c r="DO17" i="60"/>
  <c r="DQ18" i="46"/>
  <c r="DO30" i="76"/>
  <c r="DQ21" i="69"/>
  <c r="DO21" i="64"/>
  <c r="DQ29" i="49"/>
  <c r="DO16" i="58"/>
  <c r="DO21" i="48"/>
  <c r="DQ21" i="55"/>
  <c r="DQ35" i="46"/>
  <c r="DO13" i="70"/>
  <c r="DQ26" i="55"/>
  <c r="DO24" i="75"/>
  <c r="DQ33" i="58"/>
  <c r="DO31" i="58"/>
  <c r="DO35" i="70"/>
  <c r="DO14" i="56"/>
  <c r="DO12" i="70"/>
  <c r="DO24" i="60"/>
  <c r="DO33" i="59"/>
  <c r="DO20" i="52"/>
  <c r="DO24" i="66"/>
  <c r="DO12" i="72"/>
  <c r="DO35" i="61"/>
  <c r="DQ16" i="49"/>
  <c r="DO28" i="60"/>
  <c r="DQ29" i="74"/>
  <c r="DO28" i="62"/>
  <c r="DQ34" i="65"/>
  <c r="DO23" i="67"/>
  <c r="DO11" i="56"/>
  <c r="DQ30" i="56"/>
  <c r="DO20" i="57"/>
  <c r="DO11" i="62"/>
  <c r="DO11" i="63"/>
  <c r="DO26" i="56"/>
  <c r="DQ33" i="54"/>
  <c r="DO18" i="74"/>
  <c r="DO16" i="59"/>
  <c r="DO30" i="54"/>
  <c r="DQ30" i="72"/>
  <c r="DO28" i="54"/>
  <c r="DO30" i="49"/>
  <c r="DO34" i="62"/>
  <c r="DO10" i="56"/>
  <c r="DQ22" i="70"/>
  <c r="DO11" i="49"/>
  <c r="DQ19" i="46"/>
  <c r="DO34" i="52"/>
  <c r="DO30" i="46"/>
  <c r="DQ23" i="70"/>
  <c r="DO34" i="64"/>
  <c r="DO26" i="52"/>
  <c r="DQ23" i="72"/>
  <c r="DO10" i="48"/>
  <c r="DQ33" i="61"/>
  <c r="DQ24" i="62"/>
  <c r="DO19" i="57"/>
  <c r="DQ24" i="65"/>
  <c r="DQ34" i="69"/>
  <c r="DO29" i="52"/>
  <c r="DO31" i="53"/>
  <c r="DO23" i="57"/>
  <c r="DO34" i="58"/>
  <c r="DQ19" i="62"/>
  <c r="DQ31" i="76"/>
  <c r="DQ13" i="53"/>
  <c r="DO27" i="74"/>
  <c r="DQ10" i="70"/>
  <c r="DQ35" i="57"/>
  <c r="DO34" i="47"/>
  <c r="DO22" i="76"/>
  <c r="DO12" i="60"/>
  <c r="DO11" i="55"/>
  <c r="DQ24" i="75"/>
  <c r="DQ31" i="66"/>
  <c r="DO22" i="54"/>
  <c r="DO20" i="50"/>
  <c r="DQ13" i="76"/>
  <c r="DO20" i="70"/>
  <c r="DQ33" i="63"/>
  <c r="DQ17" i="54"/>
  <c r="DQ12" i="56"/>
  <c r="DQ10" i="49"/>
  <c r="DO33" i="67"/>
  <c r="DO21" i="61"/>
  <c r="DO14" i="60"/>
  <c r="DQ23" i="54"/>
  <c r="DO25" i="72"/>
  <c r="DQ27" i="64"/>
  <c r="DO33" i="51"/>
  <c r="DQ22" i="60"/>
  <c r="DO35" i="68"/>
  <c r="DO20" i="68"/>
  <c r="DO26" i="69"/>
  <c r="DO28" i="76"/>
  <c r="DQ18" i="74"/>
  <c r="DO18" i="61"/>
  <c r="DO27" i="58"/>
  <c r="DO29" i="46"/>
  <c r="DQ11" i="67"/>
  <c r="DO17" i="76"/>
  <c r="DO15" i="54"/>
  <c r="DO18" i="46"/>
  <c r="DO24" i="65"/>
  <c r="DQ24" i="61"/>
  <c r="DQ24" i="50"/>
  <c r="DO26" i="62"/>
  <c r="DO25" i="64"/>
  <c r="DO12" i="67"/>
  <c r="DO33" i="68"/>
  <c r="DQ17" i="67"/>
  <c r="DQ28" i="61"/>
  <c r="DO10" i="60"/>
  <c r="DQ34" i="47"/>
  <c r="DQ19" i="64"/>
  <c r="DQ26" i="48"/>
  <c r="DQ30" i="59"/>
  <c r="DO27" i="60"/>
  <c r="DQ19" i="56"/>
  <c r="DO21" i="55"/>
  <c r="DQ26" i="56"/>
  <c r="DQ12" i="48"/>
  <c r="DO19" i="64"/>
  <c r="DO10" i="51"/>
  <c r="DO20" i="47"/>
  <c r="DQ15" i="49"/>
  <c r="DO21" i="47"/>
  <c r="DQ33" i="56"/>
  <c r="DQ10" i="64"/>
  <c r="DO32" i="49"/>
  <c r="DQ33" i="50"/>
  <c r="DO33" i="63"/>
  <c r="DQ22" i="59"/>
  <c r="DO21" i="68"/>
  <c r="DQ11" i="65"/>
  <c r="DO19" i="58"/>
  <c r="DQ33" i="76"/>
  <c r="DQ30" i="74"/>
  <c r="DO34" i="72"/>
  <c r="DQ27" i="67"/>
  <c r="DQ24" i="58"/>
  <c r="DQ23" i="67"/>
  <c r="DQ14" i="67"/>
  <c r="DO35" i="65"/>
  <c r="DQ20" i="70"/>
  <c r="DO18" i="50"/>
  <c r="DO23" i="75"/>
  <c r="DO26" i="58"/>
  <c r="DO11" i="74"/>
  <c r="DO10" i="72"/>
  <c r="DO34" i="67"/>
  <c r="DO29" i="66"/>
  <c r="DO18" i="49"/>
  <c r="DQ34" i="55"/>
  <c r="DO32" i="65"/>
  <c r="DO30" i="59"/>
  <c r="DO20" i="53"/>
  <c r="DO27" i="57"/>
  <c r="DO34" i="55"/>
  <c r="DO13" i="63"/>
  <c r="DQ34" i="59"/>
  <c r="DO31" i="56"/>
  <c r="DQ13" i="72"/>
  <c r="DQ35" i="62"/>
  <c r="DO12" i="47"/>
  <c r="DO32" i="69"/>
  <c r="DQ12" i="50"/>
  <c r="DO16" i="68"/>
  <c r="DO30" i="71"/>
  <c r="DO27" i="61"/>
  <c r="DQ35" i="67"/>
  <c r="DQ14" i="46"/>
  <c r="DO34" i="71"/>
  <c r="DO25" i="52"/>
  <c r="DO31" i="61"/>
  <c r="DO27" i="66"/>
  <c r="DQ20" i="61"/>
  <c r="DQ14" i="59"/>
  <c r="DO35" i="64"/>
  <c r="DQ31" i="61"/>
  <c r="DQ21" i="57"/>
  <c r="DO14" i="71"/>
  <c r="DQ20" i="53"/>
  <c r="DO11" i="58"/>
  <c r="DQ15" i="58"/>
  <c r="DQ19" i="51"/>
  <c r="DQ35" i="50"/>
  <c r="DQ25" i="51"/>
  <c r="DO12" i="48"/>
  <c r="DO28" i="66"/>
  <c r="DO10" i="74"/>
  <c r="DQ27" i="76"/>
  <c r="DQ15" i="48"/>
  <c r="DO15" i="70"/>
  <c r="DO35" i="47"/>
  <c r="DQ23" i="63"/>
  <c r="DO15" i="59"/>
  <c r="DQ24" i="60"/>
  <c r="DQ33" i="72"/>
  <c r="DQ27" i="46"/>
  <c r="DQ33" i="53"/>
  <c r="DO13" i="58"/>
  <c r="DO17" i="48"/>
  <c r="DQ10" i="76"/>
  <c r="DO25" i="65"/>
  <c r="DQ34" i="70"/>
  <c r="DO20" i="58"/>
  <c r="DQ30" i="69"/>
  <c r="DQ24" i="57"/>
  <c r="DQ17" i="74"/>
  <c r="DQ11" i="52"/>
  <c r="DO24" i="52"/>
  <c r="DQ31" i="54"/>
  <c r="DQ10" i="57"/>
  <c r="DQ20" i="74"/>
  <c r="DO15" i="50"/>
  <c r="DO29" i="60"/>
  <c r="DQ21" i="53"/>
  <c r="DQ26" i="61"/>
  <c r="DO29" i="57"/>
  <c r="DQ29" i="75"/>
  <c r="DQ16" i="72"/>
  <c r="DQ19" i="63"/>
  <c r="DQ32" i="51"/>
  <c r="DQ24" i="67"/>
  <c r="DO31" i="69"/>
  <c r="DO19" i="72"/>
  <c r="DO25" i="49"/>
  <c r="DO29" i="68"/>
  <c r="DQ35" i="59"/>
  <c r="DQ21" i="49"/>
  <c r="DO11" i="69"/>
  <c r="DO25" i="60"/>
  <c r="DO34" i="59"/>
  <c r="DQ25" i="63"/>
  <c r="DO35" i="66"/>
  <c r="DO26" i="49"/>
  <c r="DO32" i="54"/>
  <c r="DQ18" i="60"/>
  <c r="DQ35" i="65"/>
  <c r="DQ18" i="59"/>
  <c r="DQ35" i="63"/>
  <c r="DQ33" i="71"/>
  <c r="DQ15" i="51"/>
  <c r="DO14" i="47"/>
  <c r="DO20" i="71"/>
  <c r="DQ10" i="52"/>
  <c r="DQ21" i="64"/>
  <c r="DQ18" i="48"/>
  <c r="DO11" i="59"/>
  <c r="DO23" i="76"/>
  <c r="DO21" i="52"/>
  <c r="DO25" i="59"/>
  <c r="DO20" i="65"/>
  <c r="DO24" i="57"/>
  <c r="DO22" i="70"/>
  <c r="DO16" i="74"/>
  <c r="DO27" i="63"/>
  <c r="DO10" i="63"/>
  <c r="DO17" i="75"/>
  <c r="DO26" i="54"/>
  <c r="DO31" i="71"/>
  <c r="DO11" i="75"/>
  <c r="DO10" i="49"/>
  <c r="DO32" i="71"/>
  <c r="DO12" i="52"/>
  <c r="DO14" i="55"/>
  <c r="DO16" i="63"/>
  <c r="DO31" i="59"/>
  <c r="DO25" i="58"/>
  <c r="DO15" i="60"/>
  <c r="DO35" i="58"/>
  <c r="DO17" i="66"/>
  <c r="DO30" i="47"/>
  <c r="DO11" i="61"/>
  <c r="DO12" i="63"/>
  <c r="DO33" i="61"/>
  <c r="DO12" i="61"/>
  <c r="DO33" i="72"/>
  <c r="DO21" i="54"/>
  <c r="DQ31" i="50"/>
  <c r="DO29" i="69"/>
  <c r="DQ18" i="69"/>
  <c r="DQ18" i="63"/>
  <c r="DO26" i="51"/>
  <c r="DQ12" i="75"/>
  <c r="DO12" i="49"/>
  <c r="DQ22" i="58"/>
  <c r="DQ29" i="46"/>
  <c r="DQ35" i="72"/>
  <c r="DQ20" i="71"/>
  <c r="DO28" i="52"/>
  <c r="DQ30" i="54"/>
  <c r="DO14" i="53"/>
  <c r="DO29" i="64"/>
  <c r="DQ27" i="72"/>
  <c r="DO14" i="46"/>
  <c r="DQ32" i="47"/>
  <c r="DQ18" i="47"/>
  <c r="DQ13" i="71"/>
  <c r="DQ13" i="59"/>
  <c r="DO29" i="48"/>
  <c r="DO30" i="63"/>
  <c r="DO30" i="70"/>
  <c r="DQ33" i="46"/>
  <c r="DQ17" i="65"/>
  <c r="DQ32" i="76"/>
  <c r="DO25" i="66"/>
  <c r="DQ16" i="61"/>
  <c r="DO31" i="64"/>
  <c r="DQ27" i="70"/>
  <c r="DQ25" i="53"/>
  <c r="DO13" i="67"/>
  <c r="DQ28" i="51"/>
  <c r="DO33" i="50"/>
  <c r="DO18" i="47"/>
  <c r="DO32" i="55"/>
  <c r="DQ28" i="56"/>
  <c r="DO35" i="63"/>
  <c r="DQ31" i="58"/>
  <c r="DQ35" i="55"/>
  <c r="DO16" i="53"/>
  <c r="DO31" i="66"/>
  <c r="DQ21" i="75"/>
  <c r="DQ16" i="63"/>
  <c r="DQ24" i="56"/>
  <c r="DO14" i="63"/>
  <c r="DO16" i="54"/>
  <c r="DQ27" i="69"/>
  <c r="DQ16" i="48"/>
  <c r="DQ35" i="69"/>
  <c r="DO33" i="52"/>
  <c r="DO30" i="55"/>
  <c r="DQ27" i="50"/>
  <c r="DQ34" i="49"/>
  <c r="DO32" i="66"/>
  <c r="DO15" i="56"/>
  <c r="DQ30" i="61"/>
  <c r="DO24" i="69"/>
  <c r="DQ21" i="48"/>
  <c r="DO28" i="50"/>
  <c r="DO28" i="71"/>
  <c r="DQ10" i="59"/>
  <c r="DQ30" i="50"/>
  <c r="DO12" i="53"/>
  <c r="DQ20" i="68"/>
  <c r="DQ22" i="64"/>
  <c r="DQ29" i="54"/>
  <c r="DO28" i="69"/>
  <c r="DQ19" i="74"/>
  <c r="DO22" i="63"/>
  <c r="DQ16" i="51"/>
  <c r="DO23" i="54"/>
  <c r="DO21" i="58"/>
  <c r="DQ29" i="63"/>
  <c r="DQ27" i="60"/>
  <c r="DQ12" i="51"/>
  <c r="DO15" i="55"/>
  <c r="DO19" i="69"/>
  <c r="DO15" i="69"/>
  <c r="DQ14" i="51"/>
  <c r="DO29" i="62"/>
  <c r="DO28" i="68"/>
  <c r="DO10" i="54"/>
  <c r="DO22" i="62"/>
  <c r="DO27" i="72"/>
  <c r="DQ31" i="52"/>
  <c r="DO35" i="51"/>
  <c r="DQ29" i="59"/>
  <c r="DQ32" i="71"/>
  <c r="DO29" i="59"/>
  <c r="DO31" i="52"/>
  <c r="DO23" i="56"/>
  <c r="DO24" i="54"/>
  <c r="DO27" i="70"/>
  <c r="DO27" i="51"/>
  <c r="DO17" i="52"/>
  <c r="DQ14" i="70"/>
  <c r="DO35" i="59"/>
  <c r="DO34" i="50"/>
  <c r="DO18" i="51"/>
  <c r="DO12" i="59"/>
  <c r="DQ25" i="64"/>
  <c r="DQ24" i="72"/>
  <c r="DO35" i="55"/>
  <c r="DO16" i="56"/>
  <c r="DO32" i="61"/>
  <c r="DQ31" i="75"/>
  <c r="DO35" i="74"/>
  <c r="DO13" i="75"/>
  <c r="DQ10" i="69"/>
  <c r="DO32" i="76"/>
  <c r="DO16" i="50"/>
  <c r="DO30" i="61"/>
  <c r="DQ21" i="61"/>
  <c r="DO13" i="48"/>
  <c r="DO26" i="60"/>
  <c r="DO10" i="55"/>
  <c r="DO16" i="67"/>
  <c r="DO10" i="66"/>
  <c r="DO23" i="70"/>
  <c r="DQ32" i="62"/>
  <c r="DO34" i="76"/>
  <c r="DO29" i="56"/>
  <c r="DO33" i="54"/>
  <c r="DO31" i="72"/>
  <c r="DO20" i="67"/>
  <c r="DO33" i="49"/>
  <c r="DQ17" i="57"/>
  <c r="DO13" i="59"/>
  <c r="DO17" i="54"/>
  <c r="DQ34" i="66"/>
  <c r="DQ26" i="69"/>
  <c r="DO23" i="69"/>
  <c r="DO31" i="65"/>
  <c r="DQ28" i="76"/>
  <c r="DO29" i="76"/>
  <c r="DQ31" i="62"/>
  <c r="DQ16" i="67"/>
  <c r="DQ16" i="57"/>
  <c r="DQ18" i="52"/>
  <c r="DO31" i="54"/>
  <c r="DQ10" i="55"/>
  <c r="DQ27" i="74"/>
  <c r="DQ17" i="66"/>
  <c r="DO21" i="70"/>
  <c r="DQ17" i="56"/>
  <c r="DO18" i="55"/>
  <c r="DO17" i="46"/>
  <c r="DO22" i="66"/>
  <c r="DO14" i="75"/>
  <c r="DQ25" i="74"/>
  <c r="DO16" i="70"/>
  <c r="DQ25" i="70"/>
  <c r="DO18" i="76"/>
  <c r="DQ33" i="75"/>
  <c r="DQ34" i="51"/>
  <c r="DQ28" i="49"/>
  <c r="DO16" i="62"/>
  <c r="DO34" i="63"/>
  <c r="DQ24" i="71"/>
  <c r="DO31" i="48"/>
  <c r="DO19" i="53"/>
  <c r="DO30" i="68"/>
  <c r="DQ28" i="47"/>
  <c r="DQ22" i="76"/>
  <c r="DO28" i="53"/>
  <c r="DO20" i="72"/>
  <c r="DQ35" i="47"/>
  <c r="DO34" i="53"/>
  <c r="DQ35" i="66"/>
  <c r="DQ32" i="53"/>
  <c r="DO35" i="72"/>
  <c r="DQ21" i="51"/>
  <c r="DQ18" i="49"/>
  <c r="DO24" i="53"/>
  <c r="DO17" i="67"/>
  <c r="DO30" i="50"/>
  <c r="DO16" i="55"/>
  <c r="DO26" i="61"/>
  <c r="DO10" i="75"/>
  <c r="DO33" i="76"/>
  <c r="DO21" i="63"/>
  <c r="DQ27" i="53"/>
  <c r="DQ18" i="55"/>
  <c r="DO19" i="49"/>
  <c r="DO21" i="67"/>
  <c r="DQ12" i="60"/>
  <c r="DQ27" i="75"/>
  <c r="DQ22" i="65"/>
  <c r="DO11" i="71"/>
  <c r="DQ10" i="67"/>
  <c r="DQ28" i="69"/>
  <c r="DO18" i="57"/>
  <c r="DO34" i="75"/>
  <c r="DO13" i="71"/>
  <c r="DO17" i="71"/>
  <c r="DO24" i="58"/>
  <c r="DQ29" i="61"/>
  <c r="DO11" i="68"/>
  <c r="DQ17" i="72"/>
  <c r="DQ29" i="48"/>
  <c r="DQ16" i="65"/>
  <c r="DQ20" i="48"/>
  <c r="CF35" i="1"/>
  <c r="CE31" i="1"/>
  <c r="CK31" i="1" s="1"/>
  <c r="CE17" i="1"/>
  <c r="CK17" i="1" s="1"/>
  <c r="CE24" i="1"/>
  <c r="CI33" i="1"/>
  <c r="CG33" i="1"/>
  <c r="CG34" i="1"/>
  <c r="CH33" i="1"/>
  <c r="CF34" i="1"/>
  <c r="CI34" i="1"/>
  <c r="CH21" i="1"/>
  <c r="CG21" i="1"/>
  <c r="CF21" i="1"/>
  <c r="CI21" i="1"/>
  <c r="CH13" i="1"/>
  <c r="CG13" i="1"/>
  <c r="CF13" i="1"/>
  <c r="CI13" i="1"/>
  <c r="CG18" i="1"/>
  <c r="CI18" i="1"/>
  <c r="CH18" i="1"/>
  <c r="CF18" i="1"/>
  <c r="CH27" i="1"/>
  <c r="CG27" i="1"/>
  <c r="CF27" i="1"/>
  <c r="CI27" i="1"/>
  <c r="CI20" i="1"/>
  <c r="CH20" i="1"/>
  <c r="CF20" i="1"/>
  <c r="CG20" i="1"/>
  <c r="CI32" i="1"/>
  <c r="CH32" i="1"/>
  <c r="CF32" i="1"/>
  <c r="CG32" i="1"/>
  <c r="CH11" i="1"/>
  <c r="CG11" i="1"/>
  <c r="CF11" i="1"/>
  <c r="CI11" i="1"/>
  <c r="CG26" i="1"/>
  <c r="CI26" i="1"/>
  <c r="CH26" i="1"/>
  <c r="CF26" i="1"/>
  <c r="CG28" i="1"/>
  <c r="CI28" i="1"/>
  <c r="CH28" i="1"/>
  <c r="CF28" i="1"/>
  <c r="CH25" i="1"/>
  <c r="CG25" i="1"/>
  <c r="CF25" i="1"/>
  <c r="CI25" i="1"/>
  <c r="CG12" i="1"/>
  <c r="CI12" i="1"/>
  <c r="CH12" i="1"/>
  <c r="CF12" i="1"/>
  <c r="CI14" i="1"/>
  <c r="CH14" i="1"/>
  <c r="CF14" i="1"/>
  <c r="CG14" i="1"/>
  <c r="CH19" i="1"/>
  <c r="CG19" i="1"/>
  <c r="CF19" i="1"/>
  <c r="CI19" i="1"/>
  <c r="Q31" i="1"/>
  <c r="BG18" i="1"/>
  <c r="BK18" i="1" s="1"/>
  <c r="BG11" i="1"/>
  <c r="BK11" i="1" s="1"/>
  <c r="BG33" i="1"/>
  <c r="BK33" i="1" s="1"/>
  <c r="BG27" i="1"/>
  <c r="BK27" i="1" s="1"/>
  <c r="BG19" i="1"/>
  <c r="BK19" i="1" s="1"/>
  <c r="BG35" i="1"/>
  <c r="BK35" i="1" s="1"/>
  <c r="BG12" i="1"/>
  <c r="BK12" i="1" s="1"/>
  <c r="BG28" i="1"/>
  <c r="BK28" i="1" s="1"/>
  <c r="BG13" i="1"/>
  <c r="BK13" i="1" s="1"/>
  <c r="BG21" i="1"/>
  <c r="BK21" i="1" s="1"/>
  <c r="BG14" i="1"/>
  <c r="BK14" i="1" s="1"/>
  <c r="BI34" i="1"/>
  <c r="BH34" i="1"/>
  <c r="DC34" i="1" s="1"/>
  <c r="BJ34" i="1"/>
  <c r="BG26" i="1"/>
  <c r="BK26" i="1" s="1"/>
  <c r="BG20" i="1"/>
  <c r="BK20" i="1" s="1"/>
  <c r="BJ32" i="1"/>
  <c r="BH32" i="1"/>
  <c r="DC32" i="1" s="1"/>
  <c r="BI32" i="1"/>
  <c r="BG25" i="1"/>
  <c r="BK25" i="1" s="1"/>
  <c r="AP32" i="1"/>
  <c r="AQ32" i="1"/>
  <c r="AR32" i="1"/>
  <c r="AO32" i="1"/>
  <c r="CT32" i="1" s="1"/>
  <c r="AP11" i="1"/>
  <c r="AQ11" i="1"/>
  <c r="AO11" i="1"/>
  <c r="CT11" i="1" s="1"/>
  <c r="AR11" i="1"/>
  <c r="AP12" i="1"/>
  <c r="AQ12" i="1"/>
  <c r="AR12" i="1"/>
  <c r="AO12" i="1"/>
  <c r="CT12" i="1" s="1"/>
  <c r="AO21" i="1"/>
  <c r="CT21" i="1" s="1"/>
  <c r="AP21" i="1"/>
  <c r="AQ21" i="1"/>
  <c r="AR21" i="1"/>
  <c r="AQ27" i="1"/>
  <c r="AR27" i="1"/>
  <c r="AO27" i="1"/>
  <c r="CT27" i="1" s="1"/>
  <c r="AP27" i="1"/>
  <c r="AQ19" i="1"/>
  <c r="AR19" i="1"/>
  <c r="AO19" i="1"/>
  <c r="CT19" i="1" s="1"/>
  <c r="AP19" i="1"/>
  <c r="AR10" i="1"/>
  <c r="AO10" i="1"/>
  <c r="CT10" i="1" s="1"/>
  <c r="AP10" i="1"/>
  <c r="AQ10" i="1"/>
  <c r="AP20" i="1"/>
  <c r="AQ20" i="1"/>
  <c r="AO20" i="1"/>
  <c r="CT20" i="1" s="1"/>
  <c r="AR20" i="1"/>
  <c r="AP13" i="1"/>
  <c r="AQ13" i="1"/>
  <c r="AR13" i="1"/>
  <c r="AO13" i="1"/>
  <c r="CT13" i="1" s="1"/>
  <c r="AP28" i="1"/>
  <c r="AO28" i="1"/>
  <c r="CT28" i="1" s="1"/>
  <c r="AQ28" i="1"/>
  <c r="AR28" i="1"/>
  <c r="AQ35" i="1"/>
  <c r="AR35" i="1"/>
  <c r="AO35" i="1"/>
  <c r="CT35" i="1" s="1"/>
  <c r="AP35" i="1"/>
  <c r="AR18" i="1"/>
  <c r="AO18" i="1"/>
  <c r="CT18" i="1" s="1"/>
  <c r="AP18" i="1"/>
  <c r="AQ18" i="1"/>
  <c r="AR34" i="1"/>
  <c r="AO34" i="1"/>
  <c r="CT34" i="1" s="1"/>
  <c r="AP34" i="1"/>
  <c r="AQ34" i="1"/>
  <c r="AR14" i="1"/>
  <c r="AO14" i="1"/>
  <c r="CT14" i="1" s="1"/>
  <c r="AP14" i="1"/>
  <c r="AQ14" i="1"/>
  <c r="AR26" i="1"/>
  <c r="AO26" i="1"/>
  <c r="CT26" i="1" s="1"/>
  <c r="AP26" i="1"/>
  <c r="AQ26" i="1"/>
  <c r="AO25" i="1"/>
  <c r="CT25" i="1" s="1"/>
  <c r="AP25" i="1"/>
  <c r="AQ25" i="1"/>
  <c r="AR25" i="1"/>
  <c r="P31" i="1"/>
  <c r="AN31" i="1"/>
  <c r="AS31" i="1" s="1"/>
  <c r="CV31" i="1" s="1"/>
  <c r="CE10" i="1"/>
  <c r="AN17" i="1"/>
  <c r="AS17" i="1" s="1"/>
  <c r="CV17" i="1" s="1"/>
  <c r="AN24" i="1"/>
  <c r="AS24" i="1" s="1"/>
  <c r="CV24" i="1" s="1"/>
  <c r="R24" i="1"/>
  <c r="Q24" i="1"/>
  <c r="P17" i="1"/>
  <c r="Q17" i="1"/>
  <c r="R10" i="1"/>
  <c r="P10" i="1"/>
  <c r="DR14" i="48" l="1"/>
  <c r="DT14" i="48" s="1"/>
  <c r="DR27" i="67"/>
  <c r="DT28" i="67"/>
  <c r="DT22" i="67"/>
  <c r="CJ24" i="1"/>
  <c r="CK24" i="1"/>
  <c r="CJ10" i="1"/>
  <c r="CK10" i="1"/>
  <c r="CG24" i="1"/>
  <c r="DT19" i="63"/>
  <c r="DT18" i="67"/>
  <c r="DT14" i="64"/>
  <c r="DT26" i="67"/>
  <c r="DT32" i="68"/>
  <c r="CH24" i="1"/>
  <c r="EL10" i="56" a="1"/>
  <c r="EL10" i="56" s="1"/>
  <c r="EL10" i="75" a="1"/>
  <c r="EL10" i="75" s="1"/>
  <c r="EL10" i="54" a="1"/>
  <c r="EL10" i="54" s="1"/>
  <c r="EL10" i="55" a="1"/>
  <c r="EL10" i="55" s="1"/>
  <c r="EI10" i="63" a="1"/>
  <c r="EI10" i="63" s="1"/>
  <c r="EJ10" i="63" a="1"/>
  <c r="EJ10" i="63" s="1"/>
  <c r="EI10" i="72" a="1"/>
  <c r="EI10" i="72" s="1"/>
  <c r="EJ10" i="72" a="1"/>
  <c r="EJ10" i="72" s="1"/>
  <c r="EI10" i="52" a="1"/>
  <c r="EI10" i="52" s="1"/>
  <c r="EJ10" i="52" a="1"/>
  <c r="EJ10" i="52" s="1"/>
  <c r="EI10" i="65" a="1"/>
  <c r="EI10" i="65" s="1"/>
  <c r="EJ10" i="65" a="1"/>
  <c r="EJ10" i="65" s="1"/>
  <c r="EL10" i="59" a="1"/>
  <c r="EL10" i="59" s="1"/>
  <c r="EL10" i="64" a="1"/>
  <c r="EL10" i="64" s="1"/>
  <c r="EI10" i="61" a="1"/>
  <c r="EI10" i="61" s="1"/>
  <c r="EJ10" i="61" a="1"/>
  <c r="EJ10" i="61" s="1"/>
  <c r="EL10" i="63" a="1"/>
  <c r="EL10" i="63" s="1"/>
  <c r="EI10" i="59" a="1"/>
  <c r="EI10" i="59" s="1"/>
  <c r="EJ10" i="59" a="1"/>
  <c r="EJ10" i="59" s="1"/>
  <c r="EI10" i="64" a="1"/>
  <c r="EI10" i="64" s="1"/>
  <c r="EJ10" i="64" a="1"/>
  <c r="EJ10" i="64" s="1"/>
  <c r="EI10" i="62" a="1"/>
  <c r="EI10" i="62" s="1"/>
  <c r="EJ10" i="62" a="1"/>
  <c r="EJ10" i="62" s="1"/>
  <c r="EL10" i="61" a="1"/>
  <c r="EL10" i="61" s="1"/>
  <c r="EL10" i="50" a="1"/>
  <c r="EL10" i="50" s="1"/>
  <c r="EL10" i="58" a="1"/>
  <c r="EL10" i="58" s="1"/>
  <c r="EI10" i="48" a="1"/>
  <c r="EI10" i="48" s="1"/>
  <c r="EJ10" i="48" a="1"/>
  <c r="EJ10" i="48" s="1"/>
  <c r="EI10" i="56" a="1"/>
  <c r="EI10" i="56" s="1"/>
  <c r="EJ10" i="56" a="1"/>
  <c r="EJ10" i="56" s="1"/>
  <c r="EL10" i="57" a="1"/>
  <c r="EL10" i="57" s="1"/>
  <c r="EI10" i="50" a="1"/>
  <c r="EI10" i="50" s="1"/>
  <c r="EJ10" i="50" a="1"/>
  <c r="EJ10" i="50" s="1"/>
  <c r="EI10" i="75" a="1"/>
  <c r="EI10" i="75" s="1"/>
  <c r="EJ10" i="75" a="1"/>
  <c r="EJ10" i="75" s="1"/>
  <c r="EL10" i="66" a="1"/>
  <c r="EL10" i="66" s="1"/>
  <c r="EI10" i="54" a="1"/>
  <c r="EI10" i="54" s="1"/>
  <c r="EJ10" i="54" a="1"/>
  <c r="EJ10" i="54" s="1"/>
  <c r="EI10" i="58" a="1"/>
  <c r="EI10" i="58" s="1"/>
  <c r="EJ10" i="58" a="1"/>
  <c r="EJ10" i="58" s="1"/>
  <c r="EI10" i="67" a="1"/>
  <c r="EI10" i="67" s="1"/>
  <c r="EJ10" i="67" a="1"/>
  <c r="EJ10" i="67" s="1"/>
  <c r="EI10" i="66" a="1"/>
  <c r="EI10" i="66" s="1"/>
  <c r="EJ10" i="66" a="1"/>
  <c r="EJ10" i="66" s="1"/>
  <c r="EI10" i="53" a="1"/>
  <c r="EI10" i="53" s="1"/>
  <c r="EJ10" i="53" a="1"/>
  <c r="EJ10" i="53" s="1"/>
  <c r="EL10" i="67" a="1"/>
  <c r="EL10" i="67" s="1"/>
  <c r="EI10" i="47" a="1"/>
  <c r="EI10" i="47" s="1"/>
  <c r="EJ10" i="47" a="1"/>
  <c r="EJ10" i="47" s="1"/>
  <c r="EL10" i="76" a="1"/>
  <c r="EL10" i="76" s="1"/>
  <c r="EI10" i="57" a="1"/>
  <c r="EI10" i="57" s="1"/>
  <c r="EJ10" i="57" a="1"/>
  <c r="EJ10" i="57" s="1"/>
  <c r="EL10" i="68" a="1"/>
  <c r="EL10" i="68" s="1"/>
  <c r="EI10" i="60" a="1"/>
  <c r="EI10" i="60" s="1"/>
  <c r="EJ10" i="60" a="1"/>
  <c r="EJ10" i="60" s="1"/>
  <c r="EL10" i="53" a="1"/>
  <c r="EL10" i="53" s="1"/>
  <c r="EI10" i="46" a="1"/>
  <c r="EI10" i="46" s="1"/>
  <c r="EJ10" i="46" a="1"/>
  <c r="EJ10" i="46" s="1"/>
  <c r="EL10" i="47" a="1"/>
  <c r="EL10" i="47" s="1"/>
  <c r="EI10" i="76" a="1"/>
  <c r="EI10" i="76" s="1"/>
  <c r="EJ10" i="76" a="1"/>
  <c r="EJ10" i="76" s="1"/>
  <c r="EI10" i="71" a="1"/>
  <c r="EI10" i="71" s="1"/>
  <c r="EJ10" i="71" a="1"/>
  <c r="EJ10" i="71" s="1"/>
  <c r="EI10" i="68" a="1"/>
  <c r="EI10" i="68" s="1"/>
  <c r="EJ10" i="68" a="1"/>
  <c r="EJ10" i="68" s="1"/>
  <c r="EL10" i="48" a="1"/>
  <c r="EL10" i="48" s="1"/>
  <c r="EL10" i="62" a="1"/>
  <c r="EL10" i="62" s="1"/>
  <c r="EL10" i="74" a="1"/>
  <c r="EL10" i="74" s="1"/>
  <c r="EL10" i="49" a="1"/>
  <c r="EL10" i="49" s="1"/>
  <c r="EI10" i="74" a="1"/>
  <c r="EI10" i="74" s="1"/>
  <c r="EJ10" i="74" a="1"/>
  <c r="EJ10" i="74" s="1"/>
  <c r="EI10" i="51" a="1"/>
  <c r="EI10" i="51" s="1"/>
  <c r="EJ10" i="51" a="1"/>
  <c r="EJ10" i="51" s="1"/>
  <c r="EL10" i="60" a="1"/>
  <c r="EL10" i="60" s="1"/>
  <c r="EL10" i="46" a="1"/>
  <c r="EL10" i="46" s="1"/>
  <c r="EI10" i="69" a="1"/>
  <c r="EI10" i="69" s="1"/>
  <c r="EJ10" i="69" a="1"/>
  <c r="EJ10" i="69" s="1"/>
  <c r="EL10" i="71" a="1"/>
  <c r="EL10" i="71" s="1"/>
  <c r="EL10" i="70" a="1"/>
  <c r="EL10" i="70" s="1"/>
  <c r="DT25" i="67"/>
  <c r="EI10" i="55" a="1"/>
  <c r="EI10" i="55" s="1"/>
  <c r="EJ10" i="55" a="1"/>
  <c r="EJ10" i="55" s="1"/>
  <c r="EI10" i="49" a="1"/>
  <c r="EI10" i="49" s="1"/>
  <c r="EJ10" i="49" a="1"/>
  <c r="EJ10" i="49" s="1"/>
  <c r="EL10" i="72" a="1"/>
  <c r="EL10" i="72" s="1"/>
  <c r="EL10" i="51" a="1"/>
  <c r="EL10" i="51" s="1"/>
  <c r="EL10" i="69" a="1"/>
  <c r="EL10" i="69" s="1"/>
  <c r="EL10" i="52" a="1"/>
  <c r="EL10" i="52" s="1"/>
  <c r="EL10" i="65" a="1"/>
  <c r="EL10" i="65" s="1"/>
  <c r="EI10" i="70" a="1"/>
  <c r="EI10" i="70" s="1"/>
  <c r="EJ10" i="70" a="1"/>
  <c r="EJ10" i="70" s="1"/>
  <c r="DR31" i="63"/>
  <c r="DT31" i="63" s="1"/>
  <c r="DR31" i="47"/>
  <c r="DT31" i="47" s="1"/>
  <c r="DR11" i="70"/>
  <c r="DR13" i="55"/>
  <c r="DT13" i="55" s="1"/>
  <c r="DR16" i="64"/>
  <c r="DT16" i="64" s="1"/>
  <c r="DR19" i="54"/>
  <c r="DT19" i="54" s="1"/>
  <c r="DR22" i="69"/>
  <c r="DT22" i="69" s="1"/>
  <c r="DR16" i="72"/>
  <c r="DT16" i="72" s="1"/>
  <c r="DR13" i="50"/>
  <c r="DT13" i="50" s="1"/>
  <c r="DR26" i="48"/>
  <c r="DT26" i="48" s="1"/>
  <c r="DR33" i="48"/>
  <c r="DT33" i="48" s="1"/>
  <c r="DR14" i="50"/>
  <c r="DT14" i="50" s="1"/>
  <c r="DR32" i="56"/>
  <c r="DT32" i="56" s="1"/>
  <c r="DR23" i="59"/>
  <c r="DT23" i="59" s="1"/>
  <c r="DR35" i="74"/>
  <c r="DT35" i="74" s="1"/>
  <c r="DR24" i="63"/>
  <c r="DT24" i="63" s="1"/>
  <c r="DR11" i="50"/>
  <c r="DT11" i="50" s="1"/>
  <c r="DR12" i="69"/>
  <c r="DT12" i="69" s="1"/>
  <c r="DT23" i="55"/>
  <c r="CI31" i="1"/>
  <c r="CJ31" i="1"/>
  <c r="DR23" i="70"/>
  <c r="DT23" i="70" s="1"/>
  <c r="CF24" i="1"/>
  <c r="CI24" i="1"/>
  <c r="CH17" i="1"/>
  <c r="CJ17" i="1"/>
  <c r="DR34" i="75"/>
  <c r="DT34" i="75" s="1"/>
  <c r="DR16" i="67"/>
  <c r="DT16" i="67" s="1"/>
  <c r="DR16" i="56"/>
  <c r="DT16" i="56" s="1"/>
  <c r="DR27" i="48"/>
  <c r="DT27" i="48" s="1"/>
  <c r="DT13" i="64"/>
  <c r="DR33" i="62"/>
  <c r="DT33" i="62" s="1"/>
  <c r="DR17" i="74"/>
  <c r="DT17" i="74" s="1"/>
  <c r="DR29" i="58"/>
  <c r="DT29" i="58" s="1"/>
  <c r="DR19" i="47"/>
  <c r="DT19" i="47" s="1"/>
  <c r="DR21" i="74"/>
  <c r="DT21" i="74" s="1"/>
  <c r="DR16" i="57"/>
  <c r="DT16" i="57" s="1"/>
  <c r="DR18" i="72"/>
  <c r="DT18" i="72" s="1"/>
  <c r="DR17" i="52"/>
  <c r="DT17" i="52" s="1"/>
  <c r="DR23" i="56"/>
  <c r="DT23" i="56" s="1"/>
  <c r="DR19" i="69"/>
  <c r="DT19" i="69" s="1"/>
  <c r="DR31" i="64"/>
  <c r="DT31" i="64" s="1"/>
  <c r="DR30" i="70"/>
  <c r="DT30" i="70" s="1"/>
  <c r="DR12" i="49"/>
  <c r="DT12" i="49" s="1"/>
  <c r="DT13" i="49"/>
  <c r="DR27" i="72"/>
  <c r="DT27" i="72" s="1"/>
  <c r="DR12" i="47"/>
  <c r="DT12" i="47" s="1"/>
  <c r="DR34" i="67"/>
  <c r="DT34" i="67" s="1"/>
  <c r="DR32" i="49"/>
  <c r="DT32" i="49" s="1"/>
  <c r="DR10" i="60"/>
  <c r="DT10" i="60" s="1"/>
  <c r="DR25" i="64"/>
  <c r="DT25" i="64" s="1"/>
  <c r="DR18" i="46"/>
  <c r="DT18" i="46" s="1"/>
  <c r="DR26" i="69"/>
  <c r="DT26" i="69" s="1"/>
  <c r="DR16" i="59"/>
  <c r="DT16" i="59" s="1"/>
  <c r="DR22" i="58"/>
  <c r="DT22" i="58" s="1"/>
  <c r="DR27" i="52"/>
  <c r="DT27" i="52" s="1"/>
  <c r="DR21" i="65"/>
  <c r="DT21" i="65" s="1"/>
  <c r="DR17" i="50"/>
  <c r="DT17" i="50" s="1"/>
  <c r="DR32" i="64"/>
  <c r="DT32" i="64" s="1"/>
  <c r="DR26" i="50"/>
  <c r="DT26" i="50" s="1"/>
  <c r="DR11" i="72"/>
  <c r="DT11" i="72" s="1"/>
  <c r="DR25" i="61"/>
  <c r="DT25" i="61" s="1"/>
  <c r="DR25" i="51"/>
  <c r="DT25" i="51" s="1"/>
  <c r="DR26" i="72"/>
  <c r="DT26" i="72" s="1"/>
  <c r="DR11" i="52"/>
  <c r="DT11" i="52" s="1"/>
  <c r="DR24" i="67"/>
  <c r="DT24" i="67" s="1"/>
  <c r="DR21" i="62"/>
  <c r="DT21" i="62" s="1"/>
  <c r="DR21" i="57"/>
  <c r="DT21" i="57" s="1"/>
  <c r="DR29" i="74"/>
  <c r="DT29" i="74" s="1"/>
  <c r="DR35" i="71"/>
  <c r="DT35" i="71" s="1"/>
  <c r="DR15" i="47"/>
  <c r="DT15" i="47" s="1"/>
  <c r="DR12" i="58"/>
  <c r="DT12" i="58" s="1"/>
  <c r="DR28" i="62"/>
  <c r="DT28" i="62" s="1"/>
  <c r="DR31" i="58"/>
  <c r="DT31" i="58" s="1"/>
  <c r="DT13" i="69"/>
  <c r="DR20" i="53"/>
  <c r="DT20" i="53" s="1"/>
  <c r="DR27" i="66"/>
  <c r="DT27" i="66" s="1"/>
  <c r="DT33" i="60"/>
  <c r="DT13" i="47"/>
  <c r="DR16" i="58"/>
  <c r="DT16" i="58" s="1"/>
  <c r="DR35" i="48"/>
  <c r="DT35" i="48" s="1"/>
  <c r="DR35" i="75"/>
  <c r="DT35" i="75" s="1"/>
  <c r="DR12" i="46"/>
  <c r="DT12" i="46" s="1"/>
  <c r="DR31" i="51"/>
  <c r="DT31" i="51" s="1"/>
  <c r="DR26" i="57"/>
  <c r="DT26" i="57" s="1"/>
  <c r="DR18" i="53"/>
  <c r="DT18" i="53" s="1"/>
  <c r="DR30" i="46"/>
  <c r="DT30" i="46" s="1"/>
  <c r="DT33" i="66"/>
  <c r="DR20" i="58"/>
  <c r="DT20" i="58" s="1"/>
  <c r="DT31" i="67"/>
  <c r="DR27" i="70"/>
  <c r="DT27" i="70" s="1"/>
  <c r="DR31" i="66"/>
  <c r="DT31" i="66" s="1"/>
  <c r="DR13" i="67"/>
  <c r="DT13" i="67" s="1"/>
  <c r="DR28" i="56"/>
  <c r="DT28" i="56" s="1"/>
  <c r="DR14" i="47"/>
  <c r="DT14" i="47" s="1"/>
  <c r="DR29" i="60"/>
  <c r="DT29" i="60" s="1"/>
  <c r="DR25" i="65"/>
  <c r="DT25" i="65" s="1"/>
  <c r="DR28" i="74"/>
  <c r="DT28" i="74" s="1"/>
  <c r="DR13" i="65"/>
  <c r="DT13" i="65" s="1"/>
  <c r="DR16" i="55"/>
  <c r="DT16" i="55" s="1"/>
  <c r="DR13" i="58"/>
  <c r="DT13" i="58" s="1"/>
  <c r="DR11" i="71"/>
  <c r="DT11" i="71" s="1"/>
  <c r="DR21" i="70"/>
  <c r="DT21" i="70" s="1"/>
  <c r="DR23" i="69"/>
  <c r="DT23" i="69" s="1"/>
  <c r="DR12" i="61"/>
  <c r="DT12" i="61" s="1"/>
  <c r="DR30" i="47"/>
  <c r="DT30" i="47" s="1"/>
  <c r="DR20" i="65"/>
  <c r="DT20" i="65" s="1"/>
  <c r="DR30" i="72"/>
  <c r="DT30" i="72" s="1"/>
  <c r="DR20" i="49"/>
  <c r="DT20" i="49" s="1"/>
  <c r="DR16" i="48"/>
  <c r="DT16" i="48" s="1"/>
  <c r="DR28" i="65"/>
  <c r="DT28" i="65" s="1"/>
  <c r="DR23" i="71"/>
  <c r="DT23" i="71" s="1"/>
  <c r="DR34" i="46"/>
  <c r="DT34" i="46" s="1"/>
  <c r="DR24" i="50"/>
  <c r="DT24" i="50" s="1"/>
  <c r="DR35" i="52"/>
  <c r="DT35" i="52" s="1"/>
  <c r="DR32" i="62"/>
  <c r="DT32" i="62" s="1"/>
  <c r="DR32" i="57"/>
  <c r="DT32" i="57" s="1"/>
  <c r="DR30" i="56"/>
  <c r="DT30" i="56" s="1"/>
  <c r="DR23" i="53"/>
  <c r="DT23" i="53" s="1"/>
  <c r="DR24" i="59"/>
  <c r="DT24" i="59" s="1"/>
  <c r="DR20" i="48"/>
  <c r="DT20" i="48" s="1"/>
  <c r="DR18" i="75"/>
  <c r="DT18" i="75" s="1"/>
  <c r="DR12" i="65"/>
  <c r="DT12" i="65" s="1"/>
  <c r="DR14" i="74"/>
  <c r="DT14" i="74" s="1"/>
  <c r="DT22" i="56"/>
  <c r="DR28" i="76"/>
  <c r="DT28" i="76" s="1"/>
  <c r="DR34" i="47"/>
  <c r="DT34" i="47" s="1"/>
  <c r="DR11" i="56"/>
  <c r="DT11" i="56" s="1"/>
  <c r="DR28" i="60"/>
  <c r="DT28" i="60" s="1"/>
  <c r="DR24" i="75"/>
  <c r="DT24" i="75" s="1"/>
  <c r="DR21" i="48"/>
  <c r="DT21" i="48" s="1"/>
  <c r="DR30" i="76"/>
  <c r="DT30" i="76" s="1"/>
  <c r="DR23" i="64"/>
  <c r="DT23" i="64" s="1"/>
  <c r="DR15" i="68"/>
  <c r="DT15" i="68" s="1"/>
  <c r="DR24" i="68"/>
  <c r="DT24" i="68" s="1"/>
  <c r="DR17" i="72"/>
  <c r="DT17" i="72" s="1"/>
  <c r="DR28" i="55"/>
  <c r="DT28" i="55" s="1"/>
  <c r="DR17" i="57"/>
  <c r="DT17" i="57" s="1"/>
  <c r="DR35" i="50"/>
  <c r="DT35" i="50" s="1"/>
  <c r="DR31" i="55"/>
  <c r="DT31" i="55" s="1"/>
  <c r="DR29" i="47"/>
  <c r="DT29" i="47" s="1"/>
  <c r="DR17" i="70"/>
  <c r="DT17" i="70" s="1"/>
  <c r="DR28" i="64"/>
  <c r="DT28" i="64" s="1"/>
  <c r="DR18" i="65"/>
  <c r="DT18" i="65" s="1"/>
  <c r="DR23" i="61"/>
  <c r="DT23" i="61" s="1"/>
  <c r="DR15" i="58"/>
  <c r="DT15" i="58" s="1"/>
  <c r="DR23" i="60"/>
  <c r="DT23" i="60" s="1"/>
  <c r="DR26" i="64"/>
  <c r="DT26" i="64" s="1"/>
  <c r="DR23" i="68"/>
  <c r="DT23" i="68" s="1"/>
  <c r="DR32" i="48"/>
  <c r="DT32" i="48" s="1"/>
  <c r="DR19" i="55"/>
  <c r="DT19" i="55" s="1"/>
  <c r="DR16" i="60"/>
  <c r="DT16" i="60" s="1"/>
  <c r="DR18" i="48"/>
  <c r="DR28" i="70"/>
  <c r="DT28" i="70" s="1"/>
  <c r="DR35" i="53"/>
  <c r="DT35" i="53" s="1"/>
  <c r="DR25" i="70"/>
  <c r="DT25" i="70" s="1"/>
  <c r="DR29" i="72"/>
  <c r="DT29" i="72" s="1"/>
  <c r="DR15" i="50"/>
  <c r="DT15" i="50" s="1"/>
  <c r="DR14" i="71"/>
  <c r="DT14" i="71" s="1"/>
  <c r="DR18" i="50"/>
  <c r="DT18" i="50" s="1"/>
  <c r="DR35" i="70"/>
  <c r="DT35" i="70" s="1"/>
  <c r="DR17" i="68"/>
  <c r="DT17" i="68" s="1"/>
  <c r="DR29" i="65"/>
  <c r="DT29" i="65" s="1"/>
  <c r="DR33" i="56"/>
  <c r="DT33" i="56" s="1"/>
  <c r="DR11" i="47"/>
  <c r="DT11" i="47" s="1"/>
  <c r="DR25" i="69"/>
  <c r="DT25" i="69" s="1"/>
  <c r="DR31" i="50"/>
  <c r="DT31" i="50" s="1"/>
  <c r="DR28" i="61"/>
  <c r="DT28" i="61" s="1"/>
  <c r="DR15" i="53"/>
  <c r="DT15" i="53" s="1"/>
  <c r="DR13" i="66"/>
  <c r="DT13" i="66" s="1"/>
  <c r="DT15" i="46"/>
  <c r="DR15" i="66"/>
  <c r="DT15" i="66" s="1"/>
  <c r="DR20" i="72"/>
  <c r="DT20" i="72" s="1"/>
  <c r="DR19" i="53"/>
  <c r="DT19" i="53" s="1"/>
  <c r="DR16" i="70"/>
  <c r="DT16" i="70" s="1"/>
  <c r="DR17" i="54"/>
  <c r="DT17" i="54" s="1"/>
  <c r="DR30" i="61"/>
  <c r="DT30" i="61" s="1"/>
  <c r="DR35" i="55"/>
  <c r="DT35" i="55" s="1"/>
  <c r="DR27" i="51"/>
  <c r="DT27" i="51" s="1"/>
  <c r="DR31" i="52"/>
  <c r="DT31" i="52" s="1"/>
  <c r="DR15" i="55"/>
  <c r="DT15" i="55" s="1"/>
  <c r="DR28" i="50"/>
  <c r="DT28" i="50" s="1"/>
  <c r="DR32" i="66"/>
  <c r="DT32" i="66" s="1"/>
  <c r="DR35" i="63"/>
  <c r="DT35" i="63" s="1"/>
  <c r="DR28" i="52"/>
  <c r="DT28" i="52" s="1"/>
  <c r="DR33" i="61"/>
  <c r="DT33" i="61" s="1"/>
  <c r="DR31" i="59"/>
  <c r="DT31" i="59" s="1"/>
  <c r="DR32" i="71"/>
  <c r="DT32" i="71" s="1"/>
  <c r="DR25" i="59"/>
  <c r="DT25" i="59" s="1"/>
  <c r="DR19" i="64"/>
  <c r="DT19" i="64" s="1"/>
  <c r="DR20" i="57"/>
  <c r="DT20" i="57" s="1"/>
  <c r="DR15" i="51"/>
  <c r="DT15" i="51" s="1"/>
  <c r="DT14" i="61"/>
  <c r="DR19" i="70"/>
  <c r="DT19" i="70" s="1"/>
  <c r="DR27" i="55"/>
  <c r="DT27" i="55" s="1"/>
  <c r="DT27" i="49"/>
  <c r="DR11" i="46"/>
  <c r="DT11" i="46" s="1"/>
  <c r="DR18" i="64"/>
  <c r="DT18" i="64" s="1"/>
  <c r="DR21" i="58"/>
  <c r="DT21" i="58" s="1"/>
  <c r="DR18" i="47"/>
  <c r="DT18" i="47" s="1"/>
  <c r="DR14" i="53"/>
  <c r="DT14" i="53" s="1"/>
  <c r="DR21" i="54"/>
  <c r="DT21" i="54" s="1"/>
  <c r="DR17" i="76"/>
  <c r="DT17" i="76" s="1"/>
  <c r="DR22" i="54"/>
  <c r="DT22" i="54" s="1"/>
  <c r="DR33" i="54"/>
  <c r="DT33" i="54" s="1"/>
  <c r="DR35" i="59"/>
  <c r="DT35" i="59" s="1"/>
  <c r="DR24" i="69"/>
  <c r="DT24" i="69" s="1"/>
  <c r="DR32" i="55"/>
  <c r="DT32" i="55" s="1"/>
  <c r="DR29" i="64"/>
  <c r="DT29" i="64" s="1"/>
  <c r="DR24" i="66"/>
  <c r="DT24" i="66" s="1"/>
  <c r="DR12" i="70"/>
  <c r="DT12" i="70" s="1"/>
  <c r="DR19" i="50"/>
  <c r="DT19" i="50" s="1"/>
  <c r="DR14" i="57"/>
  <c r="DT14" i="57" s="1"/>
  <c r="DR29" i="70"/>
  <c r="DT29" i="70" s="1"/>
  <c r="DR21" i="60"/>
  <c r="DT21" i="60" s="1"/>
  <c r="DR13" i="46"/>
  <c r="DT13" i="46" s="1"/>
  <c r="DR27" i="62"/>
  <c r="DT27" i="62" s="1"/>
  <c r="DR15" i="71"/>
  <c r="DT15" i="71" s="1"/>
  <c r="DR30" i="66"/>
  <c r="DT30" i="66" s="1"/>
  <c r="DR30" i="74"/>
  <c r="DT30" i="74" s="1"/>
  <c r="DR27" i="71"/>
  <c r="DT27" i="71" s="1"/>
  <c r="DR17" i="62"/>
  <c r="DT17" i="62" s="1"/>
  <c r="DR20" i="60"/>
  <c r="DT20" i="60" s="1"/>
  <c r="DR26" i="47"/>
  <c r="DT26" i="47" s="1"/>
  <c r="DR33" i="75"/>
  <c r="DT33" i="75" s="1"/>
  <c r="DR12" i="64"/>
  <c r="DT12" i="64" s="1"/>
  <c r="DR25" i="76"/>
  <c r="DT25" i="76" s="1"/>
  <c r="DR22" i="57"/>
  <c r="DT22" i="57" s="1"/>
  <c r="DR34" i="61"/>
  <c r="DT34" i="61" s="1"/>
  <c r="DR34" i="60"/>
  <c r="DT34" i="60" s="1"/>
  <c r="DR16" i="47"/>
  <c r="DT16" i="47" s="1"/>
  <c r="DR24" i="76"/>
  <c r="DT24" i="76" s="1"/>
  <c r="DR28" i="72"/>
  <c r="DT28" i="72" s="1"/>
  <c r="DR32" i="53"/>
  <c r="DT32" i="53" s="1"/>
  <c r="DR26" i="63"/>
  <c r="DT26" i="63" s="1"/>
  <c r="DR35" i="69"/>
  <c r="DT35" i="69" s="1"/>
  <c r="DR18" i="52"/>
  <c r="DT18" i="52" s="1"/>
  <c r="DR14" i="52"/>
  <c r="DT14" i="52" s="1"/>
  <c r="DR15" i="48"/>
  <c r="DT15" i="48" s="1"/>
  <c r="DR18" i="68"/>
  <c r="DT18" i="68" s="1"/>
  <c r="DR29" i="49"/>
  <c r="DT29" i="49" s="1"/>
  <c r="DR15" i="72"/>
  <c r="DT15" i="72" s="1"/>
  <c r="DR17" i="58"/>
  <c r="DT17" i="58" s="1"/>
  <c r="DR19" i="59"/>
  <c r="DT19" i="59" s="1"/>
  <c r="DR32" i="50"/>
  <c r="DT32" i="50" s="1"/>
  <c r="DR32" i="51"/>
  <c r="DT32" i="51" s="1"/>
  <c r="DR26" i="65"/>
  <c r="DT26" i="65" s="1"/>
  <c r="DR18" i="54"/>
  <c r="DT18" i="54" s="1"/>
  <c r="DR26" i="75"/>
  <c r="DT26" i="75" s="1"/>
  <c r="DR13" i="57"/>
  <c r="DT13" i="57" s="1"/>
  <c r="DR15" i="64"/>
  <c r="DT15" i="64" s="1"/>
  <c r="DR23" i="62"/>
  <c r="DT23" i="62" s="1"/>
  <c r="DR14" i="70"/>
  <c r="DT14" i="70" s="1"/>
  <c r="DR20" i="46"/>
  <c r="DT20" i="46" s="1"/>
  <c r="DR18" i="66"/>
  <c r="DT18" i="66" s="1"/>
  <c r="DR17" i="61"/>
  <c r="DT17" i="61" s="1"/>
  <c r="DR19" i="52"/>
  <c r="DT19" i="52" s="1"/>
  <c r="DR28" i="46"/>
  <c r="DT28" i="46" s="1"/>
  <c r="DR22" i="47"/>
  <c r="DT22" i="47" s="1"/>
  <c r="DR35" i="49"/>
  <c r="DT35" i="49" s="1"/>
  <c r="DR26" i="59"/>
  <c r="DT26" i="59" s="1"/>
  <c r="DR34" i="53"/>
  <c r="DT34" i="53" s="1"/>
  <c r="DR34" i="63"/>
  <c r="DT34" i="63" s="1"/>
  <c r="DR22" i="66"/>
  <c r="DT22" i="66" s="1"/>
  <c r="DR13" i="48"/>
  <c r="DT13" i="48" s="1"/>
  <c r="DR32" i="76"/>
  <c r="DT32" i="76" s="1"/>
  <c r="DR30" i="55"/>
  <c r="DT30" i="55" s="1"/>
  <c r="DR16" i="53"/>
  <c r="DT16" i="53" s="1"/>
  <c r="DR33" i="72"/>
  <c r="DT33" i="72" s="1"/>
  <c r="DR24" i="57"/>
  <c r="DT24" i="57" s="1"/>
  <c r="DR29" i="68"/>
  <c r="DT29" i="68" s="1"/>
  <c r="DR35" i="47"/>
  <c r="DT35" i="47" s="1"/>
  <c r="DR28" i="66"/>
  <c r="DT28" i="66" s="1"/>
  <c r="DR11" i="58"/>
  <c r="DT11" i="58" s="1"/>
  <c r="DR13" i="63"/>
  <c r="DT13" i="63" s="1"/>
  <c r="DR30" i="59"/>
  <c r="DT30" i="59" s="1"/>
  <c r="DR29" i="66"/>
  <c r="DT29" i="66" s="1"/>
  <c r="DR19" i="58"/>
  <c r="DT19" i="58" s="1"/>
  <c r="DR20" i="47"/>
  <c r="DT20" i="47" s="1"/>
  <c r="DR21" i="55"/>
  <c r="DT21" i="55" s="1"/>
  <c r="DR29" i="46"/>
  <c r="DT29" i="46" s="1"/>
  <c r="DR33" i="51"/>
  <c r="DT33" i="51" s="1"/>
  <c r="DR21" i="61"/>
  <c r="DT21" i="61" s="1"/>
  <c r="DR20" i="70"/>
  <c r="DT20" i="70" s="1"/>
  <c r="DR34" i="58"/>
  <c r="DT34" i="58" s="1"/>
  <c r="DR34" i="52"/>
  <c r="DT34" i="52" s="1"/>
  <c r="DR11" i="63"/>
  <c r="DT11" i="63" s="1"/>
  <c r="DR20" i="52"/>
  <c r="DT20" i="52" s="1"/>
  <c r="DR14" i="56"/>
  <c r="DT14" i="56" s="1"/>
  <c r="DR33" i="71"/>
  <c r="DT33" i="71" s="1"/>
  <c r="DR15" i="62"/>
  <c r="DT15" i="62" s="1"/>
  <c r="DR13" i="52"/>
  <c r="DT13" i="52" s="1"/>
  <c r="DR12" i="50"/>
  <c r="DT12" i="50" s="1"/>
  <c r="DR27" i="68"/>
  <c r="DT27" i="68" s="1"/>
  <c r="DR30" i="60"/>
  <c r="DT30" i="60" s="1"/>
  <c r="DR28" i="57"/>
  <c r="DT28" i="57" s="1"/>
  <c r="DR16" i="76"/>
  <c r="DT16" i="76" s="1"/>
  <c r="DR19" i="67"/>
  <c r="DT19" i="67" s="1"/>
  <c r="DR23" i="51"/>
  <c r="DT23" i="51" s="1"/>
  <c r="DR22" i="75"/>
  <c r="DT22" i="75" s="1"/>
  <c r="DR26" i="74"/>
  <c r="DT26" i="74" s="1"/>
  <c r="DR25" i="71"/>
  <c r="DT25" i="71" s="1"/>
  <c r="DR21" i="66"/>
  <c r="DT21" i="66" s="1"/>
  <c r="DR24" i="56"/>
  <c r="DT24" i="56" s="1"/>
  <c r="DR23" i="74"/>
  <c r="DT23" i="74" s="1"/>
  <c r="DR12" i="51"/>
  <c r="DT12" i="51" s="1"/>
  <c r="DR16" i="71"/>
  <c r="DT16" i="71" s="1"/>
  <c r="DR26" i="76"/>
  <c r="DT26" i="76" s="1"/>
  <c r="DR26" i="46"/>
  <c r="DT26" i="46" s="1"/>
  <c r="DR27" i="64"/>
  <c r="DT27" i="64" s="1"/>
  <c r="DR28" i="59"/>
  <c r="DT28" i="59" s="1"/>
  <c r="DR27" i="46"/>
  <c r="DT27" i="46" s="1"/>
  <c r="DR24" i="55"/>
  <c r="DT24" i="55" s="1"/>
  <c r="DR15" i="49"/>
  <c r="DT15" i="49" s="1"/>
  <c r="DR14" i="54"/>
  <c r="DT14" i="54" s="1"/>
  <c r="DR25" i="75"/>
  <c r="DT25" i="75" s="1"/>
  <c r="DR32" i="60"/>
  <c r="DT32" i="60" s="1"/>
  <c r="DR12" i="54"/>
  <c r="DT12" i="54" s="1"/>
  <c r="DR12" i="71"/>
  <c r="DT12" i="71" s="1"/>
  <c r="DR25" i="74"/>
  <c r="DT25" i="74" s="1"/>
  <c r="DR27" i="53"/>
  <c r="DT27" i="53" s="1"/>
  <c r="DR16" i="61"/>
  <c r="DT16" i="61" s="1"/>
  <c r="DR24" i="51"/>
  <c r="DT24" i="51" s="1"/>
  <c r="DR19" i="76"/>
  <c r="DT19" i="76" s="1"/>
  <c r="DR23" i="72"/>
  <c r="DT23" i="72" s="1"/>
  <c r="DR26" i="53"/>
  <c r="DT26" i="53" s="1"/>
  <c r="DR19" i="62"/>
  <c r="DT19" i="62" s="1"/>
  <c r="DR22" i="61"/>
  <c r="DT22" i="61" s="1"/>
  <c r="DR34" i="66"/>
  <c r="DT34" i="66" s="1"/>
  <c r="DR12" i="76"/>
  <c r="DT12" i="76" s="1"/>
  <c r="DR30" i="53"/>
  <c r="DT30" i="53" s="1"/>
  <c r="DR11" i="51"/>
  <c r="DT11" i="51" s="1"/>
  <c r="DR20" i="63"/>
  <c r="DT20" i="63" s="1"/>
  <c r="DR16" i="69"/>
  <c r="DT16" i="69" s="1"/>
  <c r="DR16" i="75"/>
  <c r="DT16" i="75" s="1"/>
  <c r="DR16" i="46"/>
  <c r="DT16" i="46" s="1"/>
  <c r="DR26" i="55"/>
  <c r="DT26" i="55" s="1"/>
  <c r="DR31" i="68"/>
  <c r="DT31" i="68" s="1"/>
  <c r="DR27" i="76"/>
  <c r="DT27" i="76" s="1"/>
  <c r="DR21" i="63"/>
  <c r="DT21" i="63" s="1"/>
  <c r="DR30" i="68"/>
  <c r="DT30" i="68" s="1"/>
  <c r="DR16" i="62"/>
  <c r="DT16" i="62" s="1"/>
  <c r="DR17" i="46"/>
  <c r="DT17" i="46" s="1"/>
  <c r="DR29" i="76"/>
  <c r="DT29" i="76" s="1"/>
  <c r="DR28" i="68"/>
  <c r="DT28" i="68" s="1"/>
  <c r="DR23" i="54"/>
  <c r="DT23" i="54" s="1"/>
  <c r="DR33" i="50"/>
  <c r="DT33" i="50" s="1"/>
  <c r="DR11" i="59"/>
  <c r="DT11" i="59" s="1"/>
  <c r="DR25" i="60"/>
  <c r="DT25" i="60" s="1"/>
  <c r="DR25" i="49"/>
  <c r="DT25" i="49" s="1"/>
  <c r="DR12" i="48"/>
  <c r="DT12" i="48" s="1"/>
  <c r="DR30" i="71"/>
  <c r="DT30" i="71" s="1"/>
  <c r="DR34" i="55"/>
  <c r="DT34" i="55" s="1"/>
  <c r="DR32" i="65"/>
  <c r="DT32" i="65" s="1"/>
  <c r="DR27" i="58"/>
  <c r="DT27" i="58" s="1"/>
  <c r="DR19" i="57"/>
  <c r="DT19" i="57" s="1"/>
  <c r="DR30" i="49"/>
  <c r="DT30" i="49" s="1"/>
  <c r="DR23" i="50"/>
  <c r="DT23" i="50" s="1"/>
  <c r="DR30" i="64"/>
  <c r="DT30" i="64" s="1"/>
  <c r="DR20" i="74"/>
  <c r="DT20" i="74" s="1"/>
  <c r="DR29" i="51"/>
  <c r="DT29" i="51" s="1"/>
  <c r="DR13" i="68"/>
  <c r="DT13" i="68" s="1"/>
  <c r="DR23" i="66"/>
  <c r="DT23" i="66" s="1"/>
  <c r="DR14" i="67"/>
  <c r="DT14" i="67" s="1"/>
  <c r="DR22" i="48"/>
  <c r="DT22" i="48" s="1"/>
  <c r="DR30" i="58"/>
  <c r="DT30" i="58" s="1"/>
  <c r="DR34" i="56"/>
  <c r="DT34" i="56" s="1"/>
  <c r="DR11" i="48"/>
  <c r="DT11" i="48" s="1"/>
  <c r="DR20" i="55"/>
  <c r="DT20" i="55" s="1"/>
  <c r="DR21" i="75"/>
  <c r="DT21" i="75" s="1"/>
  <c r="DR34" i="57"/>
  <c r="DT34" i="57" s="1"/>
  <c r="DR24" i="49"/>
  <c r="DT24" i="49" s="1"/>
  <c r="DR20" i="75"/>
  <c r="DT20" i="75" s="1"/>
  <c r="DR20" i="66"/>
  <c r="DT20" i="66" s="1"/>
  <c r="DR17" i="55"/>
  <c r="DT17" i="55" s="1"/>
  <c r="DR31" i="46"/>
  <c r="DT31" i="46" s="1"/>
  <c r="DR29" i="50"/>
  <c r="DT29" i="50" s="1"/>
  <c r="DR13" i="60"/>
  <c r="DT13" i="60" s="1"/>
  <c r="DR18" i="63"/>
  <c r="DT18" i="63" s="1"/>
  <c r="DR20" i="64"/>
  <c r="DT20" i="64" s="1"/>
  <c r="DR11" i="67"/>
  <c r="DT11" i="67" s="1"/>
  <c r="DR13" i="53"/>
  <c r="DT13" i="53" s="1"/>
  <c r="DR24" i="48"/>
  <c r="DT24" i="48" s="1"/>
  <c r="DR31" i="49"/>
  <c r="DT31" i="49" s="1"/>
  <c r="DR11" i="66"/>
  <c r="DT11" i="66" s="1"/>
  <c r="DR22" i="65"/>
  <c r="DT22" i="65" s="1"/>
  <c r="DR34" i="65"/>
  <c r="DT34" i="65" s="1"/>
  <c r="DR14" i="58"/>
  <c r="DT14" i="58" s="1"/>
  <c r="DR15" i="52"/>
  <c r="DT15" i="52" s="1"/>
  <c r="DR29" i="55"/>
  <c r="DT29" i="55" s="1"/>
  <c r="DR33" i="47"/>
  <c r="DT33" i="47" s="1"/>
  <c r="DR34" i="54"/>
  <c r="DT34" i="54" s="1"/>
  <c r="DR11" i="57"/>
  <c r="DT11" i="57" s="1"/>
  <c r="DR29" i="67"/>
  <c r="DT29" i="67" s="1"/>
  <c r="DR22" i="72"/>
  <c r="DT22" i="72" s="1"/>
  <c r="DR29" i="61"/>
  <c r="DT29" i="61" s="1"/>
  <c r="DR17" i="47"/>
  <c r="DT17" i="47" s="1"/>
  <c r="DR31" i="70"/>
  <c r="DT31" i="70" s="1"/>
  <c r="DR11" i="54"/>
  <c r="DT11" i="54" s="1"/>
  <c r="DR24" i="47"/>
  <c r="DT24" i="47" s="1"/>
  <c r="DR24" i="58"/>
  <c r="DT24" i="58" s="1"/>
  <c r="DR21" i="67"/>
  <c r="DT21" i="67" s="1"/>
  <c r="DR33" i="76"/>
  <c r="DT33" i="76" s="1"/>
  <c r="DR30" i="50"/>
  <c r="DT30" i="50" s="1"/>
  <c r="DR18" i="55"/>
  <c r="DT18" i="55" s="1"/>
  <c r="DR31" i="54"/>
  <c r="DT31" i="54" s="1"/>
  <c r="DR34" i="50"/>
  <c r="DT34" i="50" s="1"/>
  <c r="DR26" i="51"/>
  <c r="DT26" i="51" s="1"/>
  <c r="DR21" i="68"/>
  <c r="DT21" i="68" s="1"/>
  <c r="DR26" i="62"/>
  <c r="DT26" i="62" s="1"/>
  <c r="DR15" i="54"/>
  <c r="DT15" i="54" s="1"/>
  <c r="DR20" i="68"/>
  <c r="DT20" i="68" s="1"/>
  <c r="DR20" i="50"/>
  <c r="DT20" i="50" s="1"/>
  <c r="DR12" i="60"/>
  <c r="DT12" i="60" s="1"/>
  <c r="DR31" i="53"/>
  <c r="DT31" i="53" s="1"/>
  <c r="DR18" i="74"/>
  <c r="DT18" i="74" s="1"/>
  <c r="DR17" i="71"/>
  <c r="DT17" i="71" s="1"/>
  <c r="DR28" i="53"/>
  <c r="DT28" i="53" s="1"/>
  <c r="DR31" i="48"/>
  <c r="DT31" i="48" s="1"/>
  <c r="DR12" i="63"/>
  <c r="DT12" i="63" s="1"/>
  <c r="DR16" i="63"/>
  <c r="DT16" i="63" s="1"/>
  <c r="DR22" i="70"/>
  <c r="DT22" i="70" s="1"/>
  <c r="DR35" i="66"/>
  <c r="DT35" i="66" s="1"/>
  <c r="DR29" i="57"/>
  <c r="DT29" i="57" s="1"/>
  <c r="DR15" i="59"/>
  <c r="DT15" i="59" s="1"/>
  <c r="DR16" i="68"/>
  <c r="DT16" i="68" s="1"/>
  <c r="DR18" i="49"/>
  <c r="DT18" i="49" s="1"/>
  <c r="DR11" i="74"/>
  <c r="DT11" i="74" s="1"/>
  <c r="DR21" i="64"/>
  <c r="DT21" i="64" s="1"/>
  <c r="DR30" i="69"/>
  <c r="DT30" i="69" s="1"/>
  <c r="DR18" i="59"/>
  <c r="DT18" i="59" s="1"/>
  <c r="DR24" i="70"/>
  <c r="DT24" i="70" s="1"/>
  <c r="DR13" i="54"/>
  <c r="DT13" i="54" s="1"/>
  <c r="DR33" i="74"/>
  <c r="DT33" i="74" s="1"/>
  <c r="DR30" i="75"/>
  <c r="DT30" i="75" s="1"/>
  <c r="DR25" i="48"/>
  <c r="DT25" i="48" s="1"/>
  <c r="DR19" i="74"/>
  <c r="DT19" i="74" s="1"/>
  <c r="DR24" i="61"/>
  <c r="DT24" i="61" s="1"/>
  <c r="DR31" i="75"/>
  <c r="DT31" i="75" s="1"/>
  <c r="DR18" i="70"/>
  <c r="DT18" i="70" s="1"/>
  <c r="DT11" i="70"/>
  <c r="DT27" i="67"/>
  <c r="DR35" i="51"/>
  <c r="DT35" i="51" s="1"/>
  <c r="DR35" i="46"/>
  <c r="DT35" i="46" s="1"/>
  <c r="DR18" i="51"/>
  <c r="DT18" i="51" s="1"/>
  <c r="DR28" i="71"/>
  <c r="DT28" i="71" s="1"/>
  <c r="DR24" i="52"/>
  <c r="DT24" i="52" s="1"/>
  <c r="DR12" i="67"/>
  <c r="DT12" i="67" s="1"/>
  <c r="DR30" i="54"/>
  <c r="DT30" i="54" s="1"/>
  <c r="DR22" i="52"/>
  <c r="DT22" i="52" s="1"/>
  <c r="DR21" i="49"/>
  <c r="DT21" i="49" s="1"/>
  <c r="DR23" i="58"/>
  <c r="DT23" i="58" s="1"/>
  <c r="DR21" i="76"/>
  <c r="DT21" i="76" s="1"/>
  <c r="DR34" i="76"/>
  <c r="DT34" i="76" s="1"/>
  <c r="DR13" i="75"/>
  <c r="DT13" i="75" s="1"/>
  <c r="DR31" i="71"/>
  <c r="DT31" i="71" s="1"/>
  <c r="DR23" i="75"/>
  <c r="DT23" i="75" s="1"/>
  <c r="DR14" i="46"/>
  <c r="DT14" i="46" s="1"/>
  <c r="DR25" i="52"/>
  <c r="DT25" i="52" s="1"/>
  <c r="DR11" i="55"/>
  <c r="DT11" i="55" s="1"/>
  <c r="DR26" i="52"/>
  <c r="DT26" i="52" s="1"/>
  <c r="DR18" i="71"/>
  <c r="DT18" i="71" s="1"/>
  <c r="DR11" i="64"/>
  <c r="DT11" i="64" s="1"/>
  <c r="DR25" i="54"/>
  <c r="DT25" i="54" s="1"/>
  <c r="DR13" i="72"/>
  <c r="DT13" i="72" s="1"/>
  <c r="DR30" i="51"/>
  <c r="DT30" i="51" s="1"/>
  <c r="DR32" i="46"/>
  <c r="DT32" i="46" s="1"/>
  <c r="DR28" i="49"/>
  <c r="DT28" i="49" s="1"/>
  <c r="DR29" i="71"/>
  <c r="DT29" i="71" s="1"/>
  <c r="DR30" i="67"/>
  <c r="DT30" i="67" s="1"/>
  <c r="DR11" i="68"/>
  <c r="DT11" i="68" s="1"/>
  <c r="DR13" i="71"/>
  <c r="DT13" i="71" s="1"/>
  <c r="DR17" i="67"/>
  <c r="DT17" i="67" s="1"/>
  <c r="DR14" i="75"/>
  <c r="DT14" i="75" s="1"/>
  <c r="DR31" i="65"/>
  <c r="DT31" i="65" s="1"/>
  <c r="DR13" i="59"/>
  <c r="DT13" i="59" s="1"/>
  <c r="DR31" i="72"/>
  <c r="DT31" i="72" s="1"/>
  <c r="DR26" i="60"/>
  <c r="DT26" i="60" s="1"/>
  <c r="DR16" i="50"/>
  <c r="DT16" i="50" s="1"/>
  <c r="DR29" i="59"/>
  <c r="DT29" i="59" s="1"/>
  <c r="DR29" i="62"/>
  <c r="DT29" i="62" s="1"/>
  <c r="DR22" i="63"/>
  <c r="DT22" i="63" s="1"/>
  <c r="DR12" i="53"/>
  <c r="DT12" i="53" s="1"/>
  <c r="DR25" i="66"/>
  <c r="DT25" i="66" s="1"/>
  <c r="DR29" i="48"/>
  <c r="DT29" i="48" s="1"/>
  <c r="DR17" i="66"/>
  <c r="DT17" i="66" s="1"/>
  <c r="DR26" i="54"/>
  <c r="DT26" i="54" s="1"/>
  <c r="DR16" i="74"/>
  <c r="DT16" i="74" s="1"/>
  <c r="DR26" i="49"/>
  <c r="DT26" i="49" s="1"/>
  <c r="DR11" i="69"/>
  <c r="DT11" i="69" s="1"/>
  <c r="DR19" i="72"/>
  <c r="DT19" i="72" s="1"/>
  <c r="DR17" i="48"/>
  <c r="DT17" i="48" s="1"/>
  <c r="DR34" i="71"/>
  <c r="DT34" i="71" s="1"/>
  <c r="DR27" i="57"/>
  <c r="DT27" i="57" s="1"/>
  <c r="DR34" i="72"/>
  <c r="DT34" i="72" s="1"/>
  <c r="DR27" i="60"/>
  <c r="DT27" i="60" s="1"/>
  <c r="DR25" i="72"/>
  <c r="DT25" i="72" s="1"/>
  <c r="DR33" i="67"/>
  <c r="DT33" i="67" s="1"/>
  <c r="DR27" i="74"/>
  <c r="DT27" i="74" s="1"/>
  <c r="DR23" i="57"/>
  <c r="DT23" i="57" s="1"/>
  <c r="DR34" i="64"/>
  <c r="DT34" i="64" s="1"/>
  <c r="DR11" i="49"/>
  <c r="DT11" i="49" s="1"/>
  <c r="DR11" i="62"/>
  <c r="DT11" i="62" s="1"/>
  <c r="DR35" i="61"/>
  <c r="DT35" i="61" s="1"/>
  <c r="DR33" i="59"/>
  <c r="DT33" i="59" s="1"/>
  <c r="DR17" i="60"/>
  <c r="DT17" i="60" s="1"/>
  <c r="DR21" i="71"/>
  <c r="DT21" i="71" s="1"/>
  <c r="DR14" i="72"/>
  <c r="DT14" i="72" s="1"/>
  <c r="DR15" i="61"/>
  <c r="DT15" i="61" s="1"/>
  <c r="DR33" i="57"/>
  <c r="DT33" i="57" s="1"/>
  <c r="DR22" i="60"/>
  <c r="DT22" i="60" s="1"/>
  <c r="DR16" i="52"/>
  <c r="DT16" i="52" s="1"/>
  <c r="DR24" i="62"/>
  <c r="DT24" i="62" s="1"/>
  <c r="DR22" i="53"/>
  <c r="DT22" i="53" s="1"/>
  <c r="DR25" i="62"/>
  <c r="DT25" i="62" s="1"/>
  <c r="DR11" i="53"/>
  <c r="DT11" i="53" s="1"/>
  <c r="DR15" i="74"/>
  <c r="DT15" i="74" s="1"/>
  <c r="DR12" i="57"/>
  <c r="DT12" i="57" s="1"/>
  <c r="DR20" i="54"/>
  <c r="DT20" i="54" s="1"/>
  <c r="DR14" i="62"/>
  <c r="DT14" i="62" s="1"/>
  <c r="DR19" i="46"/>
  <c r="DT19" i="46" s="1"/>
  <c r="DR17" i="69"/>
  <c r="DT17" i="69" s="1"/>
  <c r="DR30" i="65"/>
  <c r="DT30" i="65" s="1"/>
  <c r="DR31" i="60"/>
  <c r="DT31" i="60" s="1"/>
  <c r="DR23" i="48"/>
  <c r="DT23" i="48" s="1"/>
  <c r="DR19" i="66"/>
  <c r="DT19" i="66" s="1"/>
  <c r="DR33" i="65"/>
  <c r="DT33" i="65" s="1"/>
  <c r="DR31" i="74"/>
  <c r="DT31" i="74" s="1"/>
  <c r="DR24" i="71"/>
  <c r="DT24" i="71" s="1"/>
  <c r="DR21" i="51"/>
  <c r="DT21" i="51" s="1"/>
  <c r="DR17" i="64"/>
  <c r="DT17" i="64" s="1"/>
  <c r="DR12" i="74"/>
  <c r="DT12" i="74" s="1"/>
  <c r="DR23" i="46"/>
  <c r="DT23" i="46" s="1"/>
  <c r="DR14" i="66"/>
  <c r="DT14" i="66" s="1"/>
  <c r="DR16" i="65"/>
  <c r="DT16" i="65" s="1"/>
  <c r="DR33" i="64"/>
  <c r="DT33" i="64" s="1"/>
  <c r="DR22" i="51"/>
  <c r="DT22" i="51" s="1"/>
  <c r="DR26" i="71"/>
  <c r="DT26" i="71" s="1"/>
  <c r="DR20" i="69"/>
  <c r="DT20" i="69" s="1"/>
  <c r="DR19" i="48"/>
  <c r="DT19" i="48" s="1"/>
  <c r="DR32" i="72"/>
  <c r="DT32" i="72" s="1"/>
  <c r="DR17" i="63"/>
  <c r="DT17" i="63" s="1"/>
  <c r="DR26" i="68"/>
  <c r="DT26" i="68" s="1"/>
  <c r="DR33" i="69"/>
  <c r="DT33" i="69" s="1"/>
  <c r="DR20" i="61"/>
  <c r="DT20" i="61" s="1"/>
  <c r="DR19" i="51"/>
  <c r="DT19" i="51" s="1"/>
  <c r="DR27" i="56"/>
  <c r="DT27" i="56" s="1"/>
  <c r="DR21" i="56"/>
  <c r="DT21" i="56" s="1"/>
  <c r="DR23" i="63"/>
  <c r="DT23" i="63" s="1"/>
  <c r="DR18" i="62"/>
  <c r="DT18" i="62" s="1"/>
  <c r="DR34" i="48"/>
  <c r="DT34" i="48" s="1"/>
  <c r="DR16" i="66"/>
  <c r="DT16" i="66" s="1"/>
  <c r="DR26" i="70"/>
  <c r="DT26" i="70" s="1"/>
  <c r="DR13" i="74"/>
  <c r="DT13" i="74" s="1"/>
  <c r="DR26" i="66"/>
  <c r="DT26" i="66" s="1"/>
  <c r="DR14" i="49"/>
  <c r="DT14" i="49" s="1"/>
  <c r="DR35" i="62"/>
  <c r="DT35" i="62" s="1"/>
  <c r="DR13" i="62"/>
  <c r="DT13" i="62" s="1"/>
  <c r="DR20" i="62"/>
  <c r="DT20" i="62" s="1"/>
  <c r="DR19" i="68"/>
  <c r="DT19" i="68" s="1"/>
  <c r="DR22" i="46"/>
  <c r="DT22" i="46" s="1"/>
  <c r="DR29" i="54"/>
  <c r="DT29" i="54" s="1"/>
  <c r="DR34" i="68"/>
  <c r="DT34" i="68" s="1"/>
  <c r="DR28" i="51"/>
  <c r="DT28" i="51" s="1"/>
  <c r="DR34" i="59"/>
  <c r="DT34" i="59" s="1"/>
  <c r="DR27" i="61"/>
  <c r="DT27" i="61" s="1"/>
  <c r="DR16" i="49"/>
  <c r="DT16" i="49" s="1"/>
  <c r="DR19" i="71"/>
  <c r="DT19" i="71" s="1"/>
  <c r="DR17" i="65"/>
  <c r="DT17" i="65" s="1"/>
  <c r="DR12" i="52"/>
  <c r="DT12" i="52" s="1"/>
  <c r="DR34" i="62"/>
  <c r="DT34" i="62" s="1"/>
  <c r="DR33" i="58"/>
  <c r="DT33" i="58" s="1"/>
  <c r="DR30" i="62"/>
  <c r="DT30" i="62" s="1"/>
  <c r="DR27" i="47"/>
  <c r="DT27" i="47" s="1"/>
  <c r="DR33" i="46"/>
  <c r="DT33" i="46" s="1"/>
  <c r="DR30" i="63"/>
  <c r="DT30" i="63" s="1"/>
  <c r="DR23" i="67"/>
  <c r="DT23" i="67" s="1"/>
  <c r="DR15" i="75"/>
  <c r="DT15" i="75" s="1"/>
  <c r="DR19" i="56"/>
  <c r="DT19" i="56" s="1"/>
  <c r="DR32" i="58"/>
  <c r="DT32" i="58" s="1"/>
  <c r="DR20" i="51"/>
  <c r="DT20" i="51" s="1"/>
  <c r="DR15" i="56"/>
  <c r="DT15" i="56" s="1"/>
  <c r="DR31" i="61"/>
  <c r="DT31" i="61" s="1"/>
  <c r="DR24" i="65"/>
  <c r="DT24" i="65" s="1"/>
  <c r="DR14" i="65"/>
  <c r="DT14" i="65" s="1"/>
  <c r="DR28" i="48"/>
  <c r="DT28" i="48" s="1"/>
  <c r="DR15" i="63"/>
  <c r="DT15" i="63" s="1"/>
  <c r="DR35" i="72"/>
  <c r="DT35" i="72" s="1"/>
  <c r="DR20" i="67"/>
  <c r="DT20" i="67" s="1"/>
  <c r="DR25" i="58"/>
  <c r="DT25" i="58" s="1"/>
  <c r="DR27" i="63"/>
  <c r="DT27" i="63" s="1"/>
  <c r="DR17" i="53"/>
  <c r="DT17" i="53" s="1"/>
  <c r="DR15" i="76"/>
  <c r="DT15" i="76" s="1"/>
  <c r="DR24" i="46"/>
  <c r="DT24" i="46" s="1"/>
  <c r="DR20" i="56"/>
  <c r="DT20" i="56" s="1"/>
  <c r="DR33" i="70"/>
  <c r="DT33" i="70" s="1"/>
  <c r="DR26" i="61"/>
  <c r="DT26" i="61" s="1"/>
  <c r="DR24" i="53"/>
  <c r="DT24" i="53" s="1"/>
  <c r="DR32" i="61"/>
  <c r="DT32" i="61" s="1"/>
  <c r="DR12" i="59"/>
  <c r="DT12" i="59" s="1"/>
  <c r="DR24" i="54"/>
  <c r="DT24" i="54" s="1"/>
  <c r="DR22" i="62"/>
  <c r="DT22" i="62" s="1"/>
  <c r="DR15" i="69"/>
  <c r="DT15" i="69" s="1"/>
  <c r="DR16" i="54"/>
  <c r="DT16" i="54" s="1"/>
  <c r="DR35" i="58"/>
  <c r="DT35" i="58" s="1"/>
  <c r="DR17" i="75"/>
  <c r="DT17" i="75" s="1"/>
  <c r="DR21" i="52"/>
  <c r="DT21" i="52" s="1"/>
  <c r="DR31" i="69"/>
  <c r="DT31" i="69" s="1"/>
  <c r="DR31" i="56"/>
  <c r="DT31" i="56" s="1"/>
  <c r="DR35" i="65"/>
  <c r="DT35" i="65" s="1"/>
  <c r="DR21" i="47"/>
  <c r="DT21" i="47" s="1"/>
  <c r="DR33" i="68"/>
  <c r="DT33" i="68" s="1"/>
  <c r="DR18" i="61"/>
  <c r="DT18" i="61" s="1"/>
  <c r="DR35" i="68"/>
  <c r="DT35" i="68" s="1"/>
  <c r="DR22" i="76"/>
  <c r="DT22" i="76" s="1"/>
  <c r="DR28" i="54"/>
  <c r="DT28" i="54" s="1"/>
  <c r="DR12" i="72"/>
  <c r="DT12" i="72" s="1"/>
  <c r="DR24" i="60"/>
  <c r="DT24" i="60" s="1"/>
  <c r="DR13" i="70"/>
  <c r="DT13" i="70" s="1"/>
  <c r="DR13" i="61"/>
  <c r="DT13" i="61" s="1"/>
  <c r="DR28" i="47"/>
  <c r="DT28" i="47" s="1"/>
  <c r="DR13" i="51"/>
  <c r="DT13" i="51" s="1"/>
  <c r="DR31" i="62"/>
  <c r="DT31" i="62" s="1"/>
  <c r="DR30" i="57"/>
  <c r="DT30" i="57" s="1"/>
  <c r="DR18" i="58"/>
  <c r="DT18" i="58" s="1"/>
  <c r="DR22" i="59"/>
  <c r="DT22" i="59" s="1"/>
  <c r="DR32" i="70"/>
  <c r="DT32" i="70" s="1"/>
  <c r="DR22" i="49"/>
  <c r="DT22" i="49" s="1"/>
  <c r="DR32" i="75"/>
  <c r="DT32" i="75" s="1"/>
  <c r="DR11" i="65"/>
  <c r="DT11" i="65" s="1"/>
  <c r="DR17" i="59"/>
  <c r="DT17" i="59" s="1"/>
  <c r="DR19" i="60"/>
  <c r="DT19" i="60" s="1"/>
  <c r="DR16" i="51"/>
  <c r="DT16" i="51" s="1"/>
  <c r="DR25" i="47"/>
  <c r="DT25" i="47" s="1"/>
  <c r="DR31" i="57"/>
  <c r="DT31" i="57" s="1"/>
  <c r="DR12" i="68"/>
  <c r="DT12" i="68" s="1"/>
  <c r="DR19" i="65"/>
  <c r="DT19" i="65" s="1"/>
  <c r="DR12" i="75"/>
  <c r="DT12" i="75" s="1"/>
  <c r="DR29" i="53"/>
  <c r="DT29" i="53" s="1"/>
  <c r="DR27" i="75"/>
  <c r="DT27" i="75" s="1"/>
  <c r="DR22" i="71"/>
  <c r="DT22" i="71" s="1"/>
  <c r="DR27" i="59"/>
  <c r="DT27" i="59" s="1"/>
  <c r="DR25" i="50"/>
  <c r="DT25" i="50" s="1"/>
  <c r="DR14" i="51"/>
  <c r="DT14" i="51" s="1"/>
  <c r="DR32" i="63"/>
  <c r="DT32" i="63" s="1"/>
  <c r="DR18" i="60"/>
  <c r="DT18" i="60" s="1"/>
  <c r="DR35" i="60"/>
  <c r="DT35" i="60" s="1"/>
  <c r="DR17" i="51"/>
  <c r="DT17" i="51" s="1"/>
  <c r="DR20" i="59"/>
  <c r="DT20" i="59" s="1"/>
  <c r="DR32" i="59"/>
  <c r="DT32" i="59" s="1"/>
  <c r="DR17" i="49"/>
  <c r="DT17" i="49" s="1"/>
  <c r="DR25" i="55"/>
  <c r="DT25" i="55" s="1"/>
  <c r="DR27" i="50"/>
  <c r="DT27" i="50" s="1"/>
  <c r="DR25" i="63"/>
  <c r="DT25" i="63" s="1"/>
  <c r="DR34" i="74"/>
  <c r="DT34" i="74" s="1"/>
  <c r="DR34" i="70"/>
  <c r="DT34" i="70" s="1"/>
  <c r="DR30" i="48"/>
  <c r="DT30" i="48" s="1"/>
  <c r="DR21" i="50"/>
  <c r="DT21" i="50" s="1"/>
  <c r="DR28" i="63"/>
  <c r="DT28" i="63" s="1"/>
  <c r="DR23" i="47"/>
  <c r="DT23" i="47" s="1"/>
  <c r="DR33" i="53"/>
  <c r="DT33" i="53" s="1"/>
  <c r="DR12" i="66"/>
  <c r="DT12" i="66" s="1"/>
  <c r="DR21" i="46"/>
  <c r="DT21" i="46" s="1"/>
  <c r="DR24" i="64"/>
  <c r="DT24" i="64" s="1"/>
  <c r="DR27" i="54"/>
  <c r="DT27" i="54" s="1"/>
  <c r="DT18" i="48"/>
  <c r="DR15" i="57"/>
  <c r="DT15" i="57" s="1"/>
  <c r="DR18" i="69"/>
  <c r="DT18" i="69" s="1"/>
  <c r="DR13" i="56"/>
  <c r="DT13" i="56" s="1"/>
  <c r="DR27" i="65"/>
  <c r="DT27" i="65" s="1"/>
  <c r="DR33" i="52"/>
  <c r="DT33" i="52" s="1"/>
  <c r="DR23" i="76"/>
  <c r="DT23" i="76" s="1"/>
  <c r="DR28" i="58"/>
  <c r="DT28" i="58" s="1"/>
  <c r="DR11" i="76"/>
  <c r="DT11" i="76" s="1"/>
  <c r="DR32" i="54"/>
  <c r="DT32" i="54" s="1"/>
  <c r="DR17" i="56"/>
  <c r="DT17" i="56" s="1"/>
  <c r="DR13" i="76"/>
  <c r="DT13" i="76" s="1"/>
  <c r="DR34" i="49"/>
  <c r="DT34" i="49" s="1"/>
  <c r="DR19" i="49"/>
  <c r="DT19" i="49" s="1"/>
  <c r="DR15" i="70"/>
  <c r="DT15" i="70" s="1"/>
  <c r="DR25" i="53"/>
  <c r="DT25" i="53" s="1"/>
  <c r="DR21" i="72"/>
  <c r="DT21" i="72" s="1"/>
  <c r="DR22" i="74"/>
  <c r="DT22" i="74" s="1"/>
  <c r="DT35" i="57"/>
  <c r="DR18" i="57"/>
  <c r="DT18" i="57" s="1"/>
  <c r="DR18" i="76"/>
  <c r="DT18" i="76" s="1"/>
  <c r="DR33" i="49"/>
  <c r="DT33" i="49" s="1"/>
  <c r="DR29" i="56"/>
  <c r="DT29" i="56" s="1"/>
  <c r="DR28" i="69"/>
  <c r="DT28" i="69" s="1"/>
  <c r="DR14" i="63"/>
  <c r="DT14" i="63" s="1"/>
  <c r="DR29" i="69"/>
  <c r="DT29" i="69" s="1"/>
  <c r="DR11" i="61"/>
  <c r="DT11" i="61" s="1"/>
  <c r="DR15" i="60"/>
  <c r="DT15" i="60" s="1"/>
  <c r="DR14" i="55"/>
  <c r="DT14" i="55" s="1"/>
  <c r="DR11" i="75"/>
  <c r="DT11" i="75" s="1"/>
  <c r="DR10" i="63"/>
  <c r="DT10" i="63" s="1"/>
  <c r="DR20" i="71"/>
  <c r="DT20" i="71" s="1"/>
  <c r="DR35" i="64"/>
  <c r="DT35" i="64" s="1"/>
  <c r="DR32" i="69"/>
  <c r="DT32" i="69" s="1"/>
  <c r="DR26" i="58"/>
  <c r="DT26" i="58" s="1"/>
  <c r="DR33" i="63"/>
  <c r="DT33" i="63" s="1"/>
  <c r="DR14" i="60"/>
  <c r="DT14" i="60" s="1"/>
  <c r="DR29" i="52"/>
  <c r="DT29" i="52" s="1"/>
  <c r="DR10" i="56"/>
  <c r="DT10" i="56" s="1"/>
  <c r="DR26" i="56"/>
  <c r="DT26" i="56" s="1"/>
  <c r="DR34" i="51"/>
  <c r="DT34" i="51" s="1"/>
  <c r="DR25" i="68"/>
  <c r="DT25" i="68" s="1"/>
  <c r="DR14" i="69"/>
  <c r="DT14" i="69" s="1"/>
  <c r="DR20" i="76"/>
  <c r="DT20" i="76" s="1"/>
  <c r="DR27" i="69"/>
  <c r="DT27" i="69" s="1"/>
  <c r="DR22" i="64"/>
  <c r="DT22" i="64" s="1"/>
  <c r="DR35" i="56"/>
  <c r="DT35" i="56" s="1"/>
  <c r="DR25" i="46"/>
  <c r="DT25" i="46" s="1"/>
  <c r="DR32" i="47"/>
  <c r="DT32" i="47" s="1"/>
  <c r="DR22" i="68"/>
  <c r="DT22" i="68" s="1"/>
  <c r="DR12" i="55"/>
  <c r="DT12" i="55" s="1"/>
  <c r="DR14" i="68"/>
  <c r="DT14" i="68" s="1"/>
  <c r="DR29" i="63"/>
  <c r="DT29" i="63" s="1"/>
  <c r="DR15" i="67"/>
  <c r="DT15" i="67" s="1"/>
  <c r="DR35" i="67"/>
  <c r="DT35" i="67" s="1"/>
  <c r="DR24" i="74"/>
  <c r="DT24" i="74" s="1"/>
  <c r="DR22" i="50"/>
  <c r="DT22" i="50" s="1"/>
  <c r="DR31" i="76"/>
  <c r="DT31" i="76" s="1"/>
  <c r="DR32" i="74"/>
  <c r="DT32" i="74" s="1"/>
  <c r="DR14" i="59"/>
  <c r="DT14" i="59" s="1"/>
  <c r="DR29" i="75"/>
  <c r="DT29" i="75" s="1"/>
  <c r="DR32" i="67"/>
  <c r="DT32" i="67" s="1"/>
  <c r="DR32" i="52"/>
  <c r="DT32" i="52" s="1"/>
  <c r="DR22" i="55"/>
  <c r="DT22" i="55" s="1"/>
  <c r="DR21" i="53"/>
  <c r="DT21" i="53" s="1"/>
  <c r="DR35" i="76"/>
  <c r="DT35" i="76" s="1"/>
  <c r="DR19" i="75"/>
  <c r="DT19" i="75" s="1"/>
  <c r="DR24" i="72"/>
  <c r="DT24" i="72" s="1"/>
  <c r="DR30" i="52"/>
  <c r="DT30" i="52" s="1"/>
  <c r="DR33" i="55"/>
  <c r="DT33" i="55" s="1"/>
  <c r="DR11" i="60"/>
  <c r="DT11" i="60" s="1"/>
  <c r="DR15" i="65"/>
  <c r="DT15" i="65" s="1"/>
  <c r="DR18" i="56"/>
  <c r="DT18" i="56" s="1"/>
  <c r="DR21" i="69"/>
  <c r="DT21" i="69" s="1"/>
  <c r="DR10" i="62"/>
  <c r="DT10" i="62" s="1"/>
  <c r="DR25" i="57"/>
  <c r="DT25" i="57" s="1"/>
  <c r="DR12" i="62"/>
  <c r="DT12" i="62" s="1"/>
  <c r="DR23" i="49"/>
  <c r="DT23" i="49" s="1"/>
  <c r="DR34" i="69"/>
  <c r="DT34" i="69" s="1"/>
  <c r="DR35" i="54"/>
  <c r="DT35" i="54" s="1"/>
  <c r="DR23" i="52"/>
  <c r="DT23" i="52" s="1"/>
  <c r="DR19" i="61"/>
  <c r="DT19" i="61" s="1"/>
  <c r="DR28" i="75"/>
  <c r="DT28" i="75" s="1"/>
  <c r="DR21" i="59"/>
  <c r="DT21" i="59" s="1"/>
  <c r="DR25" i="56"/>
  <c r="DT25" i="56" s="1"/>
  <c r="DR12" i="56"/>
  <c r="DT12" i="56" s="1"/>
  <c r="DR23" i="65"/>
  <c r="DT23" i="65" s="1"/>
  <c r="CH31" i="1"/>
  <c r="CF31" i="1"/>
  <c r="CG31" i="1"/>
  <c r="CI17" i="1"/>
  <c r="CF17" i="1"/>
  <c r="CG17" i="1"/>
  <c r="CG10" i="1"/>
  <c r="CI10" i="1"/>
  <c r="DL10" i="1" s="1"/>
  <c r="CH10" i="1"/>
  <c r="CF10" i="1"/>
  <c r="BH33" i="1"/>
  <c r="DC33" i="1" s="1"/>
  <c r="BJ33" i="1"/>
  <c r="BI33" i="1"/>
  <c r="BJ20" i="1"/>
  <c r="BI20" i="1"/>
  <c r="BH20" i="1"/>
  <c r="DC20" i="1" s="1"/>
  <c r="BG24" i="1"/>
  <c r="BK24" i="1" s="1"/>
  <c r="BI21" i="1"/>
  <c r="BH21" i="1"/>
  <c r="DC21" i="1" s="1"/>
  <c r="BJ21" i="1"/>
  <c r="BJ35" i="1"/>
  <c r="BI35" i="1"/>
  <c r="BH35" i="1"/>
  <c r="DC35" i="1" s="1"/>
  <c r="BJ11" i="1"/>
  <c r="BI11" i="1"/>
  <c r="BH11" i="1"/>
  <c r="DC11" i="1" s="1"/>
  <c r="BG17" i="1"/>
  <c r="BK17" i="1" s="1"/>
  <c r="BG31" i="1"/>
  <c r="BK31" i="1" s="1"/>
  <c r="BJ26" i="1"/>
  <c r="BI26" i="1"/>
  <c r="BH26" i="1"/>
  <c r="DC26" i="1" s="1"/>
  <c r="BJ28" i="1"/>
  <c r="BH28" i="1"/>
  <c r="DC28" i="1" s="1"/>
  <c r="BI28" i="1"/>
  <c r="BJ12" i="1"/>
  <c r="BI12" i="1"/>
  <c r="BH12" i="1"/>
  <c r="DC12" i="1" s="1"/>
  <c r="BH25" i="1"/>
  <c r="DC25" i="1" s="1"/>
  <c r="BJ25" i="1"/>
  <c r="BI25" i="1"/>
  <c r="BJ19" i="1"/>
  <c r="BI19" i="1"/>
  <c r="BH19" i="1"/>
  <c r="DC19" i="1" s="1"/>
  <c r="BJ27" i="1"/>
  <c r="BI27" i="1"/>
  <c r="BH27" i="1"/>
  <c r="DC27" i="1" s="1"/>
  <c r="BI14" i="1"/>
  <c r="BH14" i="1"/>
  <c r="DC14" i="1" s="1"/>
  <c r="BJ14" i="1"/>
  <c r="BI13" i="1"/>
  <c r="BH13" i="1"/>
  <c r="DC13" i="1" s="1"/>
  <c r="BJ13" i="1"/>
  <c r="BI18" i="1"/>
  <c r="BJ18" i="1"/>
  <c r="BH18" i="1"/>
  <c r="DC18" i="1" s="1"/>
  <c r="BG10" i="1"/>
  <c r="BK10" i="1" s="1"/>
  <c r="AP24" i="1"/>
  <c r="AQ24" i="1"/>
  <c r="AR24" i="1"/>
  <c r="AO24" i="1"/>
  <c r="CT24" i="1" s="1"/>
  <c r="AQ31" i="1"/>
  <c r="AO31" i="1"/>
  <c r="CT31" i="1" s="1"/>
  <c r="AR31" i="1"/>
  <c r="AP31" i="1"/>
  <c r="AO17" i="1"/>
  <c r="CT17" i="1" s="1"/>
  <c r="AP17" i="1"/>
  <c r="AQ17" i="1"/>
  <c r="AR17" i="1"/>
  <c r="T20" i="1"/>
  <c r="CS20" i="1" s="1"/>
  <c r="U21" i="1"/>
  <c r="DA21" i="1" s="1"/>
  <c r="T17" i="1"/>
  <c r="CS17" i="1" s="1"/>
  <c r="CW17" i="1" s="1"/>
  <c r="U29" i="1"/>
  <c r="DA29" i="1" s="1"/>
  <c r="U27" i="1"/>
  <c r="DA27" i="1" s="1"/>
  <c r="V35" i="1"/>
  <c r="U13" i="1"/>
  <c r="DA13" i="1" s="1"/>
  <c r="T22" i="1"/>
  <c r="CS22" i="1" s="1"/>
  <c r="V21" i="1"/>
  <c r="U25" i="1"/>
  <c r="DA25" i="1" s="1"/>
  <c r="U23" i="1"/>
  <c r="DA23" i="1" s="1"/>
  <c r="U22" i="1"/>
  <c r="DA22" i="1" s="1"/>
  <c r="U11" i="1"/>
  <c r="DA11" i="1" s="1"/>
  <c r="T14" i="1"/>
  <c r="CS14" i="1" s="1"/>
  <c r="U16" i="1"/>
  <c r="DA16" i="1" s="1"/>
  <c r="U18" i="1"/>
  <c r="DA18" i="1" s="1"/>
  <c r="U12" i="1"/>
  <c r="DA12" i="1" s="1"/>
  <c r="U10" i="1"/>
  <c r="DA10" i="1" s="1"/>
  <c r="U24" i="1"/>
  <c r="DA24" i="1" s="1"/>
  <c r="U26" i="1"/>
  <c r="DA26" i="1" s="1"/>
  <c r="U20" i="1"/>
  <c r="DA20" i="1" s="1"/>
  <c r="U35" i="1"/>
  <c r="DA35" i="1" s="1"/>
  <c r="U32" i="1"/>
  <c r="DA32" i="1" s="1"/>
  <c r="U34" i="1"/>
  <c r="DA34" i="1" s="1"/>
  <c r="U28" i="1"/>
  <c r="DA28" i="1" s="1"/>
  <c r="U31" i="1"/>
  <c r="DA31" i="1" s="1"/>
  <c r="U17" i="1"/>
  <c r="DA17" i="1" s="1"/>
  <c r="U30" i="1"/>
  <c r="DA30" i="1" s="1"/>
  <c r="U14" i="1"/>
  <c r="DA14" i="1" s="1"/>
  <c r="U15" i="1"/>
  <c r="DA15" i="1" s="1"/>
  <c r="U33" i="1"/>
  <c r="DA33" i="1" s="1"/>
  <c r="U19" i="1"/>
  <c r="DA19" i="1" s="1"/>
  <c r="V10" i="1"/>
  <c r="T33" i="1"/>
  <c r="CS33" i="1" s="1"/>
  <c r="T10" i="1"/>
  <c r="CS10" i="1" s="1"/>
  <c r="T34" i="1"/>
  <c r="CS34" i="1" s="1"/>
  <c r="V22" i="1"/>
  <c r="V16" i="1"/>
  <c r="V18" i="1"/>
  <c r="T11" i="1"/>
  <c r="CS11" i="1" s="1"/>
  <c r="T13" i="1"/>
  <c r="CS13" i="1" s="1"/>
  <c r="T15" i="1"/>
  <c r="CS15" i="1" s="1"/>
  <c r="V30" i="1"/>
  <c r="V24" i="1"/>
  <c r="V26" i="1"/>
  <c r="T25" i="1"/>
  <c r="CS25" i="1" s="1"/>
  <c r="T30" i="1"/>
  <c r="CS30" i="1" s="1"/>
  <c r="V14" i="1"/>
  <c r="V13" i="1"/>
  <c r="T16" i="1"/>
  <c r="CS16" i="1" s="1"/>
  <c r="T19" i="1"/>
  <c r="CS19" i="1" s="1"/>
  <c r="T21" i="1"/>
  <c r="CS21" i="1" s="1"/>
  <c r="T23" i="1"/>
  <c r="CS23" i="1" s="1"/>
  <c r="V29" i="1"/>
  <c r="V32" i="1"/>
  <c r="V34" i="1"/>
  <c r="T24" i="1"/>
  <c r="CS24" i="1" s="1"/>
  <c r="CW24" i="1" s="1"/>
  <c r="T27" i="1"/>
  <c r="CS27" i="1" s="1"/>
  <c r="T29" i="1"/>
  <c r="CS29" i="1" s="1"/>
  <c r="T31" i="1"/>
  <c r="CS31" i="1" s="1"/>
  <c r="CX31" i="1" s="1"/>
  <c r="V15" i="1"/>
  <c r="V12" i="1"/>
  <c r="V11" i="1"/>
  <c r="V28" i="1"/>
  <c r="V33" i="1"/>
  <c r="T28" i="1"/>
  <c r="CS28" i="1" s="1"/>
  <c r="T32" i="1"/>
  <c r="CS32" i="1" s="1"/>
  <c r="T35" i="1"/>
  <c r="CS35" i="1" s="1"/>
  <c r="T18" i="1"/>
  <c r="CS18" i="1" s="1"/>
  <c r="V23" i="1"/>
  <c r="V17" i="1"/>
  <c r="V19" i="1"/>
  <c r="T26" i="1"/>
  <c r="CS26" i="1" s="1"/>
  <c r="T12" i="1"/>
  <c r="CS12" i="1" s="1"/>
  <c r="V31" i="1"/>
  <c r="V25" i="1"/>
  <c r="V20" i="1"/>
  <c r="V27" i="1"/>
  <c r="CX12" i="1" l="1"/>
  <c r="CW12" i="1"/>
  <c r="CX16" i="1"/>
  <c r="CW16" i="1"/>
  <c r="CX26" i="1"/>
  <c r="CW26" i="1"/>
  <c r="CX13" i="1"/>
  <c r="CW13" i="1"/>
  <c r="CX25" i="1"/>
  <c r="CW25" i="1"/>
  <c r="CX14" i="1"/>
  <c r="CW14" i="1"/>
  <c r="CX11" i="1"/>
  <c r="CW11" i="1"/>
  <c r="CX20" i="1"/>
  <c r="CW20" i="1"/>
  <c r="CX18" i="1"/>
  <c r="CW18" i="1"/>
  <c r="CX23" i="1"/>
  <c r="CW23" i="1"/>
  <c r="CX33" i="1"/>
  <c r="CW33" i="1"/>
  <c r="CX35" i="1"/>
  <c r="CW35" i="1"/>
  <c r="CX21" i="1"/>
  <c r="CW21" i="1"/>
  <c r="CX34" i="1"/>
  <c r="CW34" i="1"/>
  <c r="CX32" i="1"/>
  <c r="CW32" i="1"/>
  <c r="CX29" i="1"/>
  <c r="CW29" i="1"/>
  <c r="CX19" i="1"/>
  <c r="CW19" i="1"/>
  <c r="CX28" i="1"/>
  <c r="CW28" i="1"/>
  <c r="CW31" i="1"/>
  <c r="CX15" i="1"/>
  <c r="CW15" i="1"/>
  <c r="CX22" i="1"/>
  <c r="CW22" i="1"/>
  <c r="CX27" i="1"/>
  <c r="CW27" i="1"/>
  <c r="CX30" i="1"/>
  <c r="CW30" i="1"/>
  <c r="DR10" i="61"/>
  <c r="DT10" i="61" s="1"/>
  <c r="ED10" i="61" s="1" a="1"/>
  <c r="ED10" i="61" s="1"/>
  <c r="CX10" i="1"/>
  <c r="CW10" i="1"/>
  <c r="DR10" i="58"/>
  <c r="DT10" i="58" s="1"/>
  <c r="DR10" i="71"/>
  <c r="DT10" i="71" s="1"/>
  <c r="ED10" i="71" s="1" a="1"/>
  <c r="ED10" i="71" s="1"/>
  <c r="DR10" i="72"/>
  <c r="DT10" i="72" s="1"/>
  <c r="ED10" i="72" s="1" a="1"/>
  <c r="ED10" i="72" s="1"/>
  <c r="DB17" i="1"/>
  <c r="DK10" i="1" a="1"/>
  <c r="DK10" i="1" s="1"/>
  <c r="CY24" i="1"/>
  <c r="CX24" i="1"/>
  <c r="CY17" i="1"/>
  <c r="CX17" i="1"/>
  <c r="DB31" i="1"/>
  <c r="DB25" i="1"/>
  <c r="DB21" i="1"/>
  <c r="DB28" i="1"/>
  <c r="DB19" i="1"/>
  <c r="DF34" i="1"/>
  <c r="DB34" i="1"/>
  <c r="DB18" i="1"/>
  <c r="DF16" i="1"/>
  <c r="DB16" i="1"/>
  <c r="DF23" i="1"/>
  <c r="DB23" i="1"/>
  <c r="DB12" i="1"/>
  <c r="DB13" i="1"/>
  <c r="DF15" i="1"/>
  <c r="DB15" i="1"/>
  <c r="DB35" i="1"/>
  <c r="DB24" i="1"/>
  <c r="DB33" i="1"/>
  <c r="DF14" i="1"/>
  <c r="DB14" i="1"/>
  <c r="DB20" i="1"/>
  <c r="DB11" i="1"/>
  <c r="DB27" i="1"/>
  <c r="DF32" i="1"/>
  <c r="DB32" i="1"/>
  <c r="DF30" i="1"/>
  <c r="DB30" i="1"/>
  <c r="DB26" i="1"/>
  <c r="DF22" i="1"/>
  <c r="DB22" i="1"/>
  <c r="DF29" i="1"/>
  <c r="DB29" i="1"/>
  <c r="DB10" i="1"/>
  <c r="DR10" i="76"/>
  <c r="DT10" i="76" s="1"/>
  <c r="ED10" i="76" s="1" a="1"/>
  <c r="ED10" i="76" s="1"/>
  <c r="DR10" i="69"/>
  <c r="DT10" i="69" s="1"/>
  <c r="ED10" i="69" s="1" a="1"/>
  <c r="ED10" i="69" s="1"/>
  <c r="DR10" i="64"/>
  <c r="DT10" i="64" s="1"/>
  <c r="ED10" i="64" s="1" a="1"/>
  <c r="ED10" i="64" s="1"/>
  <c r="DR10" i="51"/>
  <c r="DT10" i="51" s="1"/>
  <c r="ED10" i="51" s="1" a="1"/>
  <c r="ED10" i="51" s="1"/>
  <c r="DR10" i="53"/>
  <c r="DT10" i="53" s="1"/>
  <c r="ED10" i="53" s="1" a="1"/>
  <c r="ED10" i="53" s="1"/>
  <c r="DR10" i="52"/>
  <c r="DT10" i="52" s="1"/>
  <c r="ED10" i="52" s="1" a="1"/>
  <c r="ED10" i="52" s="1"/>
  <c r="DR10" i="46"/>
  <c r="DT10" i="46" s="1"/>
  <c r="ED10" i="46" s="1" a="1"/>
  <c r="ED10" i="46" s="1"/>
  <c r="DR10" i="75"/>
  <c r="DT10" i="75" s="1"/>
  <c r="ED10" i="75" s="1" a="1"/>
  <c r="ED10" i="75" s="1"/>
  <c r="DR10" i="55"/>
  <c r="DT10" i="55" s="1"/>
  <c r="ED10" i="55" s="1" a="1"/>
  <c r="ED10" i="55" s="1"/>
  <c r="DR10" i="68"/>
  <c r="DT10" i="68" s="1"/>
  <c r="ED10" i="68" s="1" a="1"/>
  <c r="ED10" i="68" s="1"/>
  <c r="DR10" i="67"/>
  <c r="DT10" i="67" s="1"/>
  <c r="ED10" i="67" s="1" a="1"/>
  <c r="ED10" i="67" s="1"/>
  <c r="DR10" i="50"/>
  <c r="DT10" i="50" s="1"/>
  <c r="ED10" i="50" s="1" a="1"/>
  <c r="ED10" i="50" s="1"/>
  <c r="DR10" i="47"/>
  <c r="DT10" i="47" s="1"/>
  <c r="ED10" i="47" s="1" a="1"/>
  <c r="ED10" i="47" s="1"/>
  <c r="DR10" i="66"/>
  <c r="DT10" i="66" s="1"/>
  <c r="ED10" i="66" s="1" a="1"/>
  <c r="ED10" i="66" s="1"/>
  <c r="DR10" i="57"/>
  <c r="DT10" i="57" s="1"/>
  <c r="ED10" i="57" s="1" a="1"/>
  <c r="ED10" i="57" s="1"/>
  <c r="DR10" i="54"/>
  <c r="DT10" i="54" s="1"/>
  <c r="ED10" i="54" s="1" a="1"/>
  <c r="ED10" i="54" s="1"/>
  <c r="DR10" i="49"/>
  <c r="DT10" i="49" s="1"/>
  <c r="ED10" i="49" s="1" a="1"/>
  <c r="ED10" i="49" s="1"/>
  <c r="DR10" i="48"/>
  <c r="DT10" i="48" s="1"/>
  <c r="ED10" i="48" s="1" a="1"/>
  <c r="ED10" i="48" s="1"/>
  <c r="DR10" i="70"/>
  <c r="DT10" i="70" s="1"/>
  <c r="ED10" i="70" s="1" a="1"/>
  <c r="ED10" i="70" s="1"/>
  <c r="DR10" i="65"/>
  <c r="DT10" i="65" s="1"/>
  <c r="ED10" i="65" s="1" a="1"/>
  <c r="ED10" i="65" s="1"/>
  <c r="DR10" i="59"/>
  <c r="DT10" i="59" s="1"/>
  <c r="ED10" i="59" s="1" a="1"/>
  <c r="ED10" i="59" s="1"/>
  <c r="DR10" i="74"/>
  <c r="DT10" i="74" s="1"/>
  <c r="ED10" i="74" s="1" a="1"/>
  <c r="ED10" i="74" s="1"/>
  <c r="ED10" i="60" a="1"/>
  <c r="ED10" i="60" s="1"/>
  <c r="ED10" i="63" a="1"/>
  <c r="ED10" i="63" s="1"/>
  <c r="ED10" i="58" a="1"/>
  <c r="ED10" i="58" s="1"/>
  <c r="ED10" i="62" a="1"/>
  <c r="ED10" i="62" s="1"/>
  <c r="ED10" i="56" a="1"/>
  <c r="ED10" i="56" s="1"/>
  <c r="DF11" i="1"/>
  <c r="DH33" i="1"/>
  <c r="CL33" i="1"/>
  <c r="CM33" i="1" s="1"/>
  <c r="DH13" i="1"/>
  <c r="CL13" i="1"/>
  <c r="CM13" i="1" s="1"/>
  <c r="DH28" i="1"/>
  <c r="CL28" i="1"/>
  <c r="CM28" i="1" s="1"/>
  <c r="DH11" i="1"/>
  <c r="CL11" i="1"/>
  <c r="CM11" i="1" s="1"/>
  <c r="DH12" i="1"/>
  <c r="CL12" i="1"/>
  <c r="CM12" i="1" s="1"/>
  <c r="DH26" i="1"/>
  <c r="CL26" i="1"/>
  <c r="CM26" i="1" s="1"/>
  <c r="DH22" i="1"/>
  <c r="CL22" i="1"/>
  <c r="CM22" i="1" s="1"/>
  <c r="DH34" i="1"/>
  <c r="CL34" i="1"/>
  <c r="CM34" i="1" s="1"/>
  <c r="DH32" i="1"/>
  <c r="CL32" i="1"/>
  <c r="CM32" i="1" s="1"/>
  <c r="DH23" i="1"/>
  <c r="CL23" i="1"/>
  <c r="CM23" i="1" s="1"/>
  <c r="DH35" i="1"/>
  <c r="CL35" i="1"/>
  <c r="CM35" i="1" s="1"/>
  <c r="DH25" i="1"/>
  <c r="CL25" i="1"/>
  <c r="CM25" i="1" s="1"/>
  <c r="DH24" i="1"/>
  <c r="DM24" i="1" s="1"/>
  <c r="DN24" i="1" s="1"/>
  <c r="CL24" i="1"/>
  <c r="CM24" i="1" s="1"/>
  <c r="DH10" i="1"/>
  <c r="CL10" i="1"/>
  <c r="CM10" i="1" s="1"/>
  <c r="DH21" i="1"/>
  <c r="CL21" i="1"/>
  <c r="CM21" i="1" s="1"/>
  <c r="DH19" i="1"/>
  <c r="CL19" i="1"/>
  <c r="CM19" i="1" s="1"/>
  <c r="DH14" i="1"/>
  <c r="CL14" i="1"/>
  <c r="CM14" i="1" s="1"/>
  <c r="DH17" i="1"/>
  <c r="CL17" i="1"/>
  <c r="CM17" i="1" s="1"/>
  <c r="DH18" i="1"/>
  <c r="CL18" i="1"/>
  <c r="CM18" i="1" s="1"/>
  <c r="DH27" i="1"/>
  <c r="CL27" i="1"/>
  <c r="CM27" i="1" s="1"/>
  <c r="DH29" i="1"/>
  <c r="CL29" i="1"/>
  <c r="CM29" i="1" s="1"/>
  <c r="DH16" i="1"/>
  <c r="CL16" i="1"/>
  <c r="CM16" i="1" s="1"/>
  <c r="DH20" i="1"/>
  <c r="CL20" i="1"/>
  <c r="CM20" i="1" s="1"/>
  <c r="DH15" i="1"/>
  <c r="CL15" i="1"/>
  <c r="CM15" i="1" s="1"/>
  <c r="DH31" i="1"/>
  <c r="CL31" i="1"/>
  <c r="CM31" i="1" s="1"/>
  <c r="DH30" i="1"/>
  <c r="CL30" i="1"/>
  <c r="CM30" i="1" s="1"/>
  <c r="DF19" i="1"/>
  <c r="DF28" i="1"/>
  <c r="DF33" i="1"/>
  <c r="DF18" i="1"/>
  <c r="DF25" i="1"/>
  <c r="DF35" i="1"/>
  <c r="DF20" i="1"/>
  <c r="DF26" i="1"/>
  <c r="DF21" i="1"/>
  <c r="DF12" i="1"/>
  <c r="DF27" i="1"/>
  <c r="DF13" i="1"/>
  <c r="BH31" i="1"/>
  <c r="DC31" i="1" s="1"/>
  <c r="DD31" i="1" s="1"/>
  <c r="DE31" i="1" s="1"/>
  <c r="BJ31" i="1"/>
  <c r="DF31" i="1" s="1"/>
  <c r="BI31" i="1"/>
  <c r="BH17" i="1"/>
  <c r="DC17" i="1" s="1"/>
  <c r="DD17" i="1" s="1"/>
  <c r="DE17" i="1" s="1"/>
  <c r="BJ17" i="1"/>
  <c r="DF17" i="1" s="1"/>
  <c r="BI17" i="1"/>
  <c r="BJ24" i="1"/>
  <c r="DF24" i="1" s="1"/>
  <c r="BI24" i="1"/>
  <c r="BH24" i="1"/>
  <c r="DC24" i="1" s="1"/>
  <c r="DD24" i="1" s="1"/>
  <c r="DE24" i="1" s="1"/>
  <c r="BI10" i="1"/>
  <c r="BH10" i="1"/>
  <c r="DC10" i="1" s="1"/>
  <c r="DD10" i="1" s="1"/>
  <c r="DE10" i="1" s="1"/>
  <c r="BJ10" i="1"/>
  <c r="DF10" i="1" s="1"/>
  <c r="CU17" i="1"/>
  <c r="DD18" i="1"/>
  <c r="DE18" i="1" s="1"/>
  <c r="CY28" i="1"/>
  <c r="CU28" i="1"/>
  <c r="CU27" i="1"/>
  <c r="CY27" i="1"/>
  <c r="CY16" i="1"/>
  <c r="CU16" i="1"/>
  <c r="CY15" i="1"/>
  <c r="CU15" i="1"/>
  <c r="CY33" i="1"/>
  <c r="CU33" i="1"/>
  <c r="DD25" i="1"/>
  <c r="DE25" i="1" s="1"/>
  <c r="DD21" i="1"/>
  <c r="DE21" i="1" s="1"/>
  <c r="CY26" i="1"/>
  <c r="CU26" i="1"/>
  <c r="DD28" i="1"/>
  <c r="DE28" i="1" s="1"/>
  <c r="CY20" i="1"/>
  <c r="CU20" i="1"/>
  <c r="CY25" i="1"/>
  <c r="CU25" i="1"/>
  <c r="DD15" i="1"/>
  <c r="DE15" i="1" s="1"/>
  <c r="DD35" i="1"/>
  <c r="DE35" i="1" s="1"/>
  <c r="CY22" i="1"/>
  <c r="CU22" i="1"/>
  <c r="CY30" i="1"/>
  <c r="CU30" i="1"/>
  <c r="DD33" i="1"/>
  <c r="DE33" i="1" s="1"/>
  <c r="CY18" i="1"/>
  <c r="CU18" i="1"/>
  <c r="CU23" i="1"/>
  <c r="CY23" i="1"/>
  <c r="DD20" i="1"/>
  <c r="DE20" i="1" s="1"/>
  <c r="DD27" i="1"/>
  <c r="DE27" i="1" s="1"/>
  <c r="DD19" i="1"/>
  <c r="DE19" i="1" s="1"/>
  <c r="DD32" i="1"/>
  <c r="DE32" i="1" s="1"/>
  <c r="DD16" i="1"/>
  <c r="DE16" i="1" s="1"/>
  <c r="CY35" i="1"/>
  <c r="CU35" i="1"/>
  <c r="CU31" i="1"/>
  <c r="CY31" i="1"/>
  <c r="CY21" i="1"/>
  <c r="CU21" i="1"/>
  <c r="CY34" i="1"/>
  <c r="CU34" i="1"/>
  <c r="DD30" i="1"/>
  <c r="DE30" i="1" s="1"/>
  <c r="DD26" i="1"/>
  <c r="DE26" i="1" s="1"/>
  <c r="DD22" i="1"/>
  <c r="DE22" i="1" s="1"/>
  <c r="DD29" i="1"/>
  <c r="DE29" i="1" s="1"/>
  <c r="DD34" i="1"/>
  <c r="DE34" i="1" s="1"/>
  <c r="CY32" i="1"/>
  <c r="CU32" i="1"/>
  <c r="CY29" i="1"/>
  <c r="CU29" i="1"/>
  <c r="CU19" i="1"/>
  <c r="CY19" i="1"/>
  <c r="DD23" i="1"/>
  <c r="DE23" i="1" s="1"/>
  <c r="CU24" i="1"/>
  <c r="DD12" i="1"/>
  <c r="DE12" i="1" s="1"/>
  <c r="DD14" i="1"/>
  <c r="DE14" i="1" s="1"/>
  <c r="DD11" i="1"/>
  <c r="DE11" i="1" s="1"/>
  <c r="DD13" i="1"/>
  <c r="DE13" i="1" s="1"/>
  <c r="CU14" i="1"/>
  <c r="CY14" i="1"/>
  <c r="CU12" i="1"/>
  <c r="CY12" i="1"/>
  <c r="CU10" i="1"/>
  <c r="CY10" i="1"/>
  <c r="CU13" i="1"/>
  <c r="CY13" i="1"/>
  <c r="CU11" i="1"/>
  <c r="CY11" i="1"/>
  <c r="DM26" i="1" l="1"/>
  <c r="DN26" i="1" s="1"/>
  <c r="DM34" i="1"/>
  <c r="DN34" i="1" s="1"/>
  <c r="DM18" i="1"/>
  <c r="DN18" i="1" s="1"/>
  <c r="DM28" i="1"/>
  <c r="DN28" i="1" s="1"/>
  <c r="DI28" i="1"/>
  <c r="DM20" i="1"/>
  <c r="DN20" i="1" s="1"/>
  <c r="DI20" i="1"/>
  <c r="DM35" i="1"/>
  <c r="DN35" i="1" s="1"/>
  <c r="DI35" i="1"/>
  <c r="DM22" i="1"/>
  <c r="DN22" i="1" s="1"/>
  <c r="DI22" i="1"/>
  <c r="DM17" i="1"/>
  <c r="DN17" i="1" s="1"/>
  <c r="DI17" i="1"/>
  <c r="DM23" i="1"/>
  <c r="DN23" i="1" s="1"/>
  <c r="DI23" i="1"/>
  <c r="DM13" i="1"/>
  <c r="DN13" i="1" s="1"/>
  <c r="DI13" i="1"/>
  <c r="DI21" i="1"/>
  <c r="DI16" i="1"/>
  <c r="DM16" i="1"/>
  <c r="DN16" i="1" s="1"/>
  <c r="DM15" i="1"/>
  <c r="DN15" i="1" s="1"/>
  <c r="DI15" i="1"/>
  <c r="DI18" i="1"/>
  <c r="DI30" i="1"/>
  <c r="DI10" i="1"/>
  <c r="DI26" i="1"/>
  <c r="DM31" i="1"/>
  <c r="DN31" i="1" s="1"/>
  <c r="DI31" i="1"/>
  <c r="DM29" i="1"/>
  <c r="DN29" i="1" s="1"/>
  <c r="DI29" i="1"/>
  <c r="DM14" i="1"/>
  <c r="DN14" i="1" s="1"/>
  <c r="DI14" i="1"/>
  <c r="DI24" i="1"/>
  <c r="DM32" i="1"/>
  <c r="DN32" i="1" s="1"/>
  <c r="DI32" i="1"/>
  <c r="DM12" i="1"/>
  <c r="DN12" i="1" s="1"/>
  <c r="DI12" i="1"/>
  <c r="DM33" i="1"/>
  <c r="DN33" i="1" s="1"/>
  <c r="DI33" i="1"/>
  <c r="DM30" i="1"/>
  <c r="DN30" i="1" s="1"/>
  <c r="DM21" i="1"/>
  <c r="DN21" i="1" s="1"/>
  <c r="DM10" i="1"/>
  <c r="DN10" i="1" s="1"/>
  <c r="DM27" i="1"/>
  <c r="DN27" i="1" s="1"/>
  <c r="DI27" i="1"/>
  <c r="DM19" i="1"/>
  <c r="DN19" i="1" s="1"/>
  <c r="DI19" i="1"/>
  <c r="DI25" i="1"/>
  <c r="DI34" i="1"/>
  <c r="DM11" i="1"/>
  <c r="DN11" i="1" s="1"/>
  <c r="DI11" i="1"/>
  <c r="DM25" i="1"/>
  <c r="DN25" i="1" s="1"/>
  <c r="EK10" i="1" a="1"/>
  <c r="EK10" i="1" s="1"/>
  <c r="EG10" i="1" a="1"/>
  <c r="EG10" i="1" s="1"/>
  <c r="EH10" i="1" a="1"/>
  <c r="EH10" i="1" s="1"/>
  <c r="CN15" i="1"/>
  <c r="CO15" i="1" s="1"/>
  <c r="DJ15" i="1" s="1"/>
  <c r="CN27" i="1"/>
  <c r="CO27" i="1" s="1"/>
  <c r="DJ27" i="1" s="1"/>
  <c r="CN19" i="1"/>
  <c r="CO19" i="1" s="1"/>
  <c r="DJ19" i="1" s="1"/>
  <c r="CN25" i="1"/>
  <c r="CO25" i="1" s="1"/>
  <c r="DJ25" i="1" s="1"/>
  <c r="CN34" i="1"/>
  <c r="CO34" i="1" s="1"/>
  <c r="DJ34" i="1" s="1"/>
  <c r="CN11" i="1"/>
  <c r="CO11" i="1" s="1"/>
  <c r="DJ11" i="1" s="1"/>
  <c r="CN20" i="1"/>
  <c r="CO20" i="1" s="1"/>
  <c r="DJ20" i="1" s="1"/>
  <c r="CN18" i="1"/>
  <c r="CO18" i="1" s="1"/>
  <c r="DJ18" i="1" s="1"/>
  <c r="CN21" i="1"/>
  <c r="CO21" i="1" s="1"/>
  <c r="DJ21" i="1" s="1"/>
  <c r="CN22" i="1"/>
  <c r="CO22" i="1" s="1"/>
  <c r="DJ22" i="1" s="1"/>
  <c r="CN30" i="1"/>
  <c r="CO30" i="1" s="1"/>
  <c r="DJ30" i="1" s="1"/>
  <c r="CN16" i="1"/>
  <c r="CO16" i="1" s="1"/>
  <c r="DJ16" i="1" s="1"/>
  <c r="CN17" i="1"/>
  <c r="CO17" i="1" s="1"/>
  <c r="DJ17" i="1" s="1"/>
  <c r="CN10" i="1"/>
  <c r="CO10" i="1" s="1"/>
  <c r="DJ10" i="1" s="1"/>
  <c r="CN23" i="1"/>
  <c r="CO23" i="1" s="1"/>
  <c r="DJ23" i="1" s="1"/>
  <c r="CN26" i="1"/>
  <c r="CO26" i="1" s="1"/>
  <c r="DJ26" i="1" s="1"/>
  <c r="CN13" i="1"/>
  <c r="CO13" i="1" s="1"/>
  <c r="DJ13" i="1" s="1"/>
  <c r="CN35" i="1"/>
  <c r="CO35" i="1" s="1"/>
  <c r="DJ35" i="1" s="1"/>
  <c r="CN28" i="1"/>
  <c r="CO28" i="1" s="1"/>
  <c r="DJ28" i="1" s="1"/>
  <c r="CN31" i="1"/>
  <c r="CO31" i="1" s="1"/>
  <c r="DJ31" i="1" s="1"/>
  <c r="CN29" i="1"/>
  <c r="CO29" i="1" s="1"/>
  <c r="DJ29" i="1" s="1"/>
  <c r="CN14" i="1"/>
  <c r="CO14" i="1" s="1"/>
  <c r="DJ14" i="1" s="1"/>
  <c r="CN24" i="1"/>
  <c r="CO24" i="1" s="1"/>
  <c r="DJ24" i="1" s="1"/>
  <c r="CN32" i="1"/>
  <c r="CO32" i="1" s="1"/>
  <c r="DJ32" i="1" s="1"/>
  <c r="CN12" i="1"/>
  <c r="CO12" i="1" s="1"/>
  <c r="DJ12" i="1" s="1"/>
  <c r="CN33" i="1"/>
  <c r="CO33" i="1" s="1"/>
  <c r="DJ33" i="1" s="1"/>
  <c r="DS26" i="1"/>
  <c r="DS19" i="1"/>
  <c r="DS35" i="1"/>
  <c r="DS28" i="1"/>
  <c r="DS34" i="1"/>
  <c r="DS33" i="1"/>
  <c r="DS13" i="1"/>
  <c r="DS12" i="1"/>
  <c r="DS11" i="1"/>
  <c r="DS21" i="1"/>
  <c r="DS32" i="1"/>
  <c r="DS25" i="1"/>
  <c r="DS31" i="1"/>
  <c r="DS23" i="1"/>
  <c r="DS24" i="1"/>
  <c r="DS27" i="1"/>
  <c r="DS14" i="1"/>
  <c r="DS20" i="1"/>
  <c r="DS18" i="1"/>
  <c r="DS22" i="1"/>
  <c r="DS17" i="1"/>
  <c r="DS30" i="1"/>
  <c r="DS15" i="1"/>
  <c r="DS29" i="1"/>
  <c r="DS16" i="1"/>
  <c r="CS6" i="1"/>
  <c r="DQ12" i="1"/>
  <c r="DQ13" i="1"/>
  <c r="DQ11" i="1"/>
  <c r="DQ14" i="1"/>
  <c r="DS10" i="1" l="1"/>
  <c r="EE10" i="1" a="1"/>
  <c r="EE10" i="1" s="1"/>
  <c r="EF10" i="1" a="1"/>
  <c r="EF10" i="1" s="1"/>
  <c r="DQ10" i="1"/>
  <c r="DQ31" i="1"/>
  <c r="DQ19" i="1"/>
  <c r="DQ30" i="1"/>
  <c r="DQ21" i="1"/>
  <c r="DQ34" i="1"/>
  <c r="DQ29" i="1"/>
  <c r="DQ23" i="1"/>
  <c r="DQ17" i="1"/>
  <c r="DQ35" i="1"/>
  <c r="DQ15" i="1"/>
  <c r="DQ25" i="1"/>
  <c r="DQ33" i="1"/>
  <c r="DQ26" i="1"/>
  <c r="DQ16" i="1"/>
  <c r="DQ24" i="1"/>
  <c r="DQ20" i="1"/>
  <c r="DQ22" i="1"/>
  <c r="DQ18" i="1"/>
  <c r="DQ27" i="1"/>
  <c r="DQ28" i="1"/>
  <c r="DQ32" i="1"/>
  <c r="DO12" i="1" l="1"/>
  <c r="DO32" i="1"/>
  <c r="DO27" i="1"/>
  <c r="DO26" i="1"/>
  <c r="DO25" i="1"/>
  <c r="DO34" i="1"/>
  <c r="DO31" i="1"/>
  <c r="DO24" i="1"/>
  <c r="DO33" i="1"/>
  <c r="DO11" i="1"/>
  <c r="DO29" i="1"/>
  <c r="DO35" i="1"/>
  <c r="DO21" i="1"/>
  <c r="DO23" i="1"/>
  <c r="DO30" i="1"/>
  <c r="DO15" i="1"/>
  <c r="DO28" i="1"/>
  <c r="DO10" i="1"/>
  <c r="DO20" i="1"/>
  <c r="DO13" i="1"/>
  <c r="DO19" i="1"/>
  <c r="DO16" i="1"/>
  <c r="DO22" i="1"/>
  <c r="DO18" i="1"/>
  <c r="DO17" i="1"/>
  <c r="DO14" i="1"/>
  <c r="EI10" i="1" l="1" a="1"/>
  <c r="EI10" i="1" s="1"/>
  <c r="EJ10" i="1" a="1"/>
  <c r="EJ10" i="1" s="1"/>
  <c r="EL10" i="1" a="1"/>
  <c r="EL10" i="1" s="1"/>
  <c r="DR24" i="1"/>
  <c r="DT24" i="1" s="1"/>
  <c r="DR22" i="1"/>
  <c r="DT22" i="1" s="1"/>
  <c r="DR26" i="1"/>
  <c r="DT26" i="1" s="1"/>
  <c r="DR20" i="1"/>
  <c r="DT20" i="1" s="1"/>
  <c r="DR31" i="1"/>
  <c r="DT31" i="1" s="1"/>
  <c r="DR16" i="1"/>
  <c r="DT16" i="1" s="1"/>
  <c r="DR32" i="1"/>
  <c r="DT32" i="1" s="1"/>
  <c r="DR33" i="1"/>
  <c r="DT33" i="1" s="1"/>
  <c r="DR12" i="1"/>
  <c r="DT12" i="1" s="1"/>
  <c r="DR27" i="1"/>
  <c r="DT27" i="1" s="1"/>
  <c r="DR13" i="1"/>
  <c r="DT13" i="1" s="1"/>
  <c r="DR11" i="1"/>
  <c r="DT11" i="1" s="1"/>
  <c r="DR35" i="1"/>
  <c r="DT35" i="1" s="1"/>
  <c r="DR30" i="1"/>
  <c r="DT30" i="1" s="1"/>
  <c r="DR14" i="1"/>
  <c r="DT14" i="1" s="1"/>
  <c r="DR23" i="1"/>
  <c r="DT23" i="1" s="1"/>
  <c r="DR34" i="1"/>
  <c r="DT34" i="1" s="1"/>
  <c r="DR17" i="1"/>
  <c r="DT17" i="1" s="1"/>
  <c r="DR28" i="1"/>
  <c r="DT28" i="1" s="1"/>
  <c r="DR29" i="1"/>
  <c r="DT29" i="1" s="1"/>
  <c r="DR19" i="1"/>
  <c r="DT19" i="1" s="1"/>
  <c r="DR18" i="1"/>
  <c r="DT18" i="1" s="1"/>
  <c r="DR15" i="1"/>
  <c r="DT15" i="1" s="1"/>
  <c r="DR21" i="1"/>
  <c r="DT21" i="1" s="1"/>
  <c r="DR25" i="1"/>
  <c r="DT25" i="1" s="1"/>
  <c r="DR10" i="1" l="1"/>
  <c r="DT10" i="1" s="1"/>
  <c r="ED10" i="1" s="1" a="1"/>
  <c r="ED10" i="1" l="1"/>
  <c r="A3" i="40" a="1"/>
  <c r="L3" i="40" l="1" a="1"/>
  <c r="L3" i="40" s="1"/>
  <c r="K3" i="40" a="1"/>
  <c r="I3" i="40" a="1"/>
  <c r="I3" i="40" s="1"/>
  <c r="A3" i="40"/>
  <c r="F3" i="40" s="1" a="1"/>
  <c r="F3" i="40" s="1"/>
  <c r="U235" i="40"/>
  <c r="V235" i="40" s="1"/>
  <c r="U69" i="40"/>
  <c r="V69" i="40" s="1"/>
  <c r="U24" i="40"/>
  <c r="V24" i="40" s="1"/>
  <c r="U257" i="40"/>
  <c r="V257" i="40" s="1"/>
  <c r="U11" i="40"/>
  <c r="V11" i="40" s="1"/>
  <c r="U12" i="40"/>
  <c r="V12" i="40" s="1"/>
  <c r="U254" i="40"/>
  <c r="V254" i="40" s="1"/>
  <c r="U77" i="40"/>
  <c r="V77" i="40" s="1"/>
  <c r="U32" i="40"/>
  <c r="V32" i="40" s="1"/>
  <c r="U265" i="40"/>
  <c r="V265" i="40" s="1"/>
  <c r="U115" i="40"/>
  <c r="V115" i="40" s="1"/>
  <c r="U258" i="40"/>
  <c r="V258" i="40" s="1"/>
  <c r="U167" i="40"/>
  <c r="V167" i="40" s="1"/>
  <c r="U211" i="40"/>
  <c r="V211" i="40" s="1"/>
  <c r="U158" i="40"/>
  <c r="V158" i="40" s="1"/>
  <c r="U191" i="40"/>
  <c r="V191" i="40" s="1"/>
  <c r="U145" i="40"/>
  <c r="V145" i="40" s="1"/>
  <c r="U60" i="40"/>
  <c r="V60" i="40" s="1"/>
  <c r="U89" i="40"/>
  <c r="V89" i="40" s="1"/>
  <c r="U267" i="40"/>
  <c r="V267" i="40" s="1"/>
  <c r="U14" i="40"/>
  <c r="V14" i="40" s="1"/>
  <c r="U238" i="40"/>
  <c r="V238" i="40" s="1"/>
  <c r="U15" i="40"/>
  <c r="V15" i="40" s="1"/>
  <c r="U248" i="40"/>
  <c r="V248" i="40" s="1"/>
  <c r="U202" i="40"/>
  <c r="V202" i="40" s="1"/>
  <c r="U272" i="40"/>
  <c r="V272" i="40" s="1"/>
  <c r="U275" i="40"/>
  <c r="V275" i="40" s="1"/>
  <c r="U222" i="40"/>
  <c r="V222" i="40" s="1"/>
  <c r="U215" i="40"/>
  <c r="V215" i="40" s="1"/>
  <c r="U169" i="40"/>
  <c r="V169" i="40" s="1"/>
  <c r="U59" i="40"/>
  <c r="V59" i="40" s="1"/>
  <c r="U6" i="40"/>
  <c r="V6" i="40" s="1"/>
  <c r="U31" i="40"/>
  <c r="V31" i="40" s="1"/>
  <c r="U264" i="40"/>
  <c r="V264" i="40" s="1"/>
  <c r="U218" i="40"/>
  <c r="V218" i="40" s="1"/>
  <c r="U62" i="40"/>
  <c r="V62" i="40" s="1"/>
  <c r="U90" i="40"/>
  <c r="V90" i="40" s="1"/>
  <c r="U136" i="40"/>
  <c r="V136" i="40" s="1"/>
  <c r="U181" i="40"/>
  <c r="V181" i="40" s="1"/>
  <c r="U236" i="40"/>
  <c r="V236" i="40" s="1"/>
  <c r="U274" i="40"/>
  <c r="V274" i="40" s="1"/>
  <c r="U41" i="40"/>
  <c r="V41" i="40" s="1"/>
  <c r="U87" i="40"/>
  <c r="V87" i="40" s="1"/>
  <c r="U156" i="40"/>
  <c r="V156" i="40" s="1"/>
  <c r="U206" i="40"/>
  <c r="V206" i="40" s="1"/>
  <c r="U16" i="40"/>
  <c r="V16" i="40" s="1"/>
  <c r="U74" i="40"/>
  <c r="V74" i="40" s="1"/>
  <c r="U120" i="40"/>
  <c r="V120" i="40" s="1"/>
  <c r="U165" i="40"/>
  <c r="V165" i="40" s="1"/>
  <c r="U195" i="40"/>
  <c r="V195" i="40" s="1"/>
  <c r="U34" i="40"/>
  <c r="V34" i="40" s="1"/>
  <c r="U259" i="40"/>
  <c r="V259" i="40" s="1"/>
  <c r="U263" i="40"/>
  <c r="V263" i="40" s="1"/>
  <c r="U250" i="40"/>
  <c r="V250" i="40" s="1"/>
  <c r="U17" i="40"/>
  <c r="V17" i="40" s="1"/>
  <c r="U63" i="40"/>
  <c r="V63" i="40" s="1"/>
  <c r="U92" i="40"/>
  <c r="V92" i="40" s="1"/>
  <c r="U142" i="40"/>
  <c r="V142" i="40" s="1"/>
  <c r="U61" i="40"/>
  <c r="V61" i="40" s="1"/>
  <c r="U153" i="40"/>
  <c r="V153" i="40" s="1"/>
  <c r="U230" i="40"/>
  <c r="V230" i="40" s="1"/>
  <c r="U137" i="40"/>
  <c r="V137" i="40" s="1"/>
  <c r="U183" i="40"/>
  <c r="V183" i="40" s="1"/>
  <c r="U139" i="40"/>
  <c r="V139" i="40" s="1"/>
  <c r="U188" i="40"/>
  <c r="V188" i="40" s="1"/>
  <c r="U217" i="40"/>
  <c r="V217" i="40" s="1"/>
  <c r="U126" i="40"/>
  <c r="V126" i="40" s="1"/>
  <c r="U129" i="40"/>
  <c r="V129" i="40" s="1"/>
  <c r="U175" i="40"/>
  <c r="V175" i="40" s="1"/>
  <c r="U116" i="40"/>
  <c r="V116" i="40" s="1"/>
  <c r="U166" i="40"/>
  <c r="V166" i="40" s="1"/>
  <c r="U5" i="40"/>
  <c r="V5" i="40" s="1"/>
  <c r="U26" i="40"/>
  <c r="V26" i="40" s="1"/>
  <c r="U72" i="40"/>
  <c r="V72" i="40" s="1"/>
  <c r="U117" i="40"/>
  <c r="V117" i="40" s="1"/>
  <c r="U67" i="40"/>
  <c r="V67" i="40" s="1"/>
  <c r="U210" i="40"/>
  <c r="V210" i="40" s="1"/>
  <c r="U256" i="40"/>
  <c r="V256" i="40" s="1"/>
  <c r="U23" i="40"/>
  <c r="V23" i="40" s="1"/>
  <c r="U260" i="40"/>
  <c r="V260" i="40" s="1"/>
  <c r="U36" i="40"/>
  <c r="V36" i="40" s="1"/>
  <c r="U103" i="40"/>
  <c r="V103" i="40" s="1"/>
  <c r="U10" i="40"/>
  <c r="V10" i="40" s="1"/>
  <c r="U56" i="40"/>
  <c r="V56" i="40" s="1"/>
  <c r="U101" i="40"/>
  <c r="V101" i="40" s="1"/>
  <c r="U22" i="40"/>
  <c r="V22" i="40" s="1"/>
  <c r="U121" i="40"/>
  <c r="V121" i="40" s="1"/>
  <c r="U212" i="40"/>
  <c r="V212" i="40" s="1"/>
  <c r="U71" i="40"/>
  <c r="V71" i="40" s="1"/>
  <c r="U186" i="40"/>
  <c r="V186" i="40" s="1"/>
  <c r="U232" i="40"/>
  <c r="V232" i="40" s="1"/>
  <c r="U277" i="40"/>
  <c r="V277" i="40" s="1"/>
  <c r="U196" i="40"/>
  <c r="V196" i="40" s="1"/>
  <c r="U246" i="40"/>
  <c r="V246" i="40" s="1"/>
  <c r="U198" i="40"/>
  <c r="V198" i="40" s="1"/>
  <c r="U240" i="40"/>
  <c r="V240" i="40" s="1"/>
  <c r="U268" i="40"/>
  <c r="V268" i="40" s="1"/>
  <c r="U73" i="40"/>
  <c r="V73" i="40" s="1"/>
  <c r="U119" i="40"/>
  <c r="V119" i="40" s="1"/>
  <c r="U243" i="40"/>
  <c r="V243" i="40" s="1"/>
  <c r="U19" i="40"/>
  <c r="V19" i="40" s="1"/>
  <c r="U25" i="40"/>
  <c r="V25" i="40" s="1"/>
  <c r="U164" i="40"/>
  <c r="V164" i="40" s="1"/>
  <c r="U65" i="40"/>
  <c r="V65" i="40" s="1"/>
  <c r="U111" i="40"/>
  <c r="V111" i="40" s="1"/>
  <c r="U220" i="40"/>
  <c r="V220" i="40" s="1"/>
  <c r="U270" i="40"/>
  <c r="V270" i="40" s="1"/>
  <c r="U46" i="40"/>
  <c r="V46" i="40" s="1"/>
  <c r="U241" i="40"/>
  <c r="V241" i="40" s="1"/>
  <c r="U8" i="40"/>
  <c r="V8" i="40" s="1"/>
  <c r="U53" i="40"/>
  <c r="V53" i="40" s="1"/>
  <c r="U190" i="40"/>
  <c r="V190" i="40" s="1"/>
  <c r="U146" i="40"/>
  <c r="V146" i="40" s="1"/>
  <c r="U192" i="40"/>
  <c r="V192" i="40" s="1"/>
  <c r="U237" i="40"/>
  <c r="V237" i="40" s="1"/>
  <c r="U91" i="40"/>
  <c r="V91" i="40" s="1"/>
  <c r="U140" i="40"/>
  <c r="V140" i="40" s="1"/>
  <c r="U189" i="40"/>
  <c r="V189" i="40" s="1"/>
  <c r="U225" i="40"/>
  <c r="V225" i="40" s="1"/>
  <c r="U271" i="40"/>
  <c r="V271" i="40" s="1"/>
  <c r="U37" i="40"/>
  <c r="V37" i="40" s="1"/>
  <c r="U148" i="40"/>
  <c r="V148" i="40" s="1"/>
  <c r="U208" i="40"/>
  <c r="V208" i="40" s="1"/>
  <c r="U251" i="40"/>
  <c r="V251" i="40" s="1"/>
  <c r="U157" i="40"/>
  <c r="V157" i="40" s="1"/>
  <c r="U122" i="40"/>
  <c r="V122" i="40" s="1"/>
  <c r="U168" i="40"/>
  <c r="V168" i="40" s="1"/>
  <c r="U213" i="40"/>
  <c r="V213" i="40" s="1"/>
  <c r="U27" i="40"/>
  <c r="V27" i="40" s="1"/>
  <c r="U76" i="40"/>
  <c r="V76" i="40" s="1"/>
  <c r="U132" i="40"/>
  <c r="V132" i="40" s="1"/>
  <c r="U48" i="40"/>
  <c r="V48" i="40" s="1"/>
  <c r="U242" i="40"/>
  <c r="V242" i="40" s="1"/>
  <c r="U9" i="40"/>
  <c r="V9" i="40" s="1"/>
  <c r="U55" i="40"/>
  <c r="V55" i="40" s="1"/>
  <c r="U70" i="40"/>
  <c r="V70" i="40" s="1"/>
  <c r="U123" i="40"/>
  <c r="V123" i="40" s="1"/>
  <c r="U112" i="40"/>
  <c r="V112" i="40" s="1"/>
  <c r="U234" i="40"/>
  <c r="V234" i="40" s="1"/>
  <c r="U280" i="40"/>
  <c r="V280" i="40" s="1"/>
  <c r="U47" i="40"/>
  <c r="V47" i="40" s="1"/>
  <c r="U51" i="40"/>
  <c r="V51" i="40" s="1"/>
  <c r="U100" i="40"/>
  <c r="V100" i="40" s="1"/>
  <c r="U193" i="40"/>
  <c r="V193" i="40" s="1"/>
  <c r="U177" i="40"/>
  <c r="V177" i="40" s="1"/>
  <c r="U223" i="40"/>
  <c r="V223" i="40" s="1"/>
  <c r="U244" i="40"/>
  <c r="V244" i="40" s="1"/>
  <c r="U20" i="40"/>
  <c r="V20" i="40" s="1"/>
  <c r="U82" i="40"/>
  <c r="V82" i="40" s="1"/>
  <c r="U128" i="40"/>
  <c r="V128" i="40" s="1"/>
  <c r="U173" i="40"/>
  <c r="V173" i="40" s="1"/>
  <c r="U214" i="40"/>
  <c r="V214" i="40" s="1"/>
  <c r="U226" i="40"/>
  <c r="V226" i="40" s="1"/>
  <c r="U94" i="40"/>
  <c r="V94" i="40" s="1"/>
  <c r="U161" i="40"/>
  <c r="V161" i="40" s="1"/>
  <c r="U207" i="40"/>
  <c r="V207" i="40" s="1"/>
  <c r="U203" i="40"/>
  <c r="V203" i="40" s="1"/>
  <c r="U252" i="40"/>
  <c r="V252" i="40" s="1"/>
  <c r="U231" i="40"/>
  <c r="V231" i="40" s="1"/>
  <c r="U182" i="40"/>
  <c r="V182" i="40" s="1"/>
  <c r="U180" i="40"/>
  <c r="V180" i="40" s="1"/>
  <c r="U58" i="40"/>
  <c r="V58" i="40" s="1"/>
  <c r="U104" i="40"/>
  <c r="V104" i="40" s="1"/>
  <c r="U149" i="40"/>
  <c r="V149" i="40" s="1"/>
  <c r="U150" i="40"/>
  <c r="V150" i="40" s="1"/>
  <c r="U98" i="40"/>
  <c r="V98" i="40" s="1"/>
  <c r="U86" i="40"/>
  <c r="V86" i="40" s="1"/>
  <c r="U135" i="40"/>
  <c r="V135" i="40" s="1"/>
  <c r="U178" i="40"/>
  <c r="V178" i="40" s="1"/>
  <c r="U224" i="40"/>
  <c r="V224" i="40" s="1"/>
  <c r="U269" i="40"/>
  <c r="V269" i="40" s="1"/>
  <c r="U174" i="40"/>
  <c r="V174" i="40" s="1"/>
  <c r="U227" i="40"/>
  <c r="V227" i="40" s="1"/>
  <c r="U199" i="40"/>
  <c r="V199" i="40" s="1"/>
  <c r="U170" i="40"/>
  <c r="V170" i="40" s="1"/>
  <c r="U216" i="40"/>
  <c r="V216" i="40" s="1"/>
  <c r="U261" i="40"/>
  <c r="V261" i="40" s="1"/>
  <c r="U155" i="40"/>
  <c r="V155" i="40" s="1"/>
  <c r="U204" i="40"/>
  <c r="V204" i="40" s="1"/>
  <c r="U154" i="40"/>
  <c r="V154" i="40" s="1"/>
  <c r="U200" i="40"/>
  <c r="V200" i="40" s="1"/>
  <c r="U245" i="40"/>
  <c r="V245" i="40" s="1"/>
  <c r="U110" i="40"/>
  <c r="V110" i="40" s="1"/>
  <c r="U163" i="40"/>
  <c r="V163" i="40" s="1"/>
  <c r="U105" i="40"/>
  <c r="V105" i="40" s="1"/>
  <c r="U151" i="40"/>
  <c r="V151" i="40" s="1"/>
  <c r="U52" i="40"/>
  <c r="V52" i="40" s="1"/>
  <c r="U102" i="40"/>
  <c r="V102" i="40" s="1"/>
  <c r="U144" i="40"/>
  <c r="V144" i="40" s="1"/>
  <c r="U138" i="40"/>
  <c r="V138" i="40" s="1"/>
  <c r="U184" i="40"/>
  <c r="V184" i="40" s="1"/>
  <c r="U229" i="40"/>
  <c r="V229" i="40" s="1"/>
  <c r="U68" i="40"/>
  <c r="V68" i="40" s="1"/>
  <c r="U118" i="40"/>
  <c r="V118" i="40" s="1"/>
  <c r="U28" i="40"/>
  <c r="V28" i="40" s="1"/>
  <c r="U176" i="40"/>
  <c r="V176" i="40" s="1"/>
  <c r="U99" i="40"/>
  <c r="V99" i="40" s="1"/>
  <c r="U81" i="40"/>
  <c r="V81" i="40" s="1"/>
  <c r="U127" i="40"/>
  <c r="V127" i="40" s="1"/>
  <c r="U262" i="40"/>
  <c r="V262" i="40" s="1"/>
  <c r="U38" i="40"/>
  <c r="V38" i="40" s="1"/>
  <c r="U253" i="40"/>
  <c r="V253" i="40" s="1"/>
  <c r="U66" i="40"/>
  <c r="V66" i="40" s="1"/>
  <c r="U172" i="40"/>
  <c r="V172" i="40" s="1"/>
  <c r="U201" i="40"/>
  <c r="V201" i="40" s="1"/>
  <c r="U247" i="40"/>
  <c r="V247" i="40" s="1"/>
  <c r="U13" i="40"/>
  <c r="V13" i="40" s="1"/>
  <c r="U84" i="40"/>
  <c r="V84" i="40" s="1"/>
  <c r="U239" i="40"/>
  <c r="V239" i="40" s="1"/>
  <c r="U113" i="40"/>
  <c r="V113" i="40" s="1"/>
  <c r="U159" i="40"/>
  <c r="V159" i="40" s="1"/>
  <c r="U75" i="40"/>
  <c r="V75" i="40" s="1"/>
  <c r="U124" i="40"/>
  <c r="V124" i="40" s="1"/>
  <c r="U18" i="40"/>
  <c r="V18" i="40" s="1"/>
  <c r="U64" i="40"/>
  <c r="V64" i="40" s="1"/>
  <c r="U109" i="40"/>
  <c r="V109" i="40" s="1"/>
  <c r="U44" i="40"/>
  <c r="V44" i="40" s="1"/>
  <c r="U162" i="40"/>
  <c r="V162" i="40" s="1"/>
  <c r="U43" i="40"/>
  <c r="V43" i="40" s="1"/>
  <c r="U97" i="40"/>
  <c r="V97" i="40" s="1"/>
  <c r="U143" i="40"/>
  <c r="V143" i="40" s="1"/>
  <c r="U30" i="40"/>
  <c r="V30" i="40" s="1"/>
  <c r="U83" i="40"/>
  <c r="V83" i="40" s="1"/>
  <c r="U39" i="40"/>
  <c r="V39" i="40" s="1"/>
  <c r="U194" i="40"/>
  <c r="V194" i="40" s="1"/>
  <c r="U219" i="40"/>
  <c r="V219" i="40" s="1"/>
  <c r="U273" i="40"/>
  <c r="V273" i="40" s="1"/>
  <c r="U40" i="40"/>
  <c r="V40" i="40" s="1"/>
  <c r="U85" i="40"/>
  <c r="V85" i="40" s="1"/>
  <c r="U276" i="40"/>
  <c r="V276" i="40" s="1"/>
  <c r="U57" i="40"/>
  <c r="V57" i="40" s="1"/>
  <c r="U147" i="40"/>
  <c r="V147" i="40" s="1"/>
  <c r="U221" i="40"/>
  <c r="V221" i="40" s="1"/>
  <c r="U114" i="40"/>
  <c r="V114" i="40" s="1"/>
  <c r="U160" i="40"/>
  <c r="V160" i="40" s="1"/>
  <c r="U205" i="40"/>
  <c r="V205" i="40" s="1"/>
  <c r="U4" i="40"/>
  <c r="V4" i="40" s="1"/>
  <c r="U54" i="40"/>
  <c r="V54" i="40" s="1"/>
  <c r="U7" i="40"/>
  <c r="V7" i="40" s="1"/>
  <c r="U106" i="40"/>
  <c r="V106" i="40" s="1"/>
  <c r="U152" i="40"/>
  <c r="V152" i="40" s="1"/>
  <c r="U197" i="40"/>
  <c r="V197" i="40" s="1"/>
  <c r="U278" i="40"/>
  <c r="V278" i="40" s="1"/>
  <c r="U35" i="40"/>
  <c r="V35" i="40" s="1"/>
  <c r="U130" i="40"/>
  <c r="V130" i="40" s="1"/>
  <c r="U282" i="40"/>
  <c r="V282" i="40" s="1"/>
  <c r="U49" i="40"/>
  <c r="V49" i="40" s="1"/>
  <c r="U95" i="40"/>
  <c r="V95" i="40" s="1"/>
  <c r="U179" i="40"/>
  <c r="V179" i="40" s="1"/>
  <c r="U228" i="40"/>
  <c r="V228" i="40" s="1"/>
  <c r="U233" i="40"/>
  <c r="V233" i="40" s="1"/>
  <c r="U279" i="40"/>
  <c r="V279" i="40" s="1"/>
  <c r="U45" i="40"/>
  <c r="V45" i="40" s="1"/>
  <c r="U171" i="40"/>
  <c r="V171" i="40" s="1"/>
  <c r="U185" i="40"/>
  <c r="V185" i="40" s="1"/>
  <c r="U266" i="40"/>
  <c r="V266" i="40" s="1"/>
  <c r="U33" i="40"/>
  <c r="V33" i="40" s="1"/>
  <c r="U79" i="40"/>
  <c r="V79" i="40" s="1"/>
  <c r="U134" i="40"/>
  <c r="V134" i="40" s="1"/>
  <c r="U187" i="40"/>
  <c r="V187" i="40" s="1"/>
  <c r="U125" i="40"/>
  <c r="V125" i="40" s="1"/>
  <c r="U281" i="40"/>
  <c r="V281" i="40" s="1"/>
  <c r="U3" i="40"/>
  <c r="V3" i="40" s="1"/>
  <c r="U209" i="40"/>
  <c r="V209" i="40" s="1"/>
  <c r="U255" i="40"/>
  <c r="V255" i="40" s="1"/>
  <c r="U21" i="40"/>
  <c r="V21" i="40" s="1"/>
  <c r="U107" i="40"/>
  <c r="V107" i="40" s="1"/>
  <c r="U80" i="40"/>
  <c r="V80" i="40" s="1"/>
  <c r="U78" i="40"/>
  <c r="V78" i="40" s="1"/>
  <c r="U29" i="40"/>
  <c r="V29" i="40" s="1"/>
  <c r="U50" i="40"/>
  <c r="V50" i="40" s="1"/>
  <c r="U96" i="40"/>
  <c r="V96" i="40" s="1"/>
  <c r="U141" i="40"/>
  <c r="V141" i="40" s="1"/>
  <c r="U131" i="40"/>
  <c r="V131" i="40" s="1"/>
  <c r="U249" i="40"/>
  <c r="V249" i="40" s="1"/>
  <c r="U93" i="40"/>
  <c r="V93" i="40" s="1"/>
  <c r="U42" i="40"/>
  <c r="V42" i="40" s="1"/>
  <c r="U88" i="40"/>
  <c r="V88" i="40" s="1"/>
  <c r="U133" i="40"/>
  <c r="V133" i="40" s="1"/>
  <c r="U108" i="40"/>
  <c r="V108" i="40" s="1"/>
  <c r="J4" i="40" l="1"/>
  <c r="J12" i="40"/>
  <c r="J20" i="40"/>
  <c r="J28" i="40"/>
  <c r="J36" i="40"/>
  <c r="J44" i="40"/>
  <c r="J52" i="40"/>
  <c r="J60" i="40"/>
  <c r="J68" i="40"/>
  <c r="J76" i="40"/>
  <c r="J84" i="40"/>
  <c r="J92" i="40"/>
  <c r="J100" i="40"/>
  <c r="J108" i="40"/>
  <c r="J116" i="40"/>
  <c r="J124" i="40"/>
  <c r="J132" i="40"/>
  <c r="J140" i="40"/>
  <c r="J148" i="40"/>
  <c r="J156" i="40"/>
  <c r="J164" i="40"/>
  <c r="J172" i="40"/>
  <c r="J180" i="40"/>
  <c r="J188" i="40"/>
  <c r="J196" i="40"/>
  <c r="J204" i="40"/>
  <c r="J212" i="40"/>
  <c r="J220" i="40"/>
  <c r="J228" i="40"/>
  <c r="J236" i="40"/>
  <c r="J244" i="40"/>
  <c r="J252" i="40"/>
  <c r="J260" i="40"/>
  <c r="J268" i="40"/>
  <c r="J276" i="40"/>
  <c r="J284" i="40"/>
  <c r="J292" i="40"/>
  <c r="J300" i="40"/>
  <c r="J308" i="40"/>
  <c r="J316" i="40"/>
  <c r="J324" i="40"/>
  <c r="J332" i="40"/>
  <c r="J340" i="40"/>
  <c r="J348" i="40"/>
  <c r="J356" i="40"/>
  <c r="J364" i="40"/>
  <c r="J372" i="40"/>
  <c r="J380" i="40"/>
  <c r="J388" i="40"/>
  <c r="J396" i="40"/>
  <c r="J404" i="40"/>
  <c r="J412" i="40"/>
  <c r="J420" i="40"/>
  <c r="J428" i="40"/>
  <c r="J436" i="40"/>
  <c r="J444" i="40"/>
  <c r="J452" i="40"/>
  <c r="J460" i="40"/>
  <c r="J468" i="40"/>
  <c r="J476" i="40"/>
  <c r="J484" i="40"/>
  <c r="J492" i="40"/>
  <c r="J500" i="40"/>
  <c r="J508" i="40"/>
  <c r="J516" i="40"/>
  <c r="J524" i="40"/>
  <c r="J532" i="40"/>
  <c r="J540" i="40"/>
  <c r="J548" i="40"/>
  <c r="J556" i="40"/>
  <c r="J564" i="40"/>
  <c r="J5" i="40"/>
  <c r="J13" i="40"/>
  <c r="J21" i="40"/>
  <c r="J29" i="40"/>
  <c r="J37" i="40"/>
  <c r="J45" i="40"/>
  <c r="J53" i="40"/>
  <c r="J61" i="40"/>
  <c r="J69" i="40"/>
  <c r="J77" i="40"/>
  <c r="J85" i="40"/>
  <c r="J93" i="40"/>
  <c r="J101" i="40"/>
  <c r="J109" i="40"/>
  <c r="J117" i="40"/>
  <c r="J125" i="40"/>
  <c r="J133" i="40"/>
  <c r="J141" i="40"/>
  <c r="J149" i="40"/>
  <c r="J157" i="40"/>
  <c r="J165" i="40"/>
  <c r="J173" i="40"/>
  <c r="J181" i="40"/>
  <c r="J189" i="40"/>
  <c r="J197" i="40"/>
  <c r="J205" i="40"/>
  <c r="J213" i="40"/>
  <c r="J221" i="40"/>
  <c r="J229" i="40"/>
  <c r="J237" i="40"/>
  <c r="J245" i="40"/>
  <c r="J253" i="40"/>
  <c r="J261" i="40"/>
  <c r="J269" i="40"/>
  <c r="J277" i="40"/>
  <c r="J285" i="40"/>
  <c r="J293" i="40"/>
  <c r="J301" i="40"/>
  <c r="J309" i="40"/>
  <c r="J317" i="40"/>
  <c r="J325" i="40"/>
  <c r="J333" i="40"/>
  <c r="J341" i="40"/>
  <c r="J349" i="40"/>
  <c r="J357" i="40"/>
  <c r="J365" i="40"/>
  <c r="J373" i="40"/>
  <c r="J381" i="40"/>
  <c r="J389" i="40"/>
  <c r="J397" i="40"/>
  <c r="J405" i="40"/>
  <c r="J413" i="40"/>
  <c r="J421" i="40"/>
  <c r="J429" i="40"/>
  <c r="J437" i="40"/>
  <c r="J445" i="40"/>
  <c r="J453" i="40"/>
  <c r="J461" i="40"/>
  <c r="J469" i="40"/>
  <c r="J477" i="40"/>
  <c r="J485" i="40"/>
  <c r="J493" i="40"/>
  <c r="J501" i="40"/>
  <c r="J509" i="40"/>
  <c r="J517" i="40"/>
  <c r="J525" i="40"/>
  <c r="J533" i="40"/>
  <c r="J541" i="40"/>
  <c r="J549" i="40"/>
  <c r="J557" i="40"/>
  <c r="J565" i="40"/>
  <c r="J573" i="40"/>
  <c r="J581" i="40"/>
  <c r="J589" i="40"/>
  <c r="J597" i="40"/>
  <c r="J605" i="40"/>
  <c r="J613" i="40"/>
  <c r="J621" i="40"/>
  <c r="J629" i="40"/>
  <c r="J637" i="40"/>
  <c r="J645" i="40"/>
  <c r="J653" i="40"/>
  <c r="J661" i="40"/>
  <c r="J669" i="40"/>
  <c r="J677" i="40"/>
  <c r="J8" i="40"/>
  <c r="J6" i="40"/>
  <c r="J17" i="40"/>
  <c r="J27" i="40"/>
  <c r="J39" i="40"/>
  <c r="J49" i="40"/>
  <c r="J59" i="40"/>
  <c r="J71" i="40"/>
  <c r="J81" i="40"/>
  <c r="J91" i="40"/>
  <c r="J103" i="40"/>
  <c r="J113" i="40"/>
  <c r="J123" i="40"/>
  <c r="J135" i="40"/>
  <c r="J145" i="40"/>
  <c r="J155" i="40"/>
  <c r="J167" i="40"/>
  <c r="J177" i="40"/>
  <c r="J187" i="40"/>
  <c r="J199" i="40"/>
  <c r="J209" i="40"/>
  <c r="J219" i="40"/>
  <c r="J231" i="40"/>
  <c r="J241" i="40"/>
  <c r="J251" i="40"/>
  <c r="J263" i="40"/>
  <c r="J273" i="40"/>
  <c r="J283" i="40"/>
  <c r="J295" i="40"/>
  <c r="J305" i="40"/>
  <c r="J315" i="40"/>
  <c r="J327" i="40"/>
  <c r="J337" i="40"/>
  <c r="J347" i="40"/>
  <c r="J359" i="40"/>
  <c r="J369" i="40"/>
  <c r="J379" i="40"/>
  <c r="J391" i="40"/>
  <c r="J401" i="40"/>
  <c r="J411" i="40"/>
  <c r="J423" i="40"/>
  <c r="J433" i="40"/>
  <c r="J443" i="40"/>
  <c r="J455" i="40"/>
  <c r="J465" i="40"/>
  <c r="J475" i="40"/>
  <c r="J487" i="40"/>
  <c r="J497" i="40"/>
  <c r="J507" i="40"/>
  <c r="J519" i="40"/>
  <c r="J529" i="40"/>
  <c r="J539" i="40"/>
  <c r="J551" i="40"/>
  <c r="J561" i="40"/>
  <c r="J571" i="40"/>
  <c r="J580" i="40"/>
  <c r="J590" i="40"/>
  <c r="J599" i="40"/>
  <c r="J608" i="40"/>
  <c r="J617" i="40"/>
  <c r="J626" i="40"/>
  <c r="J635" i="40"/>
  <c r="J644" i="40"/>
  <c r="J654" i="40"/>
  <c r="J663" i="40"/>
  <c r="J672" i="40"/>
  <c r="J681" i="40"/>
  <c r="J689" i="40"/>
  <c r="J697" i="40"/>
  <c r="J705" i="40"/>
  <c r="J713" i="40"/>
  <c r="J721" i="40"/>
  <c r="J729" i="40"/>
  <c r="J737" i="40"/>
  <c r="J745" i="40"/>
  <c r="J753" i="40"/>
  <c r="J761" i="40"/>
  <c r="J769" i="40"/>
  <c r="J777" i="40"/>
  <c r="J785" i="40"/>
  <c r="J793" i="40"/>
  <c r="J801" i="40"/>
  <c r="J31" i="40"/>
  <c r="J11" i="40"/>
  <c r="J55" i="40"/>
  <c r="J7" i="40"/>
  <c r="J18" i="40"/>
  <c r="J30" i="40"/>
  <c r="J40" i="40"/>
  <c r="J50" i="40"/>
  <c r="J62" i="40"/>
  <c r="J72" i="40"/>
  <c r="J82" i="40"/>
  <c r="J94" i="40"/>
  <c r="J104" i="40"/>
  <c r="J114" i="40"/>
  <c r="J126" i="40"/>
  <c r="J136" i="40"/>
  <c r="J146" i="40"/>
  <c r="J158" i="40"/>
  <c r="J168" i="40"/>
  <c r="J178" i="40"/>
  <c r="J190" i="40"/>
  <c r="J200" i="40"/>
  <c r="J210" i="40"/>
  <c r="J222" i="40"/>
  <c r="J232" i="40"/>
  <c r="J242" i="40"/>
  <c r="J254" i="40"/>
  <c r="J264" i="40"/>
  <c r="J274" i="40"/>
  <c r="J286" i="40"/>
  <c r="J296" i="40"/>
  <c r="J306" i="40"/>
  <c r="J318" i="40"/>
  <c r="J328" i="40"/>
  <c r="J338" i="40"/>
  <c r="J350" i="40"/>
  <c r="J360" i="40"/>
  <c r="J370" i="40"/>
  <c r="J382" i="40"/>
  <c r="J392" i="40"/>
  <c r="J402" i="40"/>
  <c r="J414" i="40"/>
  <c r="J424" i="40"/>
  <c r="J434" i="40"/>
  <c r="J446" i="40"/>
  <c r="J456" i="40"/>
  <c r="J466" i="40"/>
  <c r="J478" i="40"/>
  <c r="J488" i="40"/>
  <c r="J498" i="40"/>
  <c r="J510" i="40"/>
  <c r="J520" i="40"/>
  <c r="J530" i="40"/>
  <c r="J542" i="40"/>
  <c r="J552" i="40"/>
  <c r="J562" i="40"/>
  <c r="J572" i="40"/>
  <c r="J582" i="40"/>
  <c r="J591" i="40"/>
  <c r="J600" i="40"/>
  <c r="J609" i="40"/>
  <c r="J618" i="40"/>
  <c r="J627" i="40"/>
  <c r="J636" i="40"/>
  <c r="J646" i="40"/>
  <c r="J655" i="40"/>
  <c r="J664" i="40"/>
  <c r="J673" i="40"/>
  <c r="J682" i="40"/>
  <c r="J690" i="40"/>
  <c r="J698" i="40"/>
  <c r="J706" i="40"/>
  <c r="J714" i="40"/>
  <c r="J722" i="40"/>
  <c r="J730" i="40"/>
  <c r="J738" i="40"/>
  <c r="J746" i="40"/>
  <c r="J754" i="40"/>
  <c r="J762" i="40"/>
  <c r="J770" i="40"/>
  <c r="J778" i="40"/>
  <c r="J786" i="40"/>
  <c r="J794" i="40"/>
  <c r="J802" i="40"/>
  <c r="J19" i="40"/>
  <c r="J9" i="40"/>
  <c r="J41" i="40"/>
  <c r="J51" i="40"/>
  <c r="J63" i="40"/>
  <c r="J73" i="40"/>
  <c r="J83" i="40"/>
  <c r="J95" i="40"/>
  <c r="J105" i="40"/>
  <c r="J115" i="40"/>
  <c r="J127" i="40"/>
  <c r="J137" i="40"/>
  <c r="J147" i="40"/>
  <c r="J159" i="40"/>
  <c r="J169" i="40"/>
  <c r="J179" i="40"/>
  <c r="J191" i="40"/>
  <c r="J201" i="40"/>
  <c r="J211" i="40"/>
  <c r="J223" i="40"/>
  <c r="J233" i="40"/>
  <c r="J243" i="40"/>
  <c r="J255" i="40"/>
  <c r="J265" i="40"/>
  <c r="J275" i="40"/>
  <c r="J287" i="40"/>
  <c r="J297" i="40"/>
  <c r="J307" i="40"/>
  <c r="J319" i="40"/>
  <c r="J329" i="40"/>
  <c r="J339" i="40"/>
  <c r="J351" i="40"/>
  <c r="J361" i="40"/>
  <c r="J371" i="40"/>
  <c r="J383" i="40"/>
  <c r="J393" i="40"/>
  <c r="J403" i="40"/>
  <c r="J415" i="40"/>
  <c r="J425" i="40"/>
  <c r="J435" i="40"/>
  <c r="J447" i="40"/>
  <c r="J457" i="40"/>
  <c r="J467" i="40"/>
  <c r="J479" i="40"/>
  <c r="J489" i="40"/>
  <c r="J499" i="40"/>
  <c r="J511" i="40"/>
  <c r="J521" i="40"/>
  <c r="J531" i="40"/>
  <c r="J543" i="40"/>
  <c r="J553" i="40"/>
  <c r="J563" i="40"/>
  <c r="J574" i="40"/>
  <c r="J583" i="40"/>
  <c r="J592" i="40"/>
  <c r="J601" i="40"/>
  <c r="J610" i="40"/>
  <c r="J619" i="40"/>
  <c r="J628" i="40"/>
  <c r="J638" i="40"/>
  <c r="J647" i="40"/>
  <c r="J656" i="40"/>
  <c r="J665" i="40"/>
  <c r="J674" i="40"/>
  <c r="J683" i="40"/>
  <c r="J691" i="40"/>
  <c r="J699" i="40"/>
  <c r="J707" i="40"/>
  <c r="J715" i="40"/>
  <c r="J723" i="40"/>
  <c r="J731" i="40"/>
  <c r="J739" i="40"/>
  <c r="J747" i="40"/>
  <c r="J755" i="40"/>
  <c r="J763" i="40"/>
  <c r="J771" i="40"/>
  <c r="J779" i="40"/>
  <c r="J787" i="40"/>
  <c r="J795" i="40"/>
  <c r="J803" i="40"/>
  <c r="J10" i="40"/>
  <c r="J22" i="40"/>
  <c r="J32" i="40"/>
  <c r="J42" i="40"/>
  <c r="J54" i="40"/>
  <c r="J64" i="40"/>
  <c r="J74" i="40"/>
  <c r="J86" i="40"/>
  <c r="J96" i="40"/>
  <c r="J106" i="40"/>
  <c r="J118" i="40"/>
  <c r="J128" i="40"/>
  <c r="J138" i="40"/>
  <c r="J150" i="40"/>
  <c r="J160" i="40"/>
  <c r="J170" i="40"/>
  <c r="J182" i="40"/>
  <c r="J192" i="40"/>
  <c r="J202" i="40"/>
  <c r="J214" i="40"/>
  <c r="J224" i="40"/>
  <c r="J234" i="40"/>
  <c r="J246" i="40"/>
  <c r="J256" i="40"/>
  <c r="J266" i="40"/>
  <c r="J278" i="40"/>
  <c r="J288" i="40"/>
  <c r="J298" i="40"/>
  <c r="J310" i="40"/>
  <c r="J320" i="40"/>
  <c r="J330" i="40"/>
  <c r="J342" i="40"/>
  <c r="J352" i="40"/>
  <c r="J362" i="40"/>
  <c r="J374" i="40"/>
  <c r="J384" i="40"/>
  <c r="J394" i="40"/>
  <c r="J406" i="40"/>
  <c r="J416" i="40"/>
  <c r="J426" i="40"/>
  <c r="J438" i="40"/>
  <c r="J448" i="40"/>
  <c r="J458" i="40"/>
  <c r="J470" i="40"/>
  <c r="J480" i="40"/>
  <c r="J490" i="40"/>
  <c r="J502" i="40"/>
  <c r="J512" i="40"/>
  <c r="J522" i="40"/>
  <c r="J534" i="40"/>
  <c r="J544" i="40"/>
  <c r="J554" i="40"/>
  <c r="J566" i="40"/>
  <c r="J575" i="40"/>
  <c r="J584" i="40"/>
  <c r="J593" i="40"/>
  <c r="J602" i="40"/>
  <c r="J611" i="40"/>
  <c r="J620" i="40"/>
  <c r="J630" i="40"/>
  <c r="J639" i="40"/>
  <c r="J648" i="40"/>
  <c r="J657" i="40"/>
  <c r="J666" i="40"/>
  <c r="J675" i="40"/>
  <c r="J684" i="40"/>
  <c r="J692" i="40"/>
  <c r="J700" i="40"/>
  <c r="J708" i="40"/>
  <c r="J716" i="40"/>
  <c r="J724" i="40"/>
  <c r="J732" i="40"/>
  <c r="J740" i="40"/>
  <c r="J748" i="40"/>
  <c r="J756" i="40"/>
  <c r="J764" i="40"/>
  <c r="J772" i="40"/>
  <c r="J780" i="40"/>
  <c r="J788" i="40"/>
  <c r="J796" i="40"/>
  <c r="J804" i="40"/>
  <c r="J14" i="40"/>
  <c r="J34" i="40"/>
  <c r="J57" i="40"/>
  <c r="J79" i="40"/>
  <c r="J99" i="40"/>
  <c r="J121" i="40"/>
  <c r="J143" i="40"/>
  <c r="J163" i="40"/>
  <c r="J185" i="40"/>
  <c r="J207" i="40"/>
  <c r="J227" i="40"/>
  <c r="J249" i="40"/>
  <c r="J271" i="40"/>
  <c r="J291" i="40"/>
  <c r="J313" i="40"/>
  <c r="J335" i="40"/>
  <c r="J355" i="40"/>
  <c r="J377" i="40"/>
  <c r="J399" i="40"/>
  <c r="J419" i="40"/>
  <c r="J441" i="40"/>
  <c r="J463" i="40"/>
  <c r="J483" i="40"/>
  <c r="J505" i="40"/>
  <c r="J527" i="40"/>
  <c r="J547" i="40"/>
  <c r="J569" i="40"/>
  <c r="J587" i="40"/>
  <c r="J606" i="40"/>
  <c r="J624" i="40"/>
  <c r="J642" i="40"/>
  <c r="J660" i="40"/>
  <c r="J679" i="40"/>
  <c r="J695" i="40"/>
  <c r="J711" i="40"/>
  <c r="J727" i="40"/>
  <c r="J743" i="40"/>
  <c r="J759" i="40"/>
  <c r="J775" i="40"/>
  <c r="J791" i="40"/>
  <c r="J807" i="40"/>
  <c r="J23" i="40"/>
  <c r="J43" i="40"/>
  <c r="J66" i="40"/>
  <c r="J88" i="40"/>
  <c r="J110" i="40"/>
  <c r="J130" i="40"/>
  <c r="J152" i="40"/>
  <c r="J174" i="40"/>
  <c r="J194" i="40"/>
  <c r="J216" i="40"/>
  <c r="J238" i="40"/>
  <c r="J258" i="40"/>
  <c r="J280" i="40"/>
  <c r="J302" i="40"/>
  <c r="J322" i="40"/>
  <c r="J344" i="40"/>
  <c r="J15" i="40"/>
  <c r="J35" i="40"/>
  <c r="J58" i="40"/>
  <c r="J80" i="40"/>
  <c r="J102" i="40"/>
  <c r="J122" i="40"/>
  <c r="J144" i="40"/>
  <c r="J166" i="40"/>
  <c r="J186" i="40"/>
  <c r="J208" i="40"/>
  <c r="J230" i="40"/>
  <c r="J250" i="40"/>
  <c r="J272" i="40"/>
  <c r="J294" i="40"/>
  <c r="J314" i="40"/>
  <c r="J336" i="40"/>
  <c r="J358" i="40"/>
  <c r="J378" i="40"/>
  <c r="J400" i="40"/>
  <c r="J422" i="40"/>
  <c r="J442" i="40"/>
  <c r="J464" i="40"/>
  <c r="J486" i="40"/>
  <c r="J506" i="40"/>
  <c r="J528" i="40"/>
  <c r="J550" i="40"/>
  <c r="J570" i="40"/>
  <c r="J588" i="40"/>
  <c r="J607" i="40"/>
  <c r="J625" i="40"/>
  <c r="J643" i="40"/>
  <c r="J662" i="40"/>
  <c r="J680" i="40"/>
  <c r="J696" i="40"/>
  <c r="J712" i="40"/>
  <c r="J728" i="40"/>
  <c r="J744" i="40"/>
  <c r="J760" i="40"/>
  <c r="J776" i="40"/>
  <c r="J792" i="40"/>
  <c r="J808" i="40"/>
  <c r="J16" i="40"/>
  <c r="J38" i="40"/>
  <c r="J65" i="40"/>
  <c r="J87" i="40"/>
  <c r="J107" i="40"/>
  <c r="J129" i="40"/>
  <c r="J151" i="40"/>
  <c r="J171" i="40"/>
  <c r="J193" i="40"/>
  <c r="J215" i="40"/>
  <c r="J235" i="40"/>
  <c r="J257" i="40"/>
  <c r="J279" i="40"/>
  <c r="J299" i="40"/>
  <c r="J321" i="40"/>
  <c r="J343" i="40"/>
  <c r="J363" i="40"/>
  <c r="J385" i="40"/>
  <c r="J407" i="40"/>
  <c r="J427" i="40"/>
  <c r="J449" i="40"/>
  <c r="J471" i="40"/>
  <c r="J491" i="40"/>
  <c r="J513" i="40"/>
  <c r="J535" i="40"/>
  <c r="J555" i="40"/>
  <c r="J576" i="40"/>
  <c r="J594" i="40"/>
  <c r="J612" i="40"/>
  <c r="J631" i="40"/>
  <c r="J649" i="40"/>
  <c r="J667" i="40"/>
  <c r="J685" i="40"/>
  <c r="J701" i="40"/>
  <c r="J717" i="40"/>
  <c r="J733" i="40"/>
  <c r="J749" i="40"/>
  <c r="J765" i="40"/>
  <c r="J781" i="40"/>
  <c r="J797" i="40"/>
  <c r="J24" i="40"/>
  <c r="J46" i="40"/>
  <c r="J67" i="40"/>
  <c r="J89" i="40"/>
  <c r="J111" i="40"/>
  <c r="J131" i="40"/>
  <c r="J153" i="40"/>
  <c r="J175" i="40"/>
  <c r="J195" i="40"/>
  <c r="J217" i="40"/>
  <c r="J239" i="40"/>
  <c r="J259" i="40"/>
  <c r="J281" i="40"/>
  <c r="J303" i="40"/>
  <c r="J323" i="40"/>
  <c r="J345" i="40"/>
  <c r="J367" i="40"/>
  <c r="J387" i="40"/>
  <c r="J409" i="40"/>
  <c r="J431" i="40"/>
  <c r="J451" i="40"/>
  <c r="J473" i="40"/>
  <c r="J495" i="40"/>
  <c r="J515" i="40"/>
  <c r="J537" i="40"/>
  <c r="J559" i="40"/>
  <c r="J578" i="40"/>
  <c r="J596" i="40"/>
  <c r="J615" i="40"/>
  <c r="J633" i="40"/>
  <c r="J651" i="40"/>
  <c r="J670" i="40"/>
  <c r="J687" i="40"/>
  <c r="J703" i="40"/>
  <c r="J719" i="40"/>
  <c r="J735" i="40"/>
  <c r="J751" i="40"/>
  <c r="J767" i="40"/>
  <c r="J783" i="40"/>
  <c r="J799" i="40"/>
  <c r="J25" i="40"/>
  <c r="J47" i="40"/>
  <c r="J70" i="40"/>
  <c r="J90" i="40"/>
  <c r="J112" i="40"/>
  <c r="J134" i="40"/>
  <c r="J154" i="40"/>
  <c r="J176" i="40"/>
  <c r="J198" i="40"/>
  <c r="J218" i="40"/>
  <c r="J240" i="40"/>
  <c r="J262" i="40"/>
  <c r="J282" i="40"/>
  <c r="J304" i="40"/>
  <c r="J326" i="40"/>
  <c r="J346" i="40"/>
  <c r="J368" i="40"/>
  <c r="J390" i="40"/>
  <c r="J410" i="40"/>
  <c r="J432" i="40"/>
  <c r="J454" i="40"/>
  <c r="J474" i="40"/>
  <c r="J496" i="40"/>
  <c r="J518" i="40"/>
  <c r="J538" i="40"/>
  <c r="J560" i="40"/>
  <c r="J579" i="40"/>
  <c r="J598" i="40"/>
  <c r="J616" i="40"/>
  <c r="J634" i="40"/>
  <c r="J652" i="40"/>
  <c r="J671" i="40"/>
  <c r="J688" i="40"/>
  <c r="J704" i="40"/>
  <c r="J720" i="40"/>
  <c r="J736" i="40"/>
  <c r="J752" i="40"/>
  <c r="J768" i="40"/>
  <c r="J784" i="40"/>
  <c r="J800" i="40"/>
  <c r="J26" i="40"/>
  <c r="J48" i="40"/>
  <c r="J75" i="40"/>
  <c r="J97" i="40"/>
  <c r="J119" i="40"/>
  <c r="J139" i="40"/>
  <c r="J161" i="40"/>
  <c r="J183" i="40"/>
  <c r="J203" i="40"/>
  <c r="J225" i="40"/>
  <c r="J247" i="40"/>
  <c r="J267" i="40"/>
  <c r="J289" i="40"/>
  <c r="J311" i="40"/>
  <c r="J331" i="40"/>
  <c r="J353" i="40"/>
  <c r="J375" i="40"/>
  <c r="J395" i="40"/>
  <c r="J417" i="40"/>
  <c r="J439" i="40"/>
  <c r="J459" i="40"/>
  <c r="J481" i="40"/>
  <c r="J503" i="40"/>
  <c r="J523" i="40"/>
  <c r="J545" i="40"/>
  <c r="J567" i="40"/>
  <c r="J585" i="40"/>
  <c r="J603" i="40"/>
  <c r="J622" i="40"/>
  <c r="J640" i="40"/>
  <c r="J658" i="40"/>
  <c r="J676" i="40"/>
  <c r="J693" i="40"/>
  <c r="J709" i="40"/>
  <c r="J725" i="40"/>
  <c r="J741" i="40"/>
  <c r="J757" i="40"/>
  <c r="J773" i="40"/>
  <c r="J789" i="40"/>
  <c r="J805" i="40"/>
  <c r="J33" i="40"/>
  <c r="J56" i="40"/>
  <c r="J78" i="40"/>
  <c r="J98" i="40"/>
  <c r="J120" i="40"/>
  <c r="J142" i="40"/>
  <c r="J312" i="40"/>
  <c r="J418" i="40"/>
  <c r="J504" i="40"/>
  <c r="J586" i="40"/>
  <c r="J659" i="40"/>
  <c r="J726" i="40"/>
  <c r="J790" i="40"/>
  <c r="J568" i="40"/>
  <c r="J162" i="40"/>
  <c r="J334" i="40"/>
  <c r="J430" i="40"/>
  <c r="J514" i="40"/>
  <c r="J595" i="40"/>
  <c r="J668" i="40"/>
  <c r="J734" i="40"/>
  <c r="J798" i="40"/>
  <c r="J494" i="40"/>
  <c r="J184" i="40"/>
  <c r="J354" i="40"/>
  <c r="J440" i="40"/>
  <c r="J526" i="40"/>
  <c r="J604" i="40"/>
  <c r="J678" i="40"/>
  <c r="J742" i="40"/>
  <c r="J806" i="40"/>
  <c r="J206" i="40"/>
  <c r="J366" i="40"/>
  <c r="J450" i="40"/>
  <c r="J536" i="40"/>
  <c r="J614" i="40"/>
  <c r="J686" i="40"/>
  <c r="J750" i="40"/>
  <c r="J482" i="40"/>
  <c r="J577" i="40"/>
  <c r="J226" i="40"/>
  <c r="J376" i="40"/>
  <c r="J462" i="40"/>
  <c r="J546" i="40"/>
  <c r="J623" i="40"/>
  <c r="J694" i="40"/>
  <c r="J758" i="40"/>
  <c r="J398" i="40"/>
  <c r="J710" i="40"/>
  <c r="J408" i="40"/>
  <c r="J650" i="40"/>
  <c r="J782" i="40"/>
  <c r="J248" i="40"/>
  <c r="J386" i="40"/>
  <c r="J472" i="40"/>
  <c r="J558" i="40"/>
  <c r="J632" i="40"/>
  <c r="J702" i="40"/>
  <c r="J766" i="40"/>
  <c r="J270" i="40"/>
  <c r="J641" i="40"/>
  <c r="J774" i="40"/>
  <c r="J290" i="40"/>
  <c r="J718" i="40"/>
  <c r="H3" i="40" a="1"/>
  <c r="H3" i="40" s="1"/>
  <c r="N3" i="40" s="1" a="1"/>
  <c r="N3" i="40" s="1"/>
  <c r="K3" i="40"/>
  <c r="M11" i="40"/>
  <c r="M19" i="40"/>
  <c r="M27" i="40"/>
  <c r="M35" i="40"/>
  <c r="M43" i="40"/>
  <c r="M51" i="40"/>
  <c r="M59" i="40"/>
  <c r="M67" i="40"/>
  <c r="M75" i="40"/>
  <c r="M83" i="40"/>
  <c r="M91" i="40"/>
  <c r="M99" i="40"/>
  <c r="M107" i="40"/>
  <c r="M115" i="40"/>
  <c r="M123" i="40"/>
  <c r="M131" i="40"/>
  <c r="M139" i="40"/>
  <c r="M147" i="40"/>
  <c r="M155" i="40"/>
  <c r="M163" i="40"/>
  <c r="M171" i="40"/>
  <c r="M179" i="40"/>
  <c r="M187" i="40"/>
  <c r="M195" i="40"/>
  <c r="M203" i="40"/>
  <c r="M211" i="40"/>
  <c r="M219" i="40"/>
  <c r="M227" i="40"/>
  <c r="M235" i="40"/>
  <c r="M243" i="40"/>
  <c r="M251" i="40"/>
  <c r="M259" i="40"/>
  <c r="M267" i="40"/>
  <c r="M275" i="40"/>
  <c r="M283" i="40"/>
  <c r="M291" i="40"/>
  <c r="M299" i="40"/>
  <c r="M307" i="40"/>
  <c r="M315" i="40"/>
  <c r="M323" i="40"/>
  <c r="M331" i="40"/>
  <c r="M339" i="40"/>
  <c r="M347" i="40"/>
  <c r="M355" i="40"/>
  <c r="M363" i="40"/>
  <c r="M371" i="40"/>
  <c r="M379" i="40"/>
  <c r="M387" i="40"/>
  <c r="M395" i="40"/>
  <c r="M403" i="40"/>
  <c r="M411" i="40"/>
  <c r="M419" i="40"/>
  <c r="M427" i="40"/>
  <c r="M435" i="40"/>
  <c r="M443" i="40"/>
  <c r="M451" i="40"/>
  <c r="M459" i="40"/>
  <c r="M467" i="40"/>
  <c r="M475" i="40"/>
  <c r="M483" i="40"/>
  <c r="M491" i="40"/>
  <c r="M499" i="40"/>
  <c r="M507" i="40"/>
  <c r="M515" i="40"/>
  <c r="M523" i="40"/>
  <c r="M531" i="40"/>
  <c r="M539" i="40"/>
  <c r="M547" i="40"/>
  <c r="M555" i="40"/>
  <c r="M563" i="40"/>
  <c r="M571" i="40"/>
  <c r="M579" i="40"/>
  <c r="M587" i="40"/>
  <c r="M595" i="40"/>
  <c r="M603" i="40"/>
  <c r="M611" i="40"/>
  <c r="M619" i="40"/>
  <c r="M627" i="40"/>
  <c r="M635" i="40"/>
  <c r="M643" i="40"/>
  <c r="M651" i="40"/>
  <c r="M659" i="40"/>
  <c r="M667" i="40"/>
  <c r="M675" i="40"/>
  <c r="M4" i="40"/>
  <c r="M13" i="40"/>
  <c r="M22" i="40"/>
  <c r="M31" i="40"/>
  <c r="M40" i="40"/>
  <c r="M49" i="40"/>
  <c r="M58" i="40"/>
  <c r="M68" i="40"/>
  <c r="M77" i="40"/>
  <c r="M86" i="40"/>
  <c r="M95" i="40"/>
  <c r="M104" i="40"/>
  <c r="M113" i="40"/>
  <c r="M122" i="40"/>
  <c r="M132" i="40"/>
  <c r="M141" i="40"/>
  <c r="M150" i="40"/>
  <c r="M159" i="40"/>
  <c r="M168" i="40"/>
  <c r="M177" i="40"/>
  <c r="M186" i="40"/>
  <c r="M196" i="40"/>
  <c r="M205" i="40"/>
  <c r="M214" i="40"/>
  <c r="M223" i="40"/>
  <c r="M232" i="40"/>
  <c r="M241" i="40"/>
  <c r="M250" i="40"/>
  <c r="M260" i="40"/>
  <c r="M269" i="40"/>
  <c r="M278" i="40"/>
  <c r="M287" i="40"/>
  <c r="M296" i="40"/>
  <c r="M305" i="40"/>
  <c r="M314" i="40"/>
  <c r="M324" i="40"/>
  <c r="M333" i="40"/>
  <c r="M342" i="40"/>
  <c r="M351" i="40"/>
  <c r="M360" i="40"/>
  <c r="M369" i="40"/>
  <c r="M378" i="40"/>
  <c r="M388" i="40"/>
  <c r="M397" i="40"/>
  <c r="M406" i="40"/>
  <c r="M415" i="40"/>
  <c r="M424" i="40"/>
  <c r="M433" i="40"/>
  <c r="M442" i="40"/>
  <c r="M452" i="40"/>
  <c r="M461" i="40"/>
  <c r="M470" i="40"/>
  <c r="M479" i="40"/>
  <c r="M488" i="40"/>
  <c r="M497" i="40"/>
  <c r="M506" i="40"/>
  <c r="M516" i="40"/>
  <c r="M525" i="40"/>
  <c r="M534" i="40"/>
  <c r="M543" i="40"/>
  <c r="M552" i="40"/>
  <c r="M561" i="40"/>
  <c r="M570" i="40"/>
  <c r="M580" i="40"/>
  <c r="M589" i="40"/>
  <c r="M598" i="40"/>
  <c r="M607" i="40"/>
  <c r="M616" i="40"/>
  <c r="M625" i="40"/>
  <c r="M634" i="40"/>
  <c r="M644" i="40"/>
  <c r="M653" i="40"/>
  <c r="M662" i="40"/>
  <c r="M671" i="40"/>
  <c r="M680" i="40"/>
  <c r="M688" i="40"/>
  <c r="M696" i="40"/>
  <c r="M704" i="40"/>
  <c r="M712" i="40"/>
  <c r="M720" i="40"/>
  <c r="M728" i="40"/>
  <c r="M736" i="40"/>
  <c r="M744" i="40"/>
  <c r="M752" i="40"/>
  <c r="M760" i="40"/>
  <c r="M768" i="40"/>
  <c r="M776" i="40"/>
  <c r="M784" i="40"/>
  <c r="M792" i="40"/>
  <c r="M800" i="40"/>
  <c r="M808" i="40"/>
  <c r="M5" i="40"/>
  <c r="M14" i="40"/>
  <c r="M23" i="40"/>
  <c r="M32" i="40"/>
  <c r="M41" i="40"/>
  <c r="M50" i="40"/>
  <c r="M60" i="40"/>
  <c r="M69" i="40"/>
  <c r="M78" i="40"/>
  <c r="M87" i="40"/>
  <c r="M96" i="40"/>
  <c r="M105" i="40"/>
  <c r="M114" i="40"/>
  <c r="M124" i="40"/>
  <c r="M133" i="40"/>
  <c r="M142" i="40"/>
  <c r="M151" i="40"/>
  <c r="M160" i="40"/>
  <c r="M169" i="40"/>
  <c r="M178" i="40"/>
  <c r="M188" i="40"/>
  <c r="M197" i="40"/>
  <c r="M206" i="40"/>
  <c r="M215" i="40"/>
  <c r="M224" i="40"/>
  <c r="M233" i="40"/>
  <c r="M242" i="40"/>
  <c r="M252" i="40"/>
  <c r="M261" i="40"/>
  <c r="M270" i="40"/>
  <c r="M279" i="40"/>
  <c r="M288" i="40"/>
  <c r="M297" i="40"/>
  <c r="M306" i="40"/>
  <c r="M316" i="40"/>
  <c r="M325" i="40"/>
  <c r="M334" i="40"/>
  <c r="M343" i="40"/>
  <c r="M352" i="40"/>
  <c r="M361" i="40"/>
  <c r="M370" i="40"/>
  <c r="M380" i="40"/>
  <c r="M389" i="40"/>
  <c r="M398" i="40"/>
  <c r="M407" i="40"/>
  <c r="M416" i="40"/>
  <c r="M425" i="40"/>
  <c r="M434" i="40"/>
  <c r="M444" i="40"/>
  <c r="M453" i="40"/>
  <c r="M462" i="40"/>
  <c r="M471" i="40"/>
  <c r="M480" i="40"/>
  <c r="M489" i="40"/>
  <c r="M498" i="40"/>
  <c r="M508" i="40"/>
  <c r="M517" i="40"/>
  <c r="M526" i="40"/>
  <c r="M535" i="40"/>
  <c r="M544" i="40"/>
  <c r="M553" i="40"/>
  <c r="M562" i="40"/>
  <c r="M572" i="40"/>
  <c r="M581" i="40"/>
  <c r="M590" i="40"/>
  <c r="M599" i="40"/>
  <c r="M608" i="40"/>
  <c r="M617" i="40"/>
  <c r="M626" i="40"/>
  <c r="M636" i="40"/>
  <c r="M645" i="40"/>
  <c r="M654" i="40"/>
  <c r="M663" i="40"/>
  <c r="M672" i="40"/>
  <c r="M681" i="40"/>
  <c r="M689" i="40"/>
  <c r="M697" i="40"/>
  <c r="M705" i="40"/>
  <c r="M713" i="40"/>
  <c r="M721" i="40"/>
  <c r="M729" i="40"/>
  <c r="M737" i="40"/>
  <c r="M745" i="40"/>
  <c r="M753" i="40"/>
  <c r="M761" i="40"/>
  <c r="M6" i="40"/>
  <c r="M17" i="40"/>
  <c r="M29" i="40"/>
  <c r="M42" i="40"/>
  <c r="M54" i="40"/>
  <c r="M65" i="40"/>
  <c r="M79" i="40"/>
  <c r="M90" i="40"/>
  <c r="M102" i="40"/>
  <c r="M116" i="40"/>
  <c r="M127" i="40"/>
  <c r="M138" i="40"/>
  <c r="M152" i="40"/>
  <c r="M164" i="40"/>
  <c r="M175" i="40"/>
  <c r="M189" i="40"/>
  <c r="M200" i="40"/>
  <c r="M212" i="40"/>
  <c r="M225" i="40"/>
  <c r="M237" i="40"/>
  <c r="M248" i="40"/>
  <c r="M262" i="40"/>
  <c r="M273" i="40"/>
  <c r="M285" i="40"/>
  <c r="M298" i="40"/>
  <c r="M310" i="40"/>
  <c r="M321" i="40"/>
  <c r="M335" i="40"/>
  <c r="M346" i="40"/>
  <c r="M358" i="40"/>
  <c r="M372" i="40"/>
  <c r="M383" i="40"/>
  <c r="M394" i="40"/>
  <c r="M408" i="40"/>
  <c r="M420" i="40"/>
  <c r="M431" i="40"/>
  <c r="M445" i="40"/>
  <c r="M456" i="40"/>
  <c r="M468" i="40"/>
  <c r="M481" i="40"/>
  <c r="M493" i="40"/>
  <c r="M504" i="40"/>
  <c r="M518" i="40"/>
  <c r="M529" i="40"/>
  <c r="M541" i="40"/>
  <c r="M554" i="40"/>
  <c r="M566" i="40"/>
  <c r="M577" i="40"/>
  <c r="M591" i="40"/>
  <c r="M602" i="40"/>
  <c r="M614" i="40"/>
  <c r="M628" i="40"/>
  <c r="M639" i="40"/>
  <c r="M650" i="40"/>
  <c r="M664" i="40"/>
  <c r="M676" i="40"/>
  <c r="M686" i="40"/>
  <c r="M698" i="40"/>
  <c r="M708" i="40"/>
  <c r="M718" i="40"/>
  <c r="M730" i="40"/>
  <c r="M740" i="40"/>
  <c r="M750" i="40"/>
  <c r="M762" i="40"/>
  <c r="M771" i="40"/>
  <c r="M780" i="40"/>
  <c r="M789" i="40"/>
  <c r="M798" i="40"/>
  <c r="M807" i="40"/>
  <c r="M21" i="40"/>
  <c r="M46" i="40"/>
  <c r="M82" i="40"/>
  <c r="M119" i="40"/>
  <c r="M156" i="40"/>
  <c r="M192" i="40"/>
  <c r="M229" i="40"/>
  <c r="M265" i="40"/>
  <c r="M302" i="40"/>
  <c r="M338" i="40"/>
  <c r="M375" i="40"/>
  <c r="M423" i="40"/>
  <c r="M7" i="40"/>
  <c r="M18" i="40"/>
  <c r="M30" i="40"/>
  <c r="M44" i="40"/>
  <c r="M55" i="40"/>
  <c r="M66" i="40"/>
  <c r="M80" i="40"/>
  <c r="M92" i="40"/>
  <c r="M103" i="40"/>
  <c r="M117" i="40"/>
  <c r="M128" i="40"/>
  <c r="M140" i="40"/>
  <c r="M153" i="40"/>
  <c r="M165" i="40"/>
  <c r="M176" i="40"/>
  <c r="M190" i="40"/>
  <c r="M201" i="40"/>
  <c r="M213" i="40"/>
  <c r="M226" i="40"/>
  <c r="M238" i="40"/>
  <c r="M249" i="40"/>
  <c r="M263" i="40"/>
  <c r="M274" i="40"/>
  <c r="M286" i="40"/>
  <c r="M300" i="40"/>
  <c r="M311" i="40"/>
  <c r="M322" i="40"/>
  <c r="M336" i="40"/>
  <c r="M348" i="40"/>
  <c r="M359" i="40"/>
  <c r="M373" i="40"/>
  <c r="M384" i="40"/>
  <c r="M396" i="40"/>
  <c r="M409" i="40"/>
  <c r="M421" i="40"/>
  <c r="M432" i="40"/>
  <c r="M446" i="40"/>
  <c r="M457" i="40"/>
  <c r="M469" i="40"/>
  <c r="M482" i="40"/>
  <c r="M494" i="40"/>
  <c r="M505" i="40"/>
  <c r="M519" i="40"/>
  <c r="M530" i="40"/>
  <c r="M542" i="40"/>
  <c r="M556" i="40"/>
  <c r="M567" i="40"/>
  <c r="M578" i="40"/>
  <c r="M592" i="40"/>
  <c r="M604" i="40"/>
  <c r="M615" i="40"/>
  <c r="M629" i="40"/>
  <c r="M640" i="40"/>
  <c r="M652" i="40"/>
  <c r="M665" i="40"/>
  <c r="M677" i="40"/>
  <c r="M687" i="40"/>
  <c r="M699" i="40"/>
  <c r="M709" i="40"/>
  <c r="M719" i="40"/>
  <c r="M731" i="40"/>
  <c r="M741" i="40"/>
  <c r="M751" i="40"/>
  <c r="M763" i="40"/>
  <c r="M772" i="40"/>
  <c r="M781" i="40"/>
  <c r="M790" i="40"/>
  <c r="M799" i="40"/>
  <c r="M34" i="40"/>
  <c r="M57" i="40"/>
  <c r="M108" i="40"/>
  <c r="M144" i="40"/>
  <c r="M181" i="40"/>
  <c r="M204" i="40"/>
  <c r="M240" i="40"/>
  <c r="M277" i="40"/>
  <c r="M313" i="40"/>
  <c r="M350" i="40"/>
  <c r="M386" i="40"/>
  <c r="M437" i="40"/>
  <c r="M8" i="40"/>
  <c r="M20" i="40"/>
  <c r="M33" i="40"/>
  <c r="M45" i="40"/>
  <c r="M56" i="40"/>
  <c r="M70" i="40"/>
  <c r="M81" i="40"/>
  <c r="M93" i="40"/>
  <c r="M106" i="40"/>
  <c r="M118" i="40"/>
  <c r="M129" i="40"/>
  <c r="M143" i="40"/>
  <c r="M154" i="40"/>
  <c r="M166" i="40"/>
  <c r="M180" i="40"/>
  <c r="M191" i="40"/>
  <c r="M202" i="40"/>
  <c r="M216" i="40"/>
  <c r="M228" i="40"/>
  <c r="M239" i="40"/>
  <c r="M253" i="40"/>
  <c r="M264" i="40"/>
  <c r="M276" i="40"/>
  <c r="M289" i="40"/>
  <c r="M301" i="40"/>
  <c r="M312" i="40"/>
  <c r="M326" i="40"/>
  <c r="M337" i="40"/>
  <c r="M349" i="40"/>
  <c r="M362" i="40"/>
  <c r="M374" i="40"/>
  <c r="M385" i="40"/>
  <c r="M399" i="40"/>
  <c r="M410" i="40"/>
  <c r="M422" i="40"/>
  <c r="M436" i="40"/>
  <c r="M447" i="40"/>
  <c r="M458" i="40"/>
  <c r="M472" i="40"/>
  <c r="M484" i="40"/>
  <c r="M495" i="40"/>
  <c r="M509" i="40"/>
  <c r="M520" i="40"/>
  <c r="M532" i="40"/>
  <c r="M545" i="40"/>
  <c r="M557" i="40"/>
  <c r="M568" i="40"/>
  <c r="M582" i="40"/>
  <c r="M593" i="40"/>
  <c r="M605" i="40"/>
  <c r="M618" i="40"/>
  <c r="M630" i="40"/>
  <c r="M641" i="40"/>
  <c r="M655" i="40"/>
  <c r="M666" i="40"/>
  <c r="M678" i="40"/>
  <c r="M690" i="40"/>
  <c r="M700" i="40"/>
  <c r="M710" i="40"/>
  <c r="M722" i="40"/>
  <c r="M732" i="40"/>
  <c r="M742" i="40"/>
  <c r="M754" i="40"/>
  <c r="M764" i="40"/>
  <c r="M773" i="40"/>
  <c r="M782" i="40"/>
  <c r="M791" i="40"/>
  <c r="M801" i="40"/>
  <c r="M9" i="40"/>
  <c r="M71" i="40"/>
  <c r="M94" i="40"/>
  <c r="M130" i="40"/>
  <c r="M167" i="40"/>
  <c r="M217" i="40"/>
  <c r="M254" i="40"/>
  <c r="M290" i="40"/>
  <c r="M327" i="40"/>
  <c r="M364" i="40"/>
  <c r="M400" i="40"/>
  <c r="M412" i="40"/>
  <c r="M10" i="40"/>
  <c r="M24" i="40"/>
  <c r="M36" i="40"/>
  <c r="M47" i="40"/>
  <c r="M61" i="40"/>
  <c r="M72" i="40"/>
  <c r="M84" i="40"/>
  <c r="M97" i="40"/>
  <c r="M109" i="40"/>
  <c r="M120" i="40"/>
  <c r="M134" i="40"/>
  <c r="M145" i="40"/>
  <c r="M157" i="40"/>
  <c r="M170" i="40"/>
  <c r="M182" i="40"/>
  <c r="M193" i="40"/>
  <c r="M207" i="40"/>
  <c r="M218" i="40"/>
  <c r="M230" i="40"/>
  <c r="M244" i="40"/>
  <c r="M255" i="40"/>
  <c r="M266" i="40"/>
  <c r="M280" i="40"/>
  <c r="M292" i="40"/>
  <c r="M303" i="40"/>
  <c r="M317" i="40"/>
  <c r="M328" i="40"/>
  <c r="M340" i="40"/>
  <c r="M353" i="40"/>
  <c r="M365" i="40"/>
  <c r="M376" i="40"/>
  <c r="M390" i="40"/>
  <c r="M401" i="40"/>
  <c r="M413" i="40"/>
  <c r="M426" i="40"/>
  <c r="M438" i="40"/>
  <c r="M449" i="40"/>
  <c r="M463" i="40"/>
  <c r="M474" i="40"/>
  <c r="M486" i="40"/>
  <c r="M500" i="40"/>
  <c r="M511" i="40"/>
  <c r="M522" i="40"/>
  <c r="M536" i="40"/>
  <c r="M548" i="40"/>
  <c r="M559" i="40"/>
  <c r="M573" i="40"/>
  <c r="M584" i="40"/>
  <c r="M596" i="40"/>
  <c r="M609" i="40"/>
  <c r="M621" i="40"/>
  <c r="M632" i="40"/>
  <c r="M646" i="40"/>
  <c r="M657" i="40"/>
  <c r="M669" i="40"/>
  <c r="M682" i="40"/>
  <c r="M692" i="40"/>
  <c r="M702" i="40"/>
  <c r="M714" i="40"/>
  <c r="M724" i="40"/>
  <c r="M734" i="40"/>
  <c r="M746" i="40"/>
  <c r="M756" i="40"/>
  <c r="M766" i="40"/>
  <c r="M775" i="40"/>
  <c r="M785" i="40"/>
  <c r="M794" i="40"/>
  <c r="M803" i="40"/>
  <c r="M12" i="40"/>
  <c r="M25" i="40"/>
  <c r="M37" i="40"/>
  <c r="M48" i="40"/>
  <c r="M62" i="40"/>
  <c r="M73" i="40"/>
  <c r="M85" i="40"/>
  <c r="M98" i="40"/>
  <c r="M110" i="40"/>
  <c r="M121" i="40"/>
  <c r="M135" i="40"/>
  <c r="M146" i="40"/>
  <c r="M158" i="40"/>
  <c r="M172" i="40"/>
  <c r="M183" i="40"/>
  <c r="M194" i="40"/>
  <c r="M208" i="40"/>
  <c r="M15" i="40"/>
  <c r="M63" i="40"/>
  <c r="M111" i="40"/>
  <c r="M161" i="40"/>
  <c r="M209" i="40"/>
  <c r="M245" i="40"/>
  <c r="M272" i="40"/>
  <c r="M308" i="40"/>
  <c r="M341" i="40"/>
  <c r="M368" i="40"/>
  <c r="M404" i="40"/>
  <c r="M439" i="40"/>
  <c r="M464" i="40"/>
  <c r="M487" i="40"/>
  <c r="M512" i="40"/>
  <c r="M537" i="40"/>
  <c r="M560" i="40"/>
  <c r="M585" i="40"/>
  <c r="M610" i="40"/>
  <c r="M633" i="40"/>
  <c r="M658" i="40"/>
  <c r="M683" i="40"/>
  <c r="M703" i="40"/>
  <c r="M725" i="40"/>
  <c r="M747" i="40"/>
  <c r="M767" i="40"/>
  <c r="M786" i="40"/>
  <c r="M804" i="40"/>
  <c r="M126" i="40"/>
  <c r="M174" i="40"/>
  <c r="M256" i="40"/>
  <c r="M354" i="40"/>
  <c r="M417" i="40"/>
  <c r="M473" i="40"/>
  <c r="M521" i="40"/>
  <c r="M569" i="40"/>
  <c r="M620" i="40"/>
  <c r="M668" i="40"/>
  <c r="M711" i="40"/>
  <c r="M755" i="40"/>
  <c r="M38" i="40"/>
  <c r="M184" i="40"/>
  <c r="M222" i="40"/>
  <c r="M257" i="40"/>
  <c r="M293" i="40"/>
  <c r="M320" i="40"/>
  <c r="M356" i="40"/>
  <c r="M391" i="40"/>
  <c r="M418" i="40"/>
  <c r="M450" i="40"/>
  <c r="M476" i="40"/>
  <c r="M501" i="40"/>
  <c r="M524" i="40"/>
  <c r="M549" i="40"/>
  <c r="M574" i="40"/>
  <c r="M597" i="40"/>
  <c r="M622" i="40"/>
  <c r="M647" i="40"/>
  <c r="M693" i="40"/>
  <c r="M735" i="40"/>
  <c r="M777" i="40"/>
  <c r="M16" i="40"/>
  <c r="M64" i="40"/>
  <c r="M112" i="40"/>
  <c r="M162" i="40"/>
  <c r="M210" i="40"/>
  <c r="M246" i="40"/>
  <c r="M281" i="40"/>
  <c r="M309" i="40"/>
  <c r="M344" i="40"/>
  <c r="M377" i="40"/>
  <c r="M405" i="40"/>
  <c r="M440" i="40"/>
  <c r="M465" i="40"/>
  <c r="M490" i="40"/>
  <c r="M513" i="40"/>
  <c r="M538" i="40"/>
  <c r="M564" i="40"/>
  <c r="M586" i="40"/>
  <c r="M612" i="40"/>
  <c r="M637" i="40"/>
  <c r="M660" i="40"/>
  <c r="M684" i="40"/>
  <c r="M706" i="40"/>
  <c r="M726" i="40"/>
  <c r="M748" i="40"/>
  <c r="M769" i="40"/>
  <c r="M787" i="40"/>
  <c r="M805" i="40"/>
  <c r="M28" i="40"/>
  <c r="M136" i="40"/>
  <c r="M26" i="40"/>
  <c r="M74" i="40"/>
  <c r="M125" i="40"/>
  <c r="M173" i="40"/>
  <c r="M220" i="40"/>
  <c r="M247" i="40"/>
  <c r="M282" i="40"/>
  <c r="M318" i="40"/>
  <c r="M345" i="40"/>
  <c r="M381" i="40"/>
  <c r="M414" i="40"/>
  <c r="M441" i="40"/>
  <c r="M466" i="40"/>
  <c r="M492" i="40"/>
  <c r="M514" i="40"/>
  <c r="M540" i="40"/>
  <c r="M565" i="40"/>
  <c r="M588" i="40"/>
  <c r="M613" i="40"/>
  <c r="M638" i="40"/>
  <c r="M661" i="40"/>
  <c r="M685" i="40"/>
  <c r="M707" i="40"/>
  <c r="M727" i="40"/>
  <c r="M749" i="40"/>
  <c r="M770" i="40"/>
  <c r="M788" i="40"/>
  <c r="M806" i="40"/>
  <c r="M76" i="40"/>
  <c r="M221" i="40"/>
  <c r="M284" i="40"/>
  <c r="M319" i="40"/>
  <c r="M382" i="40"/>
  <c r="M448" i="40"/>
  <c r="M496" i="40"/>
  <c r="M546" i="40"/>
  <c r="M594" i="40"/>
  <c r="M642" i="40"/>
  <c r="M691" i="40"/>
  <c r="M733" i="40"/>
  <c r="M774" i="40"/>
  <c r="M793" i="40"/>
  <c r="M88" i="40"/>
  <c r="M670" i="40"/>
  <c r="M715" i="40"/>
  <c r="M757" i="40"/>
  <c r="M795" i="40"/>
  <c r="M39" i="40"/>
  <c r="M89" i="40"/>
  <c r="M137" i="40"/>
  <c r="M185" i="40"/>
  <c r="M231" i="40"/>
  <c r="M258" i="40"/>
  <c r="M294" i="40"/>
  <c r="M329" i="40"/>
  <c r="M357" i="40"/>
  <c r="M392" i="40"/>
  <c r="M428" i="40"/>
  <c r="M454" i="40"/>
  <c r="M477" i="40"/>
  <c r="M502" i="40"/>
  <c r="M527" i="40"/>
  <c r="M550" i="40"/>
  <c r="M575" i="40"/>
  <c r="M600" i="40"/>
  <c r="M623" i="40"/>
  <c r="M648" i="40"/>
  <c r="M673" i="40"/>
  <c r="M694" i="40"/>
  <c r="M716" i="40"/>
  <c r="M738" i="40"/>
  <c r="M758" i="40"/>
  <c r="M778" i="40"/>
  <c r="M796" i="40"/>
  <c r="M52" i="40"/>
  <c r="M100" i="40"/>
  <c r="M148" i="40"/>
  <c r="M198" i="40"/>
  <c r="M234" i="40"/>
  <c r="M268" i="40"/>
  <c r="M295" i="40"/>
  <c r="M330" i="40"/>
  <c r="M366" i="40"/>
  <c r="M393" i="40"/>
  <c r="M429" i="40"/>
  <c r="M455" i="40"/>
  <c r="M478" i="40"/>
  <c r="M503" i="40"/>
  <c r="M528" i="40"/>
  <c r="M551" i="40"/>
  <c r="M576" i="40"/>
  <c r="M601" i="40"/>
  <c r="M624" i="40"/>
  <c r="M649" i="40"/>
  <c r="M674" i="40"/>
  <c r="M695" i="40"/>
  <c r="M717" i="40"/>
  <c r="M739" i="40"/>
  <c r="M759" i="40"/>
  <c r="M779" i="40"/>
  <c r="M797" i="40"/>
  <c r="M53" i="40"/>
  <c r="M101" i="40"/>
  <c r="M149" i="40"/>
  <c r="M199" i="40"/>
  <c r="M236" i="40"/>
  <c r="M271" i="40"/>
  <c r="M304" i="40"/>
  <c r="M332" i="40"/>
  <c r="M367" i="40"/>
  <c r="M402" i="40"/>
  <c r="M430" i="40"/>
  <c r="M460" i="40"/>
  <c r="M485" i="40"/>
  <c r="M510" i="40"/>
  <c r="M533" i="40"/>
  <c r="M558" i="40"/>
  <c r="M583" i="40"/>
  <c r="M606" i="40"/>
  <c r="M631" i="40"/>
  <c r="M656" i="40"/>
  <c r="M679" i="40"/>
  <c r="M701" i="40"/>
  <c r="M723" i="40"/>
  <c r="M743" i="40"/>
  <c r="M765" i="40"/>
  <c r="M783" i="40"/>
  <c r="M802" i="40"/>
  <c r="M3" i="40" l="1"/>
  <c r="O3" i="40" s="1" a="1"/>
  <c r="O3" i="40" s="1"/>
  <c r="J3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B17D87-4342-430E-BCAC-4FF59D539BB6}" keepAlive="1" name="Query - Table 7" description="Connection to the 'Table 7' query in the workbook." type="5" refreshedVersion="8" background="1" saveData="1">
    <dbPr connection="Provider=Microsoft.Mashup.OleDb.1;Data Source=$Workbook$;Location=&quot;Table 7&quot;;Extended Properties=&quot;&quot;" command="SELECT * FROM [Table 7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</valueMetadata>
</metadata>
</file>

<file path=xl/sharedStrings.xml><?xml version="1.0" encoding="utf-8"?>
<sst xmlns="http://schemas.openxmlformats.org/spreadsheetml/2006/main" count="18012" uniqueCount="2341">
  <si>
    <t>Team</t>
  </si>
  <si>
    <t>Philadelphia Eagles</t>
  </si>
  <si>
    <t>Passing</t>
  </si>
  <si>
    <t>Rushing</t>
  </si>
  <si>
    <t>Receiving</t>
  </si>
  <si>
    <t>Comp</t>
  </si>
  <si>
    <t>Comp. %</t>
  </si>
  <si>
    <t>Passing Yards</t>
  </si>
  <si>
    <t>Passing TDs</t>
  </si>
  <si>
    <t>Atts</t>
  </si>
  <si>
    <t>Yards</t>
  </si>
  <si>
    <t>Targets</t>
  </si>
  <si>
    <t>Player Name</t>
  </si>
  <si>
    <t>Jalen Hurts</t>
  </si>
  <si>
    <t>A.J. Brown</t>
  </si>
  <si>
    <t>Saquon Barkley</t>
  </si>
  <si>
    <t>Quaterbacks</t>
  </si>
  <si>
    <t>Wide Receivers</t>
  </si>
  <si>
    <t>Running Backs</t>
  </si>
  <si>
    <t>Fantasy</t>
  </si>
  <si>
    <t>Number of Plays</t>
  </si>
  <si>
    <t>team_abbr</t>
  </si>
  <si>
    <t>team_name</t>
  </si>
  <si>
    <t>team_id</t>
  </si>
  <si>
    <t>team_nick</t>
  </si>
  <si>
    <t>team_conf</t>
  </si>
  <si>
    <t>team_division</t>
  </si>
  <si>
    <t>team_color</t>
  </si>
  <si>
    <t>team_color2</t>
  </si>
  <si>
    <t>team_color3</t>
  </si>
  <si>
    <t>team_color4</t>
  </si>
  <si>
    <t>team_logo_wikipedia</t>
  </si>
  <si>
    <t>team_logo_espn</t>
  </si>
  <si>
    <t>team_wordmark</t>
  </si>
  <si>
    <t>team_conference_logo</t>
  </si>
  <si>
    <t>team_league_logo</t>
  </si>
  <si>
    <t>ARI</t>
  </si>
  <si>
    <t>Arizona Cardinals</t>
  </si>
  <si>
    <t>Cardinals</t>
  </si>
  <si>
    <t>NFC</t>
  </si>
  <si>
    <t>NFC West</t>
  </si>
  <si>
    <t>#97233F</t>
  </si>
  <si>
    <t>#000000</t>
  </si>
  <si>
    <t>#ffb612</t>
  </si>
  <si>
    <t>#a5acaf</t>
  </si>
  <si>
    <t>https://upload.wikimedia.org/wikipedia/en/thumb/7/72/Arizona_Cardinals_logo.svg/179px-Arizona_Cardinals_logo.svg.png</t>
  </si>
  <si>
    <t>https://a.espncdn.com/i/teamlogos/nfl/500/ari.png</t>
  </si>
  <si>
    <t>https://github.com/nflverse/nflfastR-data/raw/master/wordmarks/ARI.png</t>
  </si>
  <si>
    <t>https://github.com/nflverse/nflfastR-data/raw/master/NFC.png</t>
  </si>
  <si>
    <t>https://raw.githubusercontent.com/nflverse/nflfastR-data/master/NFL.png</t>
  </si>
  <si>
    <t>ATL</t>
  </si>
  <si>
    <t>Atlanta Falcons</t>
  </si>
  <si>
    <t>Falcons</t>
  </si>
  <si>
    <t>NFC South</t>
  </si>
  <si>
    <t>#A71930</t>
  </si>
  <si>
    <t>#a30d2d</t>
  </si>
  <si>
    <t>https://upload.wikimedia.org/wikipedia/en/thumb/c/c5/Atlanta_Falcons_logo.svg/192px-Atlanta_Falcons_logo.svg.png</t>
  </si>
  <si>
    <t>https://a.espncdn.com/i/teamlogos/nfl/500/atl.png</t>
  </si>
  <si>
    <t>https://github.com/nflverse/nflfastR-data/raw/master/wordmarks/ATL.png</t>
  </si>
  <si>
    <t>BAL</t>
  </si>
  <si>
    <t>Baltimore Ravens</t>
  </si>
  <si>
    <t>Ravens</t>
  </si>
  <si>
    <t>AFC</t>
  </si>
  <si>
    <t>AFC North</t>
  </si>
  <si>
    <t>#241773</t>
  </si>
  <si>
    <t>#9E7C0C</t>
  </si>
  <si>
    <t>#9e7c0c</t>
  </si>
  <si>
    <t>#c60c30</t>
  </si>
  <si>
    <t>https://upload.wikimedia.org/wikipedia/en/thumb/1/16/Baltimore_Ravens_logo.svg/193px-Baltimore_Ravens_logo.svg.png</t>
  </si>
  <si>
    <t>https://a.espncdn.com/i/teamlogos/nfl/500/bal.png</t>
  </si>
  <si>
    <t>https://github.com/nflverse/nflfastR-data/raw/master/wordmarks/BAL.png</t>
  </si>
  <si>
    <t>https://github.com/nflverse/nflfastR-data/raw/master/AFC.png</t>
  </si>
  <si>
    <t>BUF</t>
  </si>
  <si>
    <t>Buffalo Bills</t>
  </si>
  <si>
    <t>Bills</t>
  </si>
  <si>
    <t>AFC East</t>
  </si>
  <si>
    <t>#00338D</t>
  </si>
  <si>
    <t>#C60C30</t>
  </si>
  <si>
    <t>#0c2e82</t>
  </si>
  <si>
    <t>#d50a0a</t>
  </si>
  <si>
    <t>https://upload.wikimedia.org/wikipedia/en/thumb/7/77/Buffalo_Bills_logo.svg/189px-Buffalo_Bills_logo.svg.png</t>
  </si>
  <si>
    <t>https://a.espncdn.com/i/teamlogos/nfl/500/buf.png</t>
  </si>
  <si>
    <t>https://github.com/nflverse/nflfastR-data/raw/master/wordmarks/BUF.png</t>
  </si>
  <si>
    <t>CAR</t>
  </si>
  <si>
    <t>Carolina Panthers</t>
  </si>
  <si>
    <t>Panthers</t>
  </si>
  <si>
    <t>#0085CA</t>
  </si>
  <si>
    <t>#bfc0bf</t>
  </si>
  <si>
    <t>#0085ca</t>
  </si>
  <si>
    <t>https://upload.wikimedia.org/wikipedia/en/thumb/1/1c/Carolina_Panthers_logo.svg/100px-Carolina_Panthers_logo.svg.png</t>
  </si>
  <si>
    <t>https://a.espncdn.com/i/teamlogos/nfl/500-dark/car.png</t>
  </si>
  <si>
    <t>https://github.com/nflverse/nflfastR-data/raw/master/wordmarks/CAR.png</t>
  </si>
  <si>
    <t>CHI</t>
  </si>
  <si>
    <t>Chicago Bears</t>
  </si>
  <si>
    <t>Bears</t>
  </si>
  <si>
    <t>NFC North</t>
  </si>
  <si>
    <t>#0B162A</t>
  </si>
  <si>
    <t>#C83803</t>
  </si>
  <si>
    <t>#0b162a</t>
  </si>
  <si>
    <t>#c83803</t>
  </si>
  <si>
    <t>https://upload.wikimedia.org/wikipedia/commons/thumb/5/5c/Chicago_Bears_logo.svg/100px-Chicago_Bears_logo.svg.png</t>
  </si>
  <si>
    <t>https://a.espncdn.com/i/teamlogos/nfl/500/chi.png</t>
  </si>
  <si>
    <t>https://github.com/nflverse/nflfastR-data/raw/master/wordmarks/CHI.png</t>
  </si>
  <si>
    <t>CIN</t>
  </si>
  <si>
    <t>Cincinnati Bengals</t>
  </si>
  <si>
    <t>Bengals</t>
  </si>
  <si>
    <t>#FB4F14</t>
  </si>
  <si>
    <t>#d32f1e</t>
  </si>
  <si>
    <t>https://upload.wikimedia.org/wikipedia/commons/thumb/8/81/Cincinnati_Bengals_logo.svg/100px-Cincinnati_Bengals_logo.svg.png</t>
  </si>
  <si>
    <t>https://a.espncdn.com/i/teamlogos/nfl/500/cin.png</t>
  </si>
  <si>
    <t>https://github.com/nflverse/nflfastR-data/raw/master/wordmarks/CIN.png</t>
  </si>
  <si>
    <t>CLE</t>
  </si>
  <si>
    <t>Cleveland Browns</t>
  </si>
  <si>
    <t>Browns</t>
  </si>
  <si>
    <t>#FF3C00</t>
  </si>
  <si>
    <t>#311D00</t>
  </si>
  <si>
    <t>https://upload.wikimedia.org/wikipedia/en/thumb/d/d9/Cleveland_Browns_logo.svg/100px-Cleveland_Browns_logo.svg.png</t>
  </si>
  <si>
    <t>https://a.espncdn.com/i/teamlogos/nfl/500/cle.png</t>
  </si>
  <si>
    <t>https://github.com/nflverse/nflfastR-data/raw/master/wordmarks/CLE.png</t>
  </si>
  <si>
    <t>DAL</t>
  </si>
  <si>
    <t>Dallas Cowboys</t>
  </si>
  <si>
    <t>Cowboys</t>
  </si>
  <si>
    <t>NFC East</t>
  </si>
  <si>
    <t>#002244</t>
  </si>
  <si>
    <t>#B0B7BC</t>
  </si>
  <si>
    <t>#acc0c6</t>
  </si>
  <si>
    <t>https://upload.wikimedia.org/wikipedia/commons/thumb/1/15/Dallas_Cowboys.svg/100px-Dallas_Cowboys.svg.png</t>
  </si>
  <si>
    <t>https://a.espncdn.com/i/teamlogos/nfl/500/dal.png</t>
  </si>
  <si>
    <t>https://github.com/nflverse/nflfastR-data/raw/master/wordmarks/DAL.png</t>
  </si>
  <si>
    <t>DEN</t>
  </si>
  <si>
    <t>Denver Broncos</t>
  </si>
  <si>
    <t>Broncos</t>
  </si>
  <si>
    <t>AFC West</t>
  </si>
  <si>
    <t>#00234c</t>
  </si>
  <si>
    <t>#ff5200</t>
  </si>
  <si>
    <t>https://upload.wikimedia.org/wikipedia/en/thumb/4/44/Denver_Broncos_logo.svg/100px-Denver_Broncos_logo.svg.png</t>
  </si>
  <si>
    <t>https://a.espncdn.com/i/teamlogos/nfl/500/den.png</t>
  </si>
  <si>
    <t>https://github.com/nflverse/nflfastR-data/raw/master/wordmarks/DEN.png</t>
  </si>
  <si>
    <t>DET</t>
  </si>
  <si>
    <t>Detroit Lions</t>
  </si>
  <si>
    <t>Lions</t>
  </si>
  <si>
    <t>#0076B6</t>
  </si>
  <si>
    <t>#004e89</t>
  </si>
  <si>
    <t>https://upload.wikimedia.org/wikipedia/en/thumb/7/71/Detroit_Lions_logo.svg/100px-Detroit_Lions_logo.svg.png</t>
  </si>
  <si>
    <t>https://a.espncdn.com/i/teamlogos/nfl/500/det.png</t>
  </si>
  <si>
    <t>https://github.com/nflverse/nflfastR-data/raw/master/wordmarks/DET.png</t>
  </si>
  <si>
    <t>GB</t>
  </si>
  <si>
    <t>Green Bay Packers</t>
  </si>
  <si>
    <t>Packers</t>
  </si>
  <si>
    <t>#203731</t>
  </si>
  <si>
    <t>#FFB612</t>
  </si>
  <si>
    <t>#1c2d25</t>
  </si>
  <si>
    <t>#eead1e</t>
  </si>
  <si>
    <t>https://upload.wikimedia.org/wikipedia/commons/thumb/5/50/Green_Bay_Packers_logo.svg/100px-Green_Bay_Packers_logo.svg.png</t>
  </si>
  <si>
    <t>https://a.espncdn.com/i/teamlogos/nfl/500/gb.png</t>
  </si>
  <si>
    <t>https://github.com/nflverse/nflfastR-data/raw/master/wordmarks/GB.png</t>
  </si>
  <si>
    <t>HOU</t>
  </si>
  <si>
    <t>Houston Texans</t>
  </si>
  <si>
    <t>Texans</t>
  </si>
  <si>
    <t>AFC South</t>
  </si>
  <si>
    <t>#03202F</t>
  </si>
  <si>
    <t>#00071c</t>
  </si>
  <si>
    <t>https://upload.wikimedia.org/wikipedia/en/thumb/2/28/Houston_Texans_logo.svg/100px-Houston_Texans_logo.svg.png</t>
  </si>
  <si>
    <t>https://a.espncdn.com/i/teamlogos/nfl/500/hou.png</t>
  </si>
  <si>
    <t>https://github.com/nflverse/nflfastR-data/raw/master/wordmarks/HOU.png</t>
  </si>
  <si>
    <t>IND</t>
  </si>
  <si>
    <t>Indianapolis Colts</t>
  </si>
  <si>
    <t>Colts</t>
  </si>
  <si>
    <t>#002C5F</t>
  </si>
  <si>
    <t>#013369</t>
  </si>
  <si>
    <t>#9ba1a2</t>
  </si>
  <si>
    <t>https://upload.wikimedia.org/wikipedia/commons/thumb/0/00/Indianapolis_Colts_logo.svg/100px-Indianapolis_Colts_logo.svg.png</t>
  </si>
  <si>
    <t>https://a.espncdn.com/i/teamlogos/nfl/500/ind.png</t>
  </si>
  <si>
    <t>https://github.com/nflverse/nflfastR-data/raw/master/wordmarks/IND.png</t>
  </si>
  <si>
    <t>JAX</t>
  </si>
  <si>
    <t>Jacksonville Jaguars</t>
  </si>
  <si>
    <t>Jaguars</t>
  </si>
  <si>
    <t>#006778</t>
  </si>
  <si>
    <t>#9f792c</t>
  </si>
  <si>
    <t>#d7a22a</t>
  </si>
  <si>
    <t>https://upload.wikimedia.org/wikipedia/en/thumb/7/74/Jacksonville_Jaguars_logo.svg/100px-Jacksonville_Jaguars_logo.svg.png</t>
  </si>
  <si>
    <t>https://a.espncdn.com/i/teamlogos/nfl/500/jax.png</t>
  </si>
  <si>
    <t>https://github.com/nflverse/nflfastR-data/raw/master/wordmarks/JAX.png</t>
  </si>
  <si>
    <t>KC</t>
  </si>
  <si>
    <t>Kansas City Chiefs</t>
  </si>
  <si>
    <t>Chiefs</t>
  </si>
  <si>
    <t>#E31837</t>
  </si>
  <si>
    <t>#e31837</t>
  </si>
  <si>
    <t>https://upload.wikimedia.org/wikipedia/en/thumb/e/e1/Kansas_City_Chiefs_logo.svg/100px-Kansas_City_Chiefs_logo.svg.png</t>
  </si>
  <si>
    <t>https://a.espncdn.com/i/teamlogos/nfl/500/kc.png</t>
  </si>
  <si>
    <t>https://github.com/nflverse/nflfastR-data/raw/master/wordmarks/KC.png</t>
  </si>
  <si>
    <t>Los Angeles Rams</t>
  </si>
  <si>
    <t>Rams</t>
  </si>
  <si>
    <t>#003594</t>
  </si>
  <si>
    <t>#FFD100</t>
  </si>
  <si>
    <t>#001532</t>
  </si>
  <si>
    <t>#af925d</t>
  </si>
  <si>
    <t>https://upload.wikimedia.org/wikipedia/en/thumb/8/8a/Los_Angeles_Rams_logo.svg/100px-Los_Angeles_Rams_logo.svg.png</t>
  </si>
  <si>
    <t>https://a.espncdn.com/i/teamlogos/nfl/500/lar.png</t>
  </si>
  <si>
    <t>LAC</t>
  </si>
  <si>
    <t>Los Angeles Chargers</t>
  </si>
  <si>
    <t>Chargers</t>
  </si>
  <si>
    <t>#007BC7</t>
  </si>
  <si>
    <t>#ffc20e</t>
  </si>
  <si>
    <t>https://upload.wikimedia.org/wikipedia/en/thumb/7/72/NFL_Chargers_logo.svg/100px-NFL_Chargers_logo.svg.png</t>
  </si>
  <si>
    <t>https://a.espncdn.com/i/teamlogos/nfl/500/lac.png</t>
  </si>
  <si>
    <t>https://github.com/nflverse/nflfastR-data/raw/master/wordmarks/LAC.png</t>
  </si>
  <si>
    <t>LAR</t>
  </si>
  <si>
    <t>https://github.com/nflverse/nflfastR-data/raw/master/wordmarks/LAR.png</t>
  </si>
  <si>
    <t>LV</t>
  </si>
  <si>
    <t>Las Vegas Raiders</t>
  </si>
  <si>
    <t>Raiders</t>
  </si>
  <si>
    <t>#A5ACAF</t>
  </si>
  <si>
    <t>#a6aeb0</t>
  </si>
  <si>
    <t>https://upload.wikimedia.org/wikipedia/en/thumb/4/48/Las_Vegas_Raiders_logo.svg/100px-Las_Vegas_Raiders_logo.svg.png</t>
  </si>
  <si>
    <t>https://a.espncdn.com/i/teamlogos/nfl/500/lv.png</t>
  </si>
  <si>
    <t>https://github.com/nflverse/nflfastR-data/raw/master/wordmarks/LV.png</t>
  </si>
  <si>
    <t>MIA</t>
  </si>
  <si>
    <t>Miami Dolphins</t>
  </si>
  <si>
    <t>Dolphins</t>
  </si>
  <si>
    <t>#008E97</t>
  </si>
  <si>
    <t>#F58220</t>
  </si>
  <si>
    <t>#005778</t>
  </si>
  <si>
    <t>#008e97</t>
  </si>
  <si>
    <t>https://upload.wikimedia.org/wikipedia/en/thumb/3/37/Miami_Dolphins_logo.svg/100px-Miami_Dolphins_logo.svg.png</t>
  </si>
  <si>
    <t>https://a.espncdn.com/i/teamlogos/nfl/500/mia.png</t>
  </si>
  <si>
    <t>https://github.com/nflverse/nflfastR-data/raw/master/wordmarks/MIA.png</t>
  </si>
  <si>
    <t>MIN</t>
  </si>
  <si>
    <t>Minnesota Vikings</t>
  </si>
  <si>
    <t>Vikings</t>
  </si>
  <si>
    <t>#4F2683</t>
  </si>
  <si>
    <t>#FFC62F</t>
  </si>
  <si>
    <t>#e9bf9b</t>
  </si>
  <si>
    <t>https://upload.wikimedia.org/wikipedia/en/thumb/4/48/Minnesota_Vikings_logo.svg/98px-Minnesota_Vikings_logo.svg.png</t>
  </si>
  <si>
    <t>https://a.espncdn.com/i/teamlogos/nfl/500/min.png</t>
  </si>
  <si>
    <t>https://github.com/nflverse/nflfastR-data/raw/master/wordmarks/MIN.png</t>
  </si>
  <si>
    <t>NE</t>
  </si>
  <si>
    <t>New England Patriots</t>
  </si>
  <si>
    <t>Patriots</t>
  </si>
  <si>
    <t>#b0b7bc</t>
  </si>
  <si>
    <t>https://upload.wikimedia.org/wikipedia/en/thumb/b/b9/New_England_Patriots_logo.svg/100px-New_England_Patriots_logo.svg.png</t>
  </si>
  <si>
    <t>https://a.espncdn.com/i/teamlogos/nfl/500/ne.png</t>
  </si>
  <si>
    <t>https://github.com/nflverse/nflfastR-data/raw/master/wordmarks/NE.png</t>
  </si>
  <si>
    <t>NO</t>
  </si>
  <si>
    <t>New Orleans Saints</t>
  </si>
  <si>
    <t>Saints</t>
  </si>
  <si>
    <t>#D3BC8D</t>
  </si>
  <si>
    <t>#9f8958</t>
  </si>
  <si>
    <t>https://upload.wikimedia.org/wikipedia/commons/thumb/5/50/New_Orleans_Saints_logo.svg/98px-New_Orleans_Saints_logo.svg.png</t>
  </si>
  <si>
    <t>https://a.espncdn.com/i/teamlogos/nfl/500/no.png</t>
  </si>
  <si>
    <t>https://github.com/nflverse/nflfastR-data/raw/master/wordmarks/NO.png</t>
  </si>
  <si>
    <t>NYG</t>
  </si>
  <si>
    <t>New York Giants</t>
  </si>
  <si>
    <t>Giants</t>
  </si>
  <si>
    <t>#0B2265</t>
  </si>
  <si>
    <t>#012352</t>
  </si>
  <si>
    <t>https://upload.wikimedia.org/wikipedia/commons/thumb/6/60/New_York_Giants_logo.svg/100px-New_York_Giants_logo.svg.png</t>
  </si>
  <si>
    <t>https://a.espncdn.com/i/teamlogos/nfl/500/nyg.png</t>
  </si>
  <si>
    <t>https://github.com/nflverse/nflfastR-data/raw/master/wordmarks/NYG.png</t>
  </si>
  <si>
    <t>NYJ</t>
  </si>
  <si>
    <t>New York Jets</t>
  </si>
  <si>
    <t>Jets</t>
  </si>
  <si>
    <t>#003F2D</t>
  </si>
  <si>
    <t>NA</t>
  </si>
  <si>
    <t>https://upload.wikimedia.org/wikipedia/en/thumb/6/6b/New_York_Jets_logo.svg/100px-New_York_Jets_logo.svg.png</t>
  </si>
  <si>
    <t>https://a.espncdn.com/i/teamlogos/nfl/500/nyj.png</t>
  </si>
  <si>
    <t>https://github.com/nflverse/nflfastR-data/raw/master/wordmarks/NYJ.png</t>
  </si>
  <si>
    <t>PHI</t>
  </si>
  <si>
    <t>Eagles</t>
  </si>
  <si>
    <t>#004C54</t>
  </si>
  <si>
    <t>https://upload.wikimedia.org/wikipedia/en/thumb/8/8e/Philadelphia_Eagles_logo.svg/100px-Philadelphia_Eagles_logo.svg.png</t>
  </si>
  <si>
    <t>https://a.espncdn.com/i/teamlogos/nfl/500/phi.png</t>
  </si>
  <si>
    <t>https://github.com/nflverse/nflfastR-data/raw/master/wordmarks/PHI.png</t>
  </si>
  <si>
    <t>PIT</t>
  </si>
  <si>
    <t>Pittsburgh Steelers</t>
  </si>
  <si>
    <t>Steelers</t>
  </si>
  <si>
    <t>#00539b</t>
  </si>
  <si>
    <t>https://upload.wikimedia.org/wikipedia/commons/thumb/d/de/Pittsburgh_Steelers_logo.svg/100px-Pittsburgh_Steelers_logo.svg.png</t>
  </si>
  <si>
    <t>https://a.espncdn.com/i/teamlogos/nfl/500/pit.png</t>
  </si>
  <si>
    <t>https://github.com/nflverse/nflfastR-data/raw/master/wordmarks/PIT.png</t>
  </si>
  <si>
    <t>SEA</t>
  </si>
  <si>
    <t>Seattle Seahawks</t>
  </si>
  <si>
    <t>Seahawks</t>
  </si>
  <si>
    <t>#69be28</t>
  </si>
  <si>
    <t>https://upload.wikimedia.org/wikipedia/en/thumb/8/8e/Seattle_Seahawks_logo.svg/100px-Seattle_Seahawks_logo.svg.png</t>
  </si>
  <si>
    <t>https://a.espncdn.com/i/teamlogos/nfl/500/sea.png</t>
  </si>
  <si>
    <t>https://github.com/nflverse/nflfastR-data/raw/master/wordmarks/SEA.png</t>
  </si>
  <si>
    <t>SF</t>
  </si>
  <si>
    <t>San Francisco 49ers</t>
  </si>
  <si>
    <t>49ers</t>
  </si>
  <si>
    <t>#AA0000</t>
  </si>
  <si>
    <t>#B3995D</t>
  </si>
  <si>
    <t>https://upload.wikimedia.org/wikipedia/commons/thumb/3/3a/San_Francisco_49ers_logo.svg/100px-San_Francisco_49ers_logo.svg.png</t>
  </si>
  <si>
    <t>https://a.espncdn.com/i/teamlogos/nfl/500/sf.png</t>
  </si>
  <si>
    <t>https://github.com/nflverse/nflfastR-data/raw/master/wordmarks/SF.png</t>
  </si>
  <si>
    <t>TB</t>
  </si>
  <si>
    <t>Tampa Bay Buccaneers</t>
  </si>
  <si>
    <t>Buccaneers</t>
  </si>
  <si>
    <t>#322F2B</t>
  </si>
  <si>
    <t>#ff7900</t>
  </si>
  <si>
    <t>https://upload.wikimedia.org/wikipedia/en/thumb/a/a2/Tampa_Bay_Buccaneers_logo.svg/100px-Tampa_Bay_Buccaneers_logo.svg.png</t>
  </si>
  <si>
    <t>https://a.espncdn.com/i/teamlogos/nfl/500/tb.png</t>
  </si>
  <si>
    <t>https://github.com/nflverse/nflfastR-data/raw/master/wordmarks/TB.png</t>
  </si>
  <si>
    <t>TEN</t>
  </si>
  <si>
    <t>Tennessee Titans</t>
  </si>
  <si>
    <t>Titans</t>
  </si>
  <si>
    <t>#4B92DB</t>
  </si>
  <si>
    <t>https://github.com/nflverse/nflfastR-data/raw/master/titans.png</t>
  </si>
  <si>
    <t>https://a.espncdn.com/i/teamlogos/nfl/500/ten.png</t>
  </si>
  <si>
    <t>https://github.com/nflverse/nflfastR-data/raw/master/wordmarks/TEN.png</t>
  </si>
  <si>
    <t>WAS</t>
  </si>
  <si>
    <t>Washington Commanders</t>
  </si>
  <si>
    <t>Commanders</t>
  </si>
  <si>
    <t>#5A1414</t>
  </si>
  <si>
    <t>#5b2b2f</t>
  </si>
  <si>
    <t>https://upload.wikimedia.org/wikipedia/commons/thumb/e/e2/Washington_commanders.svg/100px-Washington_commanders.svg.png</t>
  </si>
  <si>
    <t>https://a.espncdn.com/i/teamlogos/nfl/500/wsh.png</t>
  </si>
  <si>
    <t>https://github.com/nflverse/nflfastR-data/raw/master/wordmarks/WAS.png</t>
  </si>
  <si>
    <t>.</t>
  </si>
  <si>
    <t>Pass Split</t>
  </si>
  <si>
    <t>Rush Split</t>
  </si>
  <si>
    <t>Team Name</t>
  </si>
  <si>
    <t>Drop Backs</t>
  </si>
  <si>
    <t>Rushing Plays</t>
  </si>
  <si>
    <t>Sacks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</si>
  <si>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</si>
  <si>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</si>
  <si>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</si>
  <si>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</si>
  <si>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</si>
  <si>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</si>
  <si>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</si>
  <si>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</si>
  <si>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</si>
  <si>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</si>
  <si>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</si>
  <si>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</si>
  <si>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top</t>
  </si>
  <si>
    <t>RB: James Cook, Ray Davis, Ty Johnson, Darrynton Evans, Frank Gore</t>
  </si>
  <si>
    <t>Damar Hamlin</t>
  </si>
  <si>
    <t>QB: Bryce Young, Andy Dalton, Jack Plummer</t>
  </si>
  <si>
    <t>Michael Dowell</t>
  </si>
  <si>
    <t>JL Skinner</t>
  </si>
  <si>
    <t>Deon Bush</t>
  </si>
  <si>
    <t>Dell Pettus</t>
  </si>
  <si>
    <t>Jaylen Key</t>
  </si>
  <si>
    <t>Miles Killebrew</t>
  </si>
  <si>
    <t>RG: Cody Mauch, Elijah Klein</t>
  </si>
  <si>
    <t>QB</t>
  </si>
  <si>
    <t>RB</t>
  </si>
  <si>
    <t>WR</t>
  </si>
  <si>
    <t>TE</t>
  </si>
  <si>
    <t>Tight End</t>
  </si>
  <si>
    <t>Depth Chart Pos</t>
  </si>
  <si>
    <t>Carries</t>
  </si>
  <si>
    <t>Share of Atts</t>
  </si>
  <si>
    <t>Share of Carries</t>
  </si>
  <si>
    <t>Share of Targets</t>
  </si>
  <si>
    <t>QB01</t>
  </si>
  <si>
    <t>QB02</t>
  </si>
  <si>
    <t>QB03</t>
  </si>
  <si>
    <t>QB04</t>
  </si>
  <si>
    <t>QB05</t>
  </si>
  <si>
    <t>RB01</t>
  </si>
  <si>
    <t>RB02</t>
  </si>
  <si>
    <t>RB03</t>
  </si>
  <si>
    <t>RB04</t>
  </si>
  <si>
    <t>RB05</t>
  </si>
  <si>
    <t>TE01</t>
  </si>
  <si>
    <t>TE02</t>
  </si>
  <si>
    <t>TE03</t>
  </si>
  <si>
    <t>TE04</t>
  </si>
  <si>
    <t>TE05</t>
  </si>
  <si>
    <t>WR01</t>
  </si>
  <si>
    <t>WR02</t>
  </si>
  <si>
    <t>WR03</t>
  </si>
  <si>
    <t>WR04</t>
  </si>
  <si>
    <t>WR05</t>
  </si>
  <si>
    <t>Depth Pos Share</t>
  </si>
  <si>
    <t>Player Share</t>
  </si>
  <si>
    <t>Att per Game</t>
  </si>
  <si>
    <t>Carr per Game</t>
  </si>
  <si>
    <t>Sacks Per Game</t>
  </si>
  <si>
    <t>Share of Att</t>
  </si>
  <si>
    <t>A.J. Dillon</t>
  </si>
  <si>
    <t>A.J. Green</t>
  </si>
  <si>
    <t>A.T. Perry</t>
  </si>
  <si>
    <t>Aaron Jones</t>
  </si>
  <si>
    <t>Aaron Rodgers</t>
  </si>
  <si>
    <t>Adam Humphries</t>
  </si>
  <si>
    <t>Adam Shaheen</t>
  </si>
  <si>
    <t>Adam Thielen</t>
  </si>
  <si>
    <t>Adam Trautman</t>
  </si>
  <si>
    <t>Adrian Peterson</t>
  </si>
  <si>
    <t>Aidan O'Connell</t>
  </si>
  <si>
    <t>Albert Okwuegbunam</t>
  </si>
  <si>
    <t>Albert Wilson</t>
  </si>
  <si>
    <t>Alec Ingold</t>
  </si>
  <si>
    <t>Alec Pierce</t>
  </si>
  <si>
    <t>Alex Collins</t>
  </si>
  <si>
    <t>Alex Erickson</t>
  </si>
  <si>
    <t>Alex Smith</t>
  </si>
  <si>
    <t>Alexander Mattison</t>
  </si>
  <si>
    <t>Alfred Morris</t>
  </si>
  <si>
    <t>Allen Lazard</t>
  </si>
  <si>
    <t>Allen Robinson</t>
  </si>
  <si>
    <t>Alshon Jeffery</t>
  </si>
  <si>
    <t>Alvin Kamara</t>
  </si>
  <si>
    <t>Amari Cooper</t>
  </si>
  <si>
    <t>Amari Rodgers</t>
  </si>
  <si>
    <t>Ameer Abdullah</t>
  </si>
  <si>
    <t>Amon-Ra St. Brown</t>
  </si>
  <si>
    <t>Andre Baccellia</t>
  </si>
  <si>
    <t>Andrei Iosivas</t>
  </si>
  <si>
    <t>Andrew Ogletree</t>
  </si>
  <si>
    <t>Andy Dalton</t>
  </si>
  <si>
    <t>Andy Isabella</t>
  </si>
  <si>
    <t>Anthony Brown</t>
  </si>
  <si>
    <t>Anthony Firkser</t>
  </si>
  <si>
    <t>Anthony McFarland</t>
  </si>
  <si>
    <t>Anthony Miller</t>
  </si>
  <si>
    <t>Anthony Richardson</t>
  </si>
  <si>
    <t>Anthony Schwartz</t>
  </si>
  <si>
    <t>Antoine Wesley</t>
  </si>
  <si>
    <t>Antonio Brown</t>
  </si>
  <si>
    <t>Antonio Gibson</t>
  </si>
  <si>
    <t>Antonio Williams</t>
  </si>
  <si>
    <t>Ashton Dulin</t>
  </si>
  <si>
    <t>Auden Tate</t>
  </si>
  <si>
    <t>Austin Ekeler</t>
  </si>
  <si>
    <t>Austin Hooper</t>
  </si>
  <si>
    <t>Austin Mack</t>
  </si>
  <si>
    <t>Austin Trammell</t>
  </si>
  <si>
    <t>Austin Walter</t>
  </si>
  <si>
    <t>Bailey Zappe</t>
  </si>
  <si>
    <t>Baker Mayfield</t>
  </si>
  <si>
    <t>Ben DiNucci</t>
  </si>
  <si>
    <t>Ben Roethlisberger</t>
  </si>
  <si>
    <t>Ben Skowronek</t>
  </si>
  <si>
    <t>Bennie Fowler</t>
  </si>
  <si>
    <t>Benny Snell</t>
  </si>
  <si>
    <t>Bijan Robinson</t>
  </si>
  <si>
    <t>Blaine Gabbert</t>
  </si>
  <si>
    <t>Blake Jarwin</t>
  </si>
  <si>
    <t>Bo Melton</t>
  </si>
  <si>
    <t>Bo Scarbrough</t>
  </si>
  <si>
    <t>Boston Scott</t>
  </si>
  <si>
    <t>Brandin Cooks</t>
  </si>
  <si>
    <t>Brandon Aiyuk</t>
  </si>
  <si>
    <t>Brandon Allen</t>
  </si>
  <si>
    <t>Brandon Bolden</t>
  </si>
  <si>
    <t>Brandon Johnson</t>
  </si>
  <si>
    <t>Brandon Powell</t>
  </si>
  <si>
    <t>Brandon Zylstra</t>
  </si>
  <si>
    <t>Braxton Berrios</t>
  </si>
  <si>
    <t>Breece Hall</t>
  </si>
  <si>
    <t>Breshad Perriman</t>
  </si>
  <si>
    <t>Brett Rypien</t>
  </si>
  <si>
    <t>Brevin Jordan</t>
  </si>
  <si>
    <t>Brian Hill</t>
  </si>
  <si>
    <t>Brian Hoyer</t>
  </si>
  <si>
    <t>Brian Robinson</t>
  </si>
  <si>
    <t>Britain Covey</t>
  </si>
  <si>
    <t>Brock Purdy</t>
  </si>
  <si>
    <t>Brock Wright</t>
  </si>
  <si>
    <t>Bryan Edwards</t>
  </si>
  <si>
    <t>Bryce Perkins</t>
  </si>
  <si>
    <t>Bryce Young</t>
  </si>
  <si>
    <t>Buddy Howell</t>
  </si>
  <si>
    <t>Byron Pringle</t>
  </si>
  <si>
    <t>C.J. Beathard</t>
  </si>
  <si>
    <t>C.J. Ham</t>
  </si>
  <si>
    <t>C.J. Stroud</t>
  </si>
  <si>
    <t>C.J. Uzomah</t>
  </si>
  <si>
    <t>Cade Otton</t>
  </si>
  <si>
    <t>Caleb Huntley</t>
  </si>
  <si>
    <t>Calvin Austin</t>
  </si>
  <si>
    <t>Calvin Ridley</t>
  </si>
  <si>
    <t>Cam Akers</t>
  </si>
  <si>
    <t>Cam Newton</t>
  </si>
  <si>
    <t>Cam Sims</t>
  </si>
  <si>
    <t>Cameron Batson</t>
  </si>
  <si>
    <t>Cameron Brate</t>
  </si>
  <si>
    <t>Carlos Hyde</t>
  </si>
  <si>
    <t>Carson Wentz</t>
  </si>
  <si>
    <t>Case Keenum</t>
  </si>
  <si>
    <t>Cedric Tillman</t>
  </si>
  <si>
    <t>Cedrick Wilson</t>
  </si>
  <si>
    <t>CeeDee Lamb</t>
  </si>
  <si>
    <t>Chad Beebe</t>
  </si>
  <si>
    <t>Chad Hansen</t>
  </si>
  <si>
    <t>Chad Henne</t>
  </si>
  <si>
    <t>Charlie Kolar</t>
  </si>
  <si>
    <t>Chase Brown</t>
  </si>
  <si>
    <t>Chase Claypool</t>
  </si>
  <si>
    <t>Chase Daniel</t>
  </si>
  <si>
    <t>Chase Edmonds</t>
  </si>
  <si>
    <t>Chester Rogers</t>
  </si>
  <si>
    <t>Chigoziem Okonkwo</t>
  </si>
  <si>
    <t>Chris Carson</t>
  </si>
  <si>
    <t>Chris Conley</t>
  </si>
  <si>
    <t>Chris Evans</t>
  </si>
  <si>
    <t>Chris Godwin</t>
  </si>
  <si>
    <t>Chris Hogan</t>
  </si>
  <si>
    <t>Chris Moore</t>
  </si>
  <si>
    <t>Chris Olave</t>
  </si>
  <si>
    <t>Chris Rodriguez</t>
  </si>
  <si>
    <t>Chris Streveler</t>
  </si>
  <si>
    <t>Chris Thompson</t>
  </si>
  <si>
    <t>Christian Blake</t>
  </si>
  <si>
    <t>Christian Kirk</t>
  </si>
  <si>
    <t>Christian McCaffrey</t>
  </si>
  <si>
    <t>Christian Watson</t>
  </si>
  <si>
    <t>Christopher Brooks</t>
  </si>
  <si>
    <t>Christopher Herndon</t>
  </si>
  <si>
    <t>Chuba Hubbard</t>
  </si>
  <si>
    <t>Clayton Tune</t>
  </si>
  <si>
    <t>Clyde Edwards-Helaire</t>
  </si>
  <si>
    <t>Cody Hollister</t>
  </si>
  <si>
    <t>Colby Parkinson</t>
  </si>
  <si>
    <t>Cole Beasley</t>
  </si>
  <si>
    <t>Cole Kmet</t>
  </si>
  <si>
    <t>Cole Turner</t>
  </si>
  <si>
    <t>Collin Johnson</t>
  </si>
  <si>
    <t>Colt McCoy</t>
  </si>
  <si>
    <t>Connor Heyward</t>
  </si>
  <si>
    <t>Cooper Kupp</t>
  </si>
  <si>
    <t>Cooper Rush</t>
  </si>
  <si>
    <t>Cordarrelle Patterson</t>
  </si>
  <si>
    <t>Corey Clement</t>
  </si>
  <si>
    <t>Corey Davis</t>
  </si>
  <si>
    <t>Courtland Sutton</t>
  </si>
  <si>
    <t>Craig Reynolds</t>
  </si>
  <si>
    <t>Curtis Samuel</t>
  </si>
  <si>
    <t>Cyril Grayson</t>
  </si>
  <si>
    <t>D.J. Chark</t>
  </si>
  <si>
    <t>D.J. Montgomery</t>
  </si>
  <si>
    <t>D.J. Moore</t>
  </si>
  <si>
    <t>DaeSean Hamilton</t>
  </si>
  <si>
    <t>Dak Prescott</t>
  </si>
  <si>
    <t>Dallas Goedert</t>
  </si>
  <si>
    <t>Dalton Kincaid</t>
  </si>
  <si>
    <t>Dalton Schultz</t>
  </si>
  <si>
    <t>Dalvin Cook</t>
  </si>
  <si>
    <t>Dameon Pierce</t>
  </si>
  <si>
    <t>Damien Harris</t>
  </si>
  <si>
    <t>Damien Williams</t>
  </si>
  <si>
    <t>Damiere Byrd</t>
  </si>
  <si>
    <t>Damion Ratley</t>
  </si>
  <si>
    <t>Dan Arnold</t>
  </si>
  <si>
    <t>D'Andre Swift</t>
  </si>
  <si>
    <t>Daniel Bellinger</t>
  </si>
  <si>
    <t>Daniel Jones</t>
  </si>
  <si>
    <t>Danny Amendola</t>
  </si>
  <si>
    <t>Dante Pettis</t>
  </si>
  <si>
    <t>Dare Ogunbowale</t>
  </si>
  <si>
    <t>Darius Slayton</t>
  </si>
  <si>
    <t>Darnell Mooney</t>
  </si>
  <si>
    <t>Darrel Williams</t>
  </si>
  <si>
    <t>Darrell Henderson</t>
  </si>
  <si>
    <t>Darren Fells</t>
  </si>
  <si>
    <t>Darren Waller</t>
  </si>
  <si>
    <t>Darrynton Evans</t>
  </si>
  <si>
    <t>Darwin Thompson</t>
  </si>
  <si>
    <t>Davante Adams</t>
  </si>
  <si>
    <t>David Bell</t>
  </si>
  <si>
    <t>David Blough</t>
  </si>
  <si>
    <t>David Johnson</t>
  </si>
  <si>
    <t>David Montgomery</t>
  </si>
  <si>
    <t>David Moore</t>
  </si>
  <si>
    <t>David Njoku</t>
  </si>
  <si>
    <t>David Sills</t>
  </si>
  <si>
    <t>Davis Allen</t>
  </si>
  <si>
    <t>Davis Mills</t>
  </si>
  <si>
    <t>Davis Webb</t>
  </si>
  <si>
    <t>Dawson Knox</t>
  </si>
  <si>
    <t>Dax Milne</t>
  </si>
  <si>
    <t>DeAndre Carter</t>
  </si>
  <si>
    <t>DeAndre Hopkins</t>
  </si>
  <si>
    <t>DeAndre Washington</t>
  </si>
  <si>
    <t>Dede Westbrook</t>
  </si>
  <si>
    <t>Deebo Samuel</t>
  </si>
  <si>
    <t>DeeJay Dallas</t>
  </si>
  <si>
    <t>Demarcus Robinson</t>
  </si>
  <si>
    <t>Demario Douglas</t>
  </si>
  <si>
    <t>Demetric Felton</t>
  </si>
  <si>
    <t>DeMichael Harris</t>
  </si>
  <si>
    <t>Dennis Houston</t>
  </si>
  <si>
    <t>Denzel Mims</t>
  </si>
  <si>
    <t>Deon Jackson</t>
  </si>
  <si>
    <t>Deon Yelder</t>
  </si>
  <si>
    <t>Deontay Burnett</t>
  </si>
  <si>
    <t>Deonte Harty</t>
  </si>
  <si>
    <t>Derek Carr</t>
  </si>
  <si>
    <t>D'Ernest Johnson</t>
  </si>
  <si>
    <t>Derrick Gore</t>
  </si>
  <si>
    <t>Derrick Henry</t>
  </si>
  <si>
    <t>DeSean Jackson</t>
  </si>
  <si>
    <t>Deshaun Watson</t>
  </si>
  <si>
    <t>Desmond Ridder</t>
  </si>
  <si>
    <t>Deuce Vaughn</t>
  </si>
  <si>
    <t>DeVante Parker</t>
  </si>
  <si>
    <t>Deven Thompkins</t>
  </si>
  <si>
    <t>Devin Duvernay</t>
  </si>
  <si>
    <t>Devin Singletary</t>
  </si>
  <si>
    <t>Devine Ozigbo</t>
  </si>
  <si>
    <t>Devon Achane</t>
  </si>
  <si>
    <t>Devonta Freeman</t>
  </si>
  <si>
    <t>DeVonta Smith</t>
  </si>
  <si>
    <t>Devontae Booker</t>
  </si>
  <si>
    <t>Dez Bryant</t>
  </si>
  <si>
    <t>Dez Fitzpatrick</t>
  </si>
  <si>
    <t>Dezmon Patmon</t>
  </si>
  <si>
    <t>Dion Lewis</t>
  </si>
  <si>
    <t>Diontae Johnson</t>
  </si>
  <si>
    <t>DK Metcalf</t>
  </si>
  <si>
    <t>Donald Parham</t>
  </si>
  <si>
    <t>Donovan Peoples-Jones</t>
  </si>
  <si>
    <t>D'Onta Foreman</t>
  </si>
  <si>
    <t>Dontayvion Wicks</t>
  </si>
  <si>
    <t>Dontrell Hilliard</t>
  </si>
  <si>
    <t>Dontrelle Inman</t>
  </si>
  <si>
    <t>Dorian Thompson-Robinson</t>
  </si>
  <si>
    <t>Drake London</t>
  </si>
  <si>
    <t>Drew Brees</t>
  </si>
  <si>
    <t>Drew Lock</t>
  </si>
  <si>
    <t>Drew Sample</t>
  </si>
  <si>
    <t>Duke Johnson</t>
  </si>
  <si>
    <t>Durham Smythe</t>
  </si>
  <si>
    <t>D'Wayne Eskridge</t>
  </si>
  <si>
    <t>Dwayne Haskins</t>
  </si>
  <si>
    <t>Dyami Brown</t>
  </si>
  <si>
    <t>Easton Stick</t>
  </si>
  <si>
    <t>Elijah Higgins</t>
  </si>
  <si>
    <t>Elijah Mitchell</t>
  </si>
  <si>
    <t>Elijah Moore</t>
  </si>
  <si>
    <t>Elijhaa Penny</t>
  </si>
  <si>
    <t>Emari Demercado</t>
  </si>
  <si>
    <t>Emmanuel Sanders</t>
  </si>
  <si>
    <t>Eno Benjamin</t>
  </si>
  <si>
    <t>Equanimeous St. Brown</t>
  </si>
  <si>
    <t>Eric Ebron</t>
  </si>
  <si>
    <t>Eric Gray</t>
  </si>
  <si>
    <t>Eric Saubert</t>
  </si>
  <si>
    <t>Evan Engram</t>
  </si>
  <si>
    <t>Ezekiel Elliott</t>
  </si>
  <si>
    <t>Foster Moreau</t>
  </si>
  <si>
    <t>Frank Gore</t>
  </si>
  <si>
    <t>Freddie Swain</t>
  </si>
  <si>
    <t>Gabe Davis</t>
  </si>
  <si>
    <t>Gardner Minshew</t>
  </si>
  <si>
    <t>Garrett Gilbert</t>
  </si>
  <si>
    <t>Garrett Wilson</t>
  </si>
  <si>
    <t>Gary Brightwell</t>
  </si>
  <si>
    <t>Geno Smith</t>
  </si>
  <si>
    <t>Geoff Swaim</t>
  </si>
  <si>
    <t>George Kittle</t>
  </si>
  <si>
    <t>George Pickens</t>
  </si>
  <si>
    <t>Gerald Everett</t>
  </si>
  <si>
    <t>Giovani Bernard</t>
  </si>
  <si>
    <t>Godwin Igwebuike</t>
  </si>
  <si>
    <t>Golden Tate</t>
  </si>
  <si>
    <t>Grant Calcaterra</t>
  </si>
  <si>
    <t>Greg Dortch</t>
  </si>
  <si>
    <t>Greg Dulcich</t>
  </si>
  <si>
    <t>Greg Olsen</t>
  </si>
  <si>
    <t>Greg Ward</t>
  </si>
  <si>
    <t>Gus Edwards</t>
  </si>
  <si>
    <t>Harrison Bryant</t>
  </si>
  <si>
    <t>Hassan Haskins</t>
  </si>
  <si>
    <t>Hayden Hurst</t>
  </si>
  <si>
    <t>Henry Ruggs</t>
  </si>
  <si>
    <t>Hunter Henry</t>
  </si>
  <si>
    <t>Hunter Renfrow</t>
  </si>
  <si>
    <t>Ian Book</t>
  </si>
  <si>
    <t>Ian Thomas</t>
  </si>
  <si>
    <t>Irv Smith</t>
  </si>
  <si>
    <t>Isaiah Ford</t>
  </si>
  <si>
    <t>Isaiah Hodgins</t>
  </si>
  <si>
    <t>Isaiah Likely</t>
  </si>
  <si>
    <t>Isaiah McKenzie</t>
  </si>
  <si>
    <t>Isaiah Spiller</t>
  </si>
  <si>
    <t>Isaiah Wright</t>
  </si>
  <si>
    <t>Isiah Pacheco</t>
  </si>
  <si>
    <t>Israel Abanikanda</t>
  </si>
  <si>
    <t>Ito Smith</t>
  </si>
  <si>
    <t>J.D. McKissic</t>
  </si>
  <si>
    <t>J.J. Taylor</t>
  </si>
  <si>
    <t>J.K. Dobbins</t>
  </si>
  <si>
    <t>Jace Sternberger</t>
  </si>
  <si>
    <t>Jack Doyle</t>
  </si>
  <si>
    <t>Jacob Hollister</t>
  </si>
  <si>
    <t>Jacoby Brissett</t>
  </si>
  <si>
    <t>Jahan Dotson</t>
  </si>
  <si>
    <t>Jahmyr Gibbs</t>
  </si>
  <si>
    <t>Jake Bobo</t>
  </si>
  <si>
    <t>Jake Browning</t>
  </si>
  <si>
    <t>Jake Ferguson</t>
  </si>
  <si>
    <t>Jake Fromm</t>
  </si>
  <si>
    <t>Jake Luton</t>
  </si>
  <si>
    <t>Jakeem Grant</t>
  </si>
  <si>
    <t>Jakobi Meyers</t>
  </si>
  <si>
    <t>Jaleel McLaughlin</t>
  </si>
  <si>
    <t>Jalen Brooks</t>
  </si>
  <si>
    <t>Jalen Guyton</t>
  </si>
  <si>
    <t>Jalen Nailor</t>
  </si>
  <si>
    <t>Jalen Reagor</t>
  </si>
  <si>
    <t>Jalen Richard</t>
  </si>
  <si>
    <t>Jalen Tolbert</t>
  </si>
  <si>
    <t>Jalin Hyatt</t>
  </si>
  <si>
    <t>Jamaal Williams</t>
  </si>
  <si>
    <t>Jamal Agnew</t>
  </si>
  <si>
    <t>Ja'Marcus Bradley</t>
  </si>
  <si>
    <t>Ja'Marr Chase</t>
  </si>
  <si>
    <t>Jameis Winston</t>
  </si>
  <si>
    <t>James Conner</t>
  </si>
  <si>
    <t>James Cook</t>
  </si>
  <si>
    <t>James O'Shaughnessy</t>
  </si>
  <si>
    <t>James Proche</t>
  </si>
  <si>
    <t>James Robinson</t>
  </si>
  <si>
    <t>James Washington</t>
  </si>
  <si>
    <t>James White</t>
  </si>
  <si>
    <t>Jameson Williams</t>
  </si>
  <si>
    <t>Jamison Crowder</t>
  </si>
  <si>
    <t>Jamycal Hasty</t>
  </si>
  <si>
    <t>Jared Cook</t>
  </si>
  <si>
    <t>Jared Goff</t>
  </si>
  <si>
    <t>Jaret Patterson</t>
  </si>
  <si>
    <t>Jarrett Stidham</t>
  </si>
  <si>
    <t>Jarvis Landry</t>
  </si>
  <si>
    <t>Jason Huntley</t>
  </si>
  <si>
    <t>Jason Moore</t>
  </si>
  <si>
    <t>Jason Witten</t>
  </si>
  <si>
    <t>Jauan Jennings</t>
  </si>
  <si>
    <t>Javonte Williams</t>
  </si>
  <si>
    <t>Jaxon Smith-Njigba</t>
  </si>
  <si>
    <t>Jayden Reed</t>
  </si>
  <si>
    <t>Jaydon Mickens</t>
  </si>
  <si>
    <t>Jaylen Samuels</t>
  </si>
  <si>
    <t>Jaylen Waddle</t>
  </si>
  <si>
    <t>Jaylen Warren</t>
  </si>
  <si>
    <t>Jeff Driskel</t>
  </si>
  <si>
    <t>Jeff Smith</t>
  </si>
  <si>
    <t>Jeffery Wilson</t>
  </si>
  <si>
    <t>Jelani Woods</t>
  </si>
  <si>
    <t>Jeremy McNichols</t>
  </si>
  <si>
    <t>Jeremy Ruckert</t>
  </si>
  <si>
    <t>Jerick McKinnon</t>
  </si>
  <si>
    <t>Jermar Jefferson</t>
  </si>
  <si>
    <t>Jerome Ford</t>
  </si>
  <si>
    <t>Jerry Jeudy</t>
  </si>
  <si>
    <t>Jesse James</t>
  </si>
  <si>
    <t>Jimmy Garoppolo</t>
  </si>
  <si>
    <t>Jimmy Graham</t>
  </si>
  <si>
    <t>Joe Burrow</t>
  </si>
  <si>
    <t>Joe Flacco</t>
  </si>
  <si>
    <t>Joe Mixon</t>
  </si>
  <si>
    <t>John Bates</t>
  </si>
  <si>
    <t>John Brown</t>
  </si>
  <si>
    <t>John Hightower</t>
  </si>
  <si>
    <t>John Metchie</t>
  </si>
  <si>
    <t>John Ross</t>
  </si>
  <si>
    <t>John Wolford</t>
  </si>
  <si>
    <t>Johnny Mundt</t>
  </si>
  <si>
    <t>Jonathan Mingo</t>
  </si>
  <si>
    <t>Jonathan Taylor</t>
  </si>
  <si>
    <t>Jonathan Williams</t>
  </si>
  <si>
    <t>Jonnu Smith</t>
  </si>
  <si>
    <t>Jordan Addison</t>
  </si>
  <si>
    <t>Jordan Akins</t>
  </si>
  <si>
    <t>Jordan Howard</t>
  </si>
  <si>
    <t>Jordan Love</t>
  </si>
  <si>
    <t>Jordan Mason</t>
  </si>
  <si>
    <t>Jordan Reed</t>
  </si>
  <si>
    <t>Jordan Wilkins</t>
  </si>
  <si>
    <t>Josh Adams</t>
  </si>
  <si>
    <t>Josh Allen</t>
  </si>
  <si>
    <t>Josh Downs</t>
  </si>
  <si>
    <t>Josh Jacobs</t>
  </si>
  <si>
    <t>Josh Johnson</t>
  </si>
  <si>
    <t>Josh Malone</t>
  </si>
  <si>
    <t>Josh Oliver</t>
  </si>
  <si>
    <t>Josh Palmer</t>
  </si>
  <si>
    <t>Josh Reynolds</t>
  </si>
  <si>
    <t>Josh Whyle</t>
  </si>
  <si>
    <t>Joshua Dobbs</t>
  </si>
  <si>
    <t>Joshua Kelley</t>
  </si>
  <si>
    <t>Josiah Deguara</t>
  </si>
  <si>
    <t>JuJu Smith-Schuster</t>
  </si>
  <si>
    <t>Julian Edelman</t>
  </si>
  <si>
    <t>Julio Jones</t>
  </si>
  <si>
    <t>Justice Hill</t>
  </si>
  <si>
    <t>Justin Fields</t>
  </si>
  <si>
    <t>Justin Herbert</t>
  </si>
  <si>
    <t>Justin Jackson</t>
  </si>
  <si>
    <t>Justin Jefferson</t>
  </si>
  <si>
    <t>Justin Watson</t>
  </si>
  <si>
    <t>Justyn Ross</t>
  </si>
  <si>
    <t>Juwan Johnson</t>
  </si>
  <si>
    <t>Juwann Winfree</t>
  </si>
  <si>
    <t>K.J. Hamler</t>
  </si>
  <si>
    <t>K.J. Hill</t>
  </si>
  <si>
    <t>K.J. Osborn</t>
  </si>
  <si>
    <t>Kadarius Toney</t>
  </si>
  <si>
    <t>Kalen Ballage</t>
  </si>
  <si>
    <t>Kalif Raymond</t>
  </si>
  <si>
    <t>Kareem Hunt</t>
  </si>
  <si>
    <t>Kayshon Boutte</t>
  </si>
  <si>
    <t>Keaontay Ingram</t>
  </si>
  <si>
    <t>Keaton Mitchell</t>
  </si>
  <si>
    <t>Keelan Cole</t>
  </si>
  <si>
    <t>Keelan Doss</t>
  </si>
  <si>
    <t>Keenan Allen</t>
  </si>
  <si>
    <t>KeeSean Johnson</t>
  </si>
  <si>
    <t>Keith Kirkwood</t>
  </si>
  <si>
    <t>Keke Coutee</t>
  </si>
  <si>
    <t>Kendall Hinton</t>
  </si>
  <si>
    <t>Kendre Miller</t>
  </si>
  <si>
    <t>Kendrick Bourne</t>
  </si>
  <si>
    <t>Kenneth Gainwell</t>
  </si>
  <si>
    <t>Kenneth Walker</t>
  </si>
  <si>
    <t>Kenny Golladay</t>
  </si>
  <si>
    <t>Kenny Pickett</t>
  </si>
  <si>
    <t>Kenny Stills</t>
  </si>
  <si>
    <t>Kenyan Drake</t>
  </si>
  <si>
    <t>Kerryon Johnson</t>
  </si>
  <si>
    <t>Ke'Shawn Vaughn</t>
  </si>
  <si>
    <t>Kevin Harris</t>
  </si>
  <si>
    <t>KhaDarel Hodge</t>
  </si>
  <si>
    <t>Khalil Herbert</t>
  </si>
  <si>
    <t>Khalil Shakir</t>
  </si>
  <si>
    <t>Khari Blasingame</t>
  </si>
  <si>
    <t>Kirk Cousins</t>
  </si>
  <si>
    <t>Kristian Wilkerson</t>
  </si>
  <si>
    <t>Kyle Allen</t>
  </si>
  <si>
    <t>Kyle Juszczyk</t>
  </si>
  <si>
    <t>Kyle Philips</t>
  </si>
  <si>
    <t>Kyle Pitts</t>
  </si>
  <si>
    <t>Kyle Rudolph</t>
  </si>
  <si>
    <t>Kylen Granson</t>
  </si>
  <si>
    <t>Kyler Murray</t>
  </si>
  <si>
    <t>Kyren Williams</t>
  </si>
  <si>
    <t>Lamar Jackson</t>
  </si>
  <si>
    <t>La'Mical Perine</t>
  </si>
  <si>
    <t>Lance McCutcheon</t>
  </si>
  <si>
    <t>Laquon Treadwell</t>
  </si>
  <si>
    <t>Larry Fitzgerald</t>
  </si>
  <si>
    <t>Larry Rountree</t>
  </si>
  <si>
    <t>Latavius Murray</t>
  </si>
  <si>
    <t>Laviska Shenault</t>
  </si>
  <si>
    <t>Lawrence Cager</t>
  </si>
  <si>
    <t>Leonard Fournette</t>
  </si>
  <si>
    <t>LeSean McCoy</t>
  </si>
  <si>
    <t>Le'Veon Bell</t>
  </si>
  <si>
    <t>Lil'Jordan Humphrey</t>
  </si>
  <si>
    <t>Logan Thomas</t>
  </si>
  <si>
    <t>Lucas Krull</t>
  </si>
  <si>
    <t>Luke Farrell</t>
  </si>
  <si>
    <t>Luke Musgrave</t>
  </si>
  <si>
    <t>Lynn Bowden</t>
  </si>
  <si>
    <t>Mac Jones</t>
  </si>
  <si>
    <t>Mack Hollins</t>
  </si>
  <si>
    <t>Malcolm Brown</t>
  </si>
  <si>
    <t>Malcolm Perry</t>
  </si>
  <si>
    <t>Malik Davis</t>
  </si>
  <si>
    <t>Malik Heath</t>
  </si>
  <si>
    <t>Malik Turner</t>
  </si>
  <si>
    <t>Malik Willis</t>
  </si>
  <si>
    <t>Marcedes Lewis</t>
  </si>
  <si>
    <t>Marcus Johnson</t>
  </si>
  <si>
    <t>Marcus Mariota</t>
  </si>
  <si>
    <t>Mark Andrews</t>
  </si>
  <si>
    <t>Mark Ingram</t>
  </si>
  <si>
    <t>Marlon Mack</t>
  </si>
  <si>
    <t>Marquez Callaway</t>
  </si>
  <si>
    <t>Marquez Valdes-Scantling</t>
  </si>
  <si>
    <t>Marquise Brown</t>
  </si>
  <si>
    <t>Marquise Goodwin</t>
  </si>
  <si>
    <t>Marvin Hall</t>
  </si>
  <si>
    <t>Marvin Jones</t>
  </si>
  <si>
    <t>Marvin Mims</t>
  </si>
  <si>
    <t>Mason Rudolph</t>
  </si>
  <si>
    <t>Matt Barkley</t>
  </si>
  <si>
    <t>Matt Breida</t>
  </si>
  <si>
    <t>Matt Ryan</t>
  </si>
  <si>
    <t>Matthew Stafford</t>
  </si>
  <si>
    <t>Maxx Williams</t>
  </si>
  <si>
    <t>Mecole Hardman</t>
  </si>
  <si>
    <t>Melvin Gordon</t>
  </si>
  <si>
    <t>Michael Bandy</t>
  </si>
  <si>
    <t>Michael Carter</t>
  </si>
  <si>
    <t>Michael Gallup</t>
  </si>
  <si>
    <t>Michael Mayer</t>
  </si>
  <si>
    <t>Michael Pittman</t>
  </si>
  <si>
    <t>Michael Thomas</t>
  </si>
  <si>
    <t>Michael Wilson</t>
  </si>
  <si>
    <t>Mike Boone</t>
  </si>
  <si>
    <t>Mike Davis</t>
  </si>
  <si>
    <t>Mike Evans</t>
  </si>
  <si>
    <t>Mike Gesicki</t>
  </si>
  <si>
    <t>Mike Glennon</t>
  </si>
  <si>
    <t>Mike Thomas</t>
  </si>
  <si>
    <t>Mike White</t>
  </si>
  <si>
    <t>Mike Williams</t>
  </si>
  <si>
    <t>Miles Boykin</t>
  </si>
  <si>
    <t>Miles Sanders</t>
  </si>
  <si>
    <t>Mitchell Trubisky</t>
  </si>
  <si>
    <t>Mitchell Wilcox</t>
  </si>
  <si>
    <t>Mo Alie-Cox</t>
  </si>
  <si>
    <t>Mohamed Sanu</t>
  </si>
  <si>
    <t>MyCole Pruitt</t>
  </si>
  <si>
    <t>Myles Gaskin</t>
  </si>
  <si>
    <t>Najee Harris</t>
  </si>
  <si>
    <t>Nate Sudfeld</t>
  </si>
  <si>
    <t>Nathan Peterman</t>
  </si>
  <si>
    <t>Nelson Agholor</t>
  </si>
  <si>
    <t>Nick Boyle</t>
  </si>
  <si>
    <t>Nick Chubb</t>
  </si>
  <si>
    <t>Nick Foles</t>
  </si>
  <si>
    <t>Nick Mullens</t>
  </si>
  <si>
    <t>Nick Vannett</t>
  </si>
  <si>
    <t>Nick Westbrook-Ikhine</t>
  </si>
  <si>
    <t>Nico Collins</t>
  </si>
  <si>
    <t>N'Keal Harry</t>
  </si>
  <si>
    <t>Noah Brown</t>
  </si>
  <si>
    <t>Noah Fant</t>
  </si>
  <si>
    <t>Noah Gray</t>
  </si>
  <si>
    <t>Nyheim Hines</t>
  </si>
  <si>
    <t>O.J. Howard</t>
  </si>
  <si>
    <t>Odell Beckham</t>
  </si>
  <si>
    <t>Olabisi Johnson</t>
  </si>
  <si>
    <t>Olamide Zaccheaus</t>
  </si>
  <si>
    <t>P.J. Walker</t>
  </si>
  <si>
    <t>Parker Washington</t>
  </si>
  <si>
    <t>Parris Campbell</t>
  </si>
  <si>
    <t>Pat Freiermuth</t>
  </si>
  <si>
    <t>Patrick Mahomes</t>
  </si>
  <si>
    <t>Patrick Ricard</t>
  </si>
  <si>
    <t>Patrick Taylor</t>
  </si>
  <si>
    <t>Peyton Barber</t>
  </si>
  <si>
    <t>Peyton Hendershot</t>
  </si>
  <si>
    <t>Pharaoh Brown</t>
  </si>
  <si>
    <t>Philip Rivers</t>
  </si>
  <si>
    <t>Phillip Dorsett</t>
  </si>
  <si>
    <t>Phillip Lindsay</t>
  </si>
  <si>
    <t>Pierre Strong</t>
  </si>
  <si>
    <t>Preston Williams</t>
  </si>
  <si>
    <t>Puka Nacua</t>
  </si>
  <si>
    <t>Qadree Ollison</t>
  </si>
  <si>
    <t>Quentin Johnston</t>
  </si>
  <si>
    <t>Quez Watkins</t>
  </si>
  <si>
    <t>Quintez Cephus</t>
  </si>
  <si>
    <t>Quintin Morris</t>
  </si>
  <si>
    <t>Racey McMath</t>
  </si>
  <si>
    <t>Rachaad White</t>
  </si>
  <si>
    <t>Raheem Blackshear</t>
  </si>
  <si>
    <t>Raheem Mostert</t>
  </si>
  <si>
    <t>Randall Cobb</t>
  </si>
  <si>
    <t>Rashaad Penny</t>
  </si>
  <si>
    <t>Rashard Higgins</t>
  </si>
  <si>
    <t>Rashee Rice</t>
  </si>
  <si>
    <t>Rashid Shaheed</t>
  </si>
  <si>
    <t>Rashod Bateman</t>
  </si>
  <si>
    <t>Ray-Ray McCloud</t>
  </si>
  <si>
    <t>Reggie Bonnafon</t>
  </si>
  <si>
    <t>Rex Burkhead</t>
  </si>
  <si>
    <t>Rhamondre Stevenson</t>
  </si>
  <si>
    <t>Richard Rodgers</t>
  </si>
  <si>
    <t>Richie James</t>
  </si>
  <si>
    <t>Ricky Seals-Jones</t>
  </si>
  <si>
    <t>Rico Dowdle</t>
  </si>
  <si>
    <t>River Cracraft</t>
  </si>
  <si>
    <t>Rob Gronkowski</t>
  </si>
  <si>
    <t>Robbie Chosen</t>
  </si>
  <si>
    <t>Robert Griffin</t>
  </si>
  <si>
    <t>Robert Tonyan</t>
  </si>
  <si>
    <t>Robert Woods</t>
  </si>
  <si>
    <t>Rodney Smith</t>
  </si>
  <si>
    <t>Romeo Doubs</t>
  </si>
  <si>
    <t>Ronald Jones</t>
  </si>
  <si>
    <t>Rondale Moore</t>
  </si>
  <si>
    <t>Ronnie Bell</t>
  </si>
  <si>
    <t>Ronnie Rivers</t>
  </si>
  <si>
    <t>Roschon Johnson</t>
  </si>
  <si>
    <t>Ross Dwelley</t>
  </si>
  <si>
    <t>Royce Freeman</t>
  </si>
  <si>
    <t>Russell Gage</t>
  </si>
  <si>
    <t>Russell Wilson</t>
  </si>
  <si>
    <t>Ryan Finley</t>
  </si>
  <si>
    <t>Ryan Fitzpatrick</t>
  </si>
  <si>
    <t>Ryan Griffin</t>
  </si>
  <si>
    <t>Ryan Nall</t>
  </si>
  <si>
    <t>Ryan Tannehill</t>
  </si>
  <si>
    <t>Ryquell Armstead</t>
  </si>
  <si>
    <t>Salvon Ahmed</t>
  </si>
  <si>
    <t>Sam Darnold</t>
  </si>
  <si>
    <t>Sam Ehlinger</t>
  </si>
  <si>
    <t>Sam Howell</t>
  </si>
  <si>
    <t>Sam LaPorta</t>
  </si>
  <si>
    <t>Samaje Perine</t>
  </si>
  <si>
    <t>Sammy Watkins</t>
  </si>
  <si>
    <t>Samori Toure</t>
  </si>
  <si>
    <t>Scott Miller</t>
  </si>
  <si>
    <t>Sean Mannion</t>
  </si>
  <si>
    <t>Sean Tucker</t>
  </si>
  <si>
    <t>Shane Zylstra</t>
  </si>
  <si>
    <t>Shi Smith</t>
  </si>
  <si>
    <t>Skylar Thompson</t>
  </si>
  <si>
    <t>Skyy Moore</t>
  </si>
  <si>
    <t>Sony Michel</t>
  </si>
  <si>
    <t>Spencer Brown</t>
  </si>
  <si>
    <t>Stefon Diggs</t>
  </si>
  <si>
    <t>Stephen Anderson</t>
  </si>
  <si>
    <t>Stephen Sullivan</t>
  </si>
  <si>
    <t>Sterling Shepard</t>
  </si>
  <si>
    <t>Steven Mitchell</t>
  </si>
  <si>
    <t>Steven Sims</t>
  </si>
  <si>
    <t>T.J. Hockenson</t>
  </si>
  <si>
    <t>T.J. Yeldon</t>
  </si>
  <si>
    <t>T.Y. Hilton</t>
  </si>
  <si>
    <t>Tajae Sharpe</t>
  </si>
  <si>
    <t>Tank Bigsby</t>
  </si>
  <si>
    <t>Tank Dell</t>
  </si>
  <si>
    <t>Tanner Hudson</t>
  </si>
  <si>
    <t>Tarik Cohen</t>
  </si>
  <si>
    <t>Tavon Austin</t>
  </si>
  <si>
    <t>Taylor Heinicke</t>
  </si>
  <si>
    <t>Taysom Hill</t>
  </si>
  <si>
    <t>Teagan Quitoriano</t>
  </si>
  <si>
    <t>Teddy Bridgewater</t>
  </si>
  <si>
    <t>Tee Higgins</t>
  </si>
  <si>
    <t>Terrace Marshall</t>
  </si>
  <si>
    <t>Terry Godwin</t>
  </si>
  <si>
    <t>Terry McLaurin</t>
  </si>
  <si>
    <t>Tevin Coleman</t>
  </si>
  <si>
    <t>Theo Riddick</t>
  </si>
  <si>
    <t>Tim Boyle</t>
  </si>
  <si>
    <t>Tim Jones</t>
  </si>
  <si>
    <t>Tim Patrick</t>
  </si>
  <si>
    <t>Todd Gurley</t>
  </si>
  <si>
    <t>Tom Brady</t>
  </si>
  <si>
    <t>Tom Kennedy</t>
  </si>
  <si>
    <t>Tommy DeVito</t>
  </si>
  <si>
    <t>Tommy Sweeney</t>
  </si>
  <si>
    <t>Tommy Tremble</t>
  </si>
  <si>
    <t>Tony Jones</t>
  </si>
  <si>
    <t>Tony Pollard</t>
  </si>
  <si>
    <t>Trace McSorley</t>
  </si>
  <si>
    <t>Travis Etienne</t>
  </si>
  <si>
    <t>Travis Fulgham</t>
  </si>
  <si>
    <t>Travis Homer</t>
  </si>
  <si>
    <t>Travis Kelce</t>
  </si>
  <si>
    <t>Trayveon Williams</t>
  </si>
  <si>
    <t>Tre' McKitty</t>
  </si>
  <si>
    <t>Tre Tucker</t>
  </si>
  <si>
    <t>Trent Sherfield</t>
  </si>
  <si>
    <t>Trent Taylor</t>
  </si>
  <si>
    <t>Trenton Irwin</t>
  </si>
  <si>
    <t>Tre'Quan Smith</t>
  </si>
  <si>
    <t>Trestan Ebner</t>
  </si>
  <si>
    <t>Trevor Lawrence</t>
  </si>
  <si>
    <t>Trevor Siemian</t>
  </si>
  <si>
    <t>Trey Burton</t>
  </si>
  <si>
    <t>Trey Lance</t>
  </si>
  <si>
    <t>Trey McBride</t>
  </si>
  <si>
    <t>Trey Palmer</t>
  </si>
  <si>
    <t>Trey Sermon</t>
  </si>
  <si>
    <t>Treylon Burks</t>
  </si>
  <si>
    <t>Trinity Benson</t>
  </si>
  <si>
    <t>Troy Fumagalli</t>
  </si>
  <si>
    <t>Troymaine Pope</t>
  </si>
  <si>
    <t>Tua Tagovailoa</t>
  </si>
  <si>
    <t>Tucker Kraft</t>
  </si>
  <si>
    <t>Tutu Atwell</t>
  </si>
  <si>
    <t>Ty Chandler</t>
  </si>
  <si>
    <t>Ty Johnson</t>
  </si>
  <si>
    <t>Ty Montgomery</t>
  </si>
  <si>
    <t>Tyjae Spears</t>
  </si>
  <si>
    <t>Tyler Allgeier</t>
  </si>
  <si>
    <t>Tyler Boyd</t>
  </si>
  <si>
    <t>Tyler Conklin</t>
  </si>
  <si>
    <t>Tyler Eifert</t>
  </si>
  <si>
    <t>Tyler Ervin</t>
  </si>
  <si>
    <t>Tyler Goodson</t>
  </si>
  <si>
    <t>Tyler Higbee</t>
  </si>
  <si>
    <t>Tyler Huntley</t>
  </si>
  <si>
    <t>Tyler Johnson</t>
  </si>
  <si>
    <t>Tyler Kroft</t>
  </si>
  <si>
    <t>Tyler Lockett</t>
  </si>
  <si>
    <t>Tyler Scott</t>
  </si>
  <si>
    <t>Tyquan Thornton</t>
  </si>
  <si>
    <t>Tyree Jackson</t>
  </si>
  <si>
    <t>Tyreek Hill</t>
  </si>
  <si>
    <t>Tyrie Cleveland</t>
  </si>
  <si>
    <t>Tyrion Davis-Price</t>
  </si>
  <si>
    <t>Tyrod Taylor</t>
  </si>
  <si>
    <t>Tyron Johnson</t>
  </si>
  <si>
    <t>Tyson Bagent</t>
  </si>
  <si>
    <t>Ty'Son Williams</t>
  </si>
  <si>
    <t>Van Jefferson</t>
  </si>
  <si>
    <t>Vance McDonald</t>
  </si>
  <si>
    <t>Velus Jones</t>
  </si>
  <si>
    <t>Wan'Dale Robinson</t>
  </si>
  <si>
    <t>Wayne Gallman</t>
  </si>
  <si>
    <t>Will Dissly</t>
  </si>
  <si>
    <t>Will Fuller</t>
  </si>
  <si>
    <t>Will Levis</t>
  </si>
  <si>
    <t>Will Mallory</t>
  </si>
  <si>
    <t>Willie Snead</t>
  </si>
  <si>
    <t>Xavier Gipson</t>
  </si>
  <si>
    <t>Xavier Hutchinson</t>
  </si>
  <si>
    <t>Zach Charbonnet</t>
  </si>
  <si>
    <t>Zach Ertz</t>
  </si>
  <si>
    <t>Zach Gentry</t>
  </si>
  <si>
    <t>Zach Pascal</t>
  </si>
  <si>
    <t>Zach Wilson</t>
  </si>
  <si>
    <t>Zack Moss</t>
  </si>
  <si>
    <t>Zamir White</t>
  </si>
  <si>
    <t>Zay Flowers</t>
  </si>
  <si>
    <t>Zay Jones</t>
  </si>
  <si>
    <t>Zonovan Knight</t>
  </si>
  <si>
    <t>Player Weighting</t>
  </si>
  <si>
    <t>Check</t>
  </si>
  <si>
    <t>Weighted Share</t>
  </si>
  <si>
    <t>Rebased</t>
  </si>
  <si>
    <t>Position</t>
  </si>
  <si>
    <t>Completion %</t>
  </si>
  <si>
    <t>player_display_name</t>
  </si>
  <si>
    <t>Sum of attempts</t>
  </si>
  <si>
    <t>Sum of completions</t>
  </si>
  <si>
    <t>Jaren Hall</t>
  </si>
  <si>
    <t>Josh Rosen</t>
  </si>
  <si>
    <t>Kyle Trask</t>
  </si>
  <si>
    <t>Jacob Eason</t>
  </si>
  <si>
    <t>Logan Woodside</t>
  </si>
  <si>
    <t>AJ McCarron</t>
  </si>
  <si>
    <t>Tyler Bray</t>
  </si>
  <si>
    <t>Tommy Townsend</t>
  </si>
  <si>
    <t>Riley Dixon</t>
  </si>
  <si>
    <t>Jack Fox</t>
  </si>
  <si>
    <t>Kellen Mond</t>
  </si>
  <si>
    <t>Braden Mann</t>
  </si>
  <si>
    <t>Ryan Wright</t>
  </si>
  <si>
    <t>Sam Koch</t>
  </si>
  <si>
    <t>Johnny Hekker</t>
  </si>
  <si>
    <t>Andy Lee</t>
  </si>
  <si>
    <t>Sean Clifford</t>
  </si>
  <si>
    <t>Ty Long</t>
  </si>
  <si>
    <t>Thomas Morstead</t>
  </si>
  <si>
    <t>Matthias Farley</t>
  </si>
  <si>
    <t>Joseph Charlton</t>
  </si>
  <si>
    <t>Logan Cooke</t>
  </si>
  <si>
    <t>Jaquan Johnson</t>
  </si>
  <si>
    <t>Jalen Reeves-Maybin</t>
  </si>
  <si>
    <t>Feleipe Franks</t>
  </si>
  <si>
    <t>Chris Jones</t>
  </si>
  <si>
    <t>Blake Gillikin</t>
  </si>
  <si>
    <t>Brett Kern</t>
  </si>
  <si>
    <t>Bryan Anger</t>
  </si>
  <si>
    <t>Chris Banjo</t>
  </si>
  <si>
    <t>Chris Boswell</t>
  </si>
  <si>
    <t>Travis Benjamin</t>
  </si>
  <si>
    <t>Rico Gafford</t>
  </si>
  <si>
    <t>Penny Hart</t>
  </si>
  <si>
    <t>Riley Ridley</t>
  </si>
  <si>
    <t>Tremon Smith</t>
  </si>
  <si>
    <t>Trey Pipkins</t>
  </si>
  <si>
    <t>Robert Foster</t>
  </si>
  <si>
    <t>Rod Williams</t>
  </si>
  <si>
    <t>Payne Durham</t>
  </si>
  <si>
    <t>Rodney Adams</t>
  </si>
  <si>
    <t>Tony Brooks-James</t>
  </si>
  <si>
    <t>Trenton Cannon</t>
  </si>
  <si>
    <t>Pharoh Cooper</t>
  </si>
  <si>
    <t>Tommy Hudson</t>
  </si>
  <si>
    <t>Ryan Izzo</t>
  </si>
  <si>
    <t>Ryan Stonehouse</t>
  </si>
  <si>
    <t>Parker Hesse</t>
  </si>
  <si>
    <t>Tucker Fisk</t>
  </si>
  <si>
    <t>Sam Martin</t>
  </si>
  <si>
    <t>Penei Sewell</t>
  </si>
  <si>
    <t>Tyler Mabry</t>
  </si>
  <si>
    <t>Scottie Phillips</t>
  </si>
  <si>
    <t>Sean Chandler</t>
  </si>
  <si>
    <t>Ulysees Gilbert</t>
  </si>
  <si>
    <t>Virgil Green</t>
  </si>
  <si>
    <t>Wendell Smallwood</t>
  </si>
  <si>
    <t>Sean McKeon</t>
  </si>
  <si>
    <t>Senorise Perry</t>
  </si>
  <si>
    <t>Seth DeValve</t>
  </si>
  <si>
    <t>Seth Roberts</t>
  </si>
  <si>
    <t>Seth Williams</t>
  </si>
  <si>
    <t>Rakim Jarrett</t>
  </si>
  <si>
    <t>Tommy Doyle</t>
  </si>
  <si>
    <t>Sharrod Neasman</t>
  </si>
  <si>
    <t>Tommy Stevens</t>
  </si>
  <si>
    <t>Shawn Williams</t>
  </si>
  <si>
    <t>Shedrick Jackson</t>
  </si>
  <si>
    <t>Tommylee Lewis</t>
  </si>
  <si>
    <t>Simi Fehoko</t>
  </si>
  <si>
    <t>Siran Neal</t>
  </si>
  <si>
    <t>Snoop Conner</t>
  </si>
  <si>
    <t>Trent Williams</t>
  </si>
  <si>
    <t>Stanley Morgan</t>
  </si>
  <si>
    <t>Tress Way</t>
  </si>
  <si>
    <t>Trevon Wesco</t>
  </si>
  <si>
    <t>Stephen Carlson</t>
  </si>
  <si>
    <t>Trey Ragas</t>
  </si>
  <si>
    <t>Stone Smartt</t>
  </si>
  <si>
    <t>Trishton Jackson</t>
  </si>
  <si>
    <t>T.J. Carrie</t>
  </si>
  <si>
    <t>Troy Hairston</t>
  </si>
  <si>
    <t>Patrick Laird</t>
  </si>
  <si>
    <t>Taiwan Jones</t>
  </si>
  <si>
    <t>Ty Zentner</t>
  </si>
  <si>
    <t>Talanoa Hufanga</t>
  </si>
  <si>
    <t>Tylan Wallace</t>
  </si>
  <si>
    <t>Tyler Badie</t>
  </si>
  <si>
    <t>Reggie Gilliam</t>
  </si>
  <si>
    <t>Tyler Davis</t>
  </si>
  <si>
    <t>Zander Horvath</t>
  </si>
  <si>
    <t>Taylor Decker</t>
  </si>
  <si>
    <t>Tyrell Williams</t>
  </si>
  <si>
    <t>Taywan Taylor</t>
  </si>
  <si>
    <t>Ted Ginn</t>
  </si>
  <si>
    <t>Vyncint Smith</t>
  </si>
  <si>
    <t>Temarrick Hemingway</t>
  </si>
  <si>
    <t>Terence Steele</t>
  </si>
  <si>
    <t>Will Parks</t>
  </si>
  <si>
    <t>Tevaughn Campbell</t>
  </si>
  <si>
    <t>Zach Evans</t>
  </si>
  <si>
    <t>Tanner Conner</t>
  </si>
  <si>
    <t>Tanner Gentry</t>
  </si>
  <si>
    <t>Tarik Black</t>
  </si>
  <si>
    <t>Jordan Mims</t>
  </si>
  <si>
    <t>Nate McCrary</t>
  </si>
  <si>
    <t>John Kelly</t>
  </si>
  <si>
    <t>Julian Hill</t>
  </si>
  <si>
    <t>Matt Nelson</t>
  </si>
  <si>
    <t>Julius Chestnut</t>
  </si>
  <si>
    <t>Justin Coleman</t>
  </si>
  <si>
    <t>Johnny Stanton</t>
  </si>
  <si>
    <t>JoJo Domann</t>
  </si>
  <si>
    <t>Luke Willson</t>
  </si>
  <si>
    <t>Malik Cunningham</t>
  </si>
  <si>
    <t>Marcus Baugh</t>
  </si>
  <si>
    <t>JoJo Natson</t>
  </si>
  <si>
    <t>Kaden Smith</t>
  </si>
  <si>
    <t>Mike Remmers</t>
  </si>
  <si>
    <t>Kahale Warring</t>
  </si>
  <si>
    <t>Miller Forristall</t>
  </si>
  <si>
    <t>Myles Hartsfield</t>
  </si>
  <si>
    <t>Kamu Grugier-Hill</t>
  </si>
  <si>
    <t>Nick Keizer</t>
  </si>
  <si>
    <t>Luke Schoonmaker</t>
  </si>
  <si>
    <t>Kavontae Turpin</t>
  </si>
  <si>
    <t>M.J. Stewart</t>
  </si>
  <si>
    <t>Marcus Jones</t>
  </si>
  <si>
    <t>Keion Crossen</t>
  </si>
  <si>
    <t>Jordan Thomas</t>
  </si>
  <si>
    <t>Keisean Nixon</t>
  </si>
  <si>
    <t>Matt Schaub</t>
  </si>
  <si>
    <t>Maurice Alexander</t>
  </si>
  <si>
    <t>Keith Smith</t>
  </si>
  <si>
    <t>Mekhi Sargent</t>
  </si>
  <si>
    <t>Kendall Blanton</t>
  </si>
  <si>
    <t>Jonathan Ward</t>
  </si>
  <si>
    <t>Kendall Lamm</t>
  </si>
  <si>
    <t>Kene Nwangwu</t>
  </si>
  <si>
    <t>Kenjon Barner</t>
  </si>
  <si>
    <t>Nathan Cottrell</t>
  </si>
  <si>
    <t>Nick Bawden</t>
  </si>
  <si>
    <t>Nick Muse</t>
  </si>
  <si>
    <t>Kenny Robinson</t>
  </si>
  <si>
    <t>Luke Stocker</t>
  </si>
  <si>
    <t>Kenny Yeboah</t>
  </si>
  <si>
    <t>John Lovett</t>
  </si>
  <si>
    <t>Joe Reed</t>
  </si>
  <si>
    <t>Malcolm Rodriguez</t>
  </si>
  <si>
    <t>Kevin Rader</t>
  </si>
  <si>
    <t>Malik Taylor</t>
  </si>
  <si>
    <t>Kevin White</t>
  </si>
  <si>
    <t>Marcus Allen</t>
  </si>
  <si>
    <t>Khalil Dorsey</t>
  </si>
  <si>
    <t>Marcus Kemp</t>
  </si>
  <si>
    <t>Kirk Merritt</t>
  </si>
  <si>
    <t>Ko Kieft</t>
  </si>
  <si>
    <t>Mason Kinsey</t>
  </si>
  <si>
    <t>Kurt Benkert</t>
  </si>
  <si>
    <t>Mason Schreck</t>
  </si>
  <si>
    <t>Kwamie Lassiter</t>
  </si>
  <si>
    <t>Matt Skura</t>
  </si>
  <si>
    <t>Maurice Ffrench</t>
  </si>
  <si>
    <t>Michael Burton</t>
  </si>
  <si>
    <t>Joe Haeg</t>
  </si>
  <si>
    <t>Michael Dickson</t>
  </si>
  <si>
    <t>Kylin Hill</t>
  </si>
  <si>
    <t>Michael Jackson</t>
  </si>
  <si>
    <t>Michael Palardy</t>
  </si>
  <si>
    <t>Lamar Miller</t>
  </si>
  <si>
    <t>Mike Strachan</t>
  </si>
  <si>
    <t>Noah Togiai</t>
  </si>
  <si>
    <t>Mike Woods</t>
  </si>
  <si>
    <t>John FitzPatrick</t>
  </si>
  <si>
    <t>Montrell Washington</t>
  </si>
  <si>
    <t>Lee Smith</t>
  </si>
  <si>
    <t>Nahshon Wright</t>
  </si>
  <si>
    <t>Nate Adkins</t>
  </si>
  <si>
    <t>LeVante Bellamy</t>
  </si>
  <si>
    <t>Josh Ali</t>
  </si>
  <si>
    <t>Levine Toilolo</t>
  </si>
  <si>
    <t>Nick Allegretti</t>
  </si>
  <si>
    <t>Nick Bellore</t>
  </si>
  <si>
    <t>Josh Hill</t>
  </si>
  <si>
    <t>Nick Gates</t>
  </si>
  <si>
    <t>Josh Gordon</t>
  </si>
  <si>
    <t>Lorenzo Carter</t>
  </si>
  <si>
    <t>Nick Niemann</t>
  </si>
  <si>
    <t>Noah Igbinoghene</t>
  </si>
  <si>
    <t>Lane Johnson</t>
  </si>
  <si>
    <t>Nsimba Webster</t>
  </si>
  <si>
    <t>Jake Kumerow</t>
  </si>
  <si>
    <t>Dexter Williams</t>
  </si>
  <si>
    <t>Jeffery Simmons</t>
  </si>
  <si>
    <t>Dion Dawkins</t>
  </si>
  <si>
    <t>Devin McCourty</t>
  </si>
  <si>
    <t>Diontae Spencer</t>
  </si>
  <si>
    <t>Dominique Dafney</t>
  </si>
  <si>
    <t>Jack Conklin</t>
  </si>
  <si>
    <t>Jacques Patrick</t>
  </si>
  <si>
    <t>Donovan Smith</t>
  </si>
  <si>
    <t>Jakob Johnson</t>
  </si>
  <si>
    <t>Demetrius Harris</t>
  </si>
  <si>
    <t>Donte Moncrief</t>
  </si>
  <si>
    <t>Jaquan Hardy</t>
  </si>
  <si>
    <t>Jashaun Corbin</t>
  </si>
  <si>
    <t>Javon Wims</t>
  </si>
  <si>
    <t>David Wells</t>
  </si>
  <si>
    <t>Jeff Badet</t>
  </si>
  <si>
    <t>Davion Davis</t>
  </si>
  <si>
    <t>Jeremy Chinn</t>
  </si>
  <si>
    <t>Isaiah Zuber</t>
  </si>
  <si>
    <t>J.P. Holtz</t>
  </si>
  <si>
    <t>Dwayne Washington</t>
  </si>
  <si>
    <t>Jaelon Darden</t>
  </si>
  <si>
    <t>E.J. Speed</t>
  </si>
  <si>
    <t>Dazz Newsome</t>
  </si>
  <si>
    <t>Easop Winston</t>
  </si>
  <si>
    <t>Jake Funk</t>
  </si>
  <si>
    <t>Jake Tonges</t>
  </si>
  <si>
    <t>Elijah Cooks</t>
  </si>
  <si>
    <t>Elijah Dotson</t>
  </si>
  <si>
    <t>James Mitchell</t>
  </si>
  <si>
    <t>Emanuel Wilson</t>
  </si>
  <si>
    <t>Devin Asiasi</t>
  </si>
  <si>
    <t>Jason Cabinda</t>
  </si>
  <si>
    <t>Eric Fisher</t>
  </si>
  <si>
    <t>Jeff Heath</t>
  </si>
  <si>
    <t>Eric Tomlinson</t>
  </si>
  <si>
    <t>Erik Ezukanma</t>
  </si>
  <si>
    <t>Ethan Wolf</t>
  </si>
  <si>
    <t>Isaiah Rodgers</t>
  </si>
  <si>
    <t>Evan Hull</t>
  </si>
  <si>
    <t>Derius Davis</t>
  </si>
  <si>
    <t>Ezekiel Turner</t>
  </si>
  <si>
    <t>J.J. Arcega-Whiteside</t>
  </si>
  <si>
    <t>Frank Darby</t>
  </si>
  <si>
    <t>Jack Stoll</t>
  </si>
  <si>
    <t>Jacob Harris</t>
  </si>
  <si>
    <t>Gabe Nabers</t>
  </si>
  <si>
    <t>Daylen Baldwin</t>
  </si>
  <si>
    <t>Jaeden Graham</t>
  </si>
  <si>
    <t>Garrett Bradbury</t>
  </si>
  <si>
    <t>Garrett Griffin</t>
  </si>
  <si>
    <t>Jake Butt</t>
  </si>
  <si>
    <t>Jake Gervase</t>
  </si>
  <si>
    <t>Gehrig Dieter</t>
  </si>
  <si>
    <t>Jaleel Scott</t>
  </si>
  <si>
    <t>Jalen Camp</t>
  </si>
  <si>
    <t>Geronimo Allison</t>
  </si>
  <si>
    <t>Giovanni Ricci</t>
  </si>
  <si>
    <t>Jalen Virgil</t>
  </si>
  <si>
    <t>DeAndre Houston-Carson</t>
  </si>
  <si>
    <t>Grant Stuard</t>
  </si>
  <si>
    <t>Jamie Gillan</t>
  </si>
  <si>
    <t>Gunner Olszewski</t>
  </si>
  <si>
    <t>Hakeem Butler</t>
  </si>
  <si>
    <t>Jason Brownlee</t>
  </si>
  <si>
    <t>Jesper Horsted</t>
  </si>
  <si>
    <t>Jason Croom</t>
  </si>
  <si>
    <t>Hunter Bryant</t>
  </si>
  <si>
    <t>Devin Smith</t>
  </si>
  <si>
    <t>Hunter Long</t>
  </si>
  <si>
    <t>Hunter Luepke</t>
  </si>
  <si>
    <t>Derek Carrier</t>
  </si>
  <si>
    <t>Ihmir Smith-Marsette</t>
  </si>
  <si>
    <t>Irvin Charles</t>
  </si>
  <si>
    <t>Jerald Hawkins</t>
  </si>
  <si>
    <t>Isaac Nauta</t>
  </si>
  <si>
    <t>Isaiah Coulter</t>
  </si>
  <si>
    <t>Jeremy Sprinkle</t>
  </si>
  <si>
    <t>Derek Watt</t>
  </si>
  <si>
    <t>Daniel Thomas</t>
  </si>
  <si>
    <t>Antonio Gandy-Golden</t>
  </si>
  <si>
    <t>Antony Auclair</t>
  </si>
  <si>
    <t>Armani Rogers</t>
  </si>
  <si>
    <t>Artavis Pierce</t>
  </si>
  <si>
    <t>Clayton Fejedelem</t>
  </si>
  <si>
    <t>Colton Dowell</t>
  </si>
  <si>
    <t>Ashtyn Davis</t>
  </si>
  <si>
    <t>Anthony Sherman</t>
  </si>
  <si>
    <t>Austin Carr</t>
  </si>
  <si>
    <t>Darius Bradwell</t>
  </si>
  <si>
    <t>Christian Wilkins</t>
  </si>
  <si>
    <t>Cody Davis</t>
  </si>
  <si>
    <t>Avery Williams</t>
  </si>
  <si>
    <t>Adam Prentice</t>
  </si>
  <si>
    <t>Barkevious Mingo</t>
  </si>
  <si>
    <t>Ben Bredeson</t>
  </si>
  <si>
    <t>Ben Ellefson</t>
  </si>
  <si>
    <t>Ben Sims</t>
  </si>
  <si>
    <t>Chauncey Golston</t>
  </si>
  <si>
    <t>A.J. Cole</t>
  </si>
  <si>
    <t>Adrian Killins</t>
  </si>
  <si>
    <t>Blake Bell</t>
  </si>
  <si>
    <t>Andrew Beck</t>
  </si>
  <si>
    <t>Cody Thompson</t>
  </si>
  <si>
    <t>Cole Fotheringham</t>
  </si>
  <si>
    <t>Bobby Massie</t>
  </si>
  <si>
    <t>Bobby Price</t>
  </si>
  <si>
    <t>Conor McDermott</t>
  </si>
  <si>
    <t>Cullen Gillaspia</t>
  </si>
  <si>
    <t>D.J. Foster</t>
  </si>
  <si>
    <t>Brandin Echols</t>
  </si>
  <si>
    <t>Dalton Keene</t>
  </si>
  <si>
    <t>Brandon Dillon</t>
  </si>
  <si>
    <t>Dan Skipper</t>
  </si>
  <si>
    <t>Daniel Helm</t>
  </si>
  <si>
    <t>Danny Gray</t>
  </si>
  <si>
    <t>Brandon Wilson</t>
  </si>
  <si>
    <t>Dareke Young</t>
  </si>
  <si>
    <t>Andrew Thomas</t>
  </si>
  <si>
    <t>Braylon Sanders</t>
  </si>
  <si>
    <t>Charlie Woerner</t>
  </si>
  <si>
    <t>Brenton Strange</t>
  </si>
  <si>
    <t>Andrew Van Ginkel</t>
  </si>
  <si>
    <t>Andy Janovich</t>
  </si>
  <si>
    <t>Chris Manhertz</t>
  </si>
  <si>
    <t>Chris Myarick</t>
  </si>
  <si>
    <t>Andrew Wingard</t>
  </si>
  <si>
    <t>Bruce Miller</t>
  </si>
  <si>
    <t>Aaron Brewer</t>
  </si>
  <si>
    <t>Amani Hooker</t>
  </si>
  <si>
    <t>Codey McElroy</t>
  </si>
  <si>
    <t>Brycen Hopkins</t>
  </si>
  <si>
    <t>Cody White</t>
  </si>
  <si>
    <t>Alex Armah</t>
  </si>
  <si>
    <t>C.J. Board</t>
  </si>
  <si>
    <t>Colin Thompson</t>
  </si>
  <si>
    <t>C.J. Goodwin</t>
  </si>
  <si>
    <t>C.J. Moore</t>
  </si>
  <si>
    <t>C.J. Prosise</t>
  </si>
  <si>
    <t>Alex Bachman</t>
  </si>
  <si>
    <t>Cade Johnson</t>
  </si>
  <si>
    <t>D.J. Turner</t>
  </si>
  <si>
    <t>Dallin Leavitt</t>
  </si>
  <si>
    <t>Damarea Crockett</t>
  </si>
  <si>
    <t>Cameron Johnston</t>
  </si>
  <si>
    <t>Antoine Green</t>
  </si>
  <si>
    <t>Daniel Brown</t>
  </si>
  <si>
    <t>Andre Roberts</t>
  </si>
  <si>
    <t>Daurice Fountain</t>
  </si>
  <si>
    <t>Danny Pinter</t>
  </si>
  <si>
    <t>David Bakhtiari</t>
  </si>
  <si>
    <t>Cethan Carter</t>
  </si>
  <si>
    <t>Darian Thompson</t>
  </si>
  <si>
    <t>Darnell Washington</t>
  </si>
  <si>
    <t>Darrell Daniels</t>
  </si>
  <si>
    <t>Chandler Cox</t>
  </si>
  <si>
    <t>Antonio Callaway</t>
  </si>
  <si>
    <t>Charlie Jones</t>
  </si>
  <si>
    <t>Darrius Shepherd</t>
  </si>
  <si>
    <t>C.J. Saunders</t>
  </si>
  <si>
    <t>Yards per Comp</t>
  </si>
  <si>
    <t>Passing TD per Comp</t>
  </si>
  <si>
    <t>Sum of passing_yards</t>
  </si>
  <si>
    <t>Sum of passing_tds</t>
  </si>
  <si>
    <t>Player Passing Rates</t>
  </si>
  <si>
    <t>Depth Chart Passing Rates</t>
  </si>
  <si>
    <t>Int per Att</t>
  </si>
  <si>
    <t>Sum of interceptions</t>
  </si>
  <si>
    <t>INT per Att</t>
  </si>
  <si>
    <t>INTs</t>
  </si>
  <si>
    <t>Sum of rushing_yards</t>
  </si>
  <si>
    <t>Sum of carries</t>
  </si>
  <si>
    <t>Sum of rushing_tds</t>
  </si>
  <si>
    <t>Sum of rushing_fumbles_lost</t>
  </si>
  <si>
    <t>Yards per Carry</t>
  </si>
  <si>
    <t>TD per Carry</t>
  </si>
  <si>
    <t>Fumbles per Carry</t>
  </si>
  <si>
    <t>Player Rushing Rates</t>
  </si>
  <si>
    <t>Rushing TDs</t>
  </si>
  <si>
    <t>Fumbles</t>
  </si>
  <si>
    <t>Depth Chart Rushing</t>
  </si>
  <si>
    <t>Rep Conv %</t>
  </si>
  <si>
    <t>Yard per Recp</t>
  </si>
  <si>
    <t>TD per Target</t>
  </si>
  <si>
    <t>Fumbles per Recp</t>
  </si>
  <si>
    <t>Sum of targets</t>
  </si>
  <si>
    <t>Sum of receptions</t>
  </si>
  <si>
    <t>Sum of receiving_yards</t>
  </si>
  <si>
    <t>Sum of receiving_tds</t>
  </si>
  <si>
    <t>Sum of receiving_fumbles_lost</t>
  </si>
  <si>
    <t>Receiving Rates</t>
  </si>
  <si>
    <t>Depth Chart Receiving Rates</t>
  </si>
  <si>
    <t>Receptions</t>
  </si>
  <si>
    <t>Rec TDs</t>
  </si>
  <si>
    <t>Fumble per Rec</t>
  </si>
  <si>
    <t>Rec</t>
  </si>
  <si>
    <t>Rush</t>
  </si>
  <si>
    <t>Total</t>
  </si>
  <si>
    <t>Team Abbr</t>
  </si>
  <si>
    <t>Player</t>
  </si>
  <si>
    <t>Points</t>
  </si>
  <si>
    <t>Player Weight</t>
  </si>
  <si>
    <t>Weighted Metric</t>
  </si>
  <si>
    <t>Player?</t>
  </si>
  <si>
    <t>Player Weights</t>
  </si>
  <si>
    <t>Weigthed Metric</t>
  </si>
  <si>
    <t>Avg Comp%</t>
  </si>
  <si>
    <t>QB: Kyler Murray, Desmond Ridder, Clayton Tune</t>
  </si>
  <si>
    <t>Chris Rodriguez Jr.</t>
  </si>
  <si>
    <t>Marvin Mims Jr.</t>
  </si>
  <si>
    <t>Odell Beckham Jr.</t>
  </si>
  <si>
    <t>Cedrick Wilson Jr.</t>
  </si>
  <si>
    <t>Joshua Palmer</t>
  </si>
  <si>
    <t>AJ Dillon</t>
  </si>
  <si>
    <t>De'Von Achane</t>
  </si>
  <si>
    <t>Kenneth Walker III</t>
  </si>
  <si>
    <t>DJ Chark Jr.</t>
  </si>
  <si>
    <t>Melvin Gordon III</t>
  </si>
  <si>
    <t>Hendon Hooker</t>
  </si>
  <si>
    <t>Brian Robinson Jr.</t>
  </si>
  <si>
    <t>DJ Moore</t>
  </si>
  <si>
    <t>Travis Etienne Jr.</t>
  </si>
  <si>
    <t>Michael Pittman Jr.</t>
  </si>
  <si>
    <t/>
  </si>
  <si>
    <t>Marvin</t>
  </si>
  <si>
    <t>Harrison</t>
  </si>
  <si>
    <t>Caleb</t>
  </si>
  <si>
    <t>Williams</t>
  </si>
  <si>
    <t>Malik</t>
  </si>
  <si>
    <t>Nabers</t>
  </si>
  <si>
    <t>Rome</t>
  </si>
  <si>
    <t>Odunze</t>
  </si>
  <si>
    <t>Xavier</t>
  </si>
  <si>
    <t>Worthy</t>
  </si>
  <si>
    <t>Jayden</t>
  </si>
  <si>
    <t>Daniels</t>
  </si>
  <si>
    <t>Brian</t>
  </si>
  <si>
    <t>Thomas</t>
  </si>
  <si>
    <t>Drake</t>
  </si>
  <si>
    <t>Maye</t>
  </si>
  <si>
    <t>Brock</t>
  </si>
  <si>
    <t>Bowers</t>
  </si>
  <si>
    <t>JJ</t>
  </si>
  <si>
    <t>McCarthy</t>
  </si>
  <si>
    <t>Jonathon</t>
  </si>
  <si>
    <t>Brooks</t>
  </si>
  <si>
    <t>Ricky</t>
  </si>
  <si>
    <t>Pearsall</t>
  </si>
  <si>
    <t>Bo</t>
  </si>
  <si>
    <t>Nix</t>
  </si>
  <si>
    <t>Ladd</t>
  </si>
  <si>
    <t>McConkey</t>
  </si>
  <si>
    <t>Keon</t>
  </si>
  <si>
    <t>Coleman</t>
  </si>
  <si>
    <t>Trey</t>
  </si>
  <si>
    <t>Benson</t>
  </si>
  <si>
    <t>Michael</t>
  </si>
  <si>
    <t>Penix</t>
  </si>
  <si>
    <t>Ja'Lynn</t>
  </si>
  <si>
    <t>Polk</t>
  </si>
  <si>
    <t>Legette</t>
  </si>
  <si>
    <t>Adonai</t>
  </si>
  <si>
    <t>Mitchell</t>
  </si>
  <si>
    <t>Jermaine</t>
  </si>
  <si>
    <t>Burton</t>
  </si>
  <si>
    <t>MarShawn</t>
  </si>
  <si>
    <t>Lloyd</t>
  </si>
  <si>
    <t>Jaylen</t>
  </si>
  <si>
    <t>Wright</t>
  </si>
  <si>
    <t>Troy</t>
  </si>
  <si>
    <t>Franklin</t>
  </si>
  <si>
    <t>Roman</t>
  </si>
  <si>
    <t>Wilson</t>
  </si>
  <si>
    <t>Ben</t>
  </si>
  <si>
    <t>Sinnott</t>
  </si>
  <si>
    <t>Malachi</t>
  </si>
  <si>
    <t>Corley</t>
  </si>
  <si>
    <t>Javon</t>
  </si>
  <si>
    <t>Baker</t>
  </si>
  <si>
    <t>Blake</t>
  </si>
  <si>
    <t>Corum</t>
  </si>
  <si>
    <t>Kimani</t>
  </si>
  <si>
    <t>Vidal</t>
  </si>
  <si>
    <t>Washington</t>
  </si>
  <si>
    <t>Jalen</t>
  </si>
  <si>
    <t>McMillan</t>
  </si>
  <si>
    <t>Spencer</t>
  </si>
  <si>
    <t>Rattler</t>
  </si>
  <si>
    <t>Ray</t>
  </si>
  <si>
    <t>Davis</t>
  </si>
  <si>
    <t>Jacob</t>
  </si>
  <si>
    <t>Cowing</t>
  </si>
  <si>
    <t>Ainias</t>
  </si>
  <si>
    <t>Smith</t>
  </si>
  <si>
    <t>Tyrone</t>
  </si>
  <si>
    <t>Tracy</t>
  </si>
  <si>
    <t>Ja'Tavion</t>
  </si>
  <si>
    <t>Sanders</t>
  </si>
  <si>
    <t>Rasheen</t>
  </si>
  <si>
    <t>Ali</t>
  </si>
  <si>
    <t>Devontez</t>
  </si>
  <si>
    <t>Walker</t>
  </si>
  <si>
    <t>Theo</t>
  </si>
  <si>
    <t>Johnson</t>
  </si>
  <si>
    <t>Luke</t>
  </si>
  <si>
    <t>McCaffrey</t>
  </si>
  <si>
    <t>Dylan</t>
  </si>
  <si>
    <t>Laube</t>
  </si>
  <si>
    <t>Erick</t>
  </si>
  <si>
    <t>All</t>
  </si>
  <si>
    <t>Braelon</t>
  </si>
  <si>
    <t>Allen</t>
  </si>
  <si>
    <t>Isaac</t>
  </si>
  <si>
    <t>Guerendo</t>
  </si>
  <si>
    <t>Jaheim</t>
  </si>
  <si>
    <t>Bell</t>
  </si>
  <si>
    <t>Audric</t>
  </si>
  <si>
    <t>Estime</t>
  </si>
  <si>
    <t>Pos</t>
  </si>
  <si>
    <t>Tier</t>
  </si>
  <si>
    <t>Pos Rank</t>
  </si>
  <si>
    <t>Overall Rank</t>
  </si>
  <si>
    <t>PPG</t>
  </si>
  <si>
    <t>ZAP</t>
  </si>
  <si>
    <t>1 Jonathon Brooks 93.8 1 Malik Nabers 99.5 1 Brock Bowers 99.3</t>
  </si>
  <si>
    <t>2 Trey Benson 84.1 2 Marvin Harrison 99.3 2 Ben Sinnott 83.9</t>
  </si>
  <si>
    <t>3 Blake Corum 79.1 3 Rome Odunze 96.0 3 Tip Reiman 81.8</t>
  </si>
  <si>
    <t>4 MarShawn Lloyd 74.6 4 Xavier Worthy 95.6 4 Theo Johnson 73.4</t>
  </si>
  <si>
    <t>5 Braelon Allen 72.3 5 Brian Thomas 94.5 5 Jaheim Bell 68.5</t>
  </si>
  <si>
    <t>6 Jaylen Wright 70.7 6 Ricky Pearsall 89.7 6 Ja'Tavion Sanders 67.8</t>
  </si>
  <si>
    <t>7 Isaiah Davis 70.0 7 Ladd McConkey 87.5 7 Erick All 63.6</t>
  </si>
  <si>
    <t>8 Ray Davis 69.8 8 Ja'Lynn Polk 86.5 8 Cade Stover 51.7</t>
  </si>
  <si>
    <t>9 Will Shipley 67.8 9 Keon Coleman 86.4 9 AJ Barner 50.3</t>
  </si>
  <si>
    <t>10 Isaac Guerendo 66.4 10 Xavier Legette 86.2 10 Jared Wiley 44.1</t>
  </si>
  <si>
    <t>11 Dylan Laube 63.9 11 Adonai Mitchell 84.0 11 Tanner McLachlan 20.3</t>
  </si>
  <si>
    <t>12 Rasheen Ali 62.5 12 Troy Franklin 77.7 12 Devin Culp 6.3</t>
  </si>
  <si>
    <t>13 Kimani Vidal 59.8 13 Jermaine Burton 76.9</t>
  </si>
  <si>
    <t>14 Audric Estime 58.7 14 Roman Wilson 75.7</t>
  </si>
  <si>
    <t>15 Jase McClellan 58.2 15 Jalen McMillan 74.6</t>
  </si>
  <si>
    <t>16 Keilan Robinson 54.4 16 Malachi Corley 71.8</t>
  </si>
  <si>
    <t>17 Tyrone Tracy 51.7 17 Luke McCaffrey 69.5</t>
  </si>
  <si>
    <t>18 Bucky Irving 51.0 18 Javon Baker 67.6</t>
  </si>
  <si>
    <t>19 Frank Gore 49.8 19 Jacob Cowing 65.5</t>
  </si>
  <si>
    <t>20 Jaden Shirden 41.4 20 Devontez Walker 65.3</t>
  </si>
  <si>
    <t>21 George Holani 39.6 21 Ainias Smith 64.1</t>
  </si>
  <si>
    <t>22 Michael Wiley 33.1 22 Jha'Quan Jackson 53.4</t>
  </si>
  <si>
    <t>23 Daijun Edwards 22.2 23 Malik Washington 51.5</t>
  </si>
  <si>
    <t>24 Cody Schrader 17.9 24 Jamari Thrash 49.3</t>
  </si>
  <si>
    <t>25 Miyan Williams 15.8 25 Anthony Gould 49.2</t>
  </si>
  <si>
    <t>Late-</t>
  </si>
  <si>
    <t>-</t>
  </si>
  <si>
    <t>[s]</t>
  </si>
  <si>
    <t>x</t>
  </si>
  <si>
    <t>My Picks</t>
  </si>
  <si>
    <t>First Name</t>
  </si>
  <si>
    <t>Last Name</t>
  </si>
  <si>
    <t>RB: James Conner, Trey Benson, Michael Carter, Emari Demercado, DeeJay Dallas, Tony Jones</t>
  </si>
  <si>
    <t>WR: Marvin Harrison, Michael Wilson, Zay Jones, Greg Dortch, Chris Moore, Zach Pascal, Tejhaun Palmer, Andre Baccellia, Jeff Smith, Daniel Arias, Dan Chisena, Xavier Weaver</t>
  </si>
  <si>
    <t>TE: Trey McBride, Elijah Higgins, Tip Reiman, Travis Vokolek, Blake Whiteheart, Bernhard Seikovits</t>
  </si>
  <si>
    <t>Column1</t>
  </si>
  <si>
    <t>Column2</t>
  </si>
  <si>
    <t>Column3</t>
  </si>
  <si>
    <t>Column4</t>
  </si>
  <si>
    <t>Column5</t>
  </si>
  <si>
    <t>RK</t>
  </si>
  <si>
    <t>TM</t>
  </si>
  <si>
    <t>BYE</t>
  </si>
  <si>
    <t>PASS ATT</t>
  </si>
  <si>
    <t>COMP</t>
  </si>
  <si>
    <t>PASS YARDS</t>
  </si>
  <si>
    <t>PASS TD</t>
  </si>
  <si>
    <t>INT</t>
  </si>
  <si>
    <t>RUSH ATT</t>
  </si>
  <si>
    <t>RUSH YARDS</t>
  </si>
  <si>
    <t>RUSH TD</t>
  </si>
  <si>
    <t>FPS</t>
  </si>
  <si>
    <t>AUC$</t>
  </si>
  <si>
    <t>TGTS</t>
  </si>
  <si>
    <t>REC</t>
  </si>
  <si>
    <t>RECV YARDS</t>
  </si>
  <si>
    <t>RECV TD</t>
  </si>
  <si>
    <t>Jayden Daniels</t>
  </si>
  <si>
    <t>WSH</t>
  </si>
  <si>
    <t>Caleb Williams</t>
  </si>
  <si>
    <t>Marvin Harrison</t>
  </si>
  <si>
    <t>Brock Bowers</t>
  </si>
  <si>
    <t>J.J. McCarthy</t>
  </si>
  <si>
    <t>Malik Nabers</t>
  </si>
  <si>
    <t>Drake Maye</t>
  </si>
  <si>
    <t>Bo Nix</t>
  </si>
  <si>
    <t>Brian Thomas</t>
  </si>
  <si>
    <t>Ja'Tavion Sanders</t>
  </si>
  <si>
    <t>Ladd McConkey</t>
  </si>
  <si>
    <t>Keon Coleman</t>
  </si>
  <si>
    <t>Ben Sinnott</t>
  </si>
  <si>
    <t>Trey Benson</t>
  </si>
  <si>
    <t>Xavier Legette</t>
  </si>
  <si>
    <t>Theo Johnson</t>
  </si>
  <si>
    <t>Jonathon Brooks</t>
  </si>
  <si>
    <t>Xavier Worthy</t>
  </si>
  <si>
    <t>Blake Corum</t>
  </si>
  <si>
    <t>Jaylen Wright</t>
  </si>
  <si>
    <t>MarShawn Lloyd</t>
  </si>
  <si>
    <t>Ray Davis</t>
  </si>
  <si>
    <t>Cade Stover</t>
  </si>
  <si>
    <t>Bucky Irving</t>
  </si>
  <si>
    <t>Roman Wilson</t>
  </si>
  <si>
    <t>Josh Dobbs</t>
  </si>
  <si>
    <t>Audric Estime</t>
  </si>
  <si>
    <t>Mitch Trubisky</t>
  </si>
  <si>
    <t>Jawhar Jordan</t>
  </si>
  <si>
    <t>Rome Odunze</t>
  </si>
  <si>
    <t>Braelon Allen</t>
  </si>
  <si>
    <t>Dylan Laube</t>
  </si>
  <si>
    <t>Erick All</t>
  </si>
  <si>
    <t>Isaac Guerendo</t>
  </si>
  <si>
    <t>Tyrone Tracy</t>
  </si>
  <si>
    <t>Jermaine Burton</t>
  </si>
  <si>
    <t>Kimani Vidal</t>
  </si>
  <si>
    <t>Malachi Corley</t>
  </si>
  <si>
    <t>Tip Reiman</t>
  </si>
  <si>
    <t>Rasheen Ali</t>
  </si>
  <si>
    <t>Adonai Mitchell</t>
  </si>
  <si>
    <t>Will Shipley</t>
  </si>
  <si>
    <t>Isaiah Davis</t>
  </si>
  <si>
    <t>Jase McClellan</t>
  </si>
  <si>
    <t>Cameron Latu</t>
  </si>
  <si>
    <t>Ja'Lynn Polk</t>
  </si>
  <si>
    <t>AJ Barner</t>
  </si>
  <si>
    <t>Troy Franklin</t>
  </si>
  <si>
    <t>Kenny McIntosh</t>
  </si>
  <si>
    <t>Luke McCaffrey</t>
  </si>
  <si>
    <t>Jalen McMillan</t>
  </si>
  <si>
    <t>Ricky Pearsall</t>
  </si>
  <si>
    <t>Devontez Walker</t>
  </si>
  <si>
    <t>Jeff Wilson</t>
  </si>
  <si>
    <t>Keillan Robinson</t>
  </si>
  <si>
    <t>Cornelius Johnson</t>
  </si>
  <si>
    <t>Javon Baker</t>
  </si>
  <si>
    <t>Brenden Rice</t>
  </si>
  <si>
    <t>KaVontae Turpin</t>
  </si>
  <si>
    <t>Malik Washington</t>
  </si>
  <si>
    <t>Anthony Gould</t>
  </si>
  <si>
    <t>Ryan Flournoy</t>
  </si>
  <si>
    <t>Jamari Thrash</t>
  </si>
  <si>
    <t>Jordan Whittington</t>
  </si>
  <si>
    <t>Bub Means</t>
  </si>
  <si>
    <t>Tahj Washington</t>
  </si>
  <si>
    <t>Johnny Wilson</t>
  </si>
  <si>
    <t>Justin Shorter</t>
  </si>
  <si>
    <t>Ainias Smith</t>
  </si>
  <si>
    <t>Jha'Quan Jackson</t>
  </si>
  <si>
    <t>Casey Washington</t>
  </si>
  <si>
    <t>POS</t>
  </si>
  <si>
    <t>Marvin Harrison Jr.</t>
  </si>
  <si>
    <t>Spencer Rattler</t>
  </si>
  <si>
    <t>Jacob Cowing</t>
  </si>
  <si>
    <t>Michael Pratt</t>
  </si>
  <si>
    <t>Jordan Travis</t>
  </si>
  <si>
    <t>Jaheim Bell</t>
  </si>
  <si>
    <t>Frank Gore Jr./td&gt;</t>
  </si>
  <si>
    <t>Issac Guerendo</t>
  </si>
  <si>
    <t>Cody Schrader</t>
  </si>
  <si>
    <t>Kendall Milton</t>
  </si>
  <si>
    <t>Joe Milton</t>
  </si>
  <si>
    <t>Tyrone Tracy Jr.</t>
  </si>
  <si>
    <t>Sam Hartman</t>
  </si>
  <si>
    <t>Miyan Williams</t>
  </si>
  <si>
    <t>Kedon Slovis</t>
  </si>
  <si>
    <t>Jared Wiley</t>
  </si>
  <si>
    <t>Dallin Holker</t>
  </si>
  <si>
    <t>Jalen Coker</t>
  </si>
  <si>
    <t>Brevyn Spann-Ford</t>
  </si>
  <si>
    <t>Blake Watson</t>
  </si>
  <si>
    <t>A.J. Barner</t>
  </si>
  <si>
    <t>Michael Penix</t>
  </si>
  <si>
    <t>R</t>
  </si>
  <si>
    <t>Joseph Fortson</t>
  </si>
  <si>
    <t>DJ Chark</t>
  </si>
  <si>
    <t>Deebo Samuel Sr.</t>
  </si>
  <si>
    <t>Laviska Shenault Jr.</t>
  </si>
  <si>
    <t>Dee Eskridge</t>
  </si>
  <si>
    <t>Terrace Marshall Jr.</t>
  </si>
  <si>
    <t>Bam Knight</t>
  </si>
  <si>
    <t>John Metchie III</t>
  </si>
  <si>
    <t>Velus Jones Jr.</t>
  </si>
  <si>
    <t>Chig Okonkwo</t>
  </si>
  <si>
    <t>Calvin Austin III</t>
  </si>
  <si>
    <t>Chris Brooks</t>
  </si>
  <si>
    <t>Rodney McLeod</t>
  </si>
  <si>
    <t>Jordan Matthews</t>
  </si>
  <si>
    <t>J.K. Scott</t>
  </si>
  <si>
    <t>Jonathan Owens</t>
  </si>
  <si>
    <t>Tavierre Thomas</t>
  </si>
  <si>
    <t>Trenton Scott</t>
  </si>
  <si>
    <t>Sam Hubbard</t>
  </si>
  <si>
    <t>Julian Love</t>
  </si>
  <si>
    <t>Jake Bailey</t>
  </si>
  <si>
    <t>James Pierre</t>
  </si>
  <si>
    <t>Dan Chisena</t>
  </si>
  <si>
    <t>Sam Franklin</t>
  </si>
  <si>
    <t>Chris Blair</t>
  </si>
  <si>
    <t>Deommodore Lenoir</t>
  </si>
  <si>
    <t>Zach Davidson</t>
  </si>
  <si>
    <t>Divine Deablo</t>
  </si>
  <si>
    <t>Josh Blackwell</t>
  </si>
  <si>
    <t>Mike Caliendo</t>
  </si>
  <si>
    <t>Kevin Austin</t>
  </si>
  <si>
    <t>Tyler Smith</t>
  </si>
  <si>
    <t>Matt Araiza</t>
  </si>
  <si>
    <t>Vederian Lowe</t>
  </si>
  <si>
    <t>Chris Oladokun</t>
  </si>
  <si>
    <t>Kendric Pryor</t>
  </si>
  <si>
    <t>Tyreik McAllister</t>
  </si>
  <si>
    <t>J.J. Russell</t>
  </si>
  <si>
    <t>Sincere McCormick</t>
  </si>
  <si>
    <t>Tay Martin</t>
  </si>
  <si>
    <t>Juanyeh Thomas</t>
  </si>
  <si>
    <t>Aaron Shampklin</t>
  </si>
  <si>
    <t>Dane Belton</t>
  </si>
  <si>
    <t>Xavier Smith</t>
  </si>
  <si>
    <t>Tanner McKee</t>
  </si>
  <si>
    <t>Bryce Ford-Wheaton</t>
  </si>
  <si>
    <t>Ben VanSumeren</t>
  </si>
  <si>
    <t>E.J. Jenkins</t>
  </si>
  <si>
    <t>Grant DuBose</t>
  </si>
  <si>
    <t>Nikko Remigio</t>
  </si>
  <si>
    <t>Scott Matlock</t>
  </si>
  <si>
    <t>Brayden Willis</t>
  </si>
  <si>
    <t>Tyrell Shavers</t>
  </si>
  <si>
    <t>Blake Whiteheart</t>
  </si>
  <si>
    <t>Jared Wayne</t>
  </si>
  <si>
    <t>Ryan Miller</t>
  </si>
  <si>
    <t>Brycen Tremayne</t>
  </si>
  <si>
    <t>John Samuel Shenker</t>
  </si>
  <si>
    <t>Wanya Morris</t>
  </si>
  <si>
    <t>Jake Haener</t>
  </si>
  <si>
    <t>Chris Collier</t>
  </si>
  <si>
    <t>George Holani</t>
  </si>
  <si>
    <t>Baylor Cupp</t>
  </si>
  <si>
    <t>Carson Steele</t>
  </si>
  <si>
    <t>Sione Vaki</t>
  </si>
  <si>
    <t>Devaughn Vele</t>
  </si>
  <si>
    <t>Isaiah Williams</t>
  </si>
  <si>
    <t>Brenden Bates</t>
  </si>
  <si>
    <t>Xavier Weaver</t>
  </si>
  <si>
    <t>Ramel Keyton</t>
  </si>
  <si>
    <t>Kameron Johnson</t>
  </si>
  <si>
    <t>British Brooks</t>
  </si>
  <si>
    <t>Matthew Hayball</t>
  </si>
  <si>
    <t>Jermaine Jackson</t>
  </si>
  <si>
    <t>Jacob Kibodi</t>
  </si>
  <si>
    <t>Mason Tipton</t>
  </si>
  <si>
    <t>Cam Grandy</t>
  </si>
  <si>
    <t>David Martin-Robinson</t>
  </si>
  <si>
    <t>Bryce Oliver</t>
  </si>
  <si>
    <t>J.C. Latham</t>
  </si>
  <si>
    <t>Devin Culp</t>
  </si>
  <si>
    <t>Terrell Jennings</t>
  </si>
  <si>
    <t>Jaden Hicks</t>
  </si>
  <si>
    <t>Naiive</t>
  </si>
  <si>
    <t>% of Receptions</t>
  </si>
  <si>
    <t>Actual Receptions</t>
  </si>
  <si>
    <t>QB: Michael Penix, Kirk Cousins, Emory Jones</t>
  </si>
  <si>
    <t>RB: Bijan Robinson, Tyler Allgeier, Carlos Washington, Jase McClellan (Q), Elijah Dotson</t>
  </si>
  <si>
    <t>WR: Drake London, Darnell Mooney (Q), Ray-Ray McCloud, KhaDarel Hodge, Chris Blair, Jamal Agnew, Casey Washington, Dylan Drummond, Phillip Dorsett, Jesse Matthews, Makai Polk, David Sills</t>
  </si>
  <si>
    <t>TE: Kyle Pitts, Charlie Woerner, Feleipe Franks, Teagan Quitoriano, Nikola Kalinic</t>
  </si>
  <si>
    <t>LT: Jake Matthews, Kilian Zierer</t>
  </si>
  <si>
    <t>RG: Chris Lindstrom, Kyle Hinton, Elijah Wilkinson</t>
  </si>
  <si>
    <t>RT: Kaleb McGary, Tyrone Wheatley</t>
  </si>
  <si>
    <t>RDE: Ruke Orhorhoro, Zach Harrison, Ta'Quon Graham, Junior Aho, LaCale London</t>
  </si>
  <si>
    <t>WLB: Leonard Floyd, Khalid Kareem</t>
  </si>
  <si>
    <t>LCB: A.J. Terrell, Keith Taylor, Natrone Brooks, Lamar Jackson</t>
  </si>
  <si>
    <t>RCB: Mike Hughes, Mike Ford, Harrison Hand (Q)</t>
  </si>
  <si>
    <t>FS: Jessie Bates, Micah Abernathy (Q)</t>
  </si>
  <si>
    <t>SS: Jordan Fuller, DeMarcco Hellams (Q), Benny Sapp</t>
  </si>
  <si>
    <t>Benny Sapp</t>
  </si>
  <si>
    <t>QB: Lamar Jackson, Cooper Rush, Devin Leary</t>
  </si>
  <si>
    <t>RB: Derrick Henry, Justice Hill, Keaton Mitchell, Rasheen Ali</t>
  </si>
  <si>
    <t>WR: Zay Flowers (Q), Rashod Bateman, DeAndre Hopkins, Tylan Wallace, Devontez Walker, Anthony Miller, Malik Cunningham, Keith Kirkwood, Dayton Wade</t>
  </si>
  <si>
    <t>TE: Mark Andrews, Isaiah Likely, Charlie Kolar (Q), Zaire Mitchell-Paden</t>
  </si>
  <si>
    <t>LT: Ronnie Stanley, Corey Bullock</t>
  </si>
  <si>
    <t>RG: Daniel Faalele</t>
  </si>
  <si>
    <t>RT: Roger Rosengarten</t>
  </si>
  <si>
    <t>RDE: Broderick Washington, Adedayo Odeleye</t>
  </si>
  <si>
    <t>WLB: Kyle Van Noy, David Ojabo, Malik Hamm (Q)</t>
  </si>
  <si>
    <t>LCB: Nate Wiggins, Jalyn Armour-Davis (Q)</t>
  </si>
  <si>
    <t>RCB: Chidobe Awuzie, T.J. Tampa</t>
  </si>
  <si>
    <t>FS: Ar'Darius Washington, Beau Brade</t>
  </si>
  <si>
    <t>SS: Kyle Hamilton, Sanoussi Kane</t>
  </si>
  <si>
    <t>QB: Josh Allen, Mitchell Trubisky, Mike White, Shane Buechele (Q)</t>
  </si>
  <si>
    <t>WR: Khalil Shakir, Keon Coleman, Joshua Palmer, Curtis Samuel, Laviska Shenault, KJ Hamler, Tyrell Shavers, Jalen Virgil</t>
  </si>
  <si>
    <t>TE: Dawson Knox, Dalton Kincaid, Zach Davidson, Armani Rogers (Q)</t>
  </si>
  <si>
    <t>LT: Dion Dawkins, Tylan Grable, Travis Clayton (Q)</t>
  </si>
  <si>
    <t>RG: O'Cyrus Torrence, Kendrick Green, Mike Edwards</t>
  </si>
  <si>
    <t>RT: Spencer Brown, Ryan Van Demark, Richard Gouraige</t>
  </si>
  <si>
    <t>RDE: Joey Bosa, A.J. Epenesa</t>
  </si>
  <si>
    <t>WLB: Matt Milano, Edefuan Ulofoshio</t>
  </si>
  <si>
    <t>LCB: Christian Benford, Brandon Codrington, Te'Cory Couch</t>
  </si>
  <si>
    <t>RCB: Dane Jackson, Ja'Marcus Ingram, Daequan Hardy</t>
  </si>
  <si>
    <t>FS: Damar Hamlin, Darrick Forrest</t>
  </si>
  <si>
    <t>SS: Taylor Rapp (Q), Cole Bishop</t>
  </si>
  <si>
    <t>RB: Chuba Hubbard, Rico Dowdle, Jonathon Brooks (Q), Raheem Blackshear, Emani Bailey</t>
  </si>
  <si>
    <t>WR: Adam Thielen, Xavier Legette (Q), Jalen Coker, David Moore, T.J. Luther, Dax Milne, Dan Chisena, Brycen Tremayne</t>
  </si>
  <si>
    <t>TE: Tommy Tremble, Ja'Tavion Sanders, Jordan Matthews, Dominique Dafney, James Mitchell, Colin Granger</t>
  </si>
  <si>
    <t>LT: Ikem Ekwonu, Brady Christensen</t>
  </si>
  <si>
    <t>RG: Robert Hunt, Chandler Zavala, Jarrett Kingston</t>
  </si>
  <si>
    <t>RT: Taylor Moton, Yosh Nijman, Brandon Walton</t>
  </si>
  <si>
    <t>RDE: Derrick Brown (Q), LaBryan Ray, Jaden Crumedy, Sam Roberts, Jerrod Clark</t>
  </si>
  <si>
    <t>WLB: D.J. Wonnum, Patrick Jones, Amare Barno (Q), Kenny Dyson</t>
  </si>
  <si>
    <t>LCB: Michael Jackson, Shemar Bartholomew</t>
  </si>
  <si>
    <t>RCB: Jaycee Horn, Akayleb Evans (Q)</t>
  </si>
  <si>
    <t>FS: Tre'von Moehrig</t>
  </si>
  <si>
    <t>SS: Nick Scott, Demani Richardson</t>
  </si>
  <si>
    <t>QB: Caleb Williams (Q), Tyson Bagent, Case Keenum, Austin Reed</t>
  </si>
  <si>
    <t>RB: D'Andre Swift, Roschon Johnson, Travis Homer, Ian Wheeler (Q)</t>
  </si>
  <si>
    <t>WR: DJ Moore, Rome Odunze, Olamide Zaccheaus, Devin Duvernay, Tyler Scott, Samori Toure, John Jackson, Maurice Alexander, Miles Boykin</t>
  </si>
  <si>
    <t>TE: Cole Kmet, Durham Smythe, Stephen Carlson, Joel Wilson, Jordan Murray</t>
  </si>
  <si>
    <t>LT: Braxton Jones (Q), Kiran Amegadjie, Theo Benedet</t>
  </si>
  <si>
    <t>RG: Jonah Jackson, Ryan Bates (Q)</t>
  </si>
  <si>
    <t>RT: Darnell Wright</t>
  </si>
  <si>
    <t>RDE: Dayo Odeyingbo, Austin Booker, Dominique Robinson</t>
  </si>
  <si>
    <t>WLB: T.J. Edwards, Amen Ogbongbemiga</t>
  </si>
  <si>
    <t>LCB: Jaylon Johnson (Q), Nick McCloud, Ameer Speed</t>
  </si>
  <si>
    <t>RCB: Tyrique Stevenson, Terell Smith, Nahshon Wright</t>
  </si>
  <si>
    <t>FS: Kevin Byard, Tarvarius Moore, Douglas Coleman (Q)</t>
  </si>
  <si>
    <t>SS: Jaquan Brisker (Q), Jonathan Owens, Elijah Hicks (Q)</t>
  </si>
  <si>
    <t>Elijah Hicks (Q)</t>
  </si>
  <si>
    <t>QB: Joe Burrow, Jake Browning</t>
  </si>
  <si>
    <t>RB: Chase Brown (Q), Zack Moss (Q), Samaje Perine, Kendall Milton, Gary Brightwell</t>
  </si>
  <si>
    <t>WR: Ja'Marr Chase, Tee Higgins, Andrei Iosivas, Jermaine Burton, Charlie Jones (Q), Isaiah Williams, Kendric Pryor, Cole  Burgess, Mitchell Tinsley</t>
  </si>
  <si>
    <t>TE: Mike Gesicki, Drew Sample, Erick All (Q), Tanner Hudson, Cam Grandy, Tanner McLachlan</t>
  </si>
  <si>
    <t>LT: Orlando Brown, Devin Cochran</t>
  </si>
  <si>
    <t>RG: Cody Ford, Andrew Stueber</t>
  </si>
  <si>
    <t>RT: Amarius Mims, Andrew Coker</t>
  </si>
  <si>
    <t>RDE: Trey Hendrickson, Joseph Ossai, Raymond Johnson</t>
  </si>
  <si>
    <t>WLB: Logan Wilson (Q), Maema Njongmeta, Craig Young</t>
  </si>
  <si>
    <t>LCB: Cam Taylor-Britt, DJ Turner (Q), DJ Ivey, Lance Robinson (Q), Nate Brooks</t>
  </si>
  <si>
    <t>RCB: Dax Hill (Q), Josh Newton, Marco Wilson, Micah Abraham</t>
  </si>
  <si>
    <t>FS: Geno Stone, Tycen Anderson, PJ Jules</t>
  </si>
  <si>
    <t>SS: Jordan Battle, Daijahn Anthony, Jaylen Key</t>
  </si>
  <si>
    <t>QB: Deshaun Watson (Q), Joe Flacco, Kenny Pickett</t>
  </si>
  <si>
    <t>RB: Jerome Ford (Q), Pierre Strong (Q), John Kelly (Q)</t>
  </si>
  <si>
    <t>WR: Jerry Jeudy, Cedric Tillman (Q), Michael Woods (Q), Jamari Thrash, DeAndre Carter, David Bell (Q), Kaden Davis</t>
  </si>
  <si>
    <t>TE: David Njoku (Q), Blake Whiteheart, Brenden Bates, Tre' McKitty</t>
  </si>
  <si>
    <t>LT: Dawand Jones (Q), Lorenzo Thompson, Julian Pearl</t>
  </si>
  <si>
    <t>RG: Wyatt Teller, Zak Zinter</t>
  </si>
  <si>
    <t>RT: Jack Conklin, Cornelius Lucas, Roy Mbaeteka</t>
  </si>
  <si>
    <t>RDE: Isaiah McGuire, Joe Tryon-Shoyinka, Ogbonnia Okoronkwo, Marcus Haynes</t>
  </si>
  <si>
    <t>WLB: Jeremiah Owusu-Koramoah (Q), Devin Bush</t>
  </si>
  <si>
    <t>LCB: Denzel Ward (Q), Chigozie Anusiem, Anthony Kendall</t>
  </si>
  <si>
    <t>RCB: Martin Emerson (Q), Cameron Mitchell, Tony Brown</t>
  </si>
  <si>
    <t>FS: Ronnie Hickman, Trey Dean</t>
  </si>
  <si>
    <t>SS: Grant Delpit, Christopher Edmonds</t>
  </si>
  <si>
    <t>QB: Dak Prescott (Q), Joe Milton, Will Grier</t>
  </si>
  <si>
    <t>RB: Javonte Williams, Miles Sanders, Deuce Vaughn, Malik Davis</t>
  </si>
  <si>
    <t>WR: CeeDee Lamb, Jalen Tolbert, KaVontae Turpin, Ryan Flournoy, Jonathan Mingo, Parris Campbell, Jalen Brooks, Jalen Moreno-Cropper, Kelvin Harmon, Seth Williams</t>
  </si>
  <si>
    <t>TE: Jake Ferguson, Luke Schoonmaker, Brevyn Spann-Ford, Princeton Fant, John Stephens (Q)</t>
  </si>
  <si>
    <t>LT: Tyler Guyton, Asim Richards, Nathan Thomas (Q)</t>
  </si>
  <si>
    <t>RG: Robert Jones, Brock Hoffman, Jack Anderson</t>
  </si>
  <si>
    <t>RT: Terence Steele, Matt Waletzko, Earl Bostick (Q)</t>
  </si>
  <si>
    <t>RDE: Micah Parsons, Marshawn Kneeland, Sam Williams (Q)</t>
  </si>
  <si>
    <t>WLB: Kenneth Murray, Damone Clark, Brock Mogensen</t>
  </si>
  <si>
    <t>LCB: DaRon Bland, Caelen Carson (Q), Josh Butler (Q), C.J. Goodwin, Luq Barcoo</t>
  </si>
  <si>
    <t>RCB: Trevon Diggs (Q), Kaiir Elam, Andrew Booth, Troy Pride</t>
  </si>
  <si>
    <t>FS: Malik Hooker, Juanyeh Thomas</t>
  </si>
  <si>
    <t>SS: Donovan Wilson, Israel Mukuamu, Markquese Bell (Q)</t>
  </si>
  <si>
    <t>Markquese Bell (Q)</t>
  </si>
  <si>
    <t>QB: Bo Nix, Jarrett Stidham, Sam Ehlinger</t>
  </si>
  <si>
    <t>RB: Jaleel McLaughlin, Audric Estime, Tyler Badie, Blake Watson</t>
  </si>
  <si>
    <t>WR: Courtland Sutton, Marvin Mims, Devaughn Vele, Troy Franklin, Trent Sherfield, A.T. Perry, Michael Bandy</t>
  </si>
  <si>
    <t>TE: Evan Engram (Q), Adam Trautman, Lucas Krull, Nate Adkins, Thomas Yassmin</t>
  </si>
  <si>
    <t>LT: Garett Bolles, Matt Peart, Frank Crum (Q)</t>
  </si>
  <si>
    <t>RG: Quinn Meinerz, Nick Gargiulo, William Sherman</t>
  </si>
  <si>
    <t>RT: Mike McGlinchey, Alex Palczewski</t>
  </si>
  <si>
    <t>RDE: John Franklin-Myers, Jordan Jackson</t>
  </si>
  <si>
    <t>WLB: Nik Bonitto, Dondrea Tillman, Andrew Farmer</t>
  </si>
  <si>
    <t>LCB: Patrick Surtain, Damarri Mathis</t>
  </si>
  <si>
    <t>RCB: Riley Moss, Kris Abrams-Draine</t>
  </si>
  <si>
    <t>FS: Talanoa Hufanga, Devon Key, Delarrin Turner-Yell (Q), Tanner McCalister</t>
  </si>
  <si>
    <t>SS: Brandon Jones, P.J. Locke, JL Skinner, Sam Franklin, Keidron Smith</t>
  </si>
  <si>
    <t>QB: Jared Goff, Hendon Hooker, Kyle Allen, Jake Fromm</t>
  </si>
  <si>
    <t>RB: Jahmyr Gibbs, David Montgomery, Craig Reynolds, Sione Vaki</t>
  </si>
  <si>
    <t>WR: Amon-Ra St. Brown, Jameson Williams, Tim Patrick, Kalif Raymond, Antoine Green (Q), Tom Kennedy, Ronnie Bell</t>
  </si>
  <si>
    <t>TE: Sam LaPorta, Brock Wright, Kenny Yeboah, Shane Zylstra</t>
  </si>
  <si>
    <t>LT: Taylor Decker, Dan Skipper, Giovanni Manu</t>
  </si>
  <si>
    <t>RG: Kayode Awosika, Christian Mahogany</t>
  </si>
  <si>
    <t>RT: Penei Sewell, Colby Sorsdal, Jamarco Jones</t>
  </si>
  <si>
    <t>RDE: Josh Paschal, Marcus Davenport (Q), Patrick O'Connor, Isaac Ukwu</t>
  </si>
  <si>
    <t>WLB: Malcolm Rodriguez (Q), Grant Stuard, Trevor Nowaske, DaRon Gilbert</t>
  </si>
  <si>
    <t>LCB: Amik Robertson (Q), Khalil Dorsey</t>
  </si>
  <si>
    <t>RCB: D.J. Reed, Terrion Arnold, Ennis Rakestraw (Q), Rock Ya-Sin, Stantley Thomas-Oliver</t>
  </si>
  <si>
    <t>FS: Kerby Joseph, Erick Hallett, Loren Strickland</t>
  </si>
  <si>
    <t>SS: Brian Branch</t>
  </si>
  <si>
    <t>QB: Jordan Love, Malik Willis, Sean Clifford</t>
  </si>
  <si>
    <t>RB: Josh Jacobs, Emanuel Wilson, MarShawn Lloyd (Q), Chris Brooks</t>
  </si>
  <si>
    <t>WR: Jayden Reed (Q), Romeo Doubs (Q), Christian Watson (Q), Dontayvion Wicks, Bo Melton, Mecole Hardman (Q), Malik Heath, Julian Hicks, Cornelius Johnson, Tulu Griffin</t>
  </si>
  <si>
    <t>TE: Tucker Kraft, Luke Musgrave, Ben Sims, Messiah Swinson, Johnny Lumpkin</t>
  </si>
  <si>
    <t>LT: Rasheed Walker</t>
  </si>
  <si>
    <t>RG: Sean Rhyan, Jordan Morgan (Q), Marquis Hayes, Donovan Jennings</t>
  </si>
  <si>
    <t>RT: Zach Tom</t>
  </si>
  <si>
    <t>RDE: Rashan Gary, Kingsley Enagbare, Arron Mosby</t>
  </si>
  <si>
    <t>WLB: Quay Walker, Kristian Welch</t>
  </si>
  <si>
    <t>LCB: Jaire Alexander (Q), Carrington Valentine, Kamal Hadden</t>
  </si>
  <si>
    <t>RCB: Keisean Nixon, Isaiah Dunn</t>
  </si>
  <si>
    <t>FS: Xavier McKinney, Javon Bullard, Kitan Oladapo, Kaleb Hayes</t>
  </si>
  <si>
    <t>SS: Evan Williams, Zayne Anderson (Q), Omar Brown</t>
  </si>
  <si>
    <t>Omar Brown</t>
  </si>
  <si>
    <t>QB: C.J. Stroud, Davis Mills, Kedon Slovis</t>
  </si>
  <si>
    <t>RB: Joe Mixon, Dameon Pierce, Dare Ogunbowale, J.J. Taylor, British Brooks (Q), Jawhar Jordan</t>
  </si>
  <si>
    <t>WR: Nico Collins, Christian Kirk (Q), Tank Dell (Q), John Metchie, Justin Watson, Xavier Hutchinson, Braxton Berrios (Q), Jared Wayne, Johnny Johnson, Xavier Johnson</t>
  </si>
  <si>
    <t>TE: Dalton Schultz, Brevin Jordan (Q), Cade Stover (Q), Dalton Keene (Q)</t>
  </si>
  <si>
    <t>LT: Cam Robinson, Tytus Howard, Austin Deculus</t>
  </si>
  <si>
    <t>RG: Juice Scruggs, Ed Ingram, Tremayne Anchrum</t>
  </si>
  <si>
    <t>RT: Trent Brown, Blake Fisher, Zachary Thomas (Q), Jaylon Thomas (Q)</t>
  </si>
  <si>
    <t>RDE: Danielle Hunter, Denico Autry, Derek Barnett, Solomon Byrd</t>
  </si>
  <si>
    <t>WLB: Azeez Al-Shaair (Q), Jamal Hill (Q), Nick Niemann</t>
  </si>
  <si>
    <t>LCB: Derek Stingley, Ronald Darby, Tremon Smith, D'Angelo Ross</t>
  </si>
  <si>
    <t>RCB: Kamari Lassiter</t>
  </si>
  <si>
    <t>FS: C.J. Gardner-Johnson, Jimmie Ward (Q), Russ Yeast</t>
  </si>
  <si>
    <t>SS: Calen Bullock, M.J. Stewart</t>
  </si>
  <si>
    <t>QB: Anthony Richardson (Q), Daniel Jones, Jason Bean</t>
  </si>
  <si>
    <t>RB: Jonathan Taylor, Khalil Herbert, Tyler Goodson, Salvon Ahmed</t>
  </si>
  <si>
    <t>WR: Michael Pittman (Q), Alec Pierce, Josh Downs, Adonai Mitchell, Ashton Dulin, Anthony Gould, Laquon Treadwell, D.J. Montgomery, Ajou Ajou</t>
  </si>
  <si>
    <t>TE: Drew Ogletree, Will Mallory, Mo Alie-Cox, Jelani Woods (Q), Albert Okwuegbunam, Sean McKeon</t>
  </si>
  <si>
    <t>LT: Bernhard Raimann, Blake Freeland, Jack Wilson</t>
  </si>
  <si>
    <t>RG: Dalton Tucker, Danny Pinter</t>
  </si>
  <si>
    <t>RT: Braden Smith, Matt Goncalves (Q), Luke Tenuta</t>
  </si>
  <si>
    <t>RDE: Samson Ebukam (Q), Tyquan Lewis, Isaiah Land</t>
  </si>
  <si>
    <t>WLB: Jaylon Carlies, Cameron McGrone, Austin Ajiake, Segun Olubi</t>
  </si>
  <si>
    <t>LCB: Charvarius Ward, Samuel Womack, Corey Ballentine</t>
  </si>
  <si>
    <t>RCB: Jaylon Jones, JuJu Brents (Q), David Long</t>
  </si>
  <si>
    <t>FS: Camryn Bynum, Rodney Thomas, Marcel Dabo</t>
  </si>
  <si>
    <t>SS: Nick Cross, Daniel Scott (Q)</t>
  </si>
  <si>
    <t>QB: Trevor Lawrence (Q), Nick Mullens, John Wolford</t>
  </si>
  <si>
    <t>RB: Travis Etienne, Tank Bigsby, Keilan Robinson</t>
  </si>
  <si>
    <t>WR: Brian Thomas, Gabe Davis (Q), Dyami Brown, Parker Washington, Joshua Cephus, Austin Trammell, David White (Q), Louis Rees-Zammit</t>
  </si>
  <si>
    <t>TE: Brenton Strange, Johnny Mundt, Hunter Long, Patrick Murtagh (Q), Shawn Bowman</t>
  </si>
  <si>
    <t>LT: Walker Little (Q), Chuma Edoga, Fred Johnson, Dennis Daley</t>
  </si>
  <si>
    <t>RG: Patrick Mekari, Cooper Hodges (Q)</t>
  </si>
  <si>
    <t>RT: Anton Harrison, Cole Van Lanen, Javon Foster</t>
  </si>
  <si>
    <t>RDE: Travon Walker, Myles Cole</t>
  </si>
  <si>
    <t>WLB: Foyesade Oluokun, Chad Muma</t>
  </si>
  <si>
    <t>LCB: Tyson Campbell, Montaric Brown, Zech McPhearson</t>
  </si>
  <si>
    <t>RCB: Jarrian Jones, De'Antre Prince, Christian Braswell</t>
  </si>
  <si>
    <t>FS: Darnell Savage, Andrew Wingard</t>
  </si>
  <si>
    <t>SS: Eric Murray, Antonio Johnson, Daniel Thomas</t>
  </si>
  <si>
    <t>QB: Patrick Mahomes, Gardner Minshew (Q), Bailey Zappe, Chris Oladokun</t>
  </si>
  <si>
    <t>RB: Isiah Pacheco, Kareem Hunt, Elijah Mitchell, Carson Steele, Keaontay Ingram</t>
  </si>
  <si>
    <t>WR: Xavier Worthy, Rashee Rice (Q), Hollywood Brown, JuJu Smith-Schuster, Skyy Moore (Q), Nikko Remigio, Justyn Ross, Tyquan Thornton, Jason Brownlee</t>
  </si>
  <si>
    <t>TE: Travis Kelce, Noah Gray, Jared Wiley (Q), Anthony Firkser, Robert Tonyan, Baylor Cupp (Q)</t>
  </si>
  <si>
    <t>LT: Jaylon Moore, Ethan Driskell</t>
  </si>
  <si>
    <t>RG: Trey Smith, C.J. Hanson</t>
  </si>
  <si>
    <t>RT: Jawaan Taylor, Wanya Morris, Chukwuebuka Godrick</t>
  </si>
  <si>
    <t>RDE: Mike Danna, Felix Anudike-Uzomah, Janarius Robinson</t>
  </si>
  <si>
    <t>WLB: Drue Tranquill, Jack Cochrane, Blake Lynch</t>
  </si>
  <si>
    <t>LCB: Trent McDuffie, Jaylen Watson, Eric Scott</t>
  </si>
  <si>
    <t>RCB: Kristian Fulton, Nazeeh Johnson, Josh Williams, Robert Rochell</t>
  </si>
  <si>
    <t>FS: Bryan Cook, Jason Taylor</t>
  </si>
  <si>
    <t>SS: Jaden Hicks, Mike Edwards, Deon Bush</t>
  </si>
  <si>
    <t>QB: Geno Smith, Aidan O'Connell, Carter Bradley</t>
  </si>
  <si>
    <t>RB: Raheem Mostert, Sincere McCormick (Q), Zamir White (Q), Dylan Laube, Chris Collier, Isaiah Spiller</t>
  </si>
  <si>
    <t>WR: Jakobi Meyers, Tre Tucker, Kyle Philips, Ramel Keyton, Kristian Wilkerson, Alex Bachman, Tyreik  McAllister, Shedrick Jackson, Jeff Foreman (Q)</t>
  </si>
  <si>
    <t>TE: Brock Bowers, Michael Mayer, Ian Thomas, Justin Shorter</t>
  </si>
  <si>
    <t>LT: Kolton Miller, Dalton Wagner</t>
  </si>
  <si>
    <t>RG: Dylan Parham</t>
  </si>
  <si>
    <t>RT: DJ Glaze, Thayer Munford, Gottlieb Ayedze</t>
  </si>
  <si>
    <t>RDE: Malcolm Koonce (Q), Tyree Wilson, David Agoha</t>
  </si>
  <si>
    <t>WLB: Devin White, Amari Burney, Amari Gainer, Brandon Smith</t>
  </si>
  <si>
    <t>LCB: Eric Stokes, M.J. Devonshire</t>
  </si>
  <si>
    <t>RCB: Decamerion Richardson, Sam Webb</t>
  </si>
  <si>
    <t>FS: Isaiah Pola-Mao, Thomas Harper, Chris Smith</t>
  </si>
  <si>
    <t>SS: Jeremy Chinn, Lonnie Johnson , Trey Taylor</t>
  </si>
  <si>
    <t>Trey Taylor</t>
  </si>
  <si>
    <t>QB: Justin Herbert, Taylor Heinicke, Trey Lance</t>
  </si>
  <si>
    <t>RB: Najee Harris, Kimani Vidal, Hassan Haskins, Jaret Patterson</t>
  </si>
  <si>
    <t>WR: Ladd McConkey, Mike Williams, Quentin Johnston, Jalen Reagor (Q), Derius Davis, Brenden Rice (Q), Dez Fitzpatrick, Jaylen Johnson</t>
  </si>
  <si>
    <t>TE: Will Dissly, Tyler Conklin, Tucker Fisk, McCallan Castles, Jordan Petaia</t>
  </si>
  <si>
    <t>LT: Rashawn Slater</t>
  </si>
  <si>
    <t>RG: Mekhi Becton, Trey Pipkins (Q), Jamaree Salyer</t>
  </si>
  <si>
    <t>RT: Joe Alt, Tyler McLellan (Q)</t>
  </si>
  <si>
    <t>RDE: Da'Shawn Hand, Justin Eboigbe, Chris Hinton</t>
  </si>
  <si>
    <t>WLB: Tuli Tuipulotu, Caleb Murphy, Chris Collins (Q)</t>
  </si>
  <si>
    <t>LCB: Donte Jackson, Deane Leonard, Benjamin St-Juste</t>
  </si>
  <si>
    <t>RCB: Cam Hart (Q), Benjamin St-Juste</t>
  </si>
  <si>
    <t>FS: Alohi Gilman, Elijah Molden (Q), Kendall Williamson, Emany Johnson</t>
  </si>
  <si>
    <t>SS: Derwin James, Tony Jefferson, Kendall Williamson</t>
  </si>
  <si>
    <t>Kendall Williamson</t>
  </si>
  <si>
    <t>QB: Matthew Stafford, Jimmy Garoppolo, Stetson Bennett</t>
  </si>
  <si>
    <t>RB: Kyren Williams, Blake Corum (Q), Ronnie Rivers, Cody Schrader</t>
  </si>
  <si>
    <t>WR: Puka Nacua, Davante Adams, Tutu Atwell, Jordan Whittington, Xavier Smith, Quintez Cephus, Drake Stoops (SUS)</t>
  </si>
  <si>
    <t>TE: Tyler Higbee, Colby Parkinson</t>
  </si>
  <si>
    <t>LT: Alaric Jackson, AJ Arcuri, KT Leveston (Q)</t>
  </si>
  <si>
    <t>RG: Kevin Dotson, Justin Dedich (Q)</t>
  </si>
  <si>
    <t>RT: Rob Havenstein, Warren McClendon</t>
  </si>
  <si>
    <t>RDE: Kobie Turner, Poona Ford, Larrell Murchison (Q), Desjuan Johnson, David Olajiga</t>
  </si>
  <si>
    <t>WLB: Byron Young, Nick Hampton (Q), Brennan Jackson, Keir Thomas</t>
  </si>
  <si>
    <t>LCB: Darious Williams, Derion Kendrick (Q), Josh Wallace, Emmanuel Forbes, Shaun Jolly, Cam Lampkin</t>
  </si>
  <si>
    <t>RCB: Ahkello Witherspoon, Cobie Durant, A.J. Green</t>
  </si>
  <si>
    <t>FS: Kamren Kinchens, Tanner Ingle</t>
  </si>
  <si>
    <t>SS: Kamren Curl, Jaylen McCollough</t>
  </si>
  <si>
    <t>QB: Tua Tagovailoa (Q), Zach Wilson</t>
  </si>
  <si>
    <t>RB: De'Von Achane, Jaylen Wright, Alexander Mattison</t>
  </si>
  <si>
    <t>WR: Tyreek Hill (Q), Jaylen Waddle, Nick Westbrook-Ikhine, Malik Washington, Dee Eskridge, Erik Ezukanma, Tahj Washington (Q), Tarik Black</t>
  </si>
  <si>
    <t>TE: Jonnu Smith, Julian Hill, Pharaoh Brown, Tanner Conner (Q), Hayden Rucci</t>
  </si>
  <si>
    <t>LT: Patrick Paul, Kion Smith (Q), Braeden Daniels</t>
  </si>
  <si>
    <t>RG: James Daniels (Q), Chasen Hines</t>
  </si>
  <si>
    <t>RT: Austin Jackson (Q), Larry Borom, Ryan Hayes, Bayron Matos</t>
  </si>
  <si>
    <t>RDE: Zach Sieler</t>
  </si>
  <si>
    <t>WLB: Jaelan Phillips (Q), Chop Robinson, Mohamed Kamara, William Bradley-King, Derrick McLendon</t>
  </si>
  <si>
    <t>LCB: Storm Duck, Cam Smith (Q), Isaiah Johnson</t>
  </si>
  <si>
    <t>RCB: Jalen Ramsey, Ethan Bonner, Ryan Cooper</t>
  </si>
  <si>
    <t>FS: Ashtyn Davis, Patrick McMorris</t>
  </si>
  <si>
    <t>SS: Ifeatu Melifonwu, Elijah Campbell</t>
  </si>
  <si>
    <t>QB: J.J. McCarthy (Q)</t>
  </si>
  <si>
    <t>RB: Aaron Jones, Jordan Mason (Q), Ty Chandler, Zavier Scott</t>
  </si>
  <si>
    <t>WR: Justin Jefferson, Jordan Addison, Jalen Nailor, Rondale Moore (Q), Thayer Thomas, Lucky Jackson, Jeshaun Jones, Tim Jones</t>
  </si>
  <si>
    <t>TE: T.J. Hockenson, Josh Oliver</t>
  </si>
  <si>
    <t>LT: Christian Darrisaw (Q), Justin Skule, Walter Rouse, Marcellus Johnson, Leroy Watson</t>
  </si>
  <si>
    <t>RG: Will Fries (Q)</t>
  </si>
  <si>
    <t>RT: Brian O'Neill (Q), Trevor Reid</t>
  </si>
  <si>
    <t>RDE: Javon Hargrave, Levi Drake Rodriguez</t>
  </si>
  <si>
    <t>WLB: Jonathan Greenard, Bo Richter, Gabriel Murphy</t>
  </si>
  <si>
    <t>LCB: NaJee Thompson (Q), Ambry Thomas, Jeff Okudah</t>
  </si>
  <si>
    <t>RCB: Isaiah Rodgers, Mekhi Blackmon (Q), Dwight McGlothern, Kahlef Hailassie</t>
  </si>
  <si>
    <t>FS: Theo Jackson</t>
  </si>
  <si>
    <t>SS: Harrison Smith, Jay Ward, Bubba Bolden</t>
  </si>
  <si>
    <t>Bubba Bolden</t>
  </si>
  <si>
    <t>QB: Drake Maye, Joshua Dobbs</t>
  </si>
  <si>
    <t>RB: Rhamondre Stevenson, Antonio Gibson, Terrell Jennings</t>
  </si>
  <si>
    <t>WR: Stefon Diggs (Q), DeMario Douglas, Kayshon Boutte, Kendrick Bourne, Mack Hollins, Ja'Lynn Polk (Q), Javon Baker, JaQuae Jackson (Q), John Jiles</t>
  </si>
  <si>
    <t>TE: Hunter Henry (Q), Austin Hooper, Jaheim Bell, Jack Westover, Giovanni Ricci</t>
  </si>
  <si>
    <t>LT: Vederian Lowe, Caedan Wallace</t>
  </si>
  <si>
    <t>RG: Mike Onwenu, Wes Schweitzer, Tyrese Robinson, Lester Cotton</t>
  </si>
  <si>
    <t>RT: Morgan Moses, Demontrey Jacobs</t>
  </si>
  <si>
    <t>RDE: Christian Barmore (Q), Marcus Harris</t>
  </si>
  <si>
    <t>WLB: Harold Landry, Keion White, Titus Leo</t>
  </si>
  <si>
    <t>LCB: Carlton Davis, Alex Austin, Miles Battle</t>
  </si>
  <si>
    <t>RCB: Christian Gonzalez (Q), Marcellas Dial</t>
  </si>
  <si>
    <t>FS: Jabrill Peppers (Q), Marcus Epps (Q), Jaylinn Hawkins, Mark Perry</t>
  </si>
  <si>
    <t>SS: Kyle Dugger (Q), Marte Mapu (Q), Dell Pettus, Brenden Schooler</t>
  </si>
  <si>
    <t>QB: Derek Carr (Q), Spencer Rattler, Jake Haener, Ben DiNucci</t>
  </si>
  <si>
    <t>RB: Alvin Kamara (Q), Kendre Miller (Q), Jordan Mims, Velus Jones, Xazavian Valladay, Clyde Edwards-Helaire</t>
  </si>
  <si>
    <t>WR: Chris Olave (Q), Brandin Cooks, Rashid Shaheed (Q), Bub Means, Kevin Austin, Cedrick Wilson, Dante Pettis, Mason Tipton</t>
  </si>
  <si>
    <t>TE: Juwan Johnson, Taysom Hill (Q), Foster Moreau (Q), Jack Stoll, Dallin Holker, Michael Jacobson, Treyton Welch</t>
  </si>
  <si>
    <t>LT: Taliese Fuaga</t>
  </si>
  <si>
    <t>RG: Cesar Ruiz, Landon Young, Kyle Hergel</t>
  </si>
  <si>
    <t>RT: Trevor Penning, Ryan Ramczyk (Q), Josh Ball, Josiah Ezirim</t>
  </si>
  <si>
    <t>RDE: Khalen Saunders, John Ridgeway, Khristian Boyd</t>
  </si>
  <si>
    <t>WLB: Carl Granderson, Ryder Anderson</t>
  </si>
  <si>
    <t>LCB: Kool-Aid McKinstry</t>
  </si>
  <si>
    <t>RCB: Alontae Taylor, Isaac Yiadom, Rico Payton, Rejzohn Wright (Q)</t>
  </si>
  <si>
    <t>FS: Tyrann Mathieu, J.T. Gray, Tra Fluellen</t>
  </si>
  <si>
    <t>SS: Justin Reid, Jordan Howden, Millard Bradford</t>
  </si>
  <si>
    <t>Millard Bradford</t>
  </si>
  <si>
    <t>QB: Russell Wilson, Jameis Winston, Tommy DeVito</t>
  </si>
  <si>
    <t>RB: Tyrone Tracy, Devin Singletary, Eric Gray, Dante Miller</t>
  </si>
  <si>
    <t>WR: Malik Nabers, Wan'Dale Robinson, Darius Slayton, Jalin Hyatt, Lil'Jordan Humphrey, Zach Pascal, Ihmir Smith-Marsette, Bryce Ford-Wheaton, Montrell Washington</t>
  </si>
  <si>
    <t>TE: Theo Johnson (Q), Daniel Bellinger, Chris Manhertz (Q), Greg Dulcich</t>
  </si>
  <si>
    <t>LT: Andrew Thomas (Q), Jermaine Eluemunor, Joshua Ezeudu</t>
  </si>
  <si>
    <t>RG: Greg Van Roten, Jake Kubas</t>
  </si>
  <si>
    <t>RT: Evan Neal (Q), James Hudson, Stone Forsythe</t>
  </si>
  <si>
    <t>RDE: Chauncey Golston, Elijah Chatman, Roy Robertson-Harris, Elijah Garcia</t>
  </si>
  <si>
    <t>WLB: Brian Burns, Tomon Fox, Victor Dimukeje</t>
  </si>
  <si>
    <t>LCB: Paulson Adebo, Cor'Dale Flott, Tre Hawkins (Q), Divaad Wilson, Nic Jones</t>
  </si>
  <si>
    <t>RCB: Deonte Banks, Art Green, Dee Williams</t>
  </si>
  <si>
    <t>FS: Jevon Holland, Anthony Johnson, Raheem Layne (Q)</t>
  </si>
  <si>
    <t>SS: Tyler Nubin (Q), Dane Belton, Jonathan Sutherland (Q)</t>
  </si>
  <si>
    <t>Jonathan Sutherland (Q)</t>
  </si>
  <si>
    <t>QB: Justin Fields, Tyrod Taylor, Jordan Travis (Q), Adrian Martinez</t>
  </si>
  <si>
    <t>RB: Breece Hall, Braelon Allen, Isaiah Davis, Kene Nwangwu, Zach Evans</t>
  </si>
  <si>
    <t>WR: Garrett Wilson, Allen Lazard, Tyler Johnson, Josh Reynolds, Xavier Gipson, Malachi Corley, Irvin Charles (Q), Brandon Smith, Marcus Riley (Q), Easop Winston, Ontaria Wilson</t>
  </si>
  <si>
    <t>TE: Jeremy Ruckert, Stone Smartt, Zack Kuntz, Neal Johnson</t>
  </si>
  <si>
    <t>LT: Olu Fashanu (Q), Max Mitchell, Obinna Eze</t>
  </si>
  <si>
    <t>RG: Alijah Vera-Tucker, Xavier Newman</t>
  </si>
  <si>
    <t>RT: Chukwuma Okorafor, Carter Warren, Zack Bailey</t>
  </si>
  <si>
    <t>RDE: Jermaine Johnson (Q), Micheal Clemons, Braiden McGregor</t>
  </si>
  <si>
    <t>WLB: Zaire Barnes (Q), Jamin Davis</t>
  </si>
  <si>
    <t>LCB: Sauce Gardner (Q), Qwan'tez Stiggers, Kris Boyd</t>
  </si>
  <si>
    <t>RCB: Brandon Stephens, Jarrick Bernard-Converse, Tre Swilling</t>
  </si>
  <si>
    <t>FS: Andre Cisco, Jaylin Simpson</t>
  </si>
  <si>
    <t>SS: Tony Adams, Jarius Monroe</t>
  </si>
  <si>
    <t>QB: Jalen Hurts, Tanner McKee, Dorian Thompson-Robinson</t>
  </si>
  <si>
    <t>RB: Saquon Barkley, Will Shipley, AJ Dillon, Avery Williams, Tyrion Davis-Price, Lew Nichols</t>
  </si>
  <si>
    <t>WR: A.J. Brown, DeVonta Smith, Jahan Dotson, Johnny Wilson, Terrace Marshall, Ainias Smith, Elijah Cooks, Danny Gray</t>
  </si>
  <si>
    <t>TE: Dallas Goedert, Grant Calcaterra, Kylen Granson, Harrison Bryant, E.J. Jenkins, Cameron Latu, Nick Muse</t>
  </si>
  <si>
    <t>LT: Jordan Mailata, Laekin Vakalahi</t>
  </si>
  <si>
    <t>RG: Kenyon Green, Matt Pryor</t>
  </si>
  <si>
    <t>RT: Lane Johnson, Kendall Lamm, Darian Kinnard</t>
  </si>
  <si>
    <t>RDE: Jalen Carter, Thomas Booker, Gabe Hall</t>
  </si>
  <si>
    <t>WLB: Nolan Smith (Q), Jalyx Hunt, Patrick Johnson, KJ Henry</t>
  </si>
  <si>
    <t>LCB: Quinyon Mitchell, Adoree' Jackson, Eli Ricks, Tariq Castro-Fields</t>
  </si>
  <si>
    <t>RCB: Kelee Ringo</t>
  </si>
  <si>
    <t>FS: Reed Blankenship, Sydney Brown</t>
  </si>
  <si>
    <t>SS: Tristin McCollum, Lewis Cine, Andre' Sam</t>
  </si>
  <si>
    <t>Andre' Sam</t>
  </si>
  <si>
    <t>QB: Mason Rudolph, Skylar Thompson</t>
  </si>
  <si>
    <t>RB: Jaylen Warren, Kenneth Gainwell, Cordarrelle Patterson, Jonathan Ward, Aaron Shampklin, Evan Hull</t>
  </si>
  <si>
    <t>WR: DK Metcalf, George Pickens, Calvin Austin, Roman Wilson, Scotty Miller, Ben Skowronek, Brandon Johnson, Lance McCutcheon</t>
  </si>
  <si>
    <t>TE: Pat Freiermuth, Darnell Washington, Connor Heyward, Donald Parham</t>
  </si>
  <si>
    <t>LT: Broderick Jones, Calvin Anderson, Dylan Cook</t>
  </si>
  <si>
    <t>RG: Mason McCormick (Q), Steven Jones</t>
  </si>
  <si>
    <t>RT: Troy Fautanu (Q), Doug Nester</t>
  </si>
  <si>
    <t>RDE: Cameron Heyward, Daniel Ekuale, Logan Lee (Q), Jacob Slade</t>
  </si>
  <si>
    <t>WLB: T.J. Watt, Nick Herbig, Jeremiah Moon, Thomas Rush</t>
  </si>
  <si>
    <t>LCB: Darius Slay, Cory Trice, Kyler McMichael, Cameron McCutcheon</t>
  </si>
  <si>
    <t>RCB: Joey Porter, James Pierre, Brandin Echols</t>
  </si>
  <si>
    <t>FS: Minkah Fitzpatrick, Juan Thornhill, Joshuah Bledsoe</t>
  </si>
  <si>
    <t>SS: DeShon Elliott, Miles Killebrew, Ryan Watts (Q)</t>
  </si>
  <si>
    <t>Ryan Watts (Q)</t>
  </si>
  <si>
    <t>QB: Brock Purdy, Mac Jones, Tanner Mordecai</t>
  </si>
  <si>
    <t>RB: Christian McCaffrey, Isaac Guerendo (Q), Patrick Taylor, Israel Abanikanda</t>
  </si>
  <si>
    <t>WR: Brandon Aiyuk (Q), Jauan Jennings, Ricky Pearsall, Demarcus Robinson, Jacob Cowing, Trent Taylor, Russell Gage, Isaiah Hodgins, Terique Owens</t>
  </si>
  <si>
    <t>TE: George Kittle, Luke Farrell, Brayden Willis, Jake Tonges, Mason Pline</t>
  </si>
  <si>
    <t>LT: Trent Williams (Q), Austen Pleasants, Jalen McKenzie</t>
  </si>
  <si>
    <t>RG: Dominick Puni, Zack Johnson, Spencer Burford (Q)</t>
  </si>
  <si>
    <t>RT: Colton McKivitz (Q), Sebastian Gutierrez, Isaac Alarcon</t>
  </si>
  <si>
    <t>RDE: Nick Bosa, Robert Beal (Q), Drake Jackson (Q)</t>
  </si>
  <si>
    <t>WLB: Luke Gifford, Jalen Graham</t>
  </si>
  <si>
    <t>LCB: Tre Brown (Q), Tre Avery, Tre Tomlinson</t>
  </si>
  <si>
    <t>RCB: Renardo Green (Q), Darrell Luter (Q), Siran Neal</t>
  </si>
  <si>
    <t>FS: Ji'Ayir Brown, Jason Pinnock, Jaylen Mahoney, Quindell Johnson</t>
  </si>
  <si>
    <t>SS: Malik Mustapha (Q), Richie Grant, George Odum (Q)</t>
  </si>
  <si>
    <t>George Odum (Q)</t>
  </si>
  <si>
    <t>QB: Sam Darnold, Drew Lock, Sam Howell, Jaren Hall</t>
  </si>
  <si>
    <t>RB: Kenneth Walker (Q), Zach Charbonnet, Kenny McIntosh, George Holani</t>
  </si>
  <si>
    <t>WR: Jaxon Smith-Njigba, Cooper Kupp, Marquez Valdes-Scantling, Steven Sims, Jake Bobo, River Cracraft, Cody White, Dareke Young, John Rhys Plumlee</t>
  </si>
  <si>
    <t>TE: Noah Fant, AJ Barner, Eric Saubert, Brady Russell</t>
  </si>
  <si>
    <t>LT: Charles Cross, Josh Jones</t>
  </si>
  <si>
    <t>RG: Anthony Bradford (Q), Sataoa Laumea, Christian Haynes</t>
  </si>
  <si>
    <t>RT: Abraham Lucas (Q), Michael Jerrell</t>
  </si>
  <si>
    <t>RDE: Leonard Williams, Mike Morris</t>
  </si>
  <si>
    <t>WLB: DeMarcus Lawrence (Q), Derick Hall, Uchenna Nwosu (Q), Jamie Sheriff, Tyreke Smith</t>
  </si>
  <si>
    <t>LCB: Riq Woolen (Q), Josh Jobe, Shemar Jean-Charles</t>
  </si>
  <si>
    <t>RCB: Nehemiah Pritchett, Bump Cooper</t>
  </si>
  <si>
    <t>FS: Julian Love, AJ Finley, Ty Okada, Jerrick Reed (Q), JT Woods</t>
  </si>
  <si>
    <t>SS: Coby Bryant, D'Anthony Bell, Michael Dowell</t>
  </si>
  <si>
    <t>QB: Baker Mayfield, Kyle Trask, Michael Pratt</t>
  </si>
  <si>
    <t>RB: Bucky Irving, Rachaad White, Sean Tucker, D.J. Williams</t>
  </si>
  <si>
    <t>WR: Mike Evans, Chris Godwin (Q), Jalen McMillan, Sterling Shepard, Ryan Miller, Trey Palmer, Rakim Jarrett, Kameron Johnson, Marquez Callaway, Tanner Knue, Dennis Houston</t>
  </si>
  <si>
    <t>TE: Cade Otton, Payne Durham, Devin Culp, Ko Kieft, Tanner Taula</t>
  </si>
  <si>
    <t>LT: Tristan Wirfs, Charlie Heck, Silas Dzansi (Q), Raiqwon O'Neal, Lorenz Metz, Garret Greenfield</t>
  </si>
  <si>
    <t>RT: Luke Goedeke, Luke Haggard</t>
  </si>
  <si>
    <t>RDE: Logan Hall, Adam Gotsis</t>
  </si>
  <si>
    <t>WLB: Yaya Diaby, Anthony Nelson, Jose Ramirez, Markees Watts (Q), Daniel Grzesiak</t>
  </si>
  <si>
    <t>LCB: Jamel Dean (Q), Josh Hayes, Kindle Vildor, Dallis Flowers</t>
  </si>
  <si>
    <t>RCB: Zyon McCollum, Tyrek Funderburk, Bryce Hall</t>
  </si>
  <si>
    <t>FS: Antoine Winfield, Christian Izien (Q), Kaevon Merriweather, Marcus Banks</t>
  </si>
  <si>
    <t>SS: Jordan Whitehead (Q), Rashad Wisdom</t>
  </si>
  <si>
    <t>QB: Will Levis, Brandon Allen, Tim Boyle</t>
  </si>
  <si>
    <t>RB: Tony Pollard, Tyjae Spears (Q), Julius Chestnut, Jabari Small</t>
  </si>
  <si>
    <t>WR: Calvin Ridley, Treylon Burks (Q), Van Jefferson, Bryce Oliver, Mason Kinsey, James Proche, Colton Dowell (Q), Tay Martin, Jha'Quan Jackson, Stanley Morgan</t>
  </si>
  <si>
    <t>TE: Chig Okonkwo, Josh Whyle, David Martin-Robinson, Thomas Odukoya</t>
  </si>
  <si>
    <t>LT: Dan Moore, Nicholas Petit-Frere, Arlington Hambright</t>
  </si>
  <si>
    <t>RG: Kevin Zeitler, Blake Hance, Chandler Brewer</t>
  </si>
  <si>
    <t>RT: JC Latham, Jaelyn Duncan (Q), John Ojukwu, Isaiah Prince</t>
  </si>
  <si>
    <t>RDE: Jeffery Simmons, McTelvin Agim</t>
  </si>
  <si>
    <t>WLB: Dre'Mont Jones, Jaylen Harrell, Ali Gaye, Kyron Johnson</t>
  </si>
  <si>
    <t>LCB: L'Jarius Sneed (Q), Darrell Baker, Justin Hardee</t>
  </si>
  <si>
    <t>RCB: Jarvis Brownlee, Gabe Jeudy-Lally</t>
  </si>
  <si>
    <t>FS: Xavier Woods, Mike Brown, Kendell Brooks</t>
  </si>
  <si>
    <t>SS: Amani Hooker (Q), Gervarrius Owens, Julius Wood (SUS)</t>
  </si>
  <si>
    <t>Julius Wood (SUS)</t>
  </si>
  <si>
    <t>QB: Jayden Daniels, Marcus Mariota, Josh Johnson, Sam Hartman</t>
  </si>
  <si>
    <t>RB: Brian Robinson, Austin Ekeler, Jeremy McNichols, Chris Rodriguez, Demetric Felton, Kazmeir Allen, Michael Wiley</t>
  </si>
  <si>
    <t>WR: Terry McLaurin, Deebo Samuel, Noah Brown, Michael Gallup, Luke McCaffrey, K.J. Osborn, Mike Strachan, Chris Moore</t>
  </si>
  <si>
    <t>TE: Zach Ertz, John Bates, Ben Sinnott, Colson Yankoff, Lawrence Cager, Tyree Jackson, Cole Turner</t>
  </si>
  <si>
    <t>LT: Laremy Tunsil, Brandon Coleman, Foster Sarell</t>
  </si>
  <si>
    <t>RG: Sam Cosmi (Q), Trent Scott, Julian Good-Jones</t>
  </si>
  <si>
    <t>RT: Andrew Wylie, Anim Dankwah, Bobby Hart</t>
  </si>
  <si>
    <t>RDE: Dorance Armstrong, Jacob Martin, Javontae Jean-Baptiste</t>
  </si>
  <si>
    <t>WLB: Frankie Luvu</t>
  </si>
  <si>
    <t>LCB: Jonathan Jones, Kevon Seymour, Allan George</t>
  </si>
  <si>
    <t>RCB: Marshon Lattimore, Bobby Price</t>
  </si>
  <si>
    <t>FS: Quan Martin, Jeremy Reaves, Tyler Owens (Q)</t>
  </si>
  <si>
    <t>SS: Will Harris, Percy Butler, Ben Nikkel</t>
  </si>
  <si>
    <t>Ben Nikkel</t>
  </si>
  <si>
    <t>2025 Proj</t>
  </si>
  <si>
    <t>2024 Finish</t>
  </si>
  <si>
    <t>Index</t>
  </si>
  <si>
    <t>Diff</t>
  </si>
  <si>
    <t>2025 Fantasy Points</t>
  </si>
  <si>
    <t>TD per Yards</t>
  </si>
  <si>
    <t>TD per Yard</t>
  </si>
  <si>
    <t>TD Per Yard</t>
  </si>
  <si>
    <t>Pass TD</t>
  </si>
  <si>
    <t>Pass Yd</t>
  </si>
  <si>
    <t>Rush TD</t>
  </si>
  <si>
    <t>Rush Yd</t>
  </si>
  <si>
    <t>Rec TD</t>
  </si>
  <si>
    <t>REC Yd</t>
  </si>
  <si>
    <t>Yard Per Target</t>
  </si>
  <si>
    <t>Yards per Target</t>
  </si>
  <si>
    <t>Target Share</t>
  </si>
  <si>
    <t>Run Share</t>
  </si>
  <si>
    <t>Yards per Att is better</t>
  </si>
  <si>
    <t>Player History vs prior years cards</t>
  </si>
  <si>
    <t>TDs as a global variable</t>
  </si>
  <si>
    <t>Year over year lag variables to assess standard deviations</t>
  </si>
  <si>
    <t>Passing TD per Att</t>
  </si>
  <si>
    <t>Yard per Target</t>
  </si>
  <si>
    <t>TD per Carry (Player)</t>
  </si>
  <si>
    <t>Rushing TD per Yard</t>
  </si>
  <si>
    <t>Rec TD per Yard</t>
  </si>
  <si>
    <t>TD Per yard (POS)</t>
  </si>
  <si>
    <t>TD per Yard (Pos)</t>
  </si>
  <si>
    <t>TD per Yard (Player)</t>
  </si>
  <si>
    <t>Passing TD per Comp (Player)</t>
  </si>
  <si>
    <t>TD per Att (POS)</t>
  </si>
  <si>
    <t>X</t>
  </si>
  <si>
    <t>Yards per Att</t>
  </si>
  <si>
    <t>Yds per Att</t>
  </si>
  <si>
    <t>Yards per Att (Player)</t>
  </si>
  <si>
    <t xml:space="preserve">Pos </t>
  </si>
  <si>
    <t>Yards Per Att</t>
  </si>
  <si>
    <t>Yards/ Att</t>
  </si>
  <si>
    <t>Player Trends late in season - Ladd and Brian Jr. are showing strong performance</t>
  </si>
  <si>
    <t>Team History vs. Projection card (Total Plays, Run Pass Split vs. Projection)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</si>
</sst>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164" formatCode="#,##0;[Red]\(#,##0\)"/>
    <numFmt numFmtId="165" formatCode="#,##0.0"/>
    <numFmt numFmtId="166" formatCode="#,##0.0;[Red]\(#,##0.0\)"/>
    <numFmt numFmtId="167" formatCode="0.0"/>
    <numFmt numFmtId="168" formatCode="&quot;$&quot;#,##0"/>
    <numFmt numFmtId="170" formatCode="#,##0.0000"/>
  </numFmts>
  <fonts count="1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b/>
      <sz val="10"/>
      <name val="Calibri"/>
      <family val="2"/>
    </font>
    <font>
      <sz val="11"/>
      <color theme="1"/>
      <name val="Aptos Narrow"/>
      <family val="2"/>
    </font>
    <font>
      <b/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D5D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0" fontId="7" fillId="0" borderId="0"/>
    <xf numFmtId="44" fontId="7" fillId="0" borderId="0" applyFont="0" applyFill="0" applyBorder="0" applyAlignment="0" applyProtection="0"/>
  </cellStyleXfs>
  <cellXfs count="121">
    <xf numFmtId="0" fontId="0" fillId="0" borderId="0" xfId="0"/>
    <xf numFmtId="0" fontId="0" fillId="2" borderId="0" xfId="0" applyFill="1" applyAlignment="1">
      <alignment horizontal="centerContinuous"/>
    </xf>
    <xf numFmtId="0" fontId="0" fillId="3" borderId="0" xfId="0" applyFill="1"/>
    <xf numFmtId="0" fontId="0" fillId="4" borderId="0" xfId="0" applyFill="1"/>
    <xf numFmtId="0" fontId="0" fillId="0" borderId="0" xfId="0" applyAlignment="1">
      <alignment vertical="center"/>
    </xf>
    <xf numFmtId="9" fontId="0" fillId="0" borderId="0" xfId="0" applyNumberFormat="1"/>
    <xf numFmtId="0" fontId="0" fillId="0" borderId="0" xfId="0" applyAlignment="1">
      <alignment vertical="center" wrapText="1"/>
    </xf>
    <xf numFmtId="0" fontId="0" fillId="2" borderId="0" xfId="0" applyFill="1" applyAlignment="1">
      <alignment horizontal="right" vertical="center" wrapText="1"/>
    </xf>
    <xf numFmtId="0" fontId="0" fillId="3" borderId="0" xfId="0" applyFill="1" applyAlignment="1">
      <alignment horizontal="right" vertical="center" wrapText="1"/>
    </xf>
    <xf numFmtId="0" fontId="0" fillId="4" borderId="0" xfId="0" applyFill="1" applyAlignment="1">
      <alignment horizontal="right" vertical="center" wrapText="1"/>
    </xf>
    <xf numFmtId="164" fontId="0" fillId="0" borderId="0" xfId="0" applyNumberFormat="1"/>
    <xf numFmtId="0" fontId="0" fillId="5" borderId="0" xfId="0" applyFill="1"/>
    <xf numFmtId="0" fontId="0" fillId="0" borderId="0" xfId="0" applyAlignment="1">
      <alignment horizontal="right" vertical="center" wrapText="1"/>
    </xf>
    <xf numFmtId="4" fontId="0" fillId="0" borderId="0" xfId="0" applyNumberFormat="1"/>
    <xf numFmtId="164" fontId="0" fillId="2" borderId="0" xfId="0" applyNumberForma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right" vertical="top" wrapText="1"/>
    </xf>
    <xf numFmtId="9" fontId="2" fillId="0" borderId="0" xfId="0" applyNumberFormat="1" applyFont="1"/>
    <xf numFmtId="165" fontId="0" fillId="0" borderId="0" xfId="0" applyNumberFormat="1"/>
    <xf numFmtId="3" fontId="0" fillId="0" borderId="0" xfId="0" applyNumberFormat="1"/>
    <xf numFmtId="4" fontId="2" fillId="0" borderId="0" xfId="0" applyNumberFormat="1" applyFont="1"/>
    <xf numFmtId="166" fontId="0" fillId="0" borderId="0" xfId="0" applyNumberFormat="1"/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3" borderId="0" xfId="0" applyFill="1" applyAlignment="1">
      <alignment vertical="center" wrapText="1"/>
    </xf>
    <xf numFmtId="0" fontId="2" fillId="2" borderId="0" xfId="0" applyFont="1" applyFill="1"/>
    <xf numFmtId="0" fontId="2" fillId="2" borderId="0" xfId="0" applyFont="1" applyFill="1" applyAlignment="1">
      <alignment horizontal="right" vertical="center" wrapText="1"/>
    </xf>
    <xf numFmtId="0" fontId="2" fillId="3" borderId="0" xfId="0" applyFont="1" applyFill="1"/>
    <xf numFmtId="0" fontId="2" fillId="3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5" borderId="0" xfId="0" applyFill="1" applyAlignment="1">
      <alignment horizontal="right" vertical="center"/>
    </xf>
    <xf numFmtId="164" fontId="0" fillId="0" borderId="1" xfId="0" applyNumberFormat="1" applyBorder="1"/>
    <xf numFmtId="0" fontId="0" fillId="0" borderId="0" xfId="0" applyAlignment="1">
      <alignment wrapText="1"/>
    </xf>
    <xf numFmtId="0" fontId="3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7" borderId="0" xfId="0" applyFont="1" applyFill="1" applyAlignment="1">
      <alignment vertical="center"/>
    </xf>
    <xf numFmtId="0" fontId="3" fillId="7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4" fillId="8" borderId="0" xfId="0" applyFont="1" applyFill="1" applyAlignment="1">
      <alignment vertical="center"/>
    </xf>
    <xf numFmtId="0" fontId="3" fillId="8" borderId="0" xfId="0" applyFont="1" applyFill="1" applyAlignment="1">
      <alignment vertical="center"/>
    </xf>
    <xf numFmtId="0" fontId="0" fillId="8" borderId="0" xfId="0" applyFill="1"/>
    <xf numFmtId="0" fontId="2" fillId="2" borderId="1" xfId="0" applyFont="1" applyFill="1" applyBorder="1"/>
    <xf numFmtId="0" fontId="2" fillId="2" borderId="1" xfId="0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/>
    <xf numFmtId="0" fontId="5" fillId="2" borderId="1" xfId="0" applyFont="1" applyFill="1" applyBorder="1" applyAlignment="1">
      <alignment horizontal="right" vertical="center" wrapText="1"/>
    </xf>
    <xf numFmtId="0" fontId="5" fillId="2" borderId="0" xfId="0" applyFont="1" applyFill="1" applyAlignment="1">
      <alignment horizontal="right" vertical="center" wrapText="1"/>
    </xf>
    <xf numFmtId="0" fontId="5" fillId="2" borderId="1" xfId="0" applyFont="1" applyFill="1" applyBorder="1"/>
    <xf numFmtId="0" fontId="5" fillId="2" borderId="2" xfId="0" applyFont="1" applyFill="1" applyBorder="1" applyAlignment="1">
      <alignment horizontal="right" vertical="center" wrapText="1"/>
    </xf>
    <xf numFmtId="4" fontId="5" fillId="0" borderId="0" xfId="0" applyNumberFormat="1" applyFont="1"/>
    <xf numFmtId="4" fontId="5" fillId="0" borderId="1" xfId="0" applyNumberFormat="1" applyFont="1" applyBorder="1"/>
    <xf numFmtId="4" fontId="2" fillId="0" borderId="1" xfId="0" applyNumberFormat="1" applyFont="1" applyBorder="1"/>
    <xf numFmtId="9" fontId="0" fillId="0" borderId="1" xfId="0" applyNumberFormat="1" applyBorder="1"/>
    <xf numFmtId="4" fontId="0" fillId="0" borderId="1" xfId="0" applyNumberFormat="1" applyBorder="1"/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 wrapText="1"/>
    </xf>
    <xf numFmtId="0" fontId="0" fillId="5" borderId="1" xfId="0" applyFill="1" applyBorder="1"/>
    <xf numFmtId="0" fontId="0" fillId="5" borderId="1" xfId="0" applyFill="1" applyBorder="1" applyAlignment="1">
      <alignment vertical="center" wrapText="1"/>
    </xf>
    <xf numFmtId="0" fontId="2" fillId="5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5" fillId="2" borderId="2" xfId="0" applyFont="1" applyFill="1" applyBorder="1" applyAlignment="1">
      <alignment horizontal="right"/>
    </xf>
    <xf numFmtId="0" fontId="5" fillId="3" borderId="2" xfId="0" applyFont="1" applyFill="1" applyBorder="1"/>
    <xf numFmtId="0" fontId="5" fillId="3" borderId="1" xfId="0" applyFont="1" applyFill="1" applyBorder="1" applyAlignment="1">
      <alignment vertical="center"/>
    </xf>
    <xf numFmtId="0" fontId="5" fillId="3" borderId="0" xfId="0" applyFont="1" applyFill="1"/>
    <xf numFmtId="0" fontId="5" fillId="3" borderId="2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5" fillId="3" borderId="0" xfId="0" applyFont="1" applyFill="1" applyAlignment="1">
      <alignment vertical="center" wrapText="1"/>
    </xf>
    <xf numFmtId="0" fontId="5" fillId="5" borderId="1" xfId="0" applyFont="1" applyFill="1" applyBorder="1" applyAlignment="1">
      <alignment vertical="center"/>
    </xf>
    <xf numFmtId="0" fontId="5" fillId="5" borderId="0" xfId="0" applyFont="1" applyFill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165" fontId="2" fillId="0" borderId="0" xfId="0" applyNumberFormat="1" applyFont="1"/>
    <xf numFmtId="0" fontId="0" fillId="0" borderId="0" xfId="0" applyAlignment="1">
      <alignment horizontal="left"/>
    </xf>
    <xf numFmtId="0" fontId="0" fillId="9" borderId="3" xfId="0" applyFill="1" applyBorder="1"/>
    <xf numFmtId="0" fontId="0" fillId="0" borderId="0" xfId="0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0" fontId="6" fillId="10" borderId="0" xfId="0" applyFont="1" applyFill="1"/>
    <xf numFmtId="0" fontId="6" fillId="10" borderId="0" xfId="0" applyFont="1" applyFill="1" applyAlignment="1">
      <alignment horizontal="center"/>
    </xf>
    <xf numFmtId="0" fontId="5" fillId="0" borderId="0" xfId="0" applyFont="1"/>
    <xf numFmtId="0" fontId="0" fillId="0" borderId="4" xfId="0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left"/>
    </xf>
    <xf numFmtId="168" fontId="0" fillId="0" borderId="0" xfId="2" applyNumberFormat="1" applyFont="1" applyProtection="1"/>
    <xf numFmtId="0" fontId="8" fillId="11" borderId="5" xfId="0" applyFont="1" applyFill="1" applyBorder="1" applyAlignment="1">
      <alignment horizontal="center" vertical="center" wrapText="1"/>
    </xf>
    <xf numFmtId="1" fontId="8" fillId="11" borderId="5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0" fillId="0" borderId="0" xfId="0" applyNumberFormat="1"/>
    <xf numFmtId="167" fontId="0" fillId="0" borderId="0" xfId="0" applyNumberFormat="1"/>
    <xf numFmtId="0" fontId="8" fillId="11" borderId="0" xfId="0" applyFont="1" applyFill="1" applyAlignment="1">
      <alignment horizontal="center" vertical="center" wrapText="1"/>
    </xf>
    <xf numFmtId="8" fontId="0" fillId="0" borderId="0" xfId="0" applyNumberFormat="1"/>
    <xf numFmtId="4" fontId="0" fillId="0" borderId="0" xfId="0" applyNumberFormat="1" applyAlignment="1">
      <alignment horizontal="center" vertical="center" wrapText="1"/>
    </xf>
    <xf numFmtId="0" fontId="9" fillId="0" borderId="6" xfId="0" applyFont="1" applyBorder="1"/>
    <xf numFmtId="0" fontId="6" fillId="12" borderId="0" xfId="0" applyFont="1" applyFill="1"/>
    <xf numFmtId="0" fontId="0" fillId="12" borderId="0" xfId="0" applyFill="1"/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0" fontId="0" fillId="0" borderId="0" xfId="0" applyAlignment="1">
      <alignment vertical="top" wrapText="1"/>
    </xf>
    <xf numFmtId="0" fontId="0" fillId="0" borderId="4" xfId="0" applyBorder="1" applyAlignment="1">
      <alignment horizontal="righ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 applyProtection="1">
      <alignment horizontal="left"/>
      <protection locked="0"/>
    </xf>
    <xf numFmtId="0" fontId="10" fillId="13" borderId="0" xfId="0" applyFont="1" applyFill="1" applyAlignment="1">
      <alignment horizontal="right" vertical="center" wrapText="1"/>
    </xf>
    <xf numFmtId="14" fontId="0" fillId="0" borderId="0" xfId="0" applyNumberFormat="1"/>
    <xf numFmtId="3" fontId="6" fillId="0" borderId="0" xfId="0" applyNumberFormat="1" applyFont="1"/>
    <xf numFmtId="164" fontId="6" fillId="0" borderId="0" xfId="0" applyNumberFormat="1" applyFont="1"/>
    <xf numFmtId="9" fontId="6" fillId="0" borderId="0" xfId="0" applyNumberFormat="1" applyFont="1"/>
    <xf numFmtId="4" fontId="11" fillId="0" borderId="0" xfId="0" applyNumberFormat="1" applyFont="1"/>
    <xf numFmtId="0" fontId="6" fillId="0" borderId="0" xfId="0" applyFont="1"/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horizontal="left"/>
      <protection locked="0"/>
    </xf>
    <xf numFmtId="170" fontId="0" fillId="0" borderId="0" xfId="0" applyNumberFormat="1"/>
    <xf numFmtId="0" fontId="0" fillId="2" borderId="2" xfId="0" applyFill="1" applyBorder="1" applyAlignment="1">
      <alignment horizontal="right" vertical="center" wrapText="1"/>
    </xf>
    <xf numFmtId="4" fontId="0" fillId="0" borderId="2" xfId="0" applyNumberFormat="1" applyBorder="1"/>
    <xf numFmtId="0" fontId="0" fillId="2" borderId="2" xfId="0" applyFill="1" applyBorder="1" applyAlignment="1">
      <alignment vertical="center"/>
    </xf>
  </cellXfs>
  <cellStyles count="3">
    <cellStyle name="Currency 2" xfId="2" xr:uid="{6D08941F-6431-4B0A-BBF2-ABDA4703350C}"/>
    <cellStyle name="Normal" xfId="0" builtinId="0"/>
    <cellStyle name="Normal 2" xfId="1" xr:uid="{341A4A5B-23D5-45C4-94B4-338E64B082F9}"/>
  </cellStyles>
  <dxfs count="10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2" tint="-9.9948118533890809E-2"/>
        </patternFill>
      </fill>
    </dxf>
    <dxf>
      <numFmt numFmtId="4" formatCode="#,##0.00"/>
    </dxf>
    <dxf>
      <numFmt numFmtId="4" formatCode="#,##0.00"/>
    </dxf>
    <dxf>
      <numFmt numFmtId="13" formatCode="0%"/>
    </dxf>
    <dxf>
      <numFmt numFmtId="13" formatCode="0%"/>
    </dxf>
    <dxf>
      <numFmt numFmtId="13" formatCode="0%"/>
    </dxf>
    <dxf>
      <alignment horizontal="right" vertical="top" textRotation="0" wrapText="1" indent="0" justifyLastLine="0" shrinkToFit="0" readingOrder="0"/>
    </dxf>
    <dxf>
      <numFmt numFmtId="13" formatCode="0%"/>
    </dxf>
    <dxf>
      <numFmt numFmtId="13" formatCode="0%"/>
    </dxf>
    <dxf>
      <numFmt numFmtId="13" formatCode="0%"/>
    </dxf>
    <dxf>
      <numFmt numFmtId="164" formatCode="#,##0;[Red]\(#,##0\)"/>
    </dxf>
    <dxf>
      <numFmt numFmtId="164" formatCode="#,##0;[Red]\(#,##0\)"/>
    </dxf>
    <dxf>
      <numFmt numFmtId="164" formatCode="#,##0;[Red]\(#,##0\)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alignment horizontal="general" vertical="center" textRotation="0" wrapText="1" indent="0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3" formatCode="0%"/>
    </dxf>
    <dxf>
      <alignment horizontal="general" vertical="center" textRotation="0" wrapText="1" indent="0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13" formatCode="0%"/>
    </dxf>
    <dxf>
      <numFmt numFmtId="13" formatCode="0%"/>
    </dxf>
    <dxf>
      <alignment horizontal="right" vertical="center" textRotation="0" wrapText="1" indent="0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horizontal="general" vertical="center" textRotation="0" wrapText="1" indent="0" justifyLastLine="0" shrinkToFit="0" readingOrder="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alignment horizontal="general" vertical="center" textRotation="0" wrapText="1" indent="0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13" formatCode="0%"/>
    </dxf>
    <dxf>
      <numFmt numFmtId="13" formatCode="0%"/>
    </dxf>
    <dxf>
      <alignment horizontal="right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tyles" Target="styles.xml"/><Relationship Id="rId55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microsoft.com/office/2020/07/relationships/rdRichValueWebImage" Target="richData/rdRichValueWebImage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56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onnections" Target="connections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amCarter\Downloads\FFB-Projections-0513.xlsx" TargetMode="External"/><Relationship Id="rId1" Type="http://schemas.openxmlformats.org/officeDocument/2006/relationships/externalLinkPath" Target="file:///C:\Users\AdamCarter\Downloads\FFB-Projections-051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04.%20Adam\3.%20Personal\7.%20Fantasy\Projections\Homegrown\240513%20-%20Player%20Stats%20-%202025.xlsx" TargetMode="External"/><Relationship Id="rId1" Type="http://schemas.openxmlformats.org/officeDocument/2006/relationships/externalLinkPath" Target="240513%20-%20Player%20Stats%20-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</sheetNames>
    <sheetDataSet>
      <sheetData sheetId="0"/>
      <sheetData sheetId="1">
        <row r="2">
          <cell r="B2">
            <v>0</v>
          </cell>
          <cell r="E2">
            <v>12</v>
          </cell>
        </row>
        <row r="3">
          <cell r="B3">
            <v>0</v>
          </cell>
          <cell r="E3">
            <v>1</v>
          </cell>
        </row>
        <row r="4">
          <cell r="B4">
            <v>0.04</v>
          </cell>
          <cell r="E4">
            <v>2</v>
          </cell>
        </row>
        <row r="5">
          <cell r="B5">
            <v>4</v>
          </cell>
          <cell r="E5">
            <v>3</v>
          </cell>
        </row>
        <row r="6">
          <cell r="B6">
            <v>-2</v>
          </cell>
          <cell r="E6">
            <v>1</v>
          </cell>
        </row>
        <row r="7">
          <cell r="B7">
            <v>0</v>
          </cell>
        </row>
        <row r="8">
          <cell r="B8">
            <v>0.1</v>
          </cell>
          <cell r="E8">
            <v>0</v>
          </cell>
        </row>
        <row r="9">
          <cell r="B9">
            <v>6</v>
          </cell>
          <cell r="E9">
            <v>1</v>
          </cell>
        </row>
        <row r="10">
          <cell r="B10">
            <v>0</v>
          </cell>
        </row>
        <row r="11">
          <cell r="B11">
            <v>1</v>
          </cell>
        </row>
        <row r="12">
          <cell r="B12">
            <v>1</v>
          </cell>
        </row>
        <row r="13">
          <cell r="B13">
            <v>1</v>
          </cell>
        </row>
        <row r="14">
          <cell r="B14">
            <v>0.1</v>
          </cell>
        </row>
        <row r="15">
          <cell r="B15">
            <v>6</v>
          </cell>
        </row>
        <row r="16">
          <cell r="B16">
            <v>1</v>
          </cell>
        </row>
        <row r="17">
          <cell r="B17">
            <v>2</v>
          </cell>
        </row>
        <row r="18">
          <cell r="B18">
            <v>1</v>
          </cell>
        </row>
        <row r="19">
          <cell r="B19">
            <v>1</v>
          </cell>
        </row>
        <row r="20">
          <cell r="B20">
            <v>2</v>
          </cell>
        </row>
        <row r="21">
          <cell r="B21">
            <v>6</v>
          </cell>
        </row>
        <row r="22">
          <cell r="B22">
            <v>7</v>
          </cell>
        </row>
        <row r="23">
          <cell r="B23">
            <v>5</v>
          </cell>
        </row>
        <row r="24">
          <cell r="B24">
            <v>3</v>
          </cell>
        </row>
        <row r="25">
          <cell r="B25">
            <v>1</v>
          </cell>
        </row>
        <row r="26">
          <cell r="B26">
            <v>0</v>
          </cell>
        </row>
        <row r="27">
          <cell r="B27">
            <v>-1</v>
          </cell>
        </row>
        <row r="28">
          <cell r="B28">
            <v>-3</v>
          </cell>
        </row>
      </sheetData>
      <sheetData sheetId="2"/>
      <sheetData sheetId="3">
        <row r="2">
          <cell r="AD2">
            <v>2</v>
          </cell>
        </row>
        <row r="3">
          <cell r="AD3">
            <v>44</v>
          </cell>
        </row>
        <row r="4">
          <cell r="AD4">
            <v>57</v>
          </cell>
        </row>
        <row r="5">
          <cell r="AD5">
            <v>12</v>
          </cell>
        </row>
        <row r="6">
          <cell r="AD6">
            <v>18</v>
          </cell>
        </row>
        <row r="8">
          <cell r="AD8">
            <v>60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unting Stat Order"/>
      <sheetName val="Team Plays"/>
      <sheetName val="Depth Pos Share"/>
      <sheetName val="Player Share"/>
      <sheetName val="Passing"/>
      <sheetName val="Rushing"/>
      <sheetName val="Receiving"/>
      <sheetName val="Sheet1"/>
      <sheetName val="Depth - Passing"/>
      <sheetName val="Depth - Rushing"/>
      <sheetName val="Depth - Receiving"/>
      <sheetName val="Raw_Data"/>
      <sheetName val="Sheet2"/>
      <sheetName val="Sheet3"/>
      <sheetName val="Sheet4"/>
      <sheetName val="Sheet5"/>
      <sheetName val="player Sta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5">
          <cell r="F5" t="str">
            <v>Josh Blackwell</v>
          </cell>
          <cell r="J5">
            <v>1</v>
          </cell>
        </row>
        <row r="6">
          <cell r="F6" t="str">
            <v>Deommodore Lenoir</v>
          </cell>
          <cell r="J6">
            <v>2</v>
          </cell>
        </row>
        <row r="7">
          <cell r="F7" t="str">
            <v>Marcus Jones</v>
          </cell>
          <cell r="J7">
            <v>3</v>
          </cell>
        </row>
        <row r="8">
          <cell r="F8" t="str">
            <v>C.J. Goodwin</v>
          </cell>
          <cell r="J8">
            <v>4</v>
          </cell>
        </row>
        <row r="9">
          <cell r="F9" t="str">
            <v>James Pierre</v>
          </cell>
          <cell r="J9">
            <v>5</v>
          </cell>
        </row>
        <row r="10">
          <cell r="F10" t="str">
            <v>Tavierre Thomas</v>
          </cell>
          <cell r="J10">
            <v>6</v>
          </cell>
        </row>
        <row r="11">
          <cell r="F11" t="str">
            <v>Sam Hubbard</v>
          </cell>
          <cell r="J11">
            <v>1</v>
          </cell>
        </row>
        <row r="12">
          <cell r="F12" t="str">
            <v>Kyle Juszczyk</v>
          </cell>
          <cell r="J12">
            <v>1</v>
          </cell>
        </row>
        <row r="13">
          <cell r="F13" t="str">
            <v>Michael Burton</v>
          </cell>
          <cell r="J13">
            <v>2</v>
          </cell>
        </row>
        <row r="14">
          <cell r="F14" t="str">
            <v>Hunter Luepke</v>
          </cell>
          <cell r="J14">
            <v>3</v>
          </cell>
        </row>
        <row r="15">
          <cell r="F15" t="str">
            <v>Alec Ingold</v>
          </cell>
          <cell r="J15">
            <v>4</v>
          </cell>
        </row>
        <row r="16">
          <cell r="F16" t="str">
            <v>C.J. Ham</v>
          </cell>
          <cell r="J16">
            <v>5</v>
          </cell>
        </row>
        <row r="17">
          <cell r="F17" t="str">
            <v>Patrick Ricard</v>
          </cell>
          <cell r="J17">
            <v>6</v>
          </cell>
        </row>
        <row r="18">
          <cell r="F18" t="str">
            <v>Scott Matlock</v>
          </cell>
          <cell r="J18">
            <v>7</v>
          </cell>
        </row>
        <row r="19">
          <cell r="F19" t="str">
            <v>Reggie Gilliam</v>
          </cell>
          <cell r="J19">
            <v>8</v>
          </cell>
        </row>
        <row r="20">
          <cell r="F20" t="str">
            <v>Adam Prentice</v>
          </cell>
          <cell r="J20">
            <v>9</v>
          </cell>
        </row>
        <row r="21">
          <cell r="F21" t="str">
            <v>Andrew Beck</v>
          </cell>
          <cell r="J21">
            <v>10</v>
          </cell>
        </row>
        <row r="22">
          <cell r="F22" t="str">
            <v>Juanyeh Thomas</v>
          </cell>
          <cell r="J22">
            <v>1</v>
          </cell>
        </row>
        <row r="23">
          <cell r="F23" t="str">
            <v>Rodney McLeod</v>
          </cell>
          <cell r="J23">
            <v>2</v>
          </cell>
        </row>
        <row r="24">
          <cell r="F24" t="str">
            <v>Dell Pettus</v>
          </cell>
          <cell r="J24">
            <v>3</v>
          </cell>
        </row>
        <row r="25">
          <cell r="F25" t="str">
            <v>Mike Caliendo</v>
          </cell>
          <cell r="J25">
            <v>1</v>
          </cell>
        </row>
        <row r="26">
          <cell r="F26" t="str">
            <v>Tyler Smith</v>
          </cell>
          <cell r="J26">
            <v>2</v>
          </cell>
        </row>
        <row r="27">
          <cell r="F27" t="str">
            <v>J.J. Russell</v>
          </cell>
          <cell r="J27">
            <v>1</v>
          </cell>
        </row>
        <row r="28">
          <cell r="F28" t="str">
            <v>Ben VanSumeren</v>
          </cell>
          <cell r="J28">
            <v>2</v>
          </cell>
        </row>
        <row r="29">
          <cell r="F29" t="str">
            <v>Divine Deablo</v>
          </cell>
          <cell r="J29">
            <v>1</v>
          </cell>
        </row>
        <row r="30">
          <cell r="F30" t="str">
            <v>Jalen Reeves-Maybin</v>
          </cell>
          <cell r="J30">
            <v>1</v>
          </cell>
        </row>
        <row r="31">
          <cell r="F31" t="str">
            <v>A.J. Cole</v>
          </cell>
          <cell r="J31">
            <v>1</v>
          </cell>
        </row>
        <row r="32">
          <cell r="F32" t="str">
            <v>Matthew Hayball</v>
          </cell>
          <cell r="J32">
            <v>2</v>
          </cell>
        </row>
        <row r="33">
          <cell r="F33" t="str">
            <v>Jack Fox</v>
          </cell>
          <cell r="J33">
            <v>3</v>
          </cell>
        </row>
        <row r="34">
          <cell r="F34" t="str">
            <v>Bryan Anger</v>
          </cell>
          <cell r="J34">
            <v>4</v>
          </cell>
        </row>
        <row r="35">
          <cell r="F35" t="str">
            <v>J.K. Scott</v>
          </cell>
          <cell r="J35">
            <v>5</v>
          </cell>
        </row>
        <row r="36">
          <cell r="F36" t="str">
            <v>Riley Dixon</v>
          </cell>
          <cell r="J36">
            <v>6</v>
          </cell>
        </row>
        <row r="37">
          <cell r="F37" t="str">
            <v>Jake Bailey</v>
          </cell>
          <cell r="J37">
            <v>7</v>
          </cell>
        </row>
        <row r="38">
          <cell r="F38" t="str">
            <v>Johnny Hekker</v>
          </cell>
          <cell r="J38">
            <v>8</v>
          </cell>
        </row>
        <row r="39">
          <cell r="F39" t="str">
            <v>Lamar Jackson</v>
          </cell>
          <cell r="J39">
            <v>1</v>
          </cell>
        </row>
        <row r="40">
          <cell r="F40" t="str">
            <v>Joe Burrow</v>
          </cell>
          <cell r="J40">
            <v>2</v>
          </cell>
        </row>
        <row r="41">
          <cell r="F41" t="str">
            <v>Josh Allen</v>
          </cell>
          <cell r="J41">
            <v>3</v>
          </cell>
        </row>
        <row r="42">
          <cell r="F42" t="str">
            <v>Baker Mayfield</v>
          </cell>
          <cell r="J42">
            <v>4</v>
          </cell>
        </row>
        <row r="43">
          <cell r="F43" t="str">
            <v>Jayden Daniels</v>
          </cell>
          <cell r="J43">
            <v>5</v>
          </cell>
        </row>
        <row r="44">
          <cell r="F44" t="str">
            <v>Jared Goff</v>
          </cell>
          <cell r="J44">
            <v>6</v>
          </cell>
        </row>
        <row r="45">
          <cell r="F45" t="str">
            <v>Bo Nix</v>
          </cell>
          <cell r="J45">
            <v>7</v>
          </cell>
        </row>
        <row r="46">
          <cell r="F46" t="str">
            <v>Jalen Hurts</v>
          </cell>
          <cell r="J46">
            <v>8</v>
          </cell>
        </row>
        <row r="47">
          <cell r="F47" t="str">
            <v>Sam Darnold</v>
          </cell>
          <cell r="J47">
            <v>9</v>
          </cell>
        </row>
        <row r="48">
          <cell r="F48" t="str">
            <v>Kyler Murray</v>
          </cell>
          <cell r="J48">
            <v>10</v>
          </cell>
        </row>
        <row r="49">
          <cell r="F49" t="str">
            <v>Justin Herbert</v>
          </cell>
          <cell r="J49">
            <v>11</v>
          </cell>
        </row>
        <row r="50">
          <cell r="F50" t="str">
            <v>Patrick Mahomes</v>
          </cell>
          <cell r="J50">
            <v>12</v>
          </cell>
        </row>
        <row r="51">
          <cell r="F51" t="str">
            <v>Brock Purdy</v>
          </cell>
          <cell r="J51">
            <v>13</v>
          </cell>
        </row>
        <row r="52">
          <cell r="F52" t="str">
            <v>Geno Smith</v>
          </cell>
          <cell r="J52">
            <v>14</v>
          </cell>
        </row>
        <row r="53">
          <cell r="F53" t="str">
            <v>Aaron Rodgers</v>
          </cell>
          <cell r="J53">
            <v>15</v>
          </cell>
        </row>
        <row r="54">
          <cell r="F54" t="str">
            <v>Caleb Williams</v>
          </cell>
          <cell r="J54">
            <v>16</v>
          </cell>
        </row>
        <row r="55">
          <cell r="F55" t="str">
            <v>Jordan Love</v>
          </cell>
          <cell r="J55">
            <v>17</v>
          </cell>
        </row>
        <row r="56">
          <cell r="F56" t="str">
            <v>C.J. Stroud</v>
          </cell>
          <cell r="J56">
            <v>18</v>
          </cell>
        </row>
        <row r="57">
          <cell r="F57" t="str">
            <v>Matthew Stafford</v>
          </cell>
          <cell r="J57">
            <v>19</v>
          </cell>
        </row>
        <row r="58">
          <cell r="F58" t="str">
            <v>Bryce Young</v>
          </cell>
          <cell r="J58">
            <v>20</v>
          </cell>
        </row>
        <row r="59">
          <cell r="F59" t="str">
            <v>Tua Tagovailoa</v>
          </cell>
          <cell r="J59">
            <v>21</v>
          </cell>
        </row>
        <row r="60">
          <cell r="F60" t="str">
            <v>Drake Maye</v>
          </cell>
          <cell r="J60">
            <v>22</v>
          </cell>
        </row>
        <row r="61">
          <cell r="F61" t="str">
            <v>Kirk Cousins</v>
          </cell>
          <cell r="J61">
            <v>23</v>
          </cell>
        </row>
        <row r="62">
          <cell r="F62" t="str">
            <v>Russell Wilson</v>
          </cell>
          <cell r="J62">
            <v>24</v>
          </cell>
        </row>
        <row r="63">
          <cell r="F63" t="str">
            <v>Anthony Richardson</v>
          </cell>
          <cell r="J63">
            <v>25</v>
          </cell>
        </row>
        <row r="64">
          <cell r="F64" t="str">
            <v>Derek Carr</v>
          </cell>
          <cell r="J64">
            <v>26</v>
          </cell>
        </row>
        <row r="65">
          <cell r="F65" t="str">
            <v>Trevor Lawrence</v>
          </cell>
          <cell r="J65">
            <v>27</v>
          </cell>
        </row>
        <row r="66">
          <cell r="F66" t="str">
            <v>Daniel Jones</v>
          </cell>
          <cell r="J66">
            <v>28</v>
          </cell>
        </row>
        <row r="67">
          <cell r="F67" t="str">
            <v>Jameis Winston</v>
          </cell>
          <cell r="J67">
            <v>29</v>
          </cell>
        </row>
        <row r="68">
          <cell r="F68" t="str">
            <v>Will Levis</v>
          </cell>
          <cell r="J68">
            <v>30</v>
          </cell>
        </row>
        <row r="69">
          <cell r="F69" t="str">
            <v>Justin Fields</v>
          </cell>
          <cell r="J69">
            <v>31</v>
          </cell>
        </row>
        <row r="70">
          <cell r="F70" t="str">
            <v>Dak Prescott</v>
          </cell>
          <cell r="J70">
            <v>32</v>
          </cell>
        </row>
        <row r="71">
          <cell r="F71" t="str">
            <v>Cooper Rush</v>
          </cell>
          <cell r="J71">
            <v>33</v>
          </cell>
        </row>
        <row r="72">
          <cell r="F72" t="str">
            <v>Joe Flacco</v>
          </cell>
          <cell r="J72">
            <v>34</v>
          </cell>
        </row>
        <row r="73">
          <cell r="F73" t="str">
            <v>Gardner Minshew</v>
          </cell>
          <cell r="J73">
            <v>35</v>
          </cell>
        </row>
        <row r="74">
          <cell r="F74" t="str">
            <v>Mac Jones</v>
          </cell>
          <cell r="J74">
            <v>36</v>
          </cell>
        </row>
        <row r="75">
          <cell r="F75" t="str">
            <v>Mason Rudolph</v>
          </cell>
          <cell r="J75">
            <v>37</v>
          </cell>
        </row>
        <row r="76">
          <cell r="F76" t="str">
            <v>Aidan O'Connell</v>
          </cell>
          <cell r="J76">
            <v>38</v>
          </cell>
        </row>
        <row r="77">
          <cell r="F77" t="str">
            <v>Drew Lock</v>
          </cell>
          <cell r="J77">
            <v>39</v>
          </cell>
        </row>
        <row r="78">
          <cell r="F78" t="str">
            <v>Deshaun Watson</v>
          </cell>
          <cell r="J78">
            <v>40</v>
          </cell>
        </row>
        <row r="79">
          <cell r="F79" t="str">
            <v>Spencer Rattler</v>
          </cell>
          <cell r="J79">
            <v>41</v>
          </cell>
        </row>
        <row r="80">
          <cell r="F80" t="str">
            <v>Tyler Huntley</v>
          </cell>
          <cell r="J80">
            <v>42</v>
          </cell>
        </row>
        <row r="81">
          <cell r="F81" t="str">
            <v>Andy Dalton</v>
          </cell>
          <cell r="J81">
            <v>43</v>
          </cell>
        </row>
        <row r="82">
          <cell r="F82" t="str">
            <v>Malik Willis</v>
          </cell>
          <cell r="J82">
            <v>44</v>
          </cell>
        </row>
        <row r="83">
          <cell r="F83" t="str">
            <v>Marcus Mariota</v>
          </cell>
          <cell r="J83">
            <v>45</v>
          </cell>
        </row>
        <row r="84">
          <cell r="F84" t="str">
            <v>Jacoby Brissett</v>
          </cell>
          <cell r="J84">
            <v>46</v>
          </cell>
        </row>
        <row r="85">
          <cell r="F85" t="str">
            <v>Michael Penix</v>
          </cell>
          <cell r="J85">
            <v>47</v>
          </cell>
        </row>
        <row r="86">
          <cell r="F86" t="str">
            <v>Joshua Dobbs</v>
          </cell>
          <cell r="J86">
            <v>48</v>
          </cell>
        </row>
        <row r="87">
          <cell r="F87" t="str">
            <v>Tanner McKee</v>
          </cell>
          <cell r="J87">
            <v>49</v>
          </cell>
        </row>
        <row r="88">
          <cell r="F88" t="str">
            <v>Kenny Pickett</v>
          </cell>
          <cell r="J88">
            <v>50</v>
          </cell>
        </row>
        <row r="89">
          <cell r="F89" t="str">
            <v>Desmond Ridder</v>
          </cell>
          <cell r="J89">
            <v>51</v>
          </cell>
        </row>
        <row r="90">
          <cell r="F90" t="str">
            <v>Tyrod Taylor</v>
          </cell>
          <cell r="J90">
            <v>52</v>
          </cell>
        </row>
        <row r="91">
          <cell r="F91" t="str">
            <v>Jimmy Garoppolo</v>
          </cell>
          <cell r="J91">
            <v>53</v>
          </cell>
        </row>
        <row r="92">
          <cell r="F92" t="str">
            <v>Joe Milton</v>
          </cell>
          <cell r="J92">
            <v>54</v>
          </cell>
        </row>
        <row r="93">
          <cell r="F93" t="str">
            <v>Dorian Thompson-Robinson</v>
          </cell>
          <cell r="J93">
            <v>55</v>
          </cell>
        </row>
        <row r="94">
          <cell r="F94" t="str">
            <v>Mitchell Trubisky</v>
          </cell>
          <cell r="J94">
            <v>56</v>
          </cell>
        </row>
        <row r="95">
          <cell r="F95" t="str">
            <v>Tim Boyle</v>
          </cell>
          <cell r="J95">
            <v>57</v>
          </cell>
        </row>
        <row r="96">
          <cell r="F96" t="str">
            <v>Tommy DeVito</v>
          </cell>
          <cell r="J96">
            <v>58</v>
          </cell>
        </row>
        <row r="97">
          <cell r="F97" t="str">
            <v>Jake Haener</v>
          </cell>
          <cell r="J97">
            <v>59</v>
          </cell>
        </row>
        <row r="98">
          <cell r="F98" t="str">
            <v>Trey Lance</v>
          </cell>
          <cell r="J98">
            <v>60</v>
          </cell>
        </row>
        <row r="99">
          <cell r="F99" t="str">
            <v>Davis Mills</v>
          </cell>
          <cell r="J99">
            <v>61</v>
          </cell>
        </row>
        <row r="100">
          <cell r="F100" t="str">
            <v>Skylar Thompson</v>
          </cell>
          <cell r="J100">
            <v>62</v>
          </cell>
        </row>
        <row r="101">
          <cell r="F101" t="str">
            <v>Bailey Zappe</v>
          </cell>
          <cell r="J101">
            <v>63</v>
          </cell>
        </row>
        <row r="102">
          <cell r="F102" t="str">
            <v>Brandon Allen</v>
          </cell>
          <cell r="J102">
            <v>64</v>
          </cell>
        </row>
        <row r="103">
          <cell r="F103" t="str">
            <v>Carson Wentz</v>
          </cell>
          <cell r="J103">
            <v>65</v>
          </cell>
        </row>
        <row r="104">
          <cell r="F104" t="str">
            <v>Taylor Heinicke</v>
          </cell>
          <cell r="J104">
            <v>66</v>
          </cell>
        </row>
        <row r="105">
          <cell r="F105" t="str">
            <v>Hendon Hooker</v>
          </cell>
          <cell r="J105">
            <v>67</v>
          </cell>
        </row>
        <row r="106">
          <cell r="F106" t="str">
            <v>Nick Mullens</v>
          </cell>
          <cell r="J106">
            <v>68</v>
          </cell>
        </row>
        <row r="107">
          <cell r="F107" t="str">
            <v>Mike White</v>
          </cell>
          <cell r="J107">
            <v>69</v>
          </cell>
        </row>
        <row r="108">
          <cell r="F108" t="str">
            <v>Josh Johnson</v>
          </cell>
          <cell r="J108">
            <v>70</v>
          </cell>
        </row>
        <row r="109">
          <cell r="F109" t="str">
            <v>Kyle Allen</v>
          </cell>
          <cell r="J109">
            <v>71</v>
          </cell>
        </row>
        <row r="110">
          <cell r="F110" t="str">
            <v>Chris Oladokun</v>
          </cell>
          <cell r="J110">
            <v>72</v>
          </cell>
        </row>
        <row r="111">
          <cell r="F111" t="str">
            <v>Jarrett Stidham</v>
          </cell>
          <cell r="J111">
            <v>73</v>
          </cell>
        </row>
        <row r="112">
          <cell r="F112" t="str">
            <v>Kyle Trask</v>
          </cell>
          <cell r="J112">
            <v>74</v>
          </cell>
        </row>
        <row r="113">
          <cell r="F113" t="str">
            <v>Jake Browning</v>
          </cell>
          <cell r="J113">
            <v>75</v>
          </cell>
        </row>
        <row r="114">
          <cell r="F114" t="str">
            <v>Tyson Bagent</v>
          </cell>
          <cell r="J114">
            <v>76</v>
          </cell>
        </row>
        <row r="115">
          <cell r="F115" t="str">
            <v>Sam Howell</v>
          </cell>
          <cell r="J115">
            <v>77</v>
          </cell>
        </row>
        <row r="116">
          <cell r="F116" t="str">
            <v>Clayton Tune</v>
          </cell>
          <cell r="J116">
            <v>78</v>
          </cell>
        </row>
        <row r="117">
          <cell r="F117" t="str">
            <v>Saquon Barkley</v>
          </cell>
          <cell r="J117">
            <v>1</v>
          </cell>
        </row>
        <row r="118">
          <cell r="F118" t="str">
            <v>Jahmyr Gibbs</v>
          </cell>
          <cell r="J118">
            <v>2</v>
          </cell>
        </row>
        <row r="119">
          <cell r="F119" t="str">
            <v>Bijan Robinson</v>
          </cell>
          <cell r="J119">
            <v>3</v>
          </cell>
        </row>
        <row r="120">
          <cell r="F120" t="str">
            <v>Derrick Henry</v>
          </cell>
          <cell r="J120">
            <v>4</v>
          </cell>
        </row>
        <row r="121">
          <cell r="F121" t="str">
            <v>Devon Achane</v>
          </cell>
          <cell r="J121">
            <v>5</v>
          </cell>
        </row>
        <row r="122">
          <cell r="F122" t="str">
            <v>Josh Jacobs</v>
          </cell>
          <cell r="J122">
            <v>6</v>
          </cell>
        </row>
        <row r="123">
          <cell r="F123" t="str">
            <v>Kyren Williams</v>
          </cell>
          <cell r="J123">
            <v>7</v>
          </cell>
        </row>
        <row r="124">
          <cell r="F124" t="str">
            <v>James Cook</v>
          </cell>
          <cell r="J124">
            <v>8</v>
          </cell>
        </row>
        <row r="125">
          <cell r="F125" t="str">
            <v>Alvin Kamara</v>
          </cell>
          <cell r="J125">
            <v>9</v>
          </cell>
        </row>
        <row r="126">
          <cell r="F126" t="str">
            <v>Chase Brown</v>
          </cell>
          <cell r="J126">
            <v>10</v>
          </cell>
        </row>
        <row r="127">
          <cell r="F127" t="str">
            <v>James Conner</v>
          </cell>
          <cell r="J127">
            <v>11</v>
          </cell>
        </row>
        <row r="128">
          <cell r="F128" t="str">
            <v>Jonathan Taylor</v>
          </cell>
          <cell r="J128">
            <v>12</v>
          </cell>
        </row>
        <row r="129">
          <cell r="F129" t="str">
            <v>Bucky Irving</v>
          </cell>
          <cell r="J129">
            <v>13</v>
          </cell>
        </row>
        <row r="130">
          <cell r="F130" t="str">
            <v>Aaron Jones</v>
          </cell>
          <cell r="J130">
            <v>14</v>
          </cell>
        </row>
        <row r="131">
          <cell r="F131" t="str">
            <v>Chuba Hubbard</v>
          </cell>
          <cell r="J131">
            <v>15</v>
          </cell>
        </row>
        <row r="132">
          <cell r="F132" t="str">
            <v>Breece Hall</v>
          </cell>
          <cell r="J132">
            <v>16</v>
          </cell>
        </row>
        <row r="133">
          <cell r="F133" t="str">
            <v>Joe Mixon</v>
          </cell>
          <cell r="J133">
            <v>17</v>
          </cell>
        </row>
        <row r="134">
          <cell r="F134" t="str">
            <v>David Montgomery</v>
          </cell>
          <cell r="J134">
            <v>18</v>
          </cell>
        </row>
        <row r="135">
          <cell r="F135" t="str">
            <v>D'Andre Swift</v>
          </cell>
          <cell r="J135">
            <v>19</v>
          </cell>
        </row>
        <row r="136">
          <cell r="F136" t="str">
            <v>Najee Harris</v>
          </cell>
          <cell r="J136">
            <v>20</v>
          </cell>
        </row>
        <row r="137">
          <cell r="F137" t="str">
            <v>Tony Pollard</v>
          </cell>
          <cell r="J137">
            <v>21</v>
          </cell>
        </row>
        <row r="138">
          <cell r="F138" t="str">
            <v>Rachaad White</v>
          </cell>
          <cell r="J138">
            <v>22</v>
          </cell>
        </row>
        <row r="139">
          <cell r="F139" t="str">
            <v>Rico Dowdle</v>
          </cell>
          <cell r="J139">
            <v>23</v>
          </cell>
        </row>
        <row r="140">
          <cell r="F140" t="str">
            <v>J.K. Dobbins</v>
          </cell>
          <cell r="J140">
            <v>24</v>
          </cell>
        </row>
        <row r="141">
          <cell r="F141" t="str">
            <v>Zach Charbonnet</v>
          </cell>
          <cell r="J141">
            <v>25</v>
          </cell>
        </row>
        <row r="142">
          <cell r="F142" t="str">
            <v>Tyrone Tracy</v>
          </cell>
          <cell r="J142">
            <v>26</v>
          </cell>
        </row>
        <row r="143">
          <cell r="F143" t="str">
            <v>Kenneth Walker</v>
          </cell>
          <cell r="J143">
            <v>27</v>
          </cell>
        </row>
        <row r="144">
          <cell r="F144" t="str">
            <v>Rhamondre Stevenson</v>
          </cell>
          <cell r="J144">
            <v>28</v>
          </cell>
        </row>
        <row r="145">
          <cell r="F145" t="str">
            <v>Brian Robinson</v>
          </cell>
          <cell r="J145">
            <v>29</v>
          </cell>
        </row>
        <row r="146">
          <cell r="F146" t="str">
            <v>Javonte Williams</v>
          </cell>
          <cell r="J146">
            <v>30</v>
          </cell>
        </row>
        <row r="147">
          <cell r="F147" t="str">
            <v>Kareem Hunt</v>
          </cell>
          <cell r="J147">
            <v>31</v>
          </cell>
        </row>
        <row r="148">
          <cell r="F148" t="str">
            <v>Alexander Mattison</v>
          </cell>
          <cell r="J148">
            <v>32</v>
          </cell>
        </row>
        <row r="149">
          <cell r="F149" t="str">
            <v>Jerome Ford</v>
          </cell>
          <cell r="J149">
            <v>33</v>
          </cell>
        </row>
        <row r="150">
          <cell r="F150" t="str">
            <v>Austin Ekeler</v>
          </cell>
          <cell r="J150">
            <v>34</v>
          </cell>
        </row>
        <row r="151">
          <cell r="F151" t="str">
            <v>Travis Etienne</v>
          </cell>
          <cell r="J151">
            <v>35</v>
          </cell>
        </row>
        <row r="152">
          <cell r="F152" t="str">
            <v>Tank Bigsby</v>
          </cell>
          <cell r="J152">
            <v>36</v>
          </cell>
        </row>
        <row r="153">
          <cell r="F153" t="str">
            <v>Justice Hill</v>
          </cell>
          <cell r="J153">
            <v>37</v>
          </cell>
        </row>
        <row r="154">
          <cell r="F154" t="str">
            <v>Ameer Abdullah</v>
          </cell>
          <cell r="J154">
            <v>38</v>
          </cell>
        </row>
        <row r="155">
          <cell r="F155" t="str">
            <v>Jaylen Warren</v>
          </cell>
          <cell r="J155">
            <v>39</v>
          </cell>
        </row>
        <row r="156">
          <cell r="F156" t="str">
            <v>Ray Davis</v>
          </cell>
          <cell r="J156">
            <v>40</v>
          </cell>
        </row>
        <row r="157">
          <cell r="F157" t="str">
            <v>Jordan Mason</v>
          </cell>
          <cell r="J157">
            <v>41</v>
          </cell>
        </row>
        <row r="158">
          <cell r="F158" t="str">
            <v>Tyjae Spears</v>
          </cell>
          <cell r="J158">
            <v>42</v>
          </cell>
        </row>
        <row r="159">
          <cell r="F159" t="str">
            <v>Tyler Allgeier</v>
          </cell>
          <cell r="J159">
            <v>43</v>
          </cell>
        </row>
        <row r="160">
          <cell r="F160" t="str">
            <v>Antonio Gibson</v>
          </cell>
          <cell r="J160">
            <v>44</v>
          </cell>
        </row>
        <row r="161">
          <cell r="F161" t="str">
            <v>Jaleel McLaughlin</v>
          </cell>
          <cell r="J161">
            <v>45</v>
          </cell>
        </row>
        <row r="162">
          <cell r="F162" t="str">
            <v>Devin Singletary</v>
          </cell>
          <cell r="J162">
            <v>46</v>
          </cell>
        </row>
        <row r="163">
          <cell r="F163" t="str">
            <v>Isaac Guerendo</v>
          </cell>
          <cell r="J163">
            <v>47</v>
          </cell>
        </row>
        <row r="164">
          <cell r="F164" t="str">
            <v>Emanuel Wilson</v>
          </cell>
          <cell r="J164">
            <v>48</v>
          </cell>
        </row>
        <row r="165">
          <cell r="F165" t="str">
            <v>Cam Akers</v>
          </cell>
          <cell r="J165">
            <v>49</v>
          </cell>
        </row>
        <row r="166">
          <cell r="F166" t="str">
            <v>Ty Johnson</v>
          </cell>
          <cell r="J166">
            <v>50</v>
          </cell>
        </row>
        <row r="167">
          <cell r="F167" t="str">
            <v>Braelon Allen</v>
          </cell>
          <cell r="J167">
            <v>51</v>
          </cell>
        </row>
        <row r="168">
          <cell r="F168" t="str">
            <v>Zack Moss</v>
          </cell>
          <cell r="J168">
            <v>52</v>
          </cell>
        </row>
        <row r="169">
          <cell r="F169" t="str">
            <v>Samaje Perine</v>
          </cell>
          <cell r="J169">
            <v>53</v>
          </cell>
        </row>
        <row r="170">
          <cell r="F170" t="str">
            <v>Roschon Johnson</v>
          </cell>
          <cell r="J170">
            <v>54</v>
          </cell>
        </row>
        <row r="171">
          <cell r="F171" t="str">
            <v>Miles Sanders</v>
          </cell>
          <cell r="J171">
            <v>55</v>
          </cell>
        </row>
        <row r="172">
          <cell r="F172" t="str">
            <v>Raheem Mostert</v>
          </cell>
          <cell r="J172">
            <v>56</v>
          </cell>
        </row>
        <row r="173">
          <cell r="F173" t="str">
            <v>Sean Tucker</v>
          </cell>
          <cell r="J173">
            <v>57</v>
          </cell>
        </row>
        <row r="174">
          <cell r="F174" t="str">
            <v>Gus Edwards</v>
          </cell>
          <cell r="J174">
            <v>58</v>
          </cell>
        </row>
        <row r="175">
          <cell r="F175" t="str">
            <v>Jeremy McNichols</v>
          </cell>
          <cell r="J175">
            <v>59</v>
          </cell>
        </row>
        <row r="176">
          <cell r="F176" t="str">
            <v>Nick Chubb</v>
          </cell>
          <cell r="J176">
            <v>60</v>
          </cell>
        </row>
        <row r="177">
          <cell r="F177" t="str">
            <v>Kenneth Gainwell</v>
          </cell>
          <cell r="J177">
            <v>61</v>
          </cell>
        </row>
        <row r="178">
          <cell r="F178" t="str">
            <v>Ezekiel Elliott</v>
          </cell>
          <cell r="J178">
            <v>62</v>
          </cell>
        </row>
        <row r="179">
          <cell r="F179" t="str">
            <v>Isiah Pacheco</v>
          </cell>
          <cell r="J179">
            <v>63</v>
          </cell>
        </row>
        <row r="180">
          <cell r="F180" t="str">
            <v>Dare Ogunbowale</v>
          </cell>
          <cell r="J180">
            <v>64</v>
          </cell>
        </row>
        <row r="181">
          <cell r="F181" t="str">
            <v>Emari Demercado</v>
          </cell>
          <cell r="J181">
            <v>65</v>
          </cell>
        </row>
        <row r="182">
          <cell r="F182" t="str">
            <v>Trey Sermon</v>
          </cell>
          <cell r="J182">
            <v>66</v>
          </cell>
        </row>
        <row r="183">
          <cell r="F183" t="str">
            <v>Audric Estime</v>
          </cell>
          <cell r="J183">
            <v>67</v>
          </cell>
        </row>
        <row r="184">
          <cell r="F184" t="str">
            <v>Christian McCaffrey</v>
          </cell>
          <cell r="J184">
            <v>68</v>
          </cell>
        </row>
        <row r="185">
          <cell r="F185" t="str">
            <v>Trey Benson</v>
          </cell>
          <cell r="J185">
            <v>69</v>
          </cell>
        </row>
        <row r="186">
          <cell r="F186" t="str">
            <v>Isaiah Davis</v>
          </cell>
          <cell r="J186">
            <v>70</v>
          </cell>
        </row>
        <row r="187">
          <cell r="F187" t="str">
            <v>Tyler Goodson</v>
          </cell>
          <cell r="J187">
            <v>71</v>
          </cell>
        </row>
        <row r="188">
          <cell r="F188" t="str">
            <v>Dameon Pierce</v>
          </cell>
          <cell r="J188">
            <v>72</v>
          </cell>
        </row>
        <row r="189">
          <cell r="F189" t="str">
            <v>Christopher Brooks</v>
          </cell>
          <cell r="J189">
            <v>73</v>
          </cell>
        </row>
        <row r="190">
          <cell r="F190" t="str">
            <v>Cordarrelle Patterson</v>
          </cell>
          <cell r="J190">
            <v>74</v>
          </cell>
        </row>
        <row r="191">
          <cell r="F191" t="str">
            <v>Jamaal Williams</v>
          </cell>
          <cell r="J191">
            <v>75</v>
          </cell>
        </row>
        <row r="192">
          <cell r="F192" t="str">
            <v>D'Ernest Johnson</v>
          </cell>
          <cell r="J192">
            <v>76</v>
          </cell>
        </row>
        <row r="193">
          <cell r="F193" t="str">
            <v>Michael Carter</v>
          </cell>
          <cell r="J193">
            <v>77</v>
          </cell>
        </row>
        <row r="194">
          <cell r="F194" t="str">
            <v>Pierre Strong</v>
          </cell>
          <cell r="J194">
            <v>78</v>
          </cell>
        </row>
        <row r="195">
          <cell r="F195" t="str">
            <v>Blake Corum</v>
          </cell>
          <cell r="J195">
            <v>79</v>
          </cell>
        </row>
        <row r="196">
          <cell r="F196" t="str">
            <v>Hassan Haskins</v>
          </cell>
          <cell r="J196">
            <v>80</v>
          </cell>
        </row>
        <row r="197">
          <cell r="F197" t="str">
            <v>Kimani Vidal</v>
          </cell>
          <cell r="J197">
            <v>81</v>
          </cell>
        </row>
        <row r="198">
          <cell r="F198" t="str">
            <v>D'Onta Foreman</v>
          </cell>
          <cell r="J198">
            <v>82</v>
          </cell>
        </row>
        <row r="199">
          <cell r="F199" t="str">
            <v>Khalil Herbert</v>
          </cell>
          <cell r="J199">
            <v>83</v>
          </cell>
        </row>
        <row r="200">
          <cell r="F200" t="str">
            <v>Chris Rodriguez</v>
          </cell>
          <cell r="J200">
            <v>84</v>
          </cell>
        </row>
        <row r="201">
          <cell r="F201" t="str">
            <v>Patrick Taylor</v>
          </cell>
          <cell r="J201">
            <v>85</v>
          </cell>
        </row>
        <row r="202">
          <cell r="F202" t="str">
            <v>Zamir White</v>
          </cell>
          <cell r="J202">
            <v>86</v>
          </cell>
        </row>
        <row r="203">
          <cell r="F203" t="str">
            <v>Kendre Miller</v>
          </cell>
          <cell r="J203">
            <v>87</v>
          </cell>
        </row>
        <row r="204">
          <cell r="F204" t="str">
            <v>Jamycal Hasty</v>
          </cell>
          <cell r="J204">
            <v>88</v>
          </cell>
        </row>
        <row r="205">
          <cell r="F205" t="str">
            <v>Ty Chandler</v>
          </cell>
          <cell r="J205">
            <v>89</v>
          </cell>
        </row>
        <row r="206">
          <cell r="F206" t="str">
            <v>Sincere McCormick</v>
          </cell>
          <cell r="J206">
            <v>90</v>
          </cell>
        </row>
        <row r="207">
          <cell r="F207" t="str">
            <v>Jaylen Wright</v>
          </cell>
          <cell r="J207">
            <v>91</v>
          </cell>
        </row>
        <row r="208">
          <cell r="F208" t="str">
            <v>Jordan Mims</v>
          </cell>
          <cell r="J208">
            <v>92</v>
          </cell>
        </row>
        <row r="209">
          <cell r="F209" t="str">
            <v>Carson Steele</v>
          </cell>
          <cell r="J209">
            <v>93</v>
          </cell>
        </row>
        <row r="210">
          <cell r="F210" t="str">
            <v>Kenny McIntosh</v>
          </cell>
          <cell r="J210">
            <v>94</v>
          </cell>
        </row>
        <row r="211">
          <cell r="F211" t="str">
            <v>DeeJay Dallas</v>
          </cell>
          <cell r="J211">
            <v>95</v>
          </cell>
        </row>
        <row r="212">
          <cell r="F212" t="str">
            <v>Craig Reynolds</v>
          </cell>
          <cell r="J212">
            <v>96</v>
          </cell>
        </row>
        <row r="213">
          <cell r="F213" t="str">
            <v>Eric Gray</v>
          </cell>
          <cell r="J213">
            <v>97</v>
          </cell>
        </row>
        <row r="214">
          <cell r="F214" t="str">
            <v>Ronnie Rivers</v>
          </cell>
          <cell r="J214">
            <v>98</v>
          </cell>
        </row>
        <row r="215">
          <cell r="F215" t="str">
            <v>Will Shipley</v>
          </cell>
          <cell r="J215">
            <v>99</v>
          </cell>
        </row>
        <row r="216">
          <cell r="F216" t="str">
            <v>Julius Chestnut</v>
          </cell>
          <cell r="J216">
            <v>100</v>
          </cell>
        </row>
        <row r="217">
          <cell r="F217" t="str">
            <v>Deuce Vaughn</v>
          </cell>
          <cell r="J217">
            <v>101</v>
          </cell>
        </row>
        <row r="218">
          <cell r="F218" t="str">
            <v>Tony Jones</v>
          </cell>
          <cell r="J218">
            <v>102</v>
          </cell>
        </row>
        <row r="219">
          <cell r="F219" t="str">
            <v>Jeffery Wilson</v>
          </cell>
          <cell r="J219">
            <v>103</v>
          </cell>
        </row>
        <row r="220">
          <cell r="F220" t="str">
            <v>Clyde Edwards-Helaire</v>
          </cell>
          <cell r="J220">
            <v>104</v>
          </cell>
        </row>
        <row r="221">
          <cell r="F221" t="str">
            <v>Tyler Badie</v>
          </cell>
          <cell r="J221">
            <v>105</v>
          </cell>
        </row>
        <row r="222">
          <cell r="F222" t="str">
            <v>Sione Vaki</v>
          </cell>
          <cell r="J222">
            <v>106</v>
          </cell>
        </row>
        <row r="223">
          <cell r="F223" t="str">
            <v>Raheem Blackshear</v>
          </cell>
          <cell r="J223">
            <v>107</v>
          </cell>
        </row>
        <row r="224">
          <cell r="F224" t="str">
            <v>Jonathon Brooks</v>
          </cell>
          <cell r="J224">
            <v>108</v>
          </cell>
        </row>
        <row r="225">
          <cell r="F225" t="str">
            <v>Keaton Mitchell</v>
          </cell>
          <cell r="J225">
            <v>109</v>
          </cell>
        </row>
        <row r="226">
          <cell r="F226" t="str">
            <v>J.J. Taylor</v>
          </cell>
          <cell r="J226">
            <v>110</v>
          </cell>
        </row>
        <row r="227">
          <cell r="F227" t="str">
            <v>Travis Homer</v>
          </cell>
          <cell r="J227">
            <v>111</v>
          </cell>
        </row>
        <row r="228">
          <cell r="F228" t="str">
            <v>Kene Nwangwu</v>
          </cell>
          <cell r="J228">
            <v>112</v>
          </cell>
        </row>
        <row r="229">
          <cell r="F229" t="str">
            <v>Mike Boone</v>
          </cell>
          <cell r="J229">
            <v>113</v>
          </cell>
        </row>
        <row r="230">
          <cell r="F230" t="str">
            <v>Jacob Kibodi</v>
          </cell>
          <cell r="J230">
            <v>114</v>
          </cell>
        </row>
        <row r="231">
          <cell r="F231" t="str">
            <v>Jermar Jefferson</v>
          </cell>
          <cell r="J231">
            <v>115</v>
          </cell>
        </row>
        <row r="232">
          <cell r="F232" t="str">
            <v>Dalvin Cook</v>
          </cell>
          <cell r="J232">
            <v>116</v>
          </cell>
        </row>
        <row r="233">
          <cell r="F233" t="str">
            <v>Terrell Jennings</v>
          </cell>
          <cell r="J233">
            <v>117</v>
          </cell>
        </row>
        <row r="234">
          <cell r="F234" t="str">
            <v>Blake Watson</v>
          </cell>
          <cell r="J234">
            <v>118</v>
          </cell>
        </row>
        <row r="235">
          <cell r="F235" t="str">
            <v>Jase McClellan</v>
          </cell>
          <cell r="J235">
            <v>119</v>
          </cell>
        </row>
        <row r="236">
          <cell r="F236" t="str">
            <v>Rasheen Ali</v>
          </cell>
          <cell r="J236">
            <v>120</v>
          </cell>
        </row>
        <row r="237">
          <cell r="F237" t="str">
            <v>Velus Jones</v>
          </cell>
          <cell r="J237">
            <v>121</v>
          </cell>
        </row>
        <row r="238">
          <cell r="F238" t="str">
            <v>MarShawn Lloyd</v>
          </cell>
          <cell r="J238">
            <v>122</v>
          </cell>
        </row>
        <row r="239">
          <cell r="F239" t="str">
            <v>Jonathan Ward</v>
          </cell>
          <cell r="J239">
            <v>123</v>
          </cell>
        </row>
        <row r="240">
          <cell r="F240" t="str">
            <v>Myles Gaskin</v>
          </cell>
          <cell r="J240">
            <v>124</v>
          </cell>
        </row>
        <row r="241">
          <cell r="F241" t="str">
            <v>Cody Schrader</v>
          </cell>
          <cell r="J241">
            <v>125</v>
          </cell>
        </row>
        <row r="242">
          <cell r="F242" t="str">
            <v>George Holani</v>
          </cell>
          <cell r="J242">
            <v>126</v>
          </cell>
        </row>
        <row r="243">
          <cell r="F243" t="str">
            <v>Chris Collier</v>
          </cell>
          <cell r="J243">
            <v>127</v>
          </cell>
        </row>
        <row r="244">
          <cell r="F244" t="str">
            <v>Aaron Shampklin</v>
          </cell>
          <cell r="J244">
            <v>128</v>
          </cell>
        </row>
        <row r="245">
          <cell r="F245" t="str">
            <v>Tyreik McAllister</v>
          </cell>
          <cell r="J245">
            <v>129</v>
          </cell>
        </row>
        <row r="246">
          <cell r="F246" t="str">
            <v>Tyrion Davis-Price</v>
          </cell>
          <cell r="J246">
            <v>130</v>
          </cell>
        </row>
        <row r="247">
          <cell r="F247" t="str">
            <v>Ke'Shawn Vaughn</v>
          </cell>
          <cell r="J247">
            <v>131</v>
          </cell>
        </row>
        <row r="248">
          <cell r="F248" t="str">
            <v>Darrynton Evans</v>
          </cell>
          <cell r="J248">
            <v>132</v>
          </cell>
        </row>
        <row r="249">
          <cell r="F249" t="str">
            <v>Joshua Kelley</v>
          </cell>
          <cell r="J249">
            <v>133</v>
          </cell>
        </row>
        <row r="250">
          <cell r="F250" t="str">
            <v>British Brooks</v>
          </cell>
          <cell r="J250">
            <v>134</v>
          </cell>
        </row>
        <row r="251">
          <cell r="F251" t="str">
            <v>Dylan Laube</v>
          </cell>
          <cell r="J251">
            <v>135</v>
          </cell>
        </row>
        <row r="252">
          <cell r="F252" t="str">
            <v>Jonathan Owens</v>
          </cell>
          <cell r="J252">
            <v>1</v>
          </cell>
        </row>
        <row r="253">
          <cell r="F253" t="str">
            <v>Ashtyn Davis</v>
          </cell>
          <cell r="J253">
            <v>2</v>
          </cell>
        </row>
        <row r="254">
          <cell r="F254" t="str">
            <v>Dane Belton</v>
          </cell>
          <cell r="J254">
            <v>3</v>
          </cell>
        </row>
        <row r="255">
          <cell r="F255" t="str">
            <v>Julian Love</v>
          </cell>
          <cell r="J255">
            <v>4</v>
          </cell>
        </row>
        <row r="256">
          <cell r="F256" t="str">
            <v>Jaden Hicks</v>
          </cell>
          <cell r="J256">
            <v>5</v>
          </cell>
        </row>
        <row r="257">
          <cell r="F257" t="str">
            <v>Sam Franklin</v>
          </cell>
          <cell r="J257">
            <v>6</v>
          </cell>
        </row>
        <row r="258">
          <cell r="F258" t="str">
            <v>Miles Killebrew</v>
          </cell>
          <cell r="J258">
            <v>7</v>
          </cell>
        </row>
        <row r="259">
          <cell r="F259" t="str">
            <v>Dan Skipper</v>
          </cell>
          <cell r="J259">
            <v>1</v>
          </cell>
        </row>
        <row r="260">
          <cell r="F260" t="str">
            <v>Vederian Lowe</v>
          </cell>
          <cell r="J260">
            <v>2</v>
          </cell>
        </row>
        <row r="261">
          <cell r="F261" t="str">
            <v>Trenton Scott</v>
          </cell>
          <cell r="J261">
            <v>3</v>
          </cell>
        </row>
        <row r="262">
          <cell r="F262" t="str">
            <v>Wanya Morris</v>
          </cell>
          <cell r="J262">
            <v>4</v>
          </cell>
        </row>
        <row r="263">
          <cell r="F263" t="str">
            <v>J.C. Latham</v>
          </cell>
          <cell r="J263">
            <v>5</v>
          </cell>
        </row>
        <row r="264">
          <cell r="F264" t="str">
            <v>Penei Sewell</v>
          </cell>
          <cell r="J264">
            <v>6</v>
          </cell>
        </row>
        <row r="265">
          <cell r="F265" t="str">
            <v>Taylor Decker</v>
          </cell>
          <cell r="J265">
            <v>7</v>
          </cell>
        </row>
        <row r="266">
          <cell r="F266" t="str">
            <v>Brock Bowers</v>
          </cell>
          <cell r="J266">
            <v>1</v>
          </cell>
        </row>
        <row r="267">
          <cell r="F267" t="str">
            <v>Trey McBride</v>
          </cell>
          <cell r="J267">
            <v>2</v>
          </cell>
        </row>
        <row r="268">
          <cell r="F268" t="str">
            <v>George Kittle</v>
          </cell>
          <cell r="J268">
            <v>3</v>
          </cell>
        </row>
        <row r="269">
          <cell r="F269" t="str">
            <v>Jonnu Smith</v>
          </cell>
          <cell r="J269">
            <v>4</v>
          </cell>
        </row>
        <row r="270">
          <cell r="F270" t="str">
            <v>Travis Kelce</v>
          </cell>
          <cell r="J270">
            <v>5</v>
          </cell>
        </row>
        <row r="271">
          <cell r="F271" t="str">
            <v>Mark Andrews</v>
          </cell>
          <cell r="J271">
            <v>6</v>
          </cell>
        </row>
        <row r="272">
          <cell r="F272" t="str">
            <v>Zach Ertz</v>
          </cell>
          <cell r="J272">
            <v>7</v>
          </cell>
        </row>
        <row r="273">
          <cell r="F273" t="str">
            <v>Sam LaPorta</v>
          </cell>
          <cell r="J273">
            <v>8</v>
          </cell>
        </row>
        <row r="274">
          <cell r="F274" t="str">
            <v>Pat Freiermuth</v>
          </cell>
          <cell r="J274">
            <v>9</v>
          </cell>
        </row>
        <row r="275">
          <cell r="F275" t="str">
            <v>Tucker Kraft</v>
          </cell>
          <cell r="J275">
            <v>10</v>
          </cell>
        </row>
        <row r="276">
          <cell r="F276" t="str">
            <v>David Njoku</v>
          </cell>
          <cell r="J276">
            <v>11</v>
          </cell>
        </row>
        <row r="277">
          <cell r="F277" t="str">
            <v>Hunter Henry</v>
          </cell>
          <cell r="J277">
            <v>12</v>
          </cell>
        </row>
        <row r="278">
          <cell r="F278" t="str">
            <v>Mike Gesicki</v>
          </cell>
          <cell r="J278">
            <v>13</v>
          </cell>
        </row>
        <row r="279">
          <cell r="F279" t="str">
            <v>Cade Otton</v>
          </cell>
          <cell r="J279">
            <v>14</v>
          </cell>
        </row>
        <row r="280">
          <cell r="F280" t="str">
            <v>Kyle Pitts</v>
          </cell>
          <cell r="J280">
            <v>15</v>
          </cell>
        </row>
        <row r="281">
          <cell r="F281" t="str">
            <v>Isaiah Likely</v>
          </cell>
          <cell r="J281">
            <v>16</v>
          </cell>
        </row>
        <row r="282">
          <cell r="F282" t="str">
            <v>Juwan Johnson</v>
          </cell>
          <cell r="J282">
            <v>17</v>
          </cell>
        </row>
        <row r="283">
          <cell r="F283" t="str">
            <v>Tyler Conklin</v>
          </cell>
          <cell r="J283">
            <v>18</v>
          </cell>
        </row>
        <row r="284">
          <cell r="F284" t="str">
            <v>Cole Kmet</v>
          </cell>
          <cell r="J284">
            <v>19</v>
          </cell>
        </row>
        <row r="285">
          <cell r="F285" t="str">
            <v>Dalton Schultz</v>
          </cell>
          <cell r="J285">
            <v>20</v>
          </cell>
        </row>
        <row r="286">
          <cell r="F286" t="str">
            <v>Chigoziem Okonkwo</v>
          </cell>
          <cell r="J286">
            <v>21</v>
          </cell>
        </row>
        <row r="287">
          <cell r="F287" t="str">
            <v>Noah Gray</v>
          </cell>
          <cell r="J287">
            <v>22</v>
          </cell>
        </row>
        <row r="288">
          <cell r="F288" t="str">
            <v>Will Dissly</v>
          </cell>
          <cell r="J288">
            <v>23</v>
          </cell>
        </row>
        <row r="289">
          <cell r="F289" t="str">
            <v>Austin Hooper</v>
          </cell>
          <cell r="J289">
            <v>24</v>
          </cell>
        </row>
        <row r="290">
          <cell r="F290" t="str">
            <v>Jake Ferguson</v>
          </cell>
          <cell r="J290">
            <v>25</v>
          </cell>
        </row>
        <row r="291">
          <cell r="F291" t="str">
            <v>Noah Fant</v>
          </cell>
          <cell r="J291">
            <v>26</v>
          </cell>
        </row>
        <row r="292">
          <cell r="F292" t="str">
            <v>Dallas Goedert</v>
          </cell>
          <cell r="J292">
            <v>27</v>
          </cell>
        </row>
        <row r="293">
          <cell r="F293" t="str">
            <v>Foster Moreau</v>
          </cell>
          <cell r="J293">
            <v>28</v>
          </cell>
        </row>
        <row r="294">
          <cell r="F294" t="str">
            <v>Taysom Hill</v>
          </cell>
          <cell r="J294">
            <v>29</v>
          </cell>
        </row>
        <row r="295">
          <cell r="F295" t="str">
            <v>Dalton Kincaid</v>
          </cell>
          <cell r="J295">
            <v>30</v>
          </cell>
        </row>
        <row r="296">
          <cell r="F296" t="str">
            <v>Brenton Strange</v>
          </cell>
          <cell r="J296">
            <v>31</v>
          </cell>
        </row>
        <row r="297">
          <cell r="F297" t="str">
            <v>Jordan Akins</v>
          </cell>
          <cell r="J297">
            <v>32</v>
          </cell>
        </row>
        <row r="298">
          <cell r="F298" t="str">
            <v>Evan Engram</v>
          </cell>
          <cell r="J298">
            <v>33</v>
          </cell>
        </row>
        <row r="299">
          <cell r="F299" t="str">
            <v>T.J. Hockenson</v>
          </cell>
          <cell r="J299">
            <v>34</v>
          </cell>
        </row>
        <row r="300">
          <cell r="F300" t="str">
            <v>A.J. Barner</v>
          </cell>
          <cell r="J300">
            <v>35</v>
          </cell>
        </row>
        <row r="301">
          <cell r="F301" t="str">
            <v>Ja'Tavion Sanders</v>
          </cell>
          <cell r="J301">
            <v>36</v>
          </cell>
        </row>
        <row r="302">
          <cell r="F302" t="str">
            <v>Theo Johnson</v>
          </cell>
          <cell r="J302">
            <v>37</v>
          </cell>
        </row>
        <row r="303">
          <cell r="F303" t="str">
            <v>Josh Oliver</v>
          </cell>
          <cell r="J303">
            <v>38</v>
          </cell>
        </row>
        <row r="304">
          <cell r="F304" t="str">
            <v>Colby Parkinson</v>
          </cell>
          <cell r="J304">
            <v>39</v>
          </cell>
        </row>
        <row r="305">
          <cell r="F305" t="str">
            <v>Josh Whyle</v>
          </cell>
          <cell r="J305">
            <v>40</v>
          </cell>
        </row>
        <row r="306">
          <cell r="F306" t="str">
            <v>Grant Calcaterra</v>
          </cell>
          <cell r="J306">
            <v>41</v>
          </cell>
        </row>
        <row r="307">
          <cell r="F307" t="str">
            <v>Dawson Knox</v>
          </cell>
          <cell r="J307">
            <v>42</v>
          </cell>
        </row>
        <row r="308">
          <cell r="F308" t="str">
            <v>Luke Schoonmaker</v>
          </cell>
          <cell r="J308">
            <v>43</v>
          </cell>
        </row>
        <row r="309">
          <cell r="F309" t="str">
            <v>Tommy Tremble</v>
          </cell>
          <cell r="J309">
            <v>44</v>
          </cell>
        </row>
        <row r="310">
          <cell r="F310" t="str">
            <v>Elijah Higgins</v>
          </cell>
          <cell r="J310">
            <v>45</v>
          </cell>
        </row>
        <row r="311">
          <cell r="F311" t="str">
            <v>Nick Vannett</v>
          </cell>
          <cell r="J311">
            <v>46</v>
          </cell>
        </row>
        <row r="312">
          <cell r="F312" t="str">
            <v>Johnny Mundt</v>
          </cell>
          <cell r="J312">
            <v>47</v>
          </cell>
        </row>
        <row r="313">
          <cell r="F313" t="str">
            <v>Darnell Washington</v>
          </cell>
          <cell r="J313">
            <v>48</v>
          </cell>
        </row>
        <row r="314">
          <cell r="F314" t="str">
            <v>Adam Trautman</v>
          </cell>
          <cell r="J314">
            <v>49</v>
          </cell>
        </row>
        <row r="315">
          <cell r="F315" t="str">
            <v>Nate Adkins</v>
          </cell>
          <cell r="J315">
            <v>50</v>
          </cell>
        </row>
        <row r="316">
          <cell r="F316" t="str">
            <v>Tanner Hudson</v>
          </cell>
          <cell r="J316">
            <v>51</v>
          </cell>
        </row>
        <row r="317">
          <cell r="F317" t="str">
            <v>Michael Mayer</v>
          </cell>
          <cell r="J317">
            <v>52</v>
          </cell>
        </row>
        <row r="318">
          <cell r="F318" t="str">
            <v>Drew Sample</v>
          </cell>
          <cell r="J318">
            <v>53</v>
          </cell>
        </row>
        <row r="319">
          <cell r="F319" t="str">
            <v>Erick All</v>
          </cell>
          <cell r="J319">
            <v>54</v>
          </cell>
        </row>
        <row r="320">
          <cell r="F320" t="str">
            <v>Brock Wright</v>
          </cell>
          <cell r="J320">
            <v>55</v>
          </cell>
        </row>
        <row r="321">
          <cell r="F321" t="str">
            <v>Stone Smartt</v>
          </cell>
          <cell r="J321">
            <v>56</v>
          </cell>
        </row>
        <row r="322">
          <cell r="F322" t="str">
            <v>Payne Durham</v>
          </cell>
          <cell r="J322">
            <v>57</v>
          </cell>
        </row>
        <row r="323">
          <cell r="F323" t="str">
            <v>Cade Stover</v>
          </cell>
          <cell r="J323">
            <v>58</v>
          </cell>
        </row>
        <row r="324">
          <cell r="F324" t="str">
            <v>Lucas Krull</v>
          </cell>
          <cell r="J324">
            <v>59</v>
          </cell>
        </row>
        <row r="325">
          <cell r="F325" t="str">
            <v>Mo Alie-Cox</v>
          </cell>
          <cell r="J325">
            <v>60</v>
          </cell>
        </row>
        <row r="326">
          <cell r="F326" t="str">
            <v>Kylen Granson</v>
          </cell>
          <cell r="J326">
            <v>61</v>
          </cell>
        </row>
        <row r="327">
          <cell r="F327" t="str">
            <v>Jeremy Ruckert</v>
          </cell>
          <cell r="J327">
            <v>62</v>
          </cell>
        </row>
        <row r="328">
          <cell r="F328" t="str">
            <v>Charlie Kolar</v>
          </cell>
          <cell r="J328">
            <v>63</v>
          </cell>
        </row>
        <row r="329">
          <cell r="F329" t="str">
            <v>Eric Saubert</v>
          </cell>
          <cell r="J329">
            <v>64</v>
          </cell>
        </row>
        <row r="330">
          <cell r="F330" t="str">
            <v>Tyler Higbee</v>
          </cell>
          <cell r="J330">
            <v>65</v>
          </cell>
        </row>
        <row r="331">
          <cell r="F331" t="str">
            <v>Daniel Bellinger</v>
          </cell>
          <cell r="J331">
            <v>66</v>
          </cell>
        </row>
        <row r="332">
          <cell r="F332" t="str">
            <v>Andrew Ogletree</v>
          </cell>
          <cell r="J332">
            <v>67</v>
          </cell>
        </row>
        <row r="333">
          <cell r="F333" t="str">
            <v>Julian Hill</v>
          </cell>
          <cell r="J333">
            <v>68</v>
          </cell>
        </row>
        <row r="334">
          <cell r="F334" t="str">
            <v>Hunter Long</v>
          </cell>
          <cell r="J334">
            <v>69</v>
          </cell>
        </row>
        <row r="335">
          <cell r="F335" t="str">
            <v>Luke Farrell</v>
          </cell>
          <cell r="J335">
            <v>70</v>
          </cell>
        </row>
        <row r="336">
          <cell r="F336" t="str">
            <v>Brevyn Spann-Ford</v>
          </cell>
          <cell r="J336">
            <v>71</v>
          </cell>
        </row>
        <row r="337">
          <cell r="F337" t="str">
            <v>Harrison Bryant</v>
          </cell>
          <cell r="J337">
            <v>72</v>
          </cell>
        </row>
        <row r="338">
          <cell r="F338" t="str">
            <v>Blake Whiteheart</v>
          </cell>
          <cell r="J338">
            <v>73</v>
          </cell>
        </row>
        <row r="339">
          <cell r="F339" t="str">
            <v>MyCole Pruitt</v>
          </cell>
          <cell r="J339">
            <v>74</v>
          </cell>
        </row>
        <row r="340">
          <cell r="F340" t="str">
            <v>Connor Heyward</v>
          </cell>
          <cell r="J340">
            <v>75</v>
          </cell>
        </row>
        <row r="341">
          <cell r="F341" t="str">
            <v>Kenny Yeboah</v>
          </cell>
          <cell r="J341">
            <v>76</v>
          </cell>
        </row>
        <row r="342">
          <cell r="F342" t="str">
            <v>Hayden Hurst</v>
          </cell>
          <cell r="J342">
            <v>77</v>
          </cell>
        </row>
        <row r="343">
          <cell r="F343" t="str">
            <v>Quintin Morris</v>
          </cell>
          <cell r="J343">
            <v>78</v>
          </cell>
        </row>
        <row r="344">
          <cell r="F344" t="str">
            <v>John Bates</v>
          </cell>
          <cell r="J344">
            <v>79</v>
          </cell>
        </row>
        <row r="345">
          <cell r="F345" t="str">
            <v>Durham Smythe</v>
          </cell>
          <cell r="J345">
            <v>80</v>
          </cell>
        </row>
        <row r="346">
          <cell r="F346" t="str">
            <v>Ben Sinnott</v>
          </cell>
          <cell r="J346">
            <v>81</v>
          </cell>
        </row>
        <row r="347">
          <cell r="F347" t="str">
            <v>Devin Culp</v>
          </cell>
          <cell r="J347">
            <v>82</v>
          </cell>
        </row>
        <row r="348">
          <cell r="F348" t="str">
            <v>Pharaoh Brown</v>
          </cell>
          <cell r="J348">
            <v>83</v>
          </cell>
        </row>
        <row r="349">
          <cell r="F349" t="str">
            <v>Chris Manhertz</v>
          </cell>
          <cell r="J349">
            <v>84</v>
          </cell>
        </row>
        <row r="350">
          <cell r="F350" t="str">
            <v>Gerald Everett</v>
          </cell>
          <cell r="J350">
            <v>85</v>
          </cell>
        </row>
        <row r="351">
          <cell r="F351" t="str">
            <v>Charlie Woerner</v>
          </cell>
          <cell r="J351">
            <v>86</v>
          </cell>
        </row>
        <row r="352">
          <cell r="F352" t="str">
            <v>Luke Musgrave</v>
          </cell>
          <cell r="J352">
            <v>87</v>
          </cell>
        </row>
        <row r="353">
          <cell r="F353" t="str">
            <v>Tucker Fisk</v>
          </cell>
          <cell r="J353">
            <v>88</v>
          </cell>
        </row>
        <row r="354">
          <cell r="F354" t="str">
            <v>Peyton Hendershot</v>
          </cell>
          <cell r="J354">
            <v>89</v>
          </cell>
        </row>
        <row r="355">
          <cell r="F355" t="str">
            <v>Davis Allen</v>
          </cell>
          <cell r="J355">
            <v>90</v>
          </cell>
        </row>
        <row r="356">
          <cell r="F356" t="str">
            <v>Tip Reiman</v>
          </cell>
          <cell r="J356">
            <v>91</v>
          </cell>
        </row>
        <row r="357">
          <cell r="F357" t="str">
            <v>Ben Sims</v>
          </cell>
          <cell r="J357">
            <v>92</v>
          </cell>
        </row>
        <row r="358">
          <cell r="F358" t="str">
            <v>Cam Grandy</v>
          </cell>
          <cell r="J358">
            <v>93</v>
          </cell>
        </row>
        <row r="359">
          <cell r="F359" t="str">
            <v>Greg Dulcich</v>
          </cell>
          <cell r="J359">
            <v>94</v>
          </cell>
        </row>
        <row r="360">
          <cell r="F360" t="str">
            <v>E.J. Jenkins</v>
          </cell>
          <cell r="J360">
            <v>95</v>
          </cell>
        </row>
        <row r="361">
          <cell r="F361" t="str">
            <v>Will Mallory</v>
          </cell>
          <cell r="J361">
            <v>96</v>
          </cell>
        </row>
        <row r="362">
          <cell r="F362" t="str">
            <v>Dallin Holker</v>
          </cell>
          <cell r="J362">
            <v>97</v>
          </cell>
        </row>
        <row r="363">
          <cell r="F363" t="str">
            <v>Josiah Deguara</v>
          </cell>
          <cell r="J363">
            <v>98</v>
          </cell>
        </row>
        <row r="364">
          <cell r="F364" t="str">
            <v>Jaheim Bell</v>
          </cell>
          <cell r="J364">
            <v>99</v>
          </cell>
        </row>
        <row r="365">
          <cell r="F365" t="str">
            <v>Ian Thomas</v>
          </cell>
          <cell r="J365">
            <v>100</v>
          </cell>
        </row>
        <row r="366">
          <cell r="F366" t="str">
            <v>Shane Zylstra</v>
          </cell>
          <cell r="J366">
            <v>101</v>
          </cell>
        </row>
        <row r="367">
          <cell r="F367" t="str">
            <v>Jack Stoll</v>
          </cell>
          <cell r="J367">
            <v>102</v>
          </cell>
        </row>
        <row r="368">
          <cell r="F368" t="str">
            <v>Eric Tomlinson</v>
          </cell>
          <cell r="J368">
            <v>103</v>
          </cell>
        </row>
        <row r="369">
          <cell r="F369" t="str">
            <v>Brevin Jordan</v>
          </cell>
          <cell r="J369">
            <v>104</v>
          </cell>
        </row>
        <row r="370">
          <cell r="F370" t="str">
            <v>Feleipe Franks</v>
          </cell>
          <cell r="J370">
            <v>105</v>
          </cell>
        </row>
        <row r="371">
          <cell r="F371" t="str">
            <v>Geoff Swaim</v>
          </cell>
          <cell r="J371">
            <v>106</v>
          </cell>
        </row>
        <row r="372">
          <cell r="F372" t="str">
            <v>John Samuel Shenker</v>
          </cell>
          <cell r="J372">
            <v>107</v>
          </cell>
        </row>
        <row r="373">
          <cell r="F373" t="str">
            <v>Jared Wiley</v>
          </cell>
          <cell r="J373">
            <v>108</v>
          </cell>
        </row>
        <row r="374">
          <cell r="F374" t="str">
            <v>David Martin-Robinson</v>
          </cell>
          <cell r="J374">
            <v>109</v>
          </cell>
        </row>
        <row r="375">
          <cell r="F375" t="str">
            <v>Ross Dwelley</v>
          </cell>
          <cell r="J375">
            <v>110</v>
          </cell>
        </row>
        <row r="376">
          <cell r="F376" t="str">
            <v>Zach Davidson</v>
          </cell>
          <cell r="J376">
            <v>111</v>
          </cell>
        </row>
        <row r="377">
          <cell r="F377" t="str">
            <v>Joseph Fortson</v>
          </cell>
          <cell r="J377">
            <v>112</v>
          </cell>
        </row>
        <row r="378">
          <cell r="F378" t="str">
            <v>John FitzPatrick</v>
          </cell>
          <cell r="J378">
            <v>113</v>
          </cell>
        </row>
        <row r="379">
          <cell r="F379" t="str">
            <v>Marcedes Lewis</v>
          </cell>
          <cell r="J379">
            <v>114</v>
          </cell>
        </row>
        <row r="380">
          <cell r="F380" t="str">
            <v>Brenden Bates</v>
          </cell>
          <cell r="J380">
            <v>115</v>
          </cell>
        </row>
        <row r="381">
          <cell r="F381" t="str">
            <v>Jordan Matthews</v>
          </cell>
          <cell r="J381">
            <v>116</v>
          </cell>
        </row>
        <row r="382">
          <cell r="F382" t="str">
            <v>Stephen Sullivan</v>
          </cell>
          <cell r="J382">
            <v>117</v>
          </cell>
        </row>
        <row r="383">
          <cell r="F383" t="str">
            <v>Baylor Cupp</v>
          </cell>
          <cell r="J383">
            <v>118</v>
          </cell>
        </row>
        <row r="384">
          <cell r="F384" t="str">
            <v>Brayden Willis</v>
          </cell>
          <cell r="J384">
            <v>119</v>
          </cell>
        </row>
        <row r="385">
          <cell r="F385" t="str">
            <v>Ja'Marr Chase</v>
          </cell>
          <cell r="J385">
            <v>1</v>
          </cell>
        </row>
        <row r="386">
          <cell r="F386" t="str">
            <v>Justin Jefferson</v>
          </cell>
          <cell r="J386">
            <v>2</v>
          </cell>
        </row>
        <row r="387">
          <cell r="F387" t="str">
            <v>Amon-Ra St. Brown</v>
          </cell>
          <cell r="J387">
            <v>3</v>
          </cell>
        </row>
        <row r="388">
          <cell r="F388" t="str">
            <v>Brian Thomas</v>
          </cell>
          <cell r="J388">
            <v>4</v>
          </cell>
        </row>
        <row r="389">
          <cell r="F389" t="str">
            <v>Drake London</v>
          </cell>
          <cell r="J389">
            <v>5</v>
          </cell>
        </row>
        <row r="390">
          <cell r="F390" t="str">
            <v>Malik Nabers</v>
          </cell>
          <cell r="J390">
            <v>6</v>
          </cell>
        </row>
        <row r="391">
          <cell r="F391" t="str">
            <v>Terry McLaurin</v>
          </cell>
          <cell r="J391">
            <v>7</v>
          </cell>
        </row>
        <row r="392">
          <cell r="F392" t="str">
            <v>CeeDee Lamb</v>
          </cell>
          <cell r="J392">
            <v>8</v>
          </cell>
        </row>
        <row r="393">
          <cell r="F393" t="str">
            <v>Jaxon Smith-Njigba</v>
          </cell>
          <cell r="J393">
            <v>9</v>
          </cell>
        </row>
        <row r="394">
          <cell r="F394" t="str">
            <v>Garrett Wilson</v>
          </cell>
          <cell r="J394">
            <v>10</v>
          </cell>
        </row>
        <row r="395">
          <cell r="F395" t="str">
            <v>Davante Adams</v>
          </cell>
          <cell r="J395">
            <v>11</v>
          </cell>
        </row>
        <row r="396">
          <cell r="F396" t="str">
            <v>Jerry Jeudy</v>
          </cell>
          <cell r="J396">
            <v>12</v>
          </cell>
        </row>
        <row r="397">
          <cell r="F397" t="str">
            <v>Ladd McConkey</v>
          </cell>
          <cell r="J397">
            <v>13</v>
          </cell>
        </row>
        <row r="398">
          <cell r="F398" t="str">
            <v>Mike Evans</v>
          </cell>
          <cell r="J398">
            <v>14</v>
          </cell>
        </row>
        <row r="399">
          <cell r="F399" t="str">
            <v>Courtland Sutton</v>
          </cell>
          <cell r="J399">
            <v>15</v>
          </cell>
        </row>
        <row r="400">
          <cell r="F400" t="str">
            <v>D.J. Moore</v>
          </cell>
          <cell r="J400">
            <v>16</v>
          </cell>
        </row>
        <row r="401">
          <cell r="F401" t="str">
            <v>Tee Higgins</v>
          </cell>
          <cell r="J401">
            <v>17</v>
          </cell>
        </row>
        <row r="402">
          <cell r="F402" t="str">
            <v>Tyreek Hill</v>
          </cell>
          <cell r="J402">
            <v>18</v>
          </cell>
        </row>
        <row r="403">
          <cell r="F403" t="str">
            <v>Jakobi Meyers</v>
          </cell>
          <cell r="J403">
            <v>19</v>
          </cell>
        </row>
        <row r="404">
          <cell r="F404" t="str">
            <v>A.J. Brown</v>
          </cell>
          <cell r="J404">
            <v>20</v>
          </cell>
        </row>
        <row r="405">
          <cell r="F405" t="str">
            <v>Jordan Addison</v>
          </cell>
          <cell r="J405">
            <v>21</v>
          </cell>
        </row>
        <row r="406">
          <cell r="F406" t="str">
            <v>Jameson Williams</v>
          </cell>
          <cell r="J406">
            <v>22</v>
          </cell>
        </row>
        <row r="407">
          <cell r="F407" t="str">
            <v>Nico Collins</v>
          </cell>
          <cell r="J407">
            <v>23</v>
          </cell>
        </row>
        <row r="408">
          <cell r="F408" t="str">
            <v>Jauan Jennings</v>
          </cell>
          <cell r="J408">
            <v>24</v>
          </cell>
        </row>
        <row r="409">
          <cell r="F409" t="str">
            <v>Zay Flowers</v>
          </cell>
          <cell r="J409">
            <v>25</v>
          </cell>
        </row>
        <row r="410">
          <cell r="F410" t="str">
            <v>Puka Nacua</v>
          </cell>
          <cell r="J410">
            <v>26</v>
          </cell>
        </row>
        <row r="411">
          <cell r="F411" t="str">
            <v>DeVonta Smith</v>
          </cell>
          <cell r="J411">
            <v>27</v>
          </cell>
        </row>
        <row r="412">
          <cell r="F412" t="str">
            <v>Calvin Ridley</v>
          </cell>
          <cell r="J412">
            <v>28</v>
          </cell>
        </row>
        <row r="413">
          <cell r="F413" t="str">
            <v>Jayden Reed</v>
          </cell>
          <cell r="J413">
            <v>29</v>
          </cell>
        </row>
        <row r="414">
          <cell r="F414" t="str">
            <v>Marvin Harrison</v>
          </cell>
          <cell r="J414">
            <v>30</v>
          </cell>
        </row>
        <row r="415">
          <cell r="F415" t="str">
            <v>Darnell Mooney</v>
          </cell>
          <cell r="J415">
            <v>31</v>
          </cell>
        </row>
        <row r="416">
          <cell r="F416" t="str">
            <v>DK Metcalf</v>
          </cell>
          <cell r="J416">
            <v>32</v>
          </cell>
        </row>
        <row r="417">
          <cell r="F417" t="str">
            <v>Xavier Worthy</v>
          </cell>
          <cell r="J417">
            <v>33</v>
          </cell>
        </row>
        <row r="418">
          <cell r="F418" t="str">
            <v>Keenan Allen</v>
          </cell>
          <cell r="J418">
            <v>34</v>
          </cell>
        </row>
        <row r="419">
          <cell r="F419" t="str">
            <v>Wan'Dale Robinson</v>
          </cell>
          <cell r="J419">
            <v>35</v>
          </cell>
        </row>
        <row r="420">
          <cell r="F420" t="str">
            <v>Khalil Shakir</v>
          </cell>
          <cell r="J420">
            <v>36</v>
          </cell>
        </row>
        <row r="421">
          <cell r="F421" t="str">
            <v>Josh Downs</v>
          </cell>
          <cell r="J421">
            <v>37</v>
          </cell>
        </row>
        <row r="422">
          <cell r="F422" t="str">
            <v>Cooper Kupp</v>
          </cell>
          <cell r="J422">
            <v>38</v>
          </cell>
        </row>
        <row r="423">
          <cell r="F423" t="str">
            <v>Quentin Johnston</v>
          </cell>
          <cell r="J423">
            <v>39</v>
          </cell>
        </row>
        <row r="424">
          <cell r="F424" t="str">
            <v>Rashod Bateman</v>
          </cell>
          <cell r="J424">
            <v>40</v>
          </cell>
        </row>
        <row r="425">
          <cell r="F425" t="str">
            <v>Michael Pittman</v>
          </cell>
          <cell r="J425">
            <v>41</v>
          </cell>
        </row>
        <row r="426">
          <cell r="F426" t="str">
            <v>George Pickens</v>
          </cell>
          <cell r="J426">
            <v>42</v>
          </cell>
        </row>
        <row r="427">
          <cell r="F427" t="str">
            <v>Alec Pierce</v>
          </cell>
          <cell r="J427">
            <v>43</v>
          </cell>
        </row>
        <row r="428">
          <cell r="F428" t="str">
            <v>Deebo Samuel</v>
          </cell>
          <cell r="J428">
            <v>44</v>
          </cell>
        </row>
        <row r="429">
          <cell r="F429" t="str">
            <v>Jalen Tolbert</v>
          </cell>
          <cell r="J429">
            <v>45</v>
          </cell>
        </row>
        <row r="430">
          <cell r="F430" t="str">
            <v>Jaylen Waddle</v>
          </cell>
          <cell r="J430">
            <v>46</v>
          </cell>
        </row>
        <row r="431">
          <cell r="F431" t="str">
            <v>Demario Douglas</v>
          </cell>
          <cell r="J431">
            <v>47</v>
          </cell>
        </row>
        <row r="432">
          <cell r="F432" t="str">
            <v>DeAndre Hopkins</v>
          </cell>
          <cell r="J432">
            <v>48</v>
          </cell>
        </row>
        <row r="433">
          <cell r="F433" t="str">
            <v>Rome Odunze</v>
          </cell>
          <cell r="J433">
            <v>49</v>
          </cell>
        </row>
        <row r="434">
          <cell r="F434" t="str">
            <v>Ray-Ray McCloud</v>
          </cell>
          <cell r="J434">
            <v>50</v>
          </cell>
        </row>
        <row r="435">
          <cell r="F435" t="str">
            <v>Tank Dell</v>
          </cell>
          <cell r="J435">
            <v>51</v>
          </cell>
        </row>
        <row r="436">
          <cell r="F436" t="str">
            <v>Adam Thielen</v>
          </cell>
          <cell r="J436">
            <v>52</v>
          </cell>
        </row>
        <row r="437">
          <cell r="F437" t="str">
            <v>Chris Godwin</v>
          </cell>
          <cell r="J437">
            <v>53</v>
          </cell>
        </row>
        <row r="438">
          <cell r="F438" t="str">
            <v>Nick Westbrook-Ikhine</v>
          </cell>
          <cell r="J438">
            <v>54</v>
          </cell>
        </row>
        <row r="439">
          <cell r="F439" t="str">
            <v>Jalen McMillan</v>
          </cell>
          <cell r="J439">
            <v>55</v>
          </cell>
        </row>
        <row r="440">
          <cell r="F440" t="str">
            <v>Romeo Doubs</v>
          </cell>
          <cell r="J440">
            <v>56</v>
          </cell>
        </row>
        <row r="441">
          <cell r="F441" t="str">
            <v>Marvin Mims</v>
          </cell>
          <cell r="J441">
            <v>57</v>
          </cell>
        </row>
        <row r="442">
          <cell r="F442" t="str">
            <v>Tre Tucker</v>
          </cell>
          <cell r="J442">
            <v>58</v>
          </cell>
        </row>
        <row r="443">
          <cell r="F443" t="str">
            <v>Allen Lazard</v>
          </cell>
          <cell r="J443">
            <v>59</v>
          </cell>
        </row>
        <row r="444">
          <cell r="F444" t="str">
            <v>Xavier Legette</v>
          </cell>
          <cell r="J444">
            <v>60</v>
          </cell>
        </row>
        <row r="445">
          <cell r="F445" t="str">
            <v>Michael Wilson</v>
          </cell>
          <cell r="J445">
            <v>61</v>
          </cell>
        </row>
        <row r="446">
          <cell r="F446" t="str">
            <v>Demarcus Robinson</v>
          </cell>
          <cell r="J446">
            <v>62</v>
          </cell>
        </row>
        <row r="447">
          <cell r="F447" t="str">
            <v>Amari Cooper</v>
          </cell>
          <cell r="J447">
            <v>63</v>
          </cell>
        </row>
        <row r="448">
          <cell r="F448" t="str">
            <v>Stefon Diggs</v>
          </cell>
          <cell r="J448">
            <v>64</v>
          </cell>
        </row>
        <row r="449">
          <cell r="F449" t="str">
            <v>Kayshon Boutte</v>
          </cell>
          <cell r="J449">
            <v>65</v>
          </cell>
        </row>
        <row r="450">
          <cell r="F450" t="str">
            <v>Tyler Lockett</v>
          </cell>
          <cell r="J450">
            <v>66</v>
          </cell>
        </row>
        <row r="451">
          <cell r="F451" t="str">
            <v>Elijah Moore</v>
          </cell>
          <cell r="J451">
            <v>67</v>
          </cell>
        </row>
        <row r="452">
          <cell r="F452" t="str">
            <v>Calvin Austin</v>
          </cell>
          <cell r="J452">
            <v>68</v>
          </cell>
        </row>
        <row r="453">
          <cell r="F453" t="str">
            <v>Andrei Iosivas</v>
          </cell>
          <cell r="J453">
            <v>69</v>
          </cell>
        </row>
        <row r="454">
          <cell r="F454" t="str">
            <v>Olamide Zaccheaus</v>
          </cell>
          <cell r="J454">
            <v>70</v>
          </cell>
        </row>
        <row r="455">
          <cell r="F455" t="str">
            <v>Keon Coleman</v>
          </cell>
          <cell r="J455">
            <v>71</v>
          </cell>
        </row>
        <row r="456">
          <cell r="F456" t="str">
            <v>Dontayvion Wicks</v>
          </cell>
          <cell r="J456">
            <v>72</v>
          </cell>
        </row>
        <row r="457">
          <cell r="F457" t="str">
            <v>Darius Slayton</v>
          </cell>
          <cell r="J457">
            <v>73</v>
          </cell>
        </row>
        <row r="458">
          <cell r="F458" t="str">
            <v>Josh Palmer</v>
          </cell>
          <cell r="J458">
            <v>74</v>
          </cell>
        </row>
        <row r="459">
          <cell r="F459" t="str">
            <v>Devaughn Vele</v>
          </cell>
          <cell r="J459">
            <v>75</v>
          </cell>
        </row>
        <row r="460">
          <cell r="F460" t="str">
            <v>Christian Watson</v>
          </cell>
          <cell r="J460">
            <v>76</v>
          </cell>
        </row>
        <row r="461">
          <cell r="F461" t="str">
            <v>Jalen Nailor</v>
          </cell>
          <cell r="J461">
            <v>77</v>
          </cell>
        </row>
        <row r="462">
          <cell r="F462" t="str">
            <v>Kavontae Turpin</v>
          </cell>
          <cell r="J462">
            <v>78</v>
          </cell>
        </row>
        <row r="463">
          <cell r="F463" t="str">
            <v>Tutu Atwell</v>
          </cell>
          <cell r="J463">
            <v>79</v>
          </cell>
        </row>
        <row r="464">
          <cell r="F464" t="str">
            <v>Mack Hollins</v>
          </cell>
          <cell r="J464">
            <v>80</v>
          </cell>
        </row>
        <row r="465">
          <cell r="F465" t="str">
            <v>Parker Washington</v>
          </cell>
          <cell r="J465">
            <v>81</v>
          </cell>
        </row>
        <row r="466">
          <cell r="F466" t="str">
            <v>Ricky Pearsall</v>
          </cell>
          <cell r="J466">
            <v>82</v>
          </cell>
        </row>
        <row r="467">
          <cell r="F467" t="str">
            <v>Jalen Coker</v>
          </cell>
          <cell r="J467">
            <v>83</v>
          </cell>
        </row>
        <row r="468">
          <cell r="F468" t="str">
            <v>Tim Patrick</v>
          </cell>
          <cell r="J468">
            <v>84</v>
          </cell>
        </row>
        <row r="469">
          <cell r="F469" t="str">
            <v>Greg Dortch</v>
          </cell>
          <cell r="J469">
            <v>85</v>
          </cell>
        </row>
        <row r="470">
          <cell r="F470" t="str">
            <v>Diontae Johnson</v>
          </cell>
          <cell r="J470">
            <v>86</v>
          </cell>
        </row>
        <row r="471">
          <cell r="F471" t="str">
            <v>Noah Brown</v>
          </cell>
          <cell r="J471">
            <v>87</v>
          </cell>
        </row>
        <row r="472">
          <cell r="F472" t="str">
            <v>David Moore</v>
          </cell>
          <cell r="J472">
            <v>88</v>
          </cell>
        </row>
        <row r="473">
          <cell r="F473" t="str">
            <v>Marquez Valdes-Scantling</v>
          </cell>
          <cell r="J473">
            <v>89</v>
          </cell>
        </row>
        <row r="474">
          <cell r="F474" t="str">
            <v>Rashid Shaheed</v>
          </cell>
          <cell r="J474">
            <v>90</v>
          </cell>
        </row>
        <row r="475">
          <cell r="F475" t="str">
            <v>Cedric Tillman</v>
          </cell>
          <cell r="J475">
            <v>91</v>
          </cell>
        </row>
        <row r="476">
          <cell r="F476" t="str">
            <v>Sterling Shepard</v>
          </cell>
          <cell r="J476">
            <v>92</v>
          </cell>
        </row>
        <row r="477">
          <cell r="F477" t="str">
            <v>Tyler Boyd</v>
          </cell>
          <cell r="J477">
            <v>93</v>
          </cell>
        </row>
        <row r="478">
          <cell r="F478" t="str">
            <v>Chris Olave</v>
          </cell>
          <cell r="J478">
            <v>94</v>
          </cell>
        </row>
        <row r="479">
          <cell r="F479" t="str">
            <v>Christian Kirk</v>
          </cell>
          <cell r="J479">
            <v>95</v>
          </cell>
        </row>
        <row r="480">
          <cell r="F480" t="str">
            <v>Brandin Cooks</v>
          </cell>
          <cell r="J480">
            <v>96</v>
          </cell>
        </row>
        <row r="481">
          <cell r="F481" t="str">
            <v>Dyami Brown</v>
          </cell>
          <cell r="J481">
            <v>97</v>
          </cell>
        </row>
        <row r="482">
          <cell r="F482" t="str">
            <v>Troy Franklin</v>
          </cell>
          <cell r="J482">
            <v>98</v>
          </cell>
        </row>
        <row r="483">
          <cell r="F483" t="str">
            <v>Kendrick Bourne</v>
          </cell>
          <cell r="J483">
            <v>99</v>
          </cell>
        </row>
        <row r="484">
          <cell r="F484" t="str">
            <v>Rashee Rice</v>
          </cell>
          <cell r="J484">
            <v>100</v>
          </cell>
        </row>
        <row r="485">
          <cell r="F485" t="str">
            <v>Lil'Jordan Humphrey</v>
          </cell>
          <cell r="J485">
            <v>101</v>
          </cell>
        </row>
        <row r="486">
          <cell r="F486" t="str">
            <v>Curtis Samuel</v>
          </cell>
          <cell r="J486">
            <v>102</v>
          </cell>
        </row>
        <row r="487">
          <cell r="F487" t="str">
            <v>Van Jefferson</v>
          </cell>
          <cell r="J487">
            <v>103</v>
          </cell>
        </row>
        <row r="488">
          <cell r="F488" t="str">
            <v>Justin Watson</v>
          </cell>
          <cell r="J488">
            <v>104</v>
          </cell>
        </row>
        <row r="489">
          <cell r="F489" t="str">
            <v>Brandon Aiyuk</v>
          </cell>
          <cell r="J489">
            <v>105</v>
          </cell>
        </row>
        <row r="490">
          <cell r="F490" t="str">
            <v>Tyler Johnson</v>
          </cell>
          <cell r="J490">
            <v>106</v>
          </cell>
        </row>
        <row r="491">
          <cell r="F491" t="str">
            <v>Mike Williams</v>
          </cell>
          <cell r="J491">
            <v>107</v>
          </cell>
        </row>
        <row r="492">
          <cell r="F492" t="str">
            <v>Malik Washington</v>
          </cell>
          <cell r="J492">
            <v>108</v>
          </cell>
        </row>
        <row r="493">
          <cell r="F493" t="str">
            <v>Kalif Raymond</v>
          </cell>
          <cell r="J493">
            <v>109</v>
          </cell>
        </row>
        <row r="494">
          <cell r="F494" t="str">
            <v>John Metchie</v>
          </cell>
          <cell r="J494">
            <v>110</v>
          </cell>
        </row>
        <row r="495">
          <cell r="F495" t="str">
            <v>Gabe Davis</v>
          </cell>
          <cell r="J495">
            <v>111</v>
          </cell>
        </row>
        <row r="496">
          <cell r="F496" t="str">
            <v>Adonai Mitchell</v>
          </cell>
          <cell r="J496">
            <v>112</v>
          </cell>
        </row>
        <row r="497">
          <cell r="F497" t="str">
            <v>JuJu Smith-Schuster</v>
          </cell>
          <cell r="J497">
            <v>113</v>
          </cell>
        </row>
        <row r="498">
          <cell r="F498" t="str">
            <v>Jordan Whittington</v>
          </cell>
          <cell r="J498">
            <v>114</v>
          </cell>
        </row>
        <row r="499">
          <cell r="F499" t="str">
            <v>Cedrick Wilson</v>
          </cell>
          <cell r="J499">
            <v>115</v>
          </cell>
        </row>
        <row r="500">
          <cell r="F500" t="str">
            <v>Nelson Agholor</v>
          </cell>
          <cell r="J500">
            <v>116</v>
          </cell>
        </row>
        <row r="501">
          <cell r="F501" t="str">
            <v>D.J. Turner</v>
          </cell>
          <cell r="J501">
            <v>117</v>
          </cell>
        </row>
        <row r="502">
          <cell r="F502" t="str">
            <v>Jahan Dotson</v>
          </cell>
          <cell r="J502">
            <v>118</v>
          </cell>
        </row>
        <row r="503">
          <cell r="F503" t="str">
            <v>Derius Davis</v>
          </cell>
          <cell r="J503">
            <v>119</v>
          </cell>
        </row>
        <row r="504">
          <cell r="F504" t="str">
            <v>Josh Reynolds</v>
          </cell>
          <cell r="J504">
            <v>120</v>
          </cell>
        </row>
        <row r="505">
          <cell r="F505" t="str">
            <v>Robert Woods</v>
          </cell>
          <cell r="J505">
            <v>121</v>
          </cell>
        </row>
        <row r="506">
          <cell r="F506" t="str">
            <v>Ryan Miller</v>
          </cell>
          <cell r="J506">
            <v>122</v>
          </cell>
        </row>
        <row r="507">
          <cell r="F507" t="str">
            <v>Tylan Wallace</v>
          </cell>
          <cell r="J507">
            <v>123</v>
          </cell>
        </row>
        <row r="508">
          <cell r="F508" t="str">
            <v>Jalen Brooks</v>
          </cell>
          <cell r="J508">
            <v>124</v>
          </cell>
        </row>
        <row r="509">
          <cell r="F509" t="str">
            <v>Trey Palmer</v>
          </cell>
          <cell r="J509">
            <v>125</v>
          </cell>
        </row>
        <row r="510">
          <cell r="F510" t="str">
            <v>Luke McCaffrey</v>
          </cell>
          <cell r="J510">
            <v>126</v>
          </cell>
        </row>
        <row r="511">
          <cell r="F511" t="str">
            <v>Mecole Hardman</v>
          </cell>
          <cell r="J511">
            <v>127</v>
          </cell>
        </row>
        <row r="512">
          <cell r="F512" t="str">
            <v>Ja'Lynn Polk</v>
          </cell>
          <cell r="J512">
            <v>128</v>
          </cell>
        </row>
        <row r="513">
          <cell r="F513" t="str">
            <v>Jonathan Mingo</v>
          </cell>
          <cell r="J513">
            <v>129</v>
          </cell>
        </row>
        <row r="514">
          <cell r="F514" t="str">
            <v>KhaDarel Hodge</v>
          </cell>
          <cell r="J514">
            <v>130</v>
          </cell>
        </row>
        <row r="515">
          <cell r="F515" t="str">
            <v>Dante Pettis</v>
          </cell>
          <cell r="J515">
            <v>131</v>
          </cell>
        </row>
        <row r="516">
          <cell r="F516" t="str">
            <v>Malik Heath</v>
          </cell>
          <cell r="J516">
            <v>132</v>
          </cell>
        </row>
        <row r="517">
          <cell r="F517" t="str">
            <v>Jake Bobo</v>
          </cell>
          <cell r="J517">
            <v>133</v>
          </cell>
        </row>
        <row r="518">
          <cell r="F518" t="str">
            <v>Jamison Crowder</v>
          </cell>
          <cell r="J518">
            <v>134</v>
          </cell>
        </row>
        <row r="519">
          <cell r="F519" t="str">
            <v>Kevin Austin</v>
          </cell>
          <cell r="J519">
            <v>135</v>
          </cell>
        </row>
        <row r="520">
          <cell r="F520" t="str">
            <v>Bub Means</v>
          </cell>
          <cell r="J520">
            <v>136</v>
          </cell>
        </row>
        <row r="521">
          <cell r="F521" t="str">
            <v>Mason Tipton</v>
          </cell>
          <cell r="J521">
            <v>137</v>
          </cell>
        </row>
        <row r="522">
          <cell r="F522" t="str">
            <v>Xavier Hutchinson</v>
          </cell>
          <cell r="J522">
            <v>138</v>
          </cell>
        </row>
        <row r="523">
          <cell r="F523" t="str">
            <v>Bo Melton</v>
          </cell>
          <cell r="J523">
            <v>139</v>
          </cell>
        </row>
        <row r="524">
          <cell r="F524" t="str">
            <v>Trent Sherfield</v>
          </cell>
          <cell r="J524">
            <v>140</v>
          </cell>
        </row>
        <row r="525">
          <cell r="F525" t="str">
            <v>Rakim Jarrett</v>
          </cell>
          <cell r="J525">
            <v>141</v>
          </cell>
        </row>
        <row r="526">
          <cell r="F526" t="str">
            <v>Ashton Dulin</v>
          </cell>
          <cell r="J526">
            <v>142</v>
          </cell>
        </row>
        <row r="527">
          <cell r="F527" t="str">
            <v>Devin Duvernay</v>
          </cell>
          <cell r="J527">
            <v>143</v>
          </cell>
        </row>
        <row r="528">
          <cell r="F528" t="str">
            <v>K.J. Osborn</v>
          </cell>
          <cell r="J528">
            <v>144</v>
          </cell>
        </row>
        <row r="529">
          <cell r="F529" t="str">
            <v>Ryan Flournoy</v>
          </cell>
          <cell r="J529">
            <v>145</v>
          </cell>
        </row>
        <row r="530">
          <cell r="F530" t="str">
            <v>Marquise Brown</v>
          </cell>
          <cell r="J530">
            <v>146</v>
          </cell>
        </row>
        <row r="531">
          <cell r="F531" t="str">
            <v>Ainias Smith</v>
          </cell>
          <cell r="J531">
            <v>147</v>
          </cell>
        </row>
        <row r="532">
          <cell r="F532" t="str">
            <v>Simi Fehoko</v>
          </cell>
          <cell r="J532">
            <v>148</v>
          </cell>
        </row>
        <row r="533">
          <cell r="F533" t="str">
            <v>Zay Jones</v>
          </cell>
          <cell r="J533">
            <v>149</v>
          </cell>
        </row>
        <row r="534">
          <cell r="F534" t="str">
            <v>Xavier Gipson</v>
          </cell>
          <cell r="J534">
            <v>150</v>
          </cell>
        </row>
        <row r="535">
          <cell r="F535" t="str">
            <v>DeAndre Carter</v>
          </cell>
          <cell r="J535">
            <v>151</v>
          </cell>
        </row>
        <row r="536">
          <cell r="F536" t="str">
            <v>Bryce Oliver</v>
          </cell>
          <cell r="J536">
            <v>152</v>
          </cell>
        </row>
        <row r="537">
          <cell r="F537" t="str">
            <v>Parris Campbell</v>
          </cell>
          <cell r="J537">
            <v>153</v>
          </cell>
        </row>
        <row r="538">
          <cell r="F538" t="str">
            <v>Johnny Wilson</v>
          </cell>
          <cell r="J538">
            <v>154</v>
          </cell>
        </row>
        <row r="539">
          <cell r="F539" t="str">
            <v>Jermaine Burton</v>
          </cell>
          <cell r="J539">
            <v>155</v>
          </cell>
        </row>
        <row r="540">
          <cell r="F540" t="str">
            <v>Laviska Shenault Jr.</v>
          </cell>
          <cell r="J540">
            <v>156</v>
          </cell>
        </row>
        <row r="541">
          <cell r="F541" t="str">
            <v>Jalen Reagor</v>
          </cell>
          <cell r="J541">
            <v>157</v>
          </cell>
        </row>
        <row r="542">
          <cell r="F542" t="str">
            <v>Odell Beckham</v>
          </cell>
          <cell r="J542">
            <v>158</v>
          </cell>
        </row>
        <row r="543">
          <cell r="F543" t="str">
            <v>Jalin Hyatt</v>
          </cell>
          <cell r="J543">
            <v>159</v>
          </cell>
        </row>
        <row r="544">
          <cell r="F544" t="str">
            <v>Brandon Powell</v>
          </cell>
          <cell r="J544">
            <v>160</v>
          </cell>
        </row>
        <row r="545">
          <cell r="F545" t="str">
            <v>Tyrell Shavers</v>
          </cell>
          <cell r="J545">
            <v>161</v>
          </cell>
        </row>
        <row r="546">
          <cell r="F546" t="str">
            <v>Chris Conley</v>
          </cell>
          <cell r="J546">
            <v>162</v>
          </cell>
        </row>
        <row r="547">
          <cell r="F547" t="str">
            <v>River Cracraft</v>
          </cell>
          <cell r="J547">
            <v>163</v>
          </cell>
        </row>
        <row r="548">
          <cell r="F548" t="str">
            <v>Mike Woods</v>
          </cell>
          <cell r="J548">
            <v>164</v>
          </cell>
        </row>
        <row r="549">
          <cell r="F549" t="str">
            <v>D.J. Chark</v>
          </cell>
          <cell r="J549">
            <v>165</v>
          </cell>
        </row>
        <row r="550">
          <cell r="F550" t="str">
            <v>Jacob Cowing</v>
          </cell>
          <cell r="J550">
            <v>166</v>
          </cell>
        </row>
        <row r="551">
          <cell r="F551" t="str">
            <v>Tay Martin</v>
          </cell>
          <cell r="J551">
            <v>167</v>
          </cell>
        </row>
        <row r="552">
          <cell r="F552" t="str">
            <v>Ben Skowronek</v>
          </cell>
          <cell r="J552">
            <v>168</v>
          </cell>
        </row>
        <row r="553">
          <cell r="F553" t="str">
            <v>Scott Miller</v>
          </cell>
          <cell r="J553">
            <v>169</v>
          </cell>
        </row>
        <row r="554">
          <cell r="F554" t="str">
            <v>Britain Covey</v>
          </cell>
          <cell r="J554">
            <v>170</v>
          </cell>
        </row>
        <row r="555">
          <cell r="F555" t="str">
            <v>Kristian Wilkerson</v>
          </cell>
          <cell r="J555">
            <v>171</v>
          </cell>
        </row>
        <row r="556">
          <cell r="F556" t="str">
            <v>Devontez Walker</v>
          </cell>
          <cell r="J556">
            <v>172</v>
          </cell>
        </row>
        <row r="557">
          <cell r="F557" t="str">
            <v>Tyquan Thornton</v>
          </cell>
          <cell r="J557">
            <v>173</v>
          </cell>
        </row>
        <row r="558">
          <cell r="F558" t="str">
            <v>Charlie Jones</v>
          </cell>
          <cell r="J558">
            <v>174</v>
          </cell>
        </row>
        <row r="559">
          <cell r="F559" t="str">
            <v>Treylon Burks</v>
          </cell>
          <cell r="J559">
            <v>175</v>
          </cell>
        </row>
        <row r="560">
          <cell r="F560" t="str">
            <v>D'Wayne Eskridge</v>
          </cell>
          <cell r="J560">
            <v>176</v>
          </cell>
        </row>
        <row r="561">
          <cell r="F561" t="str">
            <v>Malachi Corley</v>
          </cell>
          <cell r="J561">
            <v>177</v>
          </cell>
        </row>
        <row r="562">
          <cell r="F562" t="str">
            <v>Tim Jones</v>
          </cell>
          <cell r="J562">
            <v>178</v>
          </cell>
        </row>
        <row r="563">
          <cell r="F563" t="str">
            <v>Terrace Marshall</v>
          </cell>
          <cell r="J563">
            <v>179</v>
          </cell>
        </row>
        <row r="564">
          <cell r="F564" t="str">
            <v>Nikko Remigio</v>
          </cell>
          <cell r="J564">
            <v>180</v>
          </cell>
        </row>
        <row r="565">
          <cell r="F565" t="str">
            <v>Deven Thompkins</v>
          </cell>
          <cell r="J565">
            <v>181</v>
          </cell>
        </row>
        <row r="566">
          <cell r="F566" t="str">
            <v>Dan Chisena</v>
          </cell>
          <cell r="J566">
            <v>182</v>
          </cell>
        </row>
        <row r="567">
          <cell r="F567" t="str">
            <v>Cody White</v>
          </cell>
          <cell r="J567">
            <v>183</v>
          </cell>
        </row>
        <row r="568">
          <cell r="F568" t="str">
            <v>Xavier Smith</v>
          </cell>
          <cell r="J568">
            <v>184</v>
          </cell>
        </row>
        <row r="569">
          <cell r="F569" t="str">
            <v>Alex Bachman</v>
          </cell>
          <cell r="J569">
            <v>185</v>
          </cell>
        </row>
        <row r="570">
          <cell r="F570" t="str">
            <v>Bryce Ford-Wheaton</v>
          </cell>
          <cell r="J570">
            <v>186</v>
          </cell>
        </row>
        <row r="571">
          <cell r="F571" t="str">
            <v>Allen Robinson</v>
          </cell>
          <cell r="J571">
            <v>187</v>
          </cell>
        </row>
        <row r="572">
          <cell r="F572" t="str">
            <v>Austin Trammell</v>
          </cell>
          <cell r="J572">
            <v>188</v>
          </cell>
        </row>
        <row r="573">
          <cell r="F573" t="str">
            <v>Ihmir Smith-Marsette</v>
          </cell>
          <cell r="J573">
            <v>189</v>
          </cell>
        </row>
        <row r="574">
          <cell r="F574" t="str">
            <v>David Bell</v>
          </cell>
          <cell r="J574">
            <v>190</v>
          </cell>
        </row>
        <row r="575">
          <cell r="F575" t="str">
            <v>Jamari Thrash</v>
          </cell>
          <cell r="J575">
            <v>191</v>
          </cell>
        </row>
        <row r="576">
          <cell r="F576" t="str">
            <v>James Proche</v>
          </cell>
          <cell r="J576">
            <v>192</v>
          </cell>
        </row>
        <row r="577">
          <cell r="F577" t="str">
            <v>Tanner Conner</v>
          </cell>
          <cell r="J577">
            <v>193</v>
          </cell>
        </row>
        <row r="578">
          <cell r="F578" t="str">
            <v>Trenton Irwin</v>
          </cell>
          <cell r="J578">
            <v>194</v>
          </cell>
        </row>
        <row r="579">
          <cell r="F579" t="str">
            <v>Ronnie Bell</v>
          </cell>
          <cell r="J579">
            <v>195</v>
          </cell>
        </row>
        <row r="580">
          <cell r="F580" t="str">
            <v>Mason Kinsey</v>
          </cell>
          <cell r="J580">
            <v>196</v>
          </cell>
        </row>
        <row r="581">
          <cell r="F581" t="str">
            <v>Anthony Gould</v>
          </cell>
          <cell r="J581">
            <v>197</v>
          </cell>
        </row>
        <row r="582">
          <cell r="F582" t="str">
            <v>Isaiah Hodgins</v>
          </cell>
          <cell r="J582">
            <v>198</v>
          </cell>
        </row>
        <row r="583">
          <cell r="F583" t="str">
            <v>Grant DuBose</v>
          </cell>
          <cell r="J583">
            <v>199</v>
          </cell>
        </row>
        <row r="584">
          <cell r="F584" t="str">
            <v>Chris Blair</v>
          </cell>
          <cell r="J584">
            <v>200</v>
          </cell>
        </row>
        <row r="585">
          <cell r="F585" t="str">
            <v>Isaiah Williams</v>
          </cell>
          <cell r="J585">
            <v>201</v>
          </cell>
        </row>
        <row r="586">
          <cell r="F586" t="str">
            <v>Anthony Miller</v>
          </cell>
          <cell r="J586">
            <v>202</v>
          </cell>
        </row>
        <row r="587">
          <cell r="F587" t="str">
            <v>Casey Washington</v>
          </cell>
          <cell r="J587">
            <v>203</v>
          </cell>
        </row>
        <row r="588">
          <cell r="F588" t="str">
            <v>Javon Baker</v>
          </cell>
          <cell r="J588">
            <v>204</v>
          </cell>
        </row>
        <row r="589">
          <cell r="F589" t="str">
            <v>Trent Taylor</v>
          </cell>
          <cell r="J589">
            <v>205</v>
          </cell>
        </row>
        <row r="590">
          <cell r="F590" t="str">
            <v>Kendric Pryor</v>
          </cell>
          <cell r="J590">
            <v>206</v>
          </cell>
        </row>
        <row r="591">
          <cell r="F591" t="str">
            <v>Brandon Johnson</v>
          </cell>
          <cell r="J591">
            <v>207</v>
          </cell>
        </row>
        <row r="592">
          <cell r="F592" t="str">
            <v>Ramel Keyton</v>
          </cell>
          <cell r="J592">
            <v>208</v>
          </cell>
        </row>
        <row r="593">
          <cell r="F593" t="str">
            <v>Jaelon Darden</v>
          </cell>
          <cell r="J593">
            <v>209</v>
          </cell>
        </row>
        <row r="594">
          <cell r="F594" t="str">
            <v>Collin Johnson</v>
          </cell>
          <cell r="J594">
            <v>210</v>
          </cell>
        </row>
        <row r="595">
          <cell r="F595" t="str">
            <v>John Ross</v>
          </cell>
          <cell r="J595">
            <v>211</v>
          </cell>
        </row>
        <row r="596">
          <cell r="F596" t="str">
            <v>Tyler Scott</v>
          </cell>
          <cell r="J596">
            <v>212</v>
          </cell>
        </row>
        <row r="597">
          <cell r="F597" t="str">
            <v>Robbie Chosen</v>
          </cell>
          <cell r="J597">
            <v>213</v>
          </cell>
        </row>
        <row r="598">
          <cell r="F598" t="str">
            <v>Jha'Quan Jackson</v>
          </cell>
          <cell r="J598">
            <v>214</v>
          </cell>
        </row>
        <row r="599">
          <cell r="F599" t="str">
            <v>Kameron Johnson</v>
          </cell>
          <cell r="J599">
            <v>215</v>
          </cell>
        </row>
        <row r="600">
          <cell r="F600" t="str">
            <v>Brycen Tremayne</v>
          </cell>
          <cell r="J600">
            <v>216</v>
          </cell>
        </row>
        <row r="601">
          <cell r="F601" t="str">
            <v>Skyy Moore</v>
          </cell>
          <cell r="J601">
            <v>217</v>
          </cell>
        </row>
        <row r="602">
          <cell r="F602" t="str">
            <v>Xavier Weaver</v>
          </cell>
          <cell r="J602">
            <v>218</v>
          </cell>
        </row>
        <row r="603">
          <cell r="F603" t="str">
            <v>Dareke Young</v>
          </cell>
          <cell r="J603">
            <v>219</v>
          </cell>
        </row>
        <row r="604">
          <cell r="F604" t="str">
            <v>Tom Kennedy</v>
          </cell>
          <cell r="J604">
            <v>220</v>
          </cell>
        </row>
        <row r="605">
          <cell r="F605" t="str">
            <v>Braxton Berrios</v>
          </cell>
          <cell r="J605">
            <v>221</v>
          </cell>
        </row>
        <row r="606">
          <cell r="F606" t="str">
            <v>Irvin Charles</v>
          </cell>
          <cell r="J606">
            <v>222</v>
          </cell>
        </row>
        <row r="607">
          <cell r="F607" t="str">
            <v>Justyn Ross</v>
          </cell>
          <cell r="J607">
            <v>223</v>
          </cell>
        </row>
        <row r="608">
          <cell r="F608" t="str">
            <v>Erik Ezukanma</v>
          </cell>
          <cell r="J608">
            <v>224</v>
          </cell>
        </row>
        <row r="609">
          <cell r="F609" t="str">
            <v>Steven Sims</v>
          </cell>
          <cell r="J609">
            <v>225</v>
          </cell>
        </row>
        <row r="610">
          <cell r="F610" t="str">
            <v>Jermaine Jackson</v>
          </cell>
          <cell r="J610">
            <v>226</v>
          </cell>
        </row>
        <row r="611">
          <cell r="F611" t="str">
            <v>Kadarius Toney</v>
          </cell>
          <cell r="J611">
            <v>227</v>
          </cell>
        </row>
      </sheetData>
      <sheetData sheetId="16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46EE52-6335-491B-A14E-C7DDB2FC45B7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117" Type="http://schemas.openxmlformats.org/officeDocument/2006/relationships/hyperlink" Target="https://upload.wikimedia.org/wikipedia/en/thumb/c/c5/Atlanta_Falcons_logo.svg/192px-Atlanta_Falcons_logo.svg.png" TargetMode="External"/><Relationship Id="rId21" Type="http://schemas.openxmlformats.org/officeDocument/2006/relationships/hyperlink" Target="https://upload.wikimedia.org/wikipedia/commons/thumb/d/de/Pittsburgh_Steelers_logo.svg/100px-Pittsburgh_Steelers_logo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github.com/nflverse/nflfastR-data/raw/master/wordmarks/MIA.png" TargetMode="External"/><Relationship Id="rId63" Type="http://schemas.openxmlformats.org/officeDocument/2006/relationships/hyperlink" Target="https://github.com/nflverse/nflfastR-data/raw/master/wordmarks/KC.pn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upload.wikimedia.org/wikipedia/commons/thumb/1/15/Dallas_Cowboys.svg/100px-Dallas_Cowboys.svg.png" TargetMode="External"/><Relationship Id="rId112" Type="http://schemas.openxmlformats.org/officeDocument/2006/relationships/image" Target="../media/image56.png"/><Relationship Id="rId16" Type="http://schemas.openxmlformats.org/officeDocument/2006/relationships/image" Target="../media/image8.png"/><Relationship Id="rId107" Type="http://schemas.openxmlformats.org/officeDocument/2006/relationships/hyperlink" Target="https://github.com/nflverse/nflfastR-data/raw/master/wordmarks/CAR.png" TargetMode="External"/><Relationship Id="rId11" Type="http://schemas.openxmlformats.org/officeDocument/2006/relationships/hyperlink" Target="https://github.com/nflverse/nflfastR-data/raw/master/wordmarks/TB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en/thumb/b/b9/New_England_Patriots_logo.svg/100px-New_England_Patriots_logo.svg.png" TargetMode="External"/><Relationship Id="rId53" Type="http://schemas.openxmlformats.org/officeDocument/2006/relationships/hyperlink" Target="https://upload.wikimedia.org/wikipedia/en/thumb/8/8a/Los_Angeles_Rams_logo.svg/100px-Los_Angeles_Rams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github.com/nflverse/nflfastR-data/raw/master/wordmarks/GB.png" TargetMode="External"/><Relationship Id="rId102" Type="http://schemas.openxmlformats.org/officeDocument/2006/relationships/image" Target="../media/image51.png"/><Relationship Id="rId123" Type="http://schemas.openxmlformats.org/officeDocument/2006/relationships/hyperlink" Target="https://github.com/nflverse/nflfastR-data/raw/master/wordmarks/PHI.png" TargetMode="External"/><Relationship Id="rId5" Type="http://schemas.openxmlformats.org/officeDocument/2006/relationships/hyperlink" Target="https://github.com/nflverse/nflfastR-data/raw/master/titans.png" TargetMode="External"/><Relationship Id="rId90" Type="http://schemas.openxmlformats.org/officeDocument/2006/relationships/image" Target="../media/image45.png"/><Relationship Id="rId95" Type="http://schemas.openxmlformats.org/officeDocument/2006/relationships/hyperlink" Target="https://github.com/nflverse/nflfastR-data/raw/master/wordmarks/CLE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github.com/nflverse/nflfastR-data/raw/master/wordmarks/NYJ.png" TargetMode="External"/><Relationship Id="rId43" Type="http://schemas.openxmlformats.org/officeDocument/2006/relationships/hyperlink" Target="https://github.com/nflverse/nflfastR-data/raw/master/wordmarks/MIN.pn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s://upload.wikimedia.org/wikipedia/commons/thumb/0/00/Indianapolis_Colts_logo.svg/100px-Indianapolis_Colts_logo.svg.png" TargetMode="External"/><Relationship Id="rId113" Type="http://schemas.openxmlformats.org/officeDocument/2006/relationships/hyperlink" Target="https://upload.wikimedia.org/wikipedia/en/thumb/1/16/Baltimore_Ravens_logo.svg/193px-Baltimore_Ravens_logo.svg.png" TargetMode="External"/><Relationship Id="rId118" Type="http://schemas.openxmlformats.org/officeDocument/2006/relationships/image" Target="../media/image59.png"/><Relationship Id="rId80" Type="http://schemas.openxmlformats.org/officeDocument/2006/relationships/image" Target="../media/image40.png"/><Relationship Id="rId85" Type="http://schemas.openxmlformats.org/officeDocument/2006/relationships/hyperlink" Target="https://upload.wikimedia.org/wikipedia/en/thumb/4/44/Denver_Broncos_logo.svg/100px-Denver_Broncos_logo.svg.png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en/thumb/8/8e/Seattle_Seahawks_logo.svg/100px-Seattle_Seahawks_logo.svg.png" TargetMode="External"/><Relationship Id="rId33" Type="http://schemas.openxmlformats.org/officeDocument/2006/relationships/hyperlink" Target="https://upload.wikimedia.org/wikipedia/commons/thumb/5/50/New_Orleans_Saints_logo.svg/98px-New_Orleans_Saints_logo.svg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github.com/nflverse/nflfastR-data/raw/master/wordmarks/LAC.png" TargetMode="External"/><Relationship Id="rId103" Type="http://schemas.openxmlformats.org/officeDocument/2006/relationships/hyperlink" Target="https://github.com/nflverse/nflfastR-data/raw/master/wordmarks/CHI.png" TargetMode="External"/><Relationship Id="rId108" Type="http://schemas.openxmlformats.org/officeDocument/2006/relationships/image" Target="../media/image54.png"/><Relationship Id="rId124" Type="http://schemas.openxmlformats.org/officeDocument/2006/relationships/image" Target="../media/image62.png"/><Relationship Id="rId54" Type="http://schemas.openxmlformats.org/officeDocument/2006/relationships/image" Target="../media/image27.png"/><Relationship Id="rId70" Type="http://schemas.openxmlformats.org/officeDocument/2006/relationships/image" Target="../media/image35.png"/><Relationship Id="rId75" Type="http://schemas.openxmlformats.org/officeDocument/2006/relationships/hyperlink" Target="https://github.com/nflverse/nflfastR-data/raw/master/wordmarks/HOU.png" TargetMode="External"/><Relationship Id="rId91" Type="http://schemas.openxmlformats.org/officeDocument/2006/relationships/hyperlink" Target="https://github.com/nflverse/nflfastR-data/raw/master/wordmarks/DAL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e/e2/Washington_commanders.svg/100px-Washington_commanders.svg.png" TargetMode="External"/><Relationship Id="rId6" Type="http://schemas.openxmlformats.org/officeDocument/2006/relationships/image" Target="../media/image3.png"/><Relationship Id="rId23" Type="http://schemas.openxmlformats.org/officeDocument/2006/relationships/hyperlink" Target="https://github.com/nflverse/nflfastR-data/raw/master/wordmarks/PIT.png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https://upload.wikimedia.org/wikipedia/en/thumb/4/48/Las_Vegas_Raiders_logo.svg/100px-Las_Vegas_Raiders_logo.svg.png" TargetMode="External"/><Relationship Id="rId114" Type="http://schemas.openxmlformats.org/officeDocument/2006/relationships/image" Target="../media/image57.png"/><Relationship Id="rId119" Type="http://schemas.openxmlformats.org/officeDocument/2006/relationships/hyperlink" Target="https://github.com/nflverse/nflfastR-data/raw/master/wordmarks/ATL.png" TargetMode="External"/><Relationship Id="rId44" Type="http://schemas.openxmlformats.org/officeDocument/2006/relationships/image" Target="../media/image22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en/thumb/7/74/Jacksonville_Jaguars_logo.svg/100px-Jacksonville_Jaguars_logo.svg.png" TargetMode="External"/><Relationship Id="rId81" Type="http://schemas.openxmlformats.org/officeDocument/2006/relationships/hyperlink" Target="https://upload.wikimedia.org/wikipedia/en/thumb/7/71/Detroit_Lions_logo.svg/100px-Detroit_Lions_logo.svg.png" TargetMode="External"/><Relationship Id="rId86" Type="http://schemas.openxmlformats.org/officeDocument/2006/relationships/image" Target="../media/image43.png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en/thumb/a/a2/Tampa_Bay_Buccaneers_logo.svg/100px-Tampa_Bay_Buccaneers_logo.svg.png" TargetMode="External"/><Relationship Id="rId13" Type="http://schemas.openxmlformats.org/officeDocument/2006/relationships/hyperlink" Target="https://upload.wikimedia.org/wikipedia/commons/thumb/3/3a/San_Francisco_49ers_logo.svg/100px-San_Francisco_49ers_logo.svg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github.com/nflverse/nflfastR-data/raw/master/wordmarks/NE.png" TargetMode="External"/><Relationship Id="rId109" Type="http://schemas.openxmlformats.org/officeDocument/2006/relationships/hyperlink" Target="https://upload.wikimedia.org/wikipedia/en/thumb/7/77/Buffalo_Bills_logo.svg/189px-Buffalo_Bills_logo.svg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github.com/nflverse/nflfastR-data/raw/master/wordmarks/LAR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8/81/Cincinnati_Bengals_logo.svg/100px-Cincinnati_Bengals_logo.svg.png" TargetMode="External"/><Relationship Id="rId104" Type="http://schemas.openxmlformats.org/officeDocument/2006/relationships/image" Target="../media/image52.png"/><Relationship Id="rId120" Type="http://schemas.openxmlformats.org/officeDocument/2006/relationships/image" Target="../media/image60.png"/><Relationship Id="rId7" Type="http://schemas.openxmlformats.org/officeDocument/2006/relationships/hyperlink" Target="https://github.com/nflverse/nflfastR-data/raw/master/wordmarks/TEN.png" TargetMode="External"/><Relationship Id="rId71" Type="http://schemas.openxmlformats.org/officeDocument/2006/relationships/hyperlink" Target="https://github.com/nflverse/nflfastR-data/raw/master/wordmarks/IND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6/60/New_York_Giants_logo.svg/100px-New_York_Giants_logo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en/thumb/3/37/Miami_Dolphins_logo.svg/100px-Miami_Dolphins_logo.svg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github.com/nflverse/nflfastR-data/raw/master/wordmarks/DEN.png" TargetMode="External"/><Relationship Id="rId110" Type="http://schemas.openxmlformats.org/officeDocument/2006/relationships/image" Target="../media/image55.png"/><Relationship Id="rId115" Type="http://schemas.openxmlformats.org/officeDocument/2006/relationships/hyperlink" Target="https://github.com/nflverse/nflfastR-data/raw/master/wordmarks/BAL.png" TargetMode="External"/><Relationship Id="rId61" Type="http://schemas.openxmlformats.org/officeDocument/2006/relationships/hyperlink" Target="https://upload.wikimedia.org/wikipedia/en/thumb/e/e1/Kansas_City_Chiefs_logo.svg/100px-Kansas_City_Chiefs_logo.svg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github.com/nflverse/nflfastR-data/raw/master/wordmarks/SEA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github.com/nflverse/nflfastR-data/raw/master/wordmarks/NO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commons/thumb/5/50/Green_Bay_Packers_logo.svg/100px-Green_Bay_Packers_logo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en/thumb/1/1c/Carolina_Panthers_logo.svg/100px-Carolina_Panthers_logo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github.com/nflverse/nflfastR-data/raw/master/wordmarks/LV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upload.wikimedia.org/wikipedia/en/thumb/d/d9/Cleveland_Browns_logo.svg/100px-Cleveland_Browns_logo.svg.png" TargetMode="External"/><Relationship Id="rId98" Type="http://schemas.openxmlformats.org/officeDocument/2006/relationships/image" Target="../media/image49.png"/><Relationship Id="rId121" Type="http://schemas.openxmlformats.org/officeDocument/2006/relationships/hyperlink" Target="https://upload.wikimedia.org/wikipedia/en/thumb/8/8e/Philadelphia_Eagles_logo.svg/100px-Philadelphia_Eagles_logo.svg.png" TargetMode="External"/><Relationship Id="rId3" Type="http://schemas.openxmlformats.org/officeDocument/2006/relationships/hyperlink" Target="https://github.com/nflverse/nflfastR-data/raw/master/wordmarks/WAS.png" TargetMode="External"/><Relationship Id="rId25" Type="http://schemas.openxmlformats.org/officeDocument/2006/relationships/hyperlink" Target="https://upload.wikimedia.org/wikipedia/en/thumb/6/6b/New_York_Jets_logo.svg/100px-New_York_Jets_logo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github.com/nflverse/nflfastR-data/raw/master/wordmarks/JAX.png" TargetMode="External"/><Relationship Id="rId116" Type="http://schemas.openxmlformats.org/officeDocument/2006/relationships/image" Target="../media/image58.png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en/thumb/4/48/Minnesota_Vikings_logo.svg/98px-Minnesota_Vikings_logo.svg.png" TargetMode="External"/><Relationship Id="rId62" Type="http://schemas.openxmlformats.org/officeDocument/2006/relationships/image" Target="../media/image31.png"/><Relationship Id="rId83" Type="http://schemas.openxmlformats.org/officeDocument/2006/relationships/hyperlink" Target="https://github.com/nflverse/nflfastR-data/raw/master/wordmarks/DET.png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github.com/nflverse/nflfastR-data/raw/master/wordmarks/BUF.png" TargetMode="External"/><Relationship Id="rId15" Type="http://schemas.openxmlformats.org/officeDocument/2006/relationships/hyperlink" Target="https://github.com/nflverse/nflfastR-data/raw/master/wordmarks/SF.png" TargetMode="External"/><Relationship Id="rId36" Type="http://schemas.openxmlformats.org/officeDocument/2006/relationships/image" Target="../media/image18.png"/><Relationship Id="rId57" Type="http://schemas.openxmlformats.org/officeDocument/2006/relationships/hyperlink" Target="https://upload.wikimedia.org/wikipedia/en/thumb/7/72/NFL_Chargers_logo.svg/100px-NFL_Chargers_logo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github.com/nflverse/nflfastR-data/raw/master/wordmarks/NYG.png" TargetMode="External"/><Relationship Id="rId52" Type="http://schemas.openxmlformats.org/officeDocument/2006/relationships/image" Target="../media/image26.png"/><Relationship Id="rId73" Type="http://schemas.openxmlformats.org/officeDocument/2006/relationships/hyperlink" Target="https://upload.wikimedia.org/wikipedia/en/thumb/2/28/Houston_Texans_logo.svg/100px-Houston_Texans_logo.svg.png" TargetMode="Externa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hyperlink" Target="https://github.com/nflverse/nflfastR-data/raw/master/wordmarks/CIN.png" TargetMode="External"/><Relationship Id="rId101" Type="http://schemas.openxmlformats.org/officeDocument/2006/relationships/hyperlink" Target="https://upload.wikimedia.org/wikipedia/commons/thumb/5/5c/Chicago_Bears_logo.svg/100px-Chicago_Bears_logo.svg.png" TargetMode="External"/><Relationship Id="rId122" Type="http://schemas.openxmlformats.org/officeDocument/2006/relationships/image" Target="../media/image6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  <webImageSrd>
    <address r:id="rId107"/>
    <blip r:id="rId108"/>
  </webImageSrd>
  <webImageSrd>
    <address r:id="rId109"/>
    <blip r:id="rId110"/>
  </webImageSrd>
  <webImageSrd>
    <address r:id="rId111"/>
    <blip r:id="rId112"/>
  </webImageSrd>
  <webImageSrd>
    <address r:id="rId113"/>
    <blip r:id="rId114"/>
  </webImageSrd>
  <webImageSrd>
    <address r:id="rId115"/>
    <blip r:id="rId116"/>
  </webImageSrd>
  <webImageSrd>
    <address r:id="rId117"/>
    <blip r:id="rId118"/>
  </webImageSrd>
  <webImageSrd>
    <address r:id="rId119"/>
    <blip r:id="rId120"/>
  </webImageSrd>
  <webImageSrd>
    <address r:id="rId121"/>
    <blip r:id="rId122"/>
  </webImageSrd>
  <webImageSrd>
    <address r:id="rId123"/>
    <blip r:id="rId124"/>
  </webImageSrd>
</webImagesSrd>
</file>

<file path=xl/richData/rdrichvalue.xml><?xml version="1.0" encoding="utf-8"?>
<rvData xmlns="http://schemas.microsoft.com/office/spreadsheetml/2017/richdata" count="62">
  <rv s="0">
    <v>0</v>
    <v>1</v>
    <v>0</v>
    <v>0</v>
  </rv>
  <rv s="0">
    <v>1</v>
    <v>1</v>
    <v>0</v>
    <v>0</v>
  </rv>
  <rv s="0">
    <v>2</v>
    <v>1</v>
    <v>0</v>
    <v>0</v>
  </rv>
  <rv s="0">
    <v>3</v>
    <v>1</v>
    <v>0</v>
    <v>0</v>
  </rv>
  <rv s="0">
    <v>4</v>
    <v>1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1</v>
    <v>0</v>
    <v>0</v>
  </rv>
  <rv s="0">
    <v>9</v>
    <v>1</v>
    <v>0</v>
    <v>0</v>
  </rv>
  <rv s="0">
    <v>10</v>
    <v>1</v>
    <v>0</v>
    <v>0</v>
  </rv>
  <rv s="0">
    <v>11</v>
    <v>1</v>
    <v>0</v>
    <v>0</v>
  </rv>
  <rv s="0">
    <v>12</v>
    <v>1</v>
    <v>0</v>
    <v>0</v>
  </rv>
  <rv s="0">
    <v>13</v>
    <v>1</v>
    <v>0</v>
    <v>0</v>
  </rv>
  <rv s="0">
    <v>14</v>
    <v>1</v>
    <v>0</v>
    <v>0</v>
  </rv>
  <rv s="0">
    <v>15</v>
    <v>1</v>
    <v>0</v>
    <v>0</v>
  </rv>
  <rv s="0">
    <v>16</v>
    <v>1</v>
    <v>0</v>
    <v>0</v>
  </rv>
  <rv s="0">
    <v>17</v>
    <v>1</v>
    <v>0</v>
    <v>0</v>
  </rv>
  <rv s="0">
    <v>18</v>
    <v>1</v>
    <v>0</v>
    <v>0</v>
  </rv>
  <rv s="0">
    <v>19</v>
    <v>1</v>
    <v>0</v>
    <v>0</v>
  </rv>
  <rv s="0">
    <v>20</v>
    <v>1</v>
    <v>0</v>
    <v>0</v>
  </rv>
  <rv s="0">
    <v>21</v>
    <v>1</v>
    <v>0</v>
    <v>0</v>
  </rv>
  <rv s="0">
    <v>22</v>
    <v>1</v>
    <v>0</v>
    <v>0</v>
  </rv>
  <rv s="0">
    <v>23</v>
    <v>1</v>
    <v>0</v>
    <v>0</v>
  </rv>
  <rv s="0">
    <v>24</v>
    <v>1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1</v>
    <v>0</v>
    <v>0</v>
  </rv>
  <rv s="0">
    <v>29</v>
    <v>1</v>
    <v>0</v>
    <v>0</v>
  </rv>
  <rv s="0">
    <v>30</v>
    <v>1</v>
    <v>0</v>
    <v>0</v>
  </rv>
  <rv s="0">
    <v>31</v>
    <v>1</v>
    <v>0</v>
    <v>0</v>
  </rv>
  <rv s="0">
    <v>32</v>
    <v>1</v>
    <v>0</v>
    <v>0</v>
  </rv>
  <rv s="0">
    <v>33</v>
    <v>1</v>
    <v>0</v>
    <v>0</v>
  </rv>
  <rv s="0">
    <v>34</v>
    <v>1</v>
    <v>0</v>
    <v>0</v>
  </rv>
  <rv s="0">
    <v>35</v>
    <v>1</v>
    <v>0</v>
    <v>0</v>
  </rv>
  <rv s="0">
    <v>36</v>
    <v>1</v>
    <v>0</v>
    <v>0</v>
  </rv>
  <rv s="0">
    <v>37</v>
    <v>1</v>
    <v>0</v>
    <v>0</v>
  </rv>
  <rv s="0">
    <v>38</v>
    <v>1</v>
    <v>0</v>
    <v>0</v>
  </rv>
  <rv s="0">
    <v>39</v>
    <v>1</v>
    <v>0</v>
    <v>0</v>
  </rv>
  <rv s="0">
    <v>40</v>
    <v>1</v>
    <v>0</v>
    <v>0</v>
  </rv>
  <rv s="0">
    <v>41</v>
    <v>1</v>
    <v>0</v>
    <v>0</v>
  </rv>
  <rv s="0">
    <v>42</v>
    <v>1</v>
    <v>0</v>
    <v>0</v>
  </rv>
  <rv s="0">
    <v>43</v>
    <v>1</v>
    <v>0</v>
    <v>0</v>
  </rv>
  <rv s="0">
    <v>44</v>
    <v>1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1</v>
    <v>0</v>
    <v>0</v>
  </rv>
  <rv s="0">
    <v>50</v>
    <v>1</v>
    <v>0</v>
    <v>0</v>
  </rv>
  <rv s="0">
    <v>51</v>
    <v>1</v>
    <v>0</v>
    <v>0</v>
  </rv>
  <rv s="0">
    <v>52</v>
    <v>1</v>
    <v>0</v>
    <v>0</v>
  </rv>
  <rv s="0">
    <v>53</v>
    <v>1</v>
    <v>0</v>
    <v>0</v>
  </rv>
  <rv s="0">
    <v>54</v>
    <v>1</v>
    <v>0</v>
    <v>0</v>
  </rv>
  <rv s="0">
    <v>55</v>
    <v>1</v>
    <v>0</v>
    <v>0</v>
  </rv>
  <rv s="0">
    <v>56</v>
    <v>1</v>
    <v>0</v>
    <v>0</v>
  </rv>
  <rv s="0">
    <v>57</v>
    <v>1</v>
    <v>0</v>
    <v>0</v>
  </rv>
  <rv s="0">
    <v>58</v>
    <v>1</v>
    <v>0</v>
    <v>0</v>
  </rv>
  <rv s="0">
    <v>59</v>
    <v>1</v>
    <v>0</v>
    <v>0</v>
  </rv>
  <rv s="0">
    <v>60</v>
    <v>1</v>
    <v>0</v>
    <v>0</v>
  </rv>
  <rv s="0">
    <v>61</v>
    <v>1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C509F8-ED89-4C3E-9203-83C2130D9117}" name="DepthChart" displayName="DepthChart" ref="A1:Q32" tableType="queryTable" totalsRowShown="0">
  <autoFilter ref="A1:Q32" xr:uid="{7FC509F8-ED89-4C3E-9203-83C2130D9117}"/>
  <tableColumns count="17">
    <tableColumn id="1" xr3:uid="{C7597653-D563-4A5D-9CCA-D4CCC667BA71}" uniqueName="1" name="Column1" queryTableFieldId="1" dataDxfId="105"/>
    <tableColumn id="2" xr3:uid="{A9B1199F-F75B-4790-8176-BCDC9B8FF1FB}" uniqueName="2" name="Column2" queryTableFieldId="2" dataDxfId="104"/>
    <tableColumn id="3" xr3:uid="{ECAD83E4-8A4C-4C11-8D6A-EA316B583D17}" uniqueName="3" name="Column3" queryTableFieldId="3" dataDxfId="103"/>
    <tableColumn id="4" xr3:uid="{D0005FFB-D290-4C7D-A5F6-AA5BC3BC86E6}" uniqueName="4" name="Column4" queryTableFieldId="4" dataDxfId="102"/>
    <tableColumn id="5" xr3:uid="{8DE638B7-C4F9-47D4-9BD7-9F36473DEBB4}" uniqueName="5" name="Column5" queryTableFieldId="5" dataDxfId="101"/>
    <tableColumn id="6" xr3:uid="{E98CDAFD-96B8-4AB9-A8CA-6036E9A73A31}" uniqueName="6" name="Column6" queryTableFieldId="6" dataDxfId="100"/>
    <tableColumn id="7" xr3:uid="{9855CAEC-BA0A-4E5B-A4D6-AF0D9039F13F}" uniqueName="7" name="Column7" queryTableFieldId="7" dataDxfId="99"/>
    <tableColumn id="8" xr3:uid="{5FEEF242-7B70-4F43-B9D0-F5BA39A9E914}" uniqueName="8" name="Column8" queryTableFieldId="8" dataDxfId="98"/>
    <tableColumn id="9" xr3:uid="{FA7C4572-9E24-44F3-80D4-36DF5AE3241F}" uniqueName="9" name="Column9" queryTableFieldId="9" dataDxfId="97"/>
    <tableColumn id="10" xr3:uid="{BE932878-6B9D-486C-B410-E96EC7CF542B}" uniqueName="10" name="Column10" queryTableFieldId="10" dataDxfId="96"/>
    <tableColumn id="11" xr3:uid="{CF274479-C15F-409B-97E3-2EA238C051ED}" uniqueName="11" name="Column11" queryTableFieldId="11" dataDxfId="95"/>
    <tableColumn id="12" xr3:uid="{B4A16EF2-5451-4554-9DD1-E1D7C5C6CA47}" uniqueName="12" name="Column12" queryTableFieldId="12" dataDxfId="94"/>
    <tableColumn id="13" xr3:uid="{C3652163-1B16-46AC-8ED2-CD0E6592D834}" uniqueName="13" name="Column13" queryTableFieldId="13" dataDxfId="93"/>
    <tableColumn id="14" xr3:uid="{FD2171AF-0428-4993-B2FF-D39D72251728}" uniqueName="14" name="Column14" queryTableFieldId="14" dataDxfId="92"/>
    <tableColumn id="15" xr3:uid="{BC565A4A-67E3-4E55-B71E-C0515F48F148}" uniqueName="15" name="Column15" queryTableFieldId="15" dataDxfId="91"/>
    <tableColumn id="16" xr3:uid="{550D12F1-C840-4314-A141-5BB08E0E4C62}" uniqueName="16" name="Column16" queryTableFieldId="16" dataDxfId="90"/>
    <tableColumn id="17" xr3:uid="{5C1F2D36-31A8-4282-A6CC-58DA3C47F4F6}" uniqueName="17" name="Column17" queryTableFieldId="17" dataDxfId="8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E6CEE13-34BE-4736-9E9B-17334F3E21D9}" name="D_passingRates" displayName="D_passingRates" ref="A4:K24" totalsRowShown="0" headerRowDxfId="88">
  <autoFilter ref="A4:K24" xr:uid="{B8C0CBA3-0627-4CA0-9250-D389AD1E9DE2}"/>
  <tableColumns count="11">
    <tableColumn id="1" xr3:uid="{8B1C719C-8BAF-4CA2-9687-A54B7AE63ACD}" name="Player Name"/>
    <tableColumn id="2" xr3:uid="{B06BF5F3-1C4F-4190-BACA-AF68FB3631CE}" name="Sum of attempts"/>
    <tableColumn id="3" xr3:uid="{6C58A307-70DF-4B1D-87EE-02B591DCC374}" name="Sum of completions"/>
    <tableColumn id="4" xr3:uid="{05076D5A-E240-4741-A92B-58186E595998}" name="Sum of passing_yards"/>
    <tableColumn id="5" xr3:uid="{F8712347-3B9E-46AA-9C77-6B3A89327929}" name="Sum of passing_tds"/>
    <tableColumn id="6" xr3:uid="{90FCB4CE-BEFD-4B89-96D5-8AFAD844EFCB}" name="Sum of interceptions" dataDxfId="87"/>
    <tableColumn id="7" xr3:uid="{E87921C0-55B2-44A9-A8B4-84A41BB6DCA1}" name="Comp. %" dataDxfId="86"/>
    <tableColumn id="8" xr3:uid="{2AA2DC39-38C0-4033-B1C1-10702691C0DC}" name="Yards per Comp" dataDxfId="85"/>
    <tableColumn id="9" xr3:uid="{8A2B78E8-CEE3-42C2-B458-F1A3E33227A7}" name="Passing TD per Comp" dataDxfId="84"/>
    <tableColumn id="10" xr3:uid="{5ADD4BC8-77FB-4FB4-BE97-EA03E0CFF890}" name="Int per Att" dataDxfId="83"/>
    <tableColumn id="11" xr3:uid="{51BE8BD8-A745-4856-B693-9C7B467699A3}" name="Yards per Att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7D44451-31C1-4F32-8D08-ACE54FC7707D}" name="D_rushingRates" displayName="D_rushingRates" ref="M4:U24" totalsRowShown="0" headerRowDxfId="82">
  <autoFilter ref="M4:U24" xr:uid="{84C3A696-EA93-4515-9772-F9EB4270B2EC}"/>
  <tableColumns count="9">
    <tableColumn id="1" xr3:uid="{E2BD0E85-B18E-4547-9993-6200F7786D17}" name="player_display_name"/>
    <tableColumn id="2" xr3:uid="{3974232C-D69E-4F2F-8365-08226D42500C}" name="Sum of rushing_yards" dataDxfId="81"/>
    <tableColumn id="3" xr3:uid="{720406A1-DD73-491C-B92D-D310A76537FF}" name="Sum of carries" dataDxfId="80"/>
    <tableColumn id="4" xr3:uid="{0C4350CA-DB57-42D0-A58B-194A616711AA}" name="Sum of rushing_tds" dataDxfId="79"/>
    <tableColumn id="5" xr3:uid="{6971E3E8-24BB-4305-B33F-9B7C948E3FED}" name="Sum of rushing_fumbles_lost" dataDxfId="78"/>
    <tableColumn id="6" xr3:uid="{27590957-75CA-4182-B8ED-D5D359C4B348}" name="Yards per Carry" dataDxfId="77"/>
    <tableColumn id="7" xr3:uid="{001551DB-F831-4010-B698-1C391176F436}" name="TD per Carry" dataDxfId="76"/>
    <tableColumn id="8" xr3:uid="{18BC7D3A-979A-44BE-8D0E-35146E028F1C}" name="Fumbles per Carry" dataDxfId="75"/>
    <tableColumn id="9" xr3:uid="{9EC5747D-ADAC-4B6D-A038-C12EE390EE71}" name="TD per Yard" dataDxfId="7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BA0E809-B780-4B4E-8986-EF41F290F1C0}" name="D_Receiving" displayName="D_Receiving" ref="W4:AH24" totalsRowShown="0" headerRowDxfId="73">
  <autoFilter ref="W4:AH24" xr:uid="{D5D8E548-1A10-4DD2-AB4F-5BF431F494B3}"/>
  <tableColumns count="12">
    <tableColumn id="1" xr3:uid="{81A010F7-AE0F-474F-AEAB-AA7E78D234B3}" name="Player Name"/>
    <tableColumn id="2" xr3:uid="{82E24934-534D-4EC4-BE32-2E8EFFAD0B4A}" name="Sum of targets" dataDxfId="72"/>
    <tableColumn id="3" xr3:uid="{C7C71CF1-D20D-490D-9F4D-DAF1B44A0DAA}" name="Sum of receptions" dataDxfId="71"/>
    <tableColumn id="4" xr3:uid="{CE5F7302-9E69-4016-9DD0-8047F8D9D2BD}" name="Sum of receiving_yards" dataDxfId="70"/>
    <tableColumn id="5" xr3:uid="{28307346-0004-45F7-A6AA-B9FDF8B50DC0}" name="Sum of receiving_tds" dataDxfId="69"/>
    <tableColumn id="6" xr3:uid="{0E3A6839-9242-4E9D-A7EF-F06A4D767CCB}" name="Sum of receiving_fumbles_lost" dataDxfId="68"/>
    <tableColumn id="7" xr3:uid="{42377E9F-BA24-492A-848E-7ACCA28410B9}" name="Rep Conv %" dataDxfId="67"/>
    <tableColumn id="8" xr3:uid="{C4776717-6087-42E8-B51F-CC8F83A64B61}" name="Yard per Recp" dataDxfId="66"/>
    <tableColumn id="9" xr3:uid="{10D7C53A-DED8-4456-ACF5-49659A89C682}" name="TD per Target" dataDxfId="65"/>
    <tableColumn id="10" xr3:uid="{C384D252-151D-4931-B052-E371DD4A2C5C}" name="Fumbles per Recp" dataDxfId="64"/>
    <tableColumn id="11" xr3:uid="{9498A159-1850-4F0D-B4AA-B58BCCD6B854}" name="TD per Yards" dataDxfId="63"/>
    <tableColumn id="12" xr3:uid="{6114D7CF-E466-4B7C-A8CE-0558EB4A0A72}" name="Yard Per Target" dataDxfId="6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C0CBA3-0627-4CA0-9250-D389AD1E9DE2}" name="passingRates" displayName="passingRates" ref="A4:K1261" totalsRowShown="0" headerRowDxfId="61">
  <autoFilter ref="A4:K1261" xr:uid="{B8C0CBA3-0627-4CA0-9250-D389AD1E9DE2}"/>
  <tableColumns count="11">
    <tableColumn id="1" xr3:uid="{8284A393-A71B-4F51-BA8C-FCBFCCDCF806}" name="Player Name"/>
    <tableColumn id="2" xr3:uid="{9D271235-7BB4-4289-8A3F-8ED6757EDD72}" name="Sum of attempts"/>
    <tableColumn id="3" xr3:uid="{E3C48591-14E9-41FC-80B0-24CAA7F2FEC8}" name="Sum of completions"/>
    <tableColumn id="4" xr3:uid="{E92BBFCB-AB84-41F9-9847-E4D41B452DD6}" name="Sum of passing_yards"/>
    <tableColumn id="5" xr3:uid="{57EB2D37-847B-4E6A-AAEF-2A2594E563DE}" name="Sum of passing_tds"/>
    <tableColumn id="6" xr3:uid="{866F5C2E-1F24-4D39-B8FF-47229D586714}" name="Sum of interceptions" dataDxfId="60"/>
    <tableColumn id="7" xr3:uid="{6EA8A9EE-DC60-4592-8261-4BCE5A82597D}" name="Comp. %" dataDxfId="59"/>
    <tableColumn id="8" xr3:uid="{F2274B41-9601-4980-96B4-8B45694F8D4B}" name="Yards per Comp" dataDxfId="58"/>
    <tableColumn id="9" xr3:uid="{4BD38B2C-4EEF-4A1F-B47A-2C1858EB58C7}" name="Passing TD per Comp" dataDxfId="57"/>
    <tableColumn id="10" xr3:uid="{71E1D52E-17C8-46D9-86F0-4AF7B2E121B6}" name="Int per Att" dataDxfId="56"/>
    <tableColumn id="11" xr3:uid="{F0DF39E7-B2C8-4833-92B0-5018FBC02508}" name="Yds per Att" dataDxfId="3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C3A696-EA93-4515-9772-F9EB4270B2EC}" name="rushingRates" displayName="rushingRates" ref="M4:U1261" totalsRowShown="0">
  <autoFilter ref="M4:U1261" xr:uid="{84C3A696-EA93-4515-9772-F9EB4270B2EC}"/>
  <tableColumns count="9">
    <tableColumn id="1" xr3:uid="{579265A8-7505-40E9-8621-C83303BFF92E}" name="player_display_name"/>
    <tableColumn id="2" xr3:uid="{D42F32CD-3E73-41E1-9629-88766F29ECDB}" name="Sum of rushing_yards"/>
    <tableColumn id="3" xr3:uid="{2B18C8DD-4F20-4F9D-BEB9-62DCB042CAF5}" name="Sum of carries"/>
    <tableColumn id="4" xr3:uid="{221FC179-3F60-4CC9-892B-EE0705423D36}" name="Sum of rushing_tds"/>
    <tableColumn id="5" xr3:uid="{09961E85-1905-4059-8B34-906EBA13C5B8}" name="Sum of rushing_fumbles_lost"/>
    <tableColumn id="6" xr3:uid="{AF075D04-FFB7-4EED-9710-5536EE88F06E}" name="Yards per Carry"/>
    <tableColumn id="7" xr3:uid="{1C453BDE-3DC9-4785-A1A3-B6D50C3B2CE2}" name="TD per Carry"/>
    <tableColumn id="8" xr3:uid="{A5CF90A0-8207-4509-81A7-C864A155664C}" name="Fumbles per Carry"/>
    <tableColumn id="9" xr3:uid="{DBD76C28-CBF6-42EE-9389-F6C018A92565}" name="TD per Yar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D8E548-1A10-4DD2-AB4F-5BF431F494B3}" name="Receiving" displayName="Receiving" ref="W4:AH1261" totalsRowShown="0" headerRowDxfId="55">
  <autoFilter ref="W4:AH1261" xr:uid="{D5D8E548-1A10-4DD2-AB4F-5BF431F494B3}"/>
  <tableColumns count="12">
    <tableColumn id="1" xr3:uid="{768AE1A1-A057-4F3B-86D8-0CD26D6C371A}" name="Player Name"/>
    <tableColumn id="2" xr3:uid="{313F0F41-10F8-488F-B932-797070716C4D}" name="Sum of targets"/>
    <tableColumn id="3" xr3:uid="{A768957D-CB22-4B8A-B858-72C975E790D0}" name="Sum of receptions"/>
    <tableColumn id="4" xr3:uid="{2F6DA851-64FF-4711-97B5-E3B2D6DAF253}" name="Sum of receiving_yards"/>
    <tableColumn id="5" xr3:uid="{58C8F785-ACC7-498F-A6FD-985D2846974D}" name="Sum of receiving_tds"/>
    <tableColumn id="6" xr3:uid="{59892DBA-9C66-45A1-B293-AA56792633A4}" name="Sum of receiving_fumbles_lost"/>
    <tableColumn id="7" xr3:uid="{83C50256-7FA8-4BD3-94E2-AC64A484EE50}" name="Rep Conv %" dataDxfId="54"/>
    <tableColumn id="8" xr3:uid="{81275C28-3D88-4F19-8B30-5C49B85D033A}" name="Yard per Recp" dataDxfId="53"/>
    <tableColumn id="9" xr3:uid="{FA37BECE-919F-4064-BCBC-001B71D454E3}" name="TD per Target" dataDxfId="52"/>
    <tableColumn id="10" xr3:uid="{C721F231-C59E-4B86-AA98-19378C03ACC9}" name="Fumbles per Recp" dataDxfId="51"/>
    <tableColumn id="11" xr3:uid="{1EF940F4-AA87-4820-BB4D-26DCA9676D37}" name="TD per Yards" dataDxfId="50"/>
    <tableColumn id="12" xr3:uid="{282474F9-7B10-41C9-84BA-ED3A69FD014D}" name="Yards per Target" dataDxfId="4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4783FE6-08C2-4427-85AF-0EB9A5653ECD}" name="TD_rates" displayName="TD_rates" ref="A1:D5" totalsRowShown="0">
  <autoFilter ref="A1:D5" xr:uid="{E4783FE6-08C2-4427-85AF-0EB9A5653ECD}"/>
  <tableColumns count="4">
    <tableColumn id="1" xr3:uid="{7B089FA1-4A73-4F18-B4AE-F2479C1F022E}" name="Pos"/>
    <tableColumn id="2" xr3:uid="{FB02302B-05A6-4CD6-889C-502CFE8D7CA6}" name="Passing TD per Att"/>
    <tableColumn id="3" xr3:uid="{7CFCFBDF-5F11-467A-9154-3D2C188DE6B7}" name="Rushing TD per Yard"/>
    <tableColumn id="4" xr3:uid="{F6DBA059-838E-40F5-B646-DD4E35E0E127}" name="Rec TD per Yar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F93975-C01B-4FBE-84CA-2FFCF674B838}" name="Teams" displayName="Teams" ref="A1:S33" totalsRowShown="0" headerRowDxfId="48">
  <autoFilter ref="A1:S33" xr:uid="{27F93975-C01B-4FBE-84CA-2FFCF674B838}"/>
  <tableColumns count="19">
    <tableColumn id="1" xr3:uid="{939D9460-6927-470D-8751-E6FC0E5A0E85}" name="team_abbr"/>
    <tableColumn id="2" xr3:uid="{41A507CD-3568-420B-81B2-DB4EE11A6355}" name="team_name"/>
    <tableColumn id="3" xr3:uid="{2E840957-8CD2-4753-864B-1D7D0266859C}" name="team_id"/>
    <tableColumn id="4" xr3:uid="{DDC2AEEF-8F53-4EFC-8286-AF4D99AEFDD5}" name="team_nick"/>
    <tableColumn id="5" xr3:uid="{7D17CD1E-8CE5-4406-BA37-D11C57359CD6}" name="team_conf"/>
    <tableColumn id="6" xr3:uid="{ED423978-494F-4F59-8B46-5B0BD3130843}" name="team_division"/>
    <tableColumn id="7" xr3:uid="{FF25F07F-4631-40D1-AEFD-F7450947810B}" name="team_color"/>
    <tableColumn id="8" xr3:uid="{38A00EEE-0D92-4D14-87B4-A1F1DA2D9BF8}" name="team_color2"/>
    <tableColumn id="9" xr3:uid="{4D6E1E7D-44B0-4DA4-88C7-AB40DAAC58AD}" name="team_color3"/>
    <tableColumn id="10" xr3:uid="{4388C8F8-30DB-4676-A782-D95181D05D02}" name="team_color4"/>
    <tableColumn id="11" xr3:uid="{33937751-583A-4802-A306-6B593DCC68BF}" name="team_logo_wikipedia"/>
    <tableColumn id="12" xr3:uid="{F97CC3A1-2491-48DC-84CD-980ECF1507CB}" name="team_logo_espn"/>
    <tableColumn id="13" xr3:uid="{01DB5C1E-94EE-4EA6-B6A4-24880803C411}" name="team_wordmark"/>
    <tableColumn id="14" xr3:uid="{D31C1544-439C-460C-BB06-D171A0DF00A5}" name="team_conference_logo"/>
    <tableColumn id="15" xr3:uid="{10B3D00C-BBAC-4456-94CF-DFAE34E8467B}" name="team_league_logo"/>
    <tableColumn id="16" xr3:uid="{ADC09815-63ED-41A1-9C24-32515268E69F}" name="." dataDxfId="47">
      <calculatedColumnFormula>""</calculatedColumnFormula>
    </tableColumn>
    <tableColumn id="17" xr3:uid="{D0E052A9-A8B8-4F10-9D0C-544D816AE0A7}" name="Number of Plays"/>
    <tableColumn id="18" xr3:uid="{D52089B3-E239-4FCD-B8C7-463FE6BBAE33}" name="Pass Split"/>
    <tableColumn id="19" xr3:uid="{431C69A7-22AC-4EA4-8332-F711DC3C0892}" name="Rush Spli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981027-EE79-4EAE-92A4-D388CE7E5780}" name="Table4" displayName="Table4" ref="A3:D35" totalsRowShown="0">
  <autoFilter ref="A3:D35" xr:uid="{52981027-EE79-4EAE-92A4-D388CE7E5780}"/>
  <tableColumns count="4">
    <tableColumn id="1" xr3:uid="{7CE304C2-3B38-428B-8E16-C6B9826FE823}" name="Team"/>
    <tableColumn id="2" xr3:uid="{118606DB-7624-4B23-A7F5-61B90CE5FA03}" name="Att per Game" dataDxfId="46"/>
    <tableColumn id="3" xr3:uid="{61D69CCA-4AB9-4CDA-90A1-581CFF498871}" name="Carr per Game" dataDxfId="45"/>
    <tableColumn id="4" xr3:uid="{07941C83-827A-461F-89D1-BB62EC341DAB}" name="Sacks Per Game" dataDxfId="4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C92C16-F2E4-4F74-ABFE-EF3D90A761A8}" name="DepthPosShare" displayName="DepthPosShare" ref="A3:G23" totalsRowShown="0">
  <autoFilter ref="A3:G23" xr:uid="{3FC92C16-F2E4-4F74-ABFE-EF3D90A761A8}"/>
  <tableColumns count="7">
    <tableColumn id="1" xr3:uid="{82682ED9-038E-4F21-B324-84680276F3DC}" name="Depth Chart Pos"/>
    <tableColumn id="2" xr3:uid="{5B498FF7-2AC9-4D85-9EE9-4E6F7438E556}" name="Atts" dataDxfId="43"/>
    <tableColumn id="3" xr3:uid="{08ECF812-00C8-47F7-AA70-30C918DF2AD6}" name="Carries" dataDxfId="42"/>
    <tableColumn id="4" xr3:uid="{D73C2AF5-1E7A-4997-8CD1-EC64A3E5D3E5}" name="Targets" dataDxfId="41"/>
    <tableColumn id="5" xr3:uid="{1ABCDCA1-FDDA-4D11-A534-094C01FE385F}" name="Share of Atts" dataDxfId="40"/>
    <tableColumn id="6" xr3:uid="{2F819B63-4123-4309-85FE-7CCF96EDD958}" name="Share of Carries" dataDxfId="39"/>
    <tableColumn id="7" xr3:uid="{0C01EDE1-36BF-405C-9F46-FDC25D61452A}" name="Share of Targets" dataDxfId="3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00D59F-A90E-4C4A-A9F2-2DF922B11FFF}" name="Table5" displayName="Table5" ref="A3:D835" totalsRowShown="0" headerRowDxfId="37">
  <autoFilter ref="A3:D835" xr:uid="{1100D59F-A90E-4C4A-A9F2-2DF922B11FFF}"/>
  <tableColumns count="4">
    <tableColumn id="1" xr3:uid="{CDD8DE21-D59A-443C-8AE9-91E9E1EE0E24}" name="Player Name"/>
    <tableColumn id="2" xr3:uid="{39ECA372-E510-4DD1-AA22-38983A64F703}" name="Share of Att" dataDxfId="36"/>
    <tableColumn id="3" xr3:uid="{65CFEFF4-04B8-470B-9152-5D3354993CD3}" name="Share of Carries" dataDxfId="35"/>
    <tableColumn id="4" xr3:uid="{3F5EF6BC-9718-4F09-BF77-455545F134CB}" name="Share of Targets" dataDxf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88B87-F562-4059-8D31-15311BA70CA4}">
  <dimension ref="A1:B6"/>
  <sheetViews>
    <sheetView tabSelected="1" workbookViewId="0">
      <selection activeCell="B7" sqref="B7"/>
    </sheetView>
  </sheetViews>
  <sheetFormatPr defaultRowHeight="14.5" x14ac:dyDescent="0.35"/>
  <cols>
    <col min="1" max="1" width="1.6328125" bestFit="1" customWidth="1"/>
  </cols>
  <sheetData>
    <row r="1" spans="1:2" x14ac:dyDescent="0.35">
      <c r="A1" t="s">
        <v>2332</v>
      </c>
      <c r="B1" t="s">
        <v>2318</v>
      </c>
    </row>
    <row r="2" spans="1:2" x14ac:dyDescent="0.35">
      <c r="A2" t="s">
        <v>2332</v>
      </c>
      <c r="B2" t="s">
        <v>2320</v>
      </c>
    </row>
    <row r="3" spans="1:2" x14ac:dyDescent="0.35">
      <c r="A3" t="s">
        <v>2332</v>
      </c>
      <c r="B3" t="s">
        <v>2321</v>
      </c>
    </row>
    <row r="4" spans="1:2" x14ac:dyDescent="0.35">
      <c r="B4" t="s">
        <v>2319</v>
      </c>
    </row>
    <row r="5" spans="1:2" x14ac:dyDescent="0.35">
      <c r="B5" t="s">
        <v>2339</v>
      </c>
    </row>
    <row r="6" spans="1:2" x14ac:dyDescent="0.35">
      <c r="B6" t="s">
        <v>2340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DA24C-12C0-4B2B-9D7A-4B355EE27610}">
  <dimension ref="A1:BT570"/>
  <sheetViews>
    <sheetView zoomScaleNormal="100" workbookViewId="0">
      <selection activeCell="A2" sqref="A2"/>
    </sheetView>
  </sheetViews>
  <sheetFormatPr defaultRowHeight="14.5" x14ac:dyDescent="0.35"/>
  <cols>
    <col min="1" max="1" width="3.26953125" bestFit="1" customWidth="1"/>
    <col min="2" max="2" width="17.81640625" bestFit="1" customWidth="1"/>
    <col min="3" max="3" width="4.81640625" bestFit="1" customWidth="1"/>
    <col min="4" max="4" width="3.81640625" bestFit="1" customWidth="1"/>
    <col min="5" max="12" width="6.1796875" style="94" customWidth="1"/>
    <col min="13" max="13" width="7" bestFit="1" customWidth="1"/>
    <col min="14" max="14" width="5.453125" bestFit="1" customWidth="1"/>
    <col min="15" max="15" width="5.453125" customWidth="1"/>
    <col min="16" max="16" width="5.1796875" customWidth="1"/>
    <col min="17" max="17" width="3.7265625" bestFit="1" customWidth="1"/>
    <col min="18" max="18" width="20.26953125" bestFit="1" customWidth="1"/>
    <col min="19" max="19" width="4.54296875" bestFit="1" customWidth="1"/>
    <col min="20" max="20" width="3.81640625" bestFit="1" customWidth="1"/>
    <col min="21" max="27" width="6.1796875" style="94" customWidth="1"/>
    <col min="28" max="28" width="7" bestFit="1" customWidth="1"/>
    <col min="29" max="29" width="5.453125" bestFit="1" customWidth="1"/>
    <col min="30" max="30" width="5.453125" customWidth="1"/>
    <col min="31" max="31" width="5.1796875" customWidth="1"/>
    <col min="32" max="32" width="3.7265625" bestFit="1" customWidth="1"/>
    <col min="33" max="33" width="23.26953125" bestFit="1" customWidth="1"/>
    <col min="34" max="34" width="4.81640625" bestFit="1" customWidth="1"/>
    <col min="35" max="35" width="3.81640625" bestFit="1" customWidth="1"/>
    <col min="36" max="41" width="6.1796875" style="94" customWidth="1"/>
    <col min="42" max="42" width="7" bestFit="1" customWidth="1"/>
    <col min="43" max="43" width="5.453125" bestFit="1" customWidth="1"/>
    <col min="44" max="44" width="5.453125" customWidth="1"/>
    <col min="45" max="45" width="5.1796875" customWidth="1"/>
    <col min="46" max="46" width="3.7265625" bestFit="1" customWidth="1"/>
    <col min="47" max="47" width="19.453125" bestFit="1" customWidth="1"/>
    <col min="48" max="48" width="4.81640625" bestFit="1" customWidth="1"/>
    <col min="49" max="49" width="3.81640625" customWidth="1"/>
    <col min="50" max="53" width="6.1796875" style="94" customWidth="1"/>
    <col min="54" max="54" width="7" bestFit="1" customWidth="1"/>
    <col min="55" max="55" width="5.453125" bestFit="1" customWidth="1"/>
    <col min="58" max="58" width="4.453125" bestFit="1" customWidth="1"/>
    <col min="59" max="59" width="24.54296875" bestFit="1" customWidth="1"/>
    <col min="60" max="60" width="6.26953125" bestFit="1" customWidth="1"/>
    <col min="61" max="62" width="13.1796875" bestFit="1" customWidth="1"/>
    <col min="63" max="63" width="4.81640625" bestFit="1" customWidth="1"/>
  </cols>
  <sheetData>
    <row r="1" spans="1:72" s="93" customFormat="1" ht="26" x14ac:dyDescent="0.35">
      <c r="A1" s="91" t="s">
        <v>1687</v>
      </c>
      <c r="B1" s="91" t="s">
        <v>1522</v>
      </c>
      <c r="C1" s="91" t="s">
        <v>1688</v>
      </c>
      <c r="D1" s="91" t="s">
        <v>1689</v>
      </c>
      <c r="E1" s="92" t="s">
        <v>1690</v>
      </c>
      <c r="F1" s="92" t="s">
        <v>1691</v>
      </c>
      <c r="G1" s="92" t="s">
        <v>1692</v>
      </c>
      <c r="H1" s="92" t="s">
        <v>1693</v>
      </c>
      <c r="I1" s="92" t="s">
        <v>1694</v>
      </c>
      <c r="J1" s="92" t="s">
        <v>1695</v>
      </c>
      <c r="K1" s="92" t="s">
        <v>1696</v>
      </c>
      <c r="L1" s="92" t="s">
        <v>1697</v>
      </c>
      <c r="M1" s="91" t="s">
        <v>1698</v>
      </c>
      <c r="N1" s="91" t="s">
        <v>1699</v>
      </c>
      <c r="O1" s="96" t="s">
        <v>1776</v>
      </c>
      <c r="Q1" s="91" t="s">
        <v>1687</v>
      </c>
      <c r="R1" s="91" t="s">
        <v>1522</v>
      </c>
      <c r="S1" s="91" t="s">
        <v>1688</v>
      </c>
      <c r="T1" s="91" t="s">
        <v>1689</v>
      </c>
      <c r="U1" s="92" t="s">
        <v>1695</v>
      </c>
      <c r="V1" s="92" t="s">
        <v>1696</v>
      </c>
      <c r="W1" s="92" t="s">
        <v>1697</v>
      </c>
      <c r="X1" s="92" t="s">
        <v>1700</v>
      </c>
      <c r="Y1" s="92" t="s">
        <v>1701</v>
      </c>
      <c r="Z1" s="92" t="s">
        <v>1702</v>
      </c>
      <c r="AA1" s="92" t="s">
        <v>1703</v>
      </c>
      <c r="AB1" s="91" t="s">
        <v>1698</v>
      </c>
      <c r="AC1" s="91" t="s">
        <v>1699</v>
      </c>
      <c r="AD1" s="96" t="s">
        <v>1776</v>
      </c>
      <c r="AF1" s="91" t="s">
        <v>1687</v>
      </c>
      <c r="AG1" s="91" t="s">
        <v>1522</v>
      </c>
      <c r="AH1" s="91" t="s">
        <v>1688</v>
      </c>
      <c r="AI1" s="91" t="s">
        <v>1689</v>
      </c>
      <c r="AJ1" s="92" t="s">
        <v>1696</v>
      </c>
      <c r="AK1" s="92" t="s">
        <v>1697</v>
      </c>
      <c r="AL1" s="92" t="s">
        <v>1700</v>
      </c>
      <c r="AM1" s="92" t="s">
        <v>1701</v>
      </c>
      <c r="AN1" s="92" t="s">
        <v>1702</v>
      </c>
      <c r="AO1" s="92" t="s">
        <v>1703</v>
      </c>
      <c r="AP1" s="91" t="s">
        <v>1698</v>
      </c>
      <c r="AQ1" s="91" t="s">
        <v>1699</v>
      </c>
      <c r="AR1" s="96" t="s">
        <v>1776</v>
      </c>
      <c r="AT1" s="91" t="s">
        <v>1687</v>
      </c>
      <c r="AU1" s="91" t="s">
        <v>1522</v>
      </c>
      <c r="AV1" s="91" t="s">
        <v>1688</v>
      </c>
      <c r="AW1" s="91" t="s">
        <v>1689</v>
      </c>
      <c r="AX1" s="92" t="s">
        <v>1700</v>
      </c>
      <c r="AY1" s="92" t="s">
        <v>1701</v>
      </c>
      <c r="AZ1" s="92" t="s">
        <v>1702</v>
      </c>
      <c r="BA1" s="92" t="s">
        <v>1703</v>
      </c>
      <c r="BB1" s="91" t="s">
        <v>1698</v>
      </c>
      <c r="BC1" s="91" t="s">
        <v>1699</v>
      </c>
      <c r="BD1" s="93" t="s">
        <v>1776</v>
      </c>
      <c r="BF1" s="93" t="s">
        <v>1687</v>
      </c>
      <c r="BG1" s="93" t="s">
        <v>1522</v>
      </c>
      <c r="BH1" s="93" t="s">
        <v>1688</v>
      </c>
      <c r="BI1" s="93" t="s">
        <v>1698</v>
      </c>
      <c r="BJ1" s="93" t="s">
        <v>1699</v>
      </c>
      <c r="BK1" s="93" t="s">
        <v>1776</v>
      </c>
      <c r="BL1" s="98" t="s">
        <v>1645</v>
      </c>
      <c r="BN1" s="93" t="s">
        <v>1687</v>
      </c>
      <c r="BO1" s="93" t="s">
        <v>1522</v>
      </c>
      <c r="BP1" s="93" t="s">
        <v>1688</v>
      </c>
      <c r="BQ1" s="93" t="s">
        <v>1698</v>
      </c>
      <c r="BR1" s="93" t="s">
        <v>1699</v>
      </c>
      <c r="BS1" s="93" t="s">
        <v>1776</v>
      </c>
      <c r="BT1" s="93" t="s">
        <v>1645</v>
      </c>
    </row>
    <row r="2" spans="1:72" x14ac:dyDescent="0.35">
      <c r="A2">
        <v>1</v>
      </c>
      <c r="B2" s="101" t="s">
        <v>776</v>
      </c>
      <c r="C2" t="s">
        <v>72</v>
      </c>
      <c r="D2">
        <v>13</v>
      </c>
      <c r="E2" s="94">
        <v>613.57823999999994</v>
      </c>
      <c r="F2" s="94">
        <v>396.37154303999995</v>
      </c>
      <c r="G2" s="94">
        <v>4439.3612820479993</v>
      </c>
      <c r="H2" s="94">
        <v>30.065333759999998</v>
      </c>
      <c r="I2" s="94">
        <v>8.7201739468799992</v>
      </c>
      <c r="J2" s="94">
        <v>116.24587520000003</v>
      </c>
      <c r="K2" s="94">
        <v>599.82871603200022</v>
      </c>
      <c r="L2" s="94">
        <v>7.788473638400002</v>
      </c>
      <c r="M2" s="95">
        <v>387.10915186175998</v>
      </c>
      <c r="N2" s="90">
        <v>37.556376422745402</v>
      </c>
      <c r="O2" s="90" t="s">
        <v>348</v>
      </c>
      <c r="Q2">
        <v>1</v>
      </c>
      <c r="R2" t="s">
        <v>511</v>
      </c>
      <c r="S2" t="s">
        <v>287</v>
      </c>
      <c r="T2">
        <v>9</v>
      </c>
      <c r="U2" s="94">
        <v>219.44071799999998</v>
      </c>
      <c r="V2" s="94">
        <v>1059.89866794</v>
      </c>
      <c r="W2" s="94">
        <v>11.849798771999998</v>
      </c>
      <c r="X2" s="94">
        <v>90.530773199999985</v>
      </c>
      <c r="Y2" s="94">
        <v>72.424618559999985</v>
      </c>
      <c r="Z2" s="94">
        <v>600.4000878623998</v>
      </c>
      <c r="AA2" s="94">
        <v>4.8524494435199994</v>
      </c>
      <c r="AB2" s="95">
        <v>338.66798343335995</v>
      </c>
      <c r="AC2" s="90">
        <v>78.546804527368238</v>
      </c>
      <c r="AD2" s="90" t="s">
        <v>349</v>
      </c>
      <c r="AF2">
        <v>1</v>
      </c>
      <c r="AG2" t="s">
        <v>1092</v>
      </c>
      <c r="AH2" t="s">
        <v>217</v>
      </c>
      <c r="AI2">
        <v>10</v>
      </c>
      <c r="AJ2" s="94">
        <v>33.541405128000001</v>
      </c>
      <c r="AK2" s="94">
        <v>0.3158324400000001</v>
      </c>
      <c r="AL2" s="94">
        <v>158.3091216</v>
      </c>
      <c r="AM2" s="94">
        <v>106.7003479584</v>
      </c>
      <c r="AN2" s="94">
        <v>1572.7631289068161</v>
      </c>
      <c r="AO2" s="94">
        <v>10.0298327080896</v>
      </c>
      <c r="AP2" s="95">
        <v>329.40479225041923</v>
      </c>
      <c r="AQ2" s="90">
        <v>41.384833584201388</v>
      </c>
      <c r="AR2" s="90" t="s">
        <v>350</v>
      </c>
      <c r="AT2">
        <v>1</v>
      </c>
      <c r="AU2" t="s">
        <v>1051</v>
      </c>
      <c r="AV2" t="s">
        <v>183</v>
      </c>
      <c r="AW2">
        <v>10</v>
      </c>
      <c r="AX2" s="94">
        <v>122.91551999999994</v>
      </c>
      <c r="AY2" s="94">
        <v>91.326231359999952</v>
      </c>
      <c r="AZ2" s="94">
        <v>974.4508886111995</v>
      </c>
      <c r="BA2" s="94">
        <v>7.945382128319995</v>
      </c>
      <c r="BB2" s="95">
        <v>236.44361299103988</v>
      </c>
      <c r="BC2" s="90">
        <v>20.078767398058442</v>
      </c>
      <c r="BD2" t="s">
        <v>351</v>
      </c>
      <c r="BF2" cm="1">
        <f t="array" ref="BF2:BH570">_xlfn.VSTACK(A2:C80,Q2:S171,AF2:AH221,AT2:AV101)</f>
        <v>1</v>
      </c>
      <c r="BG2" t="str">
        <v>Josh Allen</v>
      </c>
      <c r="BH2" t="str">
        <v>BUF</v>
      </c>
      <c r="BI2" s="10" cm="1">
        <f t="array" ref="BI2:BK570">_xlfn.VSTACK(M2:O80,AB2:AD171,AP2:AR221,BB2:BD101)</f>
        <v>387.10915186175998</v>
      </c>
      <c r="BJ2" s="97">
        <v>37.556376422745402</v>
      </c>
      <c r="BK2" t="str">
        <v>QB</v>
      </c>
      <c r="BL2" s="13">
        <f>BI2/18</f>
        <v>21.506063992319998</v>
      </c>
      <c r="BN2">
        <v>1</v>
      </c>
      <c r="BO2" t="s">
        <v>776</v>
      </c>
      <c r="BP2" t="s">
        <v>72</v>
      </c>
      <c r="BQ2">
        <v>387.10915186175998</v>
      </c>
      <c r="BR2">
        <v>37.556376422745402</v>
      </c>
      <c r="BS2" t="s">
        <v>348</v>
      </c>
      <c r="BT2">
        <v>21.506063992319998</v>
      </c>
    </row>
    <row r="3" spans="1:72" x14ac:dyDescent="0.35">
      <c r="A3">
        <v>2</v>
      </c>
      <c r="B3" t="s">
        <v>842</v>
      </c>
      <c r="C3" t="s">
        <v>59</v>
      </c>
      <c r="D3">
        <v>13</v>
      </c>
      <c r="E3" s="94">
        <v>513.14440000000002</v>
      </c>
      <c r="F3" s="94">
        <v>339.18844840000003</v>
      </c>
      <c r="G3" s="94">
        <v>3929.1589862656001</v>
      </c>
      <c r="H3" s="94">
        <v>26.683508799999998</v>
      </c>
      <c r="I3" s="94">
        <v>6.7837689680000004</v>
      </c>
      <c r="J3" s="94">
        <v>147.03669120000001</v>
      </c>
      <c r="K3" s="94">
        <v>858.694276608</v>
      </c>
      <c r="L3" s="94">
        <v>5.4403575744000001</v>
      </c>
      <c r="M3" s="95">
        <v>368.84442982182395</v>
      </c>
      <c r="N3" s="90">
        <v>26.742716549108053</v>
      </c>
      <c r="O3" s="90" t="s">
        <v>348</v>
      </c>
      <c r="Q3">
        <v>2</v>
      </c>
      <c r="R3" t="s">
        <v>455</v>
      </c>
      <c r="S3" t="s">
        <v>259</v>
      </c>
      <c r="T3">
        <v>7</v>
      </c>
      <c r="U3" s="94">
        <v>241.62470360000006</v>
      </c>
      <c r="V3" s="94">
        <v>1101.8086484160001</v>
      </c>
      <c r="W3" s="94">
        <v>9.4233634404000028</v>
      </c>
      <c r="X3" s="94">
        <v>74.06398999999999</v>
      </c>
      <c r="Y3" s="94">
        <v>58.066168159999997</v>
      </c>
      <c r="Z3" s="94">
        <v>452.91611164799997</v>
      </c>
      <c r="AA3" s="94">
        <v>2.6710437353599996</v>
      </c>
      <c r="AB3" s="95">
        <v>286.10508722096006</v>
      </c>
      <c r="AC3" s="90">
        <v>59.428258998017888</v>
      </c>
      <c r="AD3" s="90" t="s">
        <v>349</v>
      </c>
      <c r="AF3">
        <v>2</v>
      </c>
      <c r="AG3" t="s">
        <v>411</v>
      </c>
      <c r="AH3" t="s">
        <v>138</v>
      </c>
      <c r="AI3">
        <v>9</v>
      </c>
      <c r="AJ3" s="94">
        <v>123.26695878000001</v>
      </c>
      <c r="AK3" s="94">
        <v>0.34874221200000005</v>
      </c>
      <c r="AL3" s="94">
        <v>151.13202299999998</v>
      </c>
      <c r="AM3" s="94">
        <v>107.75713239899997</v>
      </c>
      <c r="AN3" s="94">
        <v>1339.4211557195697</v>
      </c>
      <c r="AO3" s="94">
        <v>8.0817849299249982</v>
      </c>
      <c r="AP3" s="95">
        <v>304.60910670050691</v>
      </c>
      <c r="AQ3" s="90">
        <v>34.909691456991645</v>
      </c>
      <c r="AR3" s="90" t="s">
        <v>350</v>
      </c>
      <c r="AT3">
        <v>2</v>
      </c>
      <c r="AU3" t="s">
        <v>998</v>
      </c>
      <c r="AV3" t="s">
        <v>138</v>
      </c>
      <c r="AW3">
        <v>9</v>
      </c>
      <c r="AX3" s="94">
        <v>121.49829299999996</v>
      </c>
      <c r="AY3" s="94">
        <v>86.263788029999972</v>
      </c>
      <c r="AZ3" s="94">
        <v>898.00603339229974</v>
      </c>
      <c r="BA3" s="94">
        <v>8.4538512269399977</v>
      </c>
      <c r="BB3" s="95">
        <v>226.78749873086994</v>
      </c>
      <c r="BC3" s="90">
        <v>17.435887213440072</v>
      </c>
      <c r="BD3" t="s">
        <v>351</v>
      </c>
      <c r="BF3">
        <v>2</v>
      </c>
      <c r="BG3" t="str">
        <v>Lamar Jackson</v>
      </c>
      <c r="BH3" t="str">
        <v>BAL</v>
      </c>
      <c r="BI3" s="10">
        <v>368.84442982182395</v>
      </c>
      <c r="BJ3" s="97">
        <v>26.742716549108053</v>
      </c>
      <c r="BK3" t="str">
        <v>QB</v>
      </c>
      <c r="BL3" s="13">
        <f t="shared" ref="BL3:BL66" si="0">BI3/18</f>
        <v>20.491357212323553</v>
      </c>
      <c r="BN3">
        <v>2</v>
      </c>
      <c r="BO3" t="s">
        <v>842</v>
      </c>
      <c r="BP3" t="s">
        <v>59</v>
      </c>
      <c r="BQ3">
        <v>368.84442982182395</v>
      </c>
      <c r="BR3">
        <v>26.742716549108053</v>
      </c>
      <c r="BS3" t="s">
        <v>348</v>
      </c>
      <c r="BT3">
        <v>20.491357212323553</v>
      </c>
    </row>
    <row r="4" spans="1:72" x14ac:dyDescent="0.35">
      <c r="A4">
        <v>3</v>
      </c>
      <c r="B4" t="s">
        <v>13</v>
      </c>
      <c r="C4" t="s">
        <v>267</v>
      </c>
      <c r="D4">
        <v>10</v>
      </c>
      <c r="E4" s="94">
        <v>557.84736000000009</v>
      </c>
      <c r="F4" s="94">
        <v>367.06356288000006</v>
      </c>
      <c r="G4" s="94">
        <v>4210.5861297964811</v>
      </c>
      <c r="H4" s="94">
        <v>24.545283840000003</v>
      </c>
      <c r="I4" s="94">
        <v>7.3412712576000017</v>
      </c>
      <c r="J4" s="94">
        <v>127.97184959999998</v>
      </c>
      <c r="K4" s="94">
        <v>574.59360470399997</v>
      </c>
      <c r="L4" s="94">
        <v>9.4699168703999987</v>
      </c>
      <c r="M4" s="95">
        <v>366.20089972945925</v>
      </c>
      <c r="N4" s="90">
        <v>25.048841027245217</v>
      </c>
      <c r="O4" s="90" t="s">
        <v>348</v>
      </c>
      <c r="Q4">
        <v>3</v>
      </c>
      <c r="R4" t="s">
        <v>765</v>
      </c>
      <c r="S4" t="s">
        <v>165</v>
      </c>
      <c r="T4">
        <v>11</v>
      </c>
      <c r="U4" s="94">
        <v>292.48295999999993</v>
      </c>
      <c r="V4" s="94">
        <v>1316.1733199999996</v>
      </c>
      <c r="W4" s="94">
        <v>11.114352479999997</v>
      </c>
      <c r="X4" s="94">
        <v>53.662840000000003</v>
      </c>
      <c r="Y4" s="94">
        <v>39.38852456</v>
      </c>
      <c r="Z4" s="94">
        <v>317.4715079536</v>
      </c>
      <c r="AA4" s="94">
        <v>1.3785983596000002</v>
      </c>
      <c r="AB4" s="95">
        <v>277.71071239295998</v>
      </c>
      <c r="AC4" s="90">
        <v>56.374998068653568</v>
      </c>
      <c r="AD4" s="90" t="s">
        <v>349</v>
      </c>
      <c r="AF4">
        <v>3</v>
      </c>
      <c r="AG4" t="s">
        <v>488</v>
      </c>
      <c r="AH4" t="s">
        <v>119</v>
      </c>
      <c r="AI4">
        <v>7</v>
      </c>
      <c r="AJ4" s="94">
        <v>78.801206903999997</v>
      </c>
      <c r="AK4" s="94">
        <v>0.73620504720000002</v>
      </c>
      <c r="AL4" s="94">
        <v>146.35978559999995</v>
      </c>
      <c r="AM4" s="94">
        <v>101.72005099199995</v>
      </c>
      <c r="AN4" s="94">
        <v>1315.2402593265595</v>
      </c>
      <c r="AO4" s="94">
        <v>9.6634048442399951</v>
      </c>
      <c r="AP4" s="95">
        <v>303.52185696369588</v>
      </c>
      <c r="AQ4" s="90">
        <v>34.625767200916869</v>
      </c>
      <c r="AR4" s="90" t="s">
        <v>350</v>
      </c>
      <c r="AT4">
        <v>3</v>
      </c>
      <c r="AU4" t="s">
        <v>871</v>
      </c>
      <c r="AV4" t="s">
        <v>59</v>
      </c>
      <c r="AW4">
        <v>13</v>
      </c>
      <c r="AX4" s="94">
        <v>116.45677120000001</v>
      </c>
      <c r="AY4" s="94">
        <v>81.985566924799997</v>
      </c>
      <c r="AZ4" s="94">
        <v>915.77878255001599</v>
      </c>
      <c r="BA4" s="94">
        <v>8.1985566924800004</v>
      </c>
      <c r="BB4" s="95">
        <v>222.7547853346816</v>
      </c>
      <c r="BC4" s="90">
        <v>16.332132842078305</v>
      </c>
      <c r="BD4" t="s">
        <v>351</v>
      </c>
      <c r="BF4">
        <v>3</v>
      </c>
      <c r="BG4" t="str">
        <v>Jalen Hurts</v>
      </c>
      <c r="BH4" t="str">
        <v>PHI</v>
      </c>
      <c r="BI4" s="10">
        <v>366.20089972945925</v>
      </c>
      <c r="BJ4" s="97">
        <v>25.048841027245217</v>
      </c>
      <c r="BK4" t="str">
        <v>QB</v>
      </c>
      <c r="BL4" s="13">
        <f t="shared" si="0"/>
        <v>20.344494429414404</v>
      </c>
      <c r="BN4">
        <v>3</v>
      </c>
      <c r="BO4" t="s">
        <v>13</v>
      </c>
      <c r="BP4" t="s">
        <v>267</v>
      </c>
      <c r="BQ4">
        <v>366.20089972945925</v>
      </c>
      <c r="BR4">
        <v>25.048841027245217</v>
      </c>
      <c r="BS4" t="s">
        <v>348</v>
      </c>
      <c r="BT4">
        <v>20.344494429414404</v>
      </c>
    </row>
    <row r="5" spans="1:72" x14ac:dyDescent="0.35">
      <c r="A5">
        <v>4</v>
      </c>
      <c r="B5" t="s">
        <v>936</v>
      </c>
      <c r="C5" t="s">
        <v>183</v>
      </c>
      <c r="D5">
        <v>10</v>
      </c>
      <c r="E5" s="94">
        <v>636.76799999999992</v>
      </c>
      <c r="F5" s="94">
        <v>425.99779199999995</v>
      </c>
      <c r="G5" s="94">
        <v>4840.6129104959991</v>
      </c>
      <c r="H5" s="94">
        <v>35.022239999999996</v>
      </c>
      <c r="I5" s="94">
        <v>7.6679602559999989</v>
      </c>
      <c r="J5" s="94">
        <v>58.831360000000011</v>
      </c>
      <c r="K5" s="94">
        <v>318.86597120000005</v>
      </c>
      <c r="L5" s="94">
        <v>1.4707840000000003</v>
      </c>
      <c r="M5" s="95">
        <v>359.08885702783994</v>
      </c>
      <c r="N5" s="90">
        <v>22.021389815707153</v>
      </c>
      <c r="O5" s="90" t="s">
        <v>348</v>
      </c>
      <c r="Q5">
        <v>4</v>
      </c>
      <c r="R5" t="s">
        <v>441</v>
      </c>
      <c r="S5" t="s">
        <v>50</v>
      </c>
      <c r="T5">
        <v>11</v>
      </c>
      <c r="U5" s="94">
        <v>262.51071840000003</v>
      </c>
      <c r="V5" s="94">
        <v>1197.0488759039999</v>
      </c>
      <c r="W5" s="94">
        <v>9.9754072992000005</v>
      </c>
      <c r="X5" s="94">
        <v>51.76211039999999</v>
      </c>
      <c r="Y5" s="94">
        <v>38.562772247999995</v>
      </c>
      <c r="Z5" s="94">
        <v>322.38477599327996</v>
      </c>
      <c r="AA5" s="94">
        <v>2.3523291071279995</v>
      </c>
      <c r="AB5" s="95">
        <v>264.472555875696</v>
      </c>
      <c r="AC5" s="90">
        <v>51.559922866608851</v>
      </c>
      <c r="AD5" s="90" t="s">
        <v>349</v>
      </c>
      <c r="AF5">
        <v>4</v>
      </c>
      <c r="AG5" t="s">
        <v>795</v>
      </c>
      <c r="AH5" t="s">
        <v>227</v>
      </c>
      <c r="AI5">
        <v>13</v>
      </c>
      <c r="AJ5" s="94">
        <v>17.335964799999999</v>
      </c>
      <c r="AK5" s="94">
        <v>9.9536639999999996E-2</v>
      </c>
      <c r="AL5" s="94">
        <v>161.74704</v>
      </c>
      <c r="AM5" s="94">
        <v>104.3268408</v>
      </c>
      <c r="AN5" s="94">
        <v>1443.8834766719999</v>
      </c>
      <c r="AO5" s="94">
        <v>7.6158593783999997</v>
      </c>
      <c r="AP5" s="95">
        <v>296.74116105759998</v>
      </c>
      <c r="AQ5" s="90">
        <v>32.855057146339831</v>
      </c>
      <c r="AR5" s="90" t="s">
        <v>350</v>
      </c>
      <c r="AT5">
        <v>4</v>
      </c>
      <c r="AU5" t="s">
        <v>1064</v>
      </c>
      <c r="AV5" t="s">
        <v>36</v>
      </c>
      <c r="AW5">
        <v>14</v>
      </c>
      <c r="AX5" s="94">
        <v>120.88655250000001</v>
      </c>
      <c r="AY5" s="94">
        <v>88.126296772499998</v>
      </c>
      <c r="AZ5" s="94">
        <v>917.39474940172499</v>
      </c>
      <c r="BA5" s="94">
        <v>5.7282092902124999</v>
      </c>
      <c r="BB5" s="95">
        <v>214.23502745394748</v>
      </c>
      <c r="BC5" s="90">
        <v>14.000273599938172</v>
      </c>
      <c r="BD5" t="s">
        <v>351</v>
      </c>
      <c r="BF5">
        <v>4</v>
      </c>
      <c r="BG5" t="str">
        <v>Patrick Mahomes</v>
      </c>
      <c r="BH5" t="str">
        <v>KC</v>
      </c>
      <c r="BI5" s="10">
        <v>359.08885702783994</v>
      </c>
      <c r="BJ5" s="97">
        <v>22.021389815707153</v>
      </c>
      <c r="BK5" t="str">
        <v>QB</v>
      </c>
      <c r="BL5" s="13">
        <f t="shared" si="0"/>
        <v>19.949380945991109</v>
      </c>
      <c r="BN5">
        <v>4</v>
      </c>
      <c r="BO5" t="s">
        <v>936</v>
      </c>
      <c r="BP5" t="s">
        <v>183</v>
      </c>
      <c r="BQ5">
        <v>359.08885702783994</v>
      </c>
      <c r="BR5">
        <v>22.021389815707153</v>
      </c>
      <c r="BS5" t="s">
        <v>348</v>
      </c>
      <c r="BT5">
        <v>19.949380945991109</v>
      </c>
    </row>
    <row r="6" spans="1:72" x14ac:dyDescent="0.35">
      <c r="A6">
        <v>5</v>
      </c>
      <c r="B6" t="s">
        <v>421</v>
      </c>
      <c r="C6" t="s">
        <v>165</v>
      </c>
      <c r="D6">
        <v>11</v>
      </c>
      <c r="E6" s="94">
        <v>520.20100000000002</v>
      </c>
      <c r="F6" s="94">
        <v>321.484218</v>
      </c>
      <c r="G6" s="94">
        <v>3680.9942960999997</v>
      </c>
      <c r="H6" s="94">
        <v>20.808040000000002</v>
      </c>
      <c r="I6" s="94">
        <v>6.1082001419999994</v>
      </c>
      <c r="J6" s="94">
        <v>131.61733199999998</v>
      </c>
      <c r="K6" s="94">
        <v>662.03517995999994</v>
      </c>
      <c r="L6" s="94">
        <v>7.8970399199999983</v>
      </c>
      <c r="M6" s="95">
        <v>331.84128907599995</v>
      </c>
      <c r="N6" s="90">
        <v>17.953621091673565</v>
      </c>
      <c r="O6" s="90" t="s">
        <v>348</v>
      </c>
      <c r="Q6">
        <v>5</v>
      </c>
      <c r="R6" t="s">
        <v>15</v>
      </c>
      <c r="S6" t="s">
        <v>267</v>
      </c>
      <c r="T6">
        <v>10</v>
      </c>
      <c r="U6" s="94">
        <v>251.11457280000002</v>
      </c>
      <c r="V6" s="94">
        <v>1104.9041203200002</v>
      </c>
      <c r="W6" s="94">
        <v>9.5423537663999998</v>
      </c>
      <c r="X6" s="94">
        <v>61.363209600000005</v>
      </c>
      <c r="Y6" s="94">
        <v>46.758765715200006</v>
      </c>
      <c r="Z6" s="94">
        <v>346.01486629248006</v>
      </c>
      <c r="AA6" s="94">
        <v>1.7768330971776003</v>
      </c>
      <c r="AB6" s="95">
        <v>259.76578555791366</v>
      </c>
      <c r="AC6" s="90">
        <v>49.847943331594408</v>
      </c>
      <c r="AD6" s="90" t="s">
        <v>349</v>
      </c>
      <c r="AF6">
        <v>5</v>
      </c>
      <c r="AG6" t="s">
        <v>713</v>
      </c>
      <c r="AH6" t="s">
        <v>103</v>
      </c>
      <c r="AI6">
        <v>7</v>
      </c>
      <c r="AJ6" s="94">
        <v>0</v>
      </c>
      <c r="AK6" s="94">
        <v>0</v>
      </c>
      <c r="AL6" s="94">
        <v>155.89203000000001</v>
      </c>
      <c r="AM6" s="94">
        <v>105.85068837000001</v>
      </c>
      <c r="AN6" s="94">
        <v>1291.378398114</v>
      </c>
      <c r="AO6" s="94">
        <v>9.5265619533000017</v>
      </c>
      <c r="AP6" s="95">
        <v>292.14789990119999</v>
      </c>
      <c r="AQ6" s="90">
        <v>31.655573520238324</v>
      </c>
      <c r="AR6" s="90" t="s">
        <v>350</v>
      </c>
      <c r="AT6">
        <v>5</v>
      </c>
      <c r="AU6" t="s">
        <v>837</v>
      </c>
      <c r="AV6" t="s">
        <v>50</v>
      </c>
      <c r="AW6">
        <v>11</v>
      </c>
      <c r="AX6" s="94">
        <v>115.02691199999997</v>
      </c>
      <c r="AY6" s="94">
        <v>71.546739263999982</v>
      </c>
      <c r="AZ6" s="94">
        <v>908.64358865279974</v>
      </c>
      <c r="BA6" s="94">
        <v>5.8668326196479983</v>
      </c>
      <c r="BB6" s="95">
        <v>197.61209384716796</v>
      </c>
      <c r="BC6" s="90">
        <v>9.4505737252381365</v>
      </c>
      <c r="BD6" t="s">
        <v>351</v>
      </c>
      <c r="BF6">
        <v>5</v>
      </c>
      <c r="BG6" t="str">
        <v>Anthony Richardson</v>
      </c>
      <c r="BH6" t="str">
        <v>IND</v>
      </c>
      <c r="BI6" s="10">
        <v>331.84128907599995</v>
      </c>
      <c r="BJ6" s="97">
        <v>17.953621091673565</v>
      </c>
      <c r="BK6" t="str">
        <v>QB</v>
      </c>
      <c r="BL6" s="13">
        <f t="shared" si="0"/>
        <v>18.435627170888885</v>
      </c>
      <c r="BN6">
        <v>5</v>
      </c>
      <c r="BO6" t="s">
        <v>421</v>
      </c>
      <c r="BP6" t="s">
        <v>165</v>
      </c>
      <c r="BQ6">
        <v>331.84128907599995</v>
      </c>
      <c r="BR6">
        <v>17.953621091673565</v>
      </c>
      <c r="BS6" t="s">
        <v>348</v>
      </c>
      <c r="BT6">
        <v>18.435627170888885</v>
      </c>
    </row>
    <row r="7" spans="1:72" x14ac:dyDescent="0.35">
      <c r="A7">
        <v>6</v>
      </c>
      <c r="B7" t="s">
        <v>539</v>
      </c>
      <c r="C7" t="s">
        <v>119</v>
      </c>
      <c r="D7">
        <v>7</v>
      </c>
      <c r="E7" s="94">
        <v>609.83243999999991</v>
      </c>
      <c r="F7" s="94">
        <v>412.85656187999996</v>
      </c>
      <c r="G7" s="94">
        <v>4582.7078368679995</v>
      </c>
      <c r="H7" s="94">
        <v>32.321119319999994</v>
      </c>
      <c r="I7" s="94">
        <v>7.8442746757199986</v>
      </c>
      <c r="J7" s="94">
        <v>45.444756000000005</v>
      </c>
      <c r="K7" s="94">
        <v>210.86366784000001</v>
      </c>
      <c r="L7" s="94">
        <v>1.4087874360000001</v>
      </c>
      <c r="M7" s="95">
        <v>326.44333280328004</v>
      </c>
      <c r="N7" s="90">
        <v>15.507413705497781</v>
      </c>
      <c r="O7" s="90" t="s">
        <v>348</v>
      </c>
      <c r="Q7">
        <v>6</v>
      </c>
      <c r="R7" t="s">
        <v>841</v>
      </c>
      <c r="S7" t="s">
        <v>207</v>
      </c>
      <c r="T7">
        <v>10</v>
      </c>
      <c r="U7" s="94">
        <v>248.57164919999997</v>
      </c>
      <c r="V7" s="94">
        <v>1135.972436844</v>
      </c>
      <c r="W7" s="94">
        <v>10.440009266399999</v>
      </c>
      <c r="X7" s="94">
        <v>50.113085959999999</v>
      </c>
      <c r="Y7" s="94">
        <v>35.680517203519997</v>
      </c>
      <c r="Z7" s="94">
        <v>261.8949962738368</v>
      </c>
      <c r="AA7" s="94">
        <v>1.784025860176</v>
      </c>
      <c r="AB7" s="95">
        <v>248.8114712747597</v>
      </c>
      <c r="AC7" s="90">
        <v>45.863563256360152</v>
      </c>
      <c r="AD7" s="90" t="s">
        <v>349</v>
      </c>
      <c r="AF7">
        <v>6</v>
      </c>
      <c r="AG7" t="s">
        <v>947</v>
      </c>
      <c r="AH7" t="s">
        <v>207</v>
      </c>
      <c r="AI7">
        <v>10</v>
      </c>
      <c r="AJ7" s="94">
        <v>90.244147895999987</v>
      </c>
      <c r="AK7" s="94">
        <v>0.99849967559999997</v>
      </c>
      <c r="AL7" s="94">
        <v>138.86758760000001</v>
      </c>
      <c r="AM7" s="94">
        <v>90.40279952760001</v>
      </c>
      <c r="AN7" s="94">
        <v>1280.1036413108161</v>
      </c>
      <c r="AO7" s="94">
        <v>6.7802099645700009</v>
      </c>
      <c r="AP7" s="95">
        <v>274.1098362893016</v>
      </c>
      <c r="AQ7" s="90">
        <v>26.945115914555977</v>
      </c>
      <c r="AR7" s="90" t="s">
        <v>350</v>
      </c>
      <c r="AT7">
        <v>6</v>
      </c>
      <c r="AU7" t="s">
        <v>541</v>
      </c>
      <c r="AV7" t="s">
        <v>72</v>
      </c>
      <c r="AW7">
        <v>13</v>
      </c>
      <c r="AX7" s="94">
        <v>106.29158399999997</v>
      </c>
      <c r="AY7" s="94">
        <v>74.722983551999974</v>
      </c>
      <c r="AZ7" s="94">
        <v>774.13010959871974</v>
      </c>
      <c r="BA7" s="94">
        <v>6.7250685196799971</v>
      </c>
      <c r="BB7" s="95">
        <v>192.48640562995195</v>
      </c>
      <c r="BC7" s="90">
        <v>8.047671951624114</v>
      </c>
      <c r="BD7" t="s">
        <v>351</v>
      </c>
      <c r="BF7">
        <v>6</v>
      </c>
      <c r="BG7" t="str">
        <v>Dak Prescott</v>
      </c>
      <c r="BH7" t="str">
        <v>DAL</v>
      </c>
      <c r="BI7" s="10">
        <v>326.44333280328004</v>
      </c>
      <c r="BJ7" s="97">
        <v>15.507413705497781</v>
      </c>
      <c r="BK7" t="str">
        <v>QB</v>
      </c>
      <c r="BL7" s="13">
        <f t="shared" si="0"/>
        <v>18.135740711293337</v>
      </c>
      <c r="BN7">
        <v>6</v>
      </c>
      <c r="BO7" t="s">
        <v>539</v>
      </c>
      <c r="BP7" t="s">
        <v>119</v>
      </c>
      <c r="BQ7">
        <v>326.44333280328004</v>
      </c>
      <c r="BR7">
        <v>15.507413705497781</v>
      </c>
      <c r="BS7" t="s">
        <v>348</v>
      </c>
      <c r="BT7">
        <v>18.135740711293337</v>
      </c>
    </row>
    <row r="8" spans="1:72" x14ac:dyDescent="0.35">
      <c r="A8">
        <v>7</v>
      </c>
      <c r="B8" t="s">
        <v>472</v>
      </c>
      <c r="C8" t="s">
        <v>156</v>
      </c>
      <c r="D8">
        <v>7</v>
      </c>
      <c r="E8" s="94">
        <v>601.28639999999996</v>
      </c>
      <c r="F8" s="94">
        <v>394.44387840000002</v>
      </c>
      <c r="G8" s="94">
        <v>4654.4377651200002</v>
      </c>
      <c r="H8" s="94">
        <v>31.266892799999997</v>
      </c>
      <c r="I8" s="94">
        <v>5.9166581760000003</v>
      </c>
      <c r="J8" s="94">
        <v>38.937600000000003</v>
      </c>
      <c r="K8" s="94">
        <v>161.59104000000002</v>
      </c>
      <c r="L8" s="94">
        <v>1.5575040000000002</v>
      </c>
      <c r="M8" s="95">
        <v>324.91589345280005</v>
      </c>
      <c r="N8" s="90">
        <v>15.075487386684097</v>
      </c>
      <c r="O8" s="90" t="s">
        <v>348</v>
      </c>
      <c r="Q8">
        <v>7</v>
      </c>
      <c r="R8" t="s">
        <v>694</v>
      </c>
      <c r="S8" t="s">
        <v>138</v>
      </c>
      <c r="T8">
        <v>9</v>
      </c>
      <c r="U8" s="94">
        <v>187.78426800000003</v>
      </c>
      <c r="V8" s="94">
        <v>905.12017176000018</v>
      </c>
      <c r="W8" s="94">
        <v>8.262507792000001</v>
      </c>
      <c r="X8" s="94">
        <v>71.120951999999974</v>
      </c>
      <c r="Y8" s="94">
        <v>53.340713999999977</v>
      </c>
      <c r="Z8" s="94">
        <v>394.72128359999982</v>
      </c>
      <c r="AA8" s="94">
        <v>2.4003321299999989</v>
      </c>
      <c r="AB8" s="95">
        <v>247.30189906800001</v>
      </c>
      <c r="AC8" s="90">
        <v>45.314491058204375</v>
      </c>
      <c r="AD8" s="90" t="s">
        <v>349</v>
      </c>
      <c r="AF8">
        <v>7</v>
      </c>
      <c r="AG8" t="s">
        <v>581</v>
      </c>
      <c r="AH8" t="s">
        <v>287</v>
      </c>
      <c r="AI8">
        <v>9</v>
      </c>
      <c r="AJ8" s="94">
        <v>281.323000476</v>
      </c>
      <c r="AK8" s="94">
        <v>5.3104653755999998</v>
      </c>
      <c r="AL8" s="94">
        <v>101.18145239999998</v>
      </c>
      <c r="AM8" s="94">
        <v>67.892754560399993</v>
      </c>
      <c r="AN8" s="94">
        <v>967.47175248569988</v>
      </c>
      <c r="AO8" s="94">
        <v>6.1103479104359995</v>
      </c>
      <c r="AP8" s="95">
        <v>261.29710957278598</v>
      </c>
      <c r="AQ8" s="90">
        <v>23.599202111949722</v>
      </c>
      <c r="AR8" s="90" t="s">
        <v>350</v>
      </c>
      <c r="AT8">
        <v>7</v>
      </c>
      <c r="AU8" t="s">
        <v>656</v>
      </c>
      <c r="AV8" t="s">
        <v>287</v>
      </c>
      <c r="AW8">
        <v>9</v>
      </c>
      <c r="AX8" s="94">
        <v>90.530773199999985</v>
      </c>
      <c r="AY8" s="94">
        <v>65.544279796799984</v>
      </c>
      <c r="AZ8" s="94">
        <v>869.11715010556782</v>
      </c>
      <c r="BA8" s="94">
        <v>5.898985181711998</v>
      </c>
      <c r="BB8" s="95">
        <v>187.84990589762876</v>
      </c>
      <c r="BC8" s="90">
        <v>6.778661153037139</v>
      </c>
      <c r="BD8" t="s">
        <v>351</v>
      </c>
      <c r="BF8">
        <v>7</v>
      </c>
      <c r="BG8" t="str">
        <v>C.J. Stroud</v>
      </c>
      <c r="BH8" t="str">
        <v>HOU</v>
      </c>
      <c r="BI8" s="10">
        <v>324.91589345280005</v>
      </c>
      <c r="BJ8" s="97">
        <v>15.075487386684097</v>
      </c>
      <c r="BK8" t="str">
        <v>QB</v>
      </c>
      <c r="BL8" s="13">
        <f t="shared" si="0"/>
        <v>18.050882969600003</v>
      </c>
      <c r="BN8">
        <v>7</v>
      </c>
      <c r="BO8" t="s">
        <v>472</v>
      </c>
      <c r="BP8" t="s">
        <v>156</v>
      </c>
      <c r="BQ8">
        <v>324.91589345280005</v>
      </c>
      <c r="BR8">
        <v>15.075487386684097</v>
      </c>
      <c r="BS8" t="s">
        <v>348</v>
      </c>
      <c r="BT8">
        <v>18.050882969600003</v>
      </c>
    </row>
    <row r="9" spans="1:72" x14ac:dyDescent="0.35">
      <c r="A9">
        <v>8</v>
      </c>
      <c r="B9" t="s">
        <v>1704</v>
      </c>
      <c r="C9" t="s">
        <v>1705</v>
      </c>
      <c r="D9">
        <v>14</v>
      </c>
      <c r="E9" s="94">
        <v>546.42669999999998</v>
      </c>
      <c r="F9" s="94">
        <v>344.7952477</v>
      </c>
      <c r="G9" s="94">
        <v>3796.1956771770001</v>
      </c>
      <c r="H9" s="94">
        <v>20.217787899999998</v>
      </c>
      <c r="I9" s="94">
        <v>7.2407002017000002</v>
      </c>
      <c r="J9" s="94">
        <v>120.697486</v>
      </c>
      <c r="K9" s="94">
        <v>715.73609197999997</v>
      </c>
      <c r="L9" s="94">
        <v>5.672781842</v>
      </c>
      <c r="M9" s="95">
        <v>323.84787853367999</v>
      </c>
      <c r="N9" s="90">
        <v>14.289509704761631</v>
      </c>
      <c r="O9" s="90" t="s">
        <v>348</v>
      </c>
      <c r="Q9">
        <v>8</v>
      </c>
      <c r="R9" t="s">
        <v>596</v>
      </c>
      <c r="S9" t="s">
        <v>59</v>
      </c>
      <c r="T9">
        <v>13</v>
      </c>
      <c r="U9" s="94">
        <v>246.81158879999995</v>
      </c>
      <c r="V9" s="94">
        <v>1105.7159178239999</v>
      </c>
      <c r="W9" s="94">
        <v>14.068260561599997</v>
      </c>
      <c r="X9" s="94">
        <v>31.760937600000002</v>
      </c>
      <c r="Y9" s="94">
        <v>23.820703200000001</v>
      </c>
      <c r="Z9" s="94">
        <v>187.707141216</v>
      </c>
      <c r="AA9" s="94">
        <v>0.95282812800000005</v>
      </c>
      <c r="AB9" s="95">
        <v>243.28954124159998</v>
      </c>
      <c r="AC9" s="90">
        <v>43.855088108372662</v>
      </c>
      <c r="AD9" s="90" t="s">
        <v>349</v>
      </c>
      <c r="AF9">
        <v>8</v>
      </c>
      <c r="AG9" t="s">
        <v>14</v>
      </c>
      <c r="AH9" t="s">
        <v>267</v>
      </c>
      <c r="AI9">
        <v>10</v>
      </c>
      <c r="AJ9" s="94">
        <v>0</v>
      </c>
      <c r="AK9" s="94">
        <v>0</v>
      </c>
      <c r="AL9" s="94">
        <v>136.6726032</v>
      </c>
      <c r="AM9" s="94">
        <v>86.240412619200001</v>
      </c>
      <c r="AN9" s="94">
        <v>1237.5499210855201</v>
      </c>
      <c r="AO9" s="94">
        <v>8.2790796114431995</v>
      </c>
      <c r="AP9" s="95">
        <v>259.66988239641125</v>
      </c>
      <c r="AQ9" s="90">
        <v>23.174268216934998</v>
      </c>
      <c r="AR9" s="90" t="s">
        <v>350</v>
      </c>
      <c r="AT9">
        <v>8</v>
      </c>
      <c r="AU9" t="s">
        <v>644</v>
      </c>
      <c r="AV9" t="s">
        <v>174</v>
      </c>
      <c r="AW9">
        <v>9</v>
      </c>
      <c r="AX9" s="94">
        <v>108.76647599999997</v>
      </c>
      <c r="AY9" s="94">
        <v>79.617060431999974</v>
      </c>
      <c r="AZ9" s="94">
        <v>745.21568564351969</v>
      </c>
      <c r="BA9" s="94">
        <v>4.7770236259199983</v>
      </c>
      <c r="BB9" s="95">
        <v>182.80077075187194</v>
      </c>
      <c r="BC9" s="90">
        <v>5.3967119686510321</v>
      </c>
      <c r="BD9" t="s">
        <v>351</v>
      </c>
      <c r="BF9">
        <v>8</v>
      </c>
      <c r="BG9" t="str">
        <v>Jayden Daniels</v>
      </c>
      <c r="BH9" t="str">
        <v>WSH</v>
      </c>
      <c r="BI9" s="10">
        <v>323.84787853367999</v>
      </c>
      <c r="BJ9" s="97">
        <v>14.289509704761631</v>
      </c>
      <c r="BK9" t="str">
        <v>QB</v>
      </c>
      <c r="BL9" s="13">
        <f t="shared" si="0"/>
        <v>17.991548807426668</v>
      </c>
      <c r="BN9">
        <v>8</v>
      </c>
      <c r="BO9" t="s">
        <v>1704</v>
      </c>
      <c r="BP9" t="s">
        <v>1705</v>
      </c>
      <c r="BQ9">
        <v>323.84787853367999</v>
      </c>
      <c r="BR9">
        <v>14.289509704761631</v>
      </c>
      <c r="BS9" t="s">
        <v>348</v>
      </c>
      <c r="BT9">
        <v>17.991548807426668</v>
      </c>
    </row>
    <row r="10" spans="1:72" x14ac:dyDescent="0.35">
      <c r="A10">
        <v>9</v>
      </c>
      <c r="B10" t="s">
        <v>754</v>
      </c>
      <c r="C10" t="s">
        <v>103</v>
      </c>
      <c r="D10">
        <v>7</v>
      </c>
      <c r="E10" s="94">
        <v>604.47929999999997</v>
      </c>
      <c r="F10" s="94">
        <v>408.62800679999998</v>
      </c>
      <c r="G10" s="94">
        <v>4529.6414553780005</v>
      </c>
      <c r="H10" s="94">
        <v>31.432923599999995</v>
      </c>
      <c r="I10" s="94">
        <v>8.1725601359999995</v>
      </c>
      <c r="J10" s="94">
        <v>55.114063199999997</v>
      </c>
      <c r="K10" s="94">
        <v>193.45036183199997</v>
      </c>
      <c r="L10" s="94">
        <v>2.2045625279999999</v>
      </c>
      <c r="M10" s="95">
        <v>323.14464369432</v>
      </c>
      <c r="N10" s="90">
        <v>13.255326770319686</v>
      </c>
      <c r="O10" s="90" t="s">
        <v>348</v>
      </c>
      <c r="Q10">
        <v>9</v>
      </c>
      <c r="R10" t="s">
        <v>756</v>
      </c>
      <c r="S10" t="s">
        <v>156</v>
      </c>
      <c r="T10">
        <v>7</v>
      </c>
      <c r="U10" s="94">
        <v>259.584</v>
      </c>
      <c r="V10" s="94">
        <v>1090.2528</v>
      </c>
      <c r="W10" s="94">
        <v>9.6046079999999989</v>
      </c>
      <c r="X10" s="94">
        <v>46.426598399999996</v>
      </c>
      <c r="Y10" s="94">
        <v>35.794907366399997</v>
      </c>
      <c r="Z10" s="94">
        <v>253.78589322777597</v>
      </c>
      <c r="AA10" s="94">
        <v>1.6107708314879998</v>
      </c>
      <c r="AB10" s="95">
        <v>237.49104967810561</v>
      </c>
      <c r="AC10" s="90">
        <v>41.746020059491656</v>
      </c>
      <c r="AD10" s="90" t="s">
        <v>349</v>
      </c>
      <c r="AF10">
        <v>9</v>
      </c>
      <c r="AG10" s="100" t="s">
        <v>448</v>
      </c>
      <c r="AH10" t="s">
        <v>287</v>
      </c>
      <c r="AI10">
        <v>9</v>
      </c>
      <c r="AJ10" s="94">
        <v>0</v>
      </c>
      <c r="AK10" s="94">
        <v>0</v>
      </c>
      <c r="AL10" s="94">
        <v>117.15747119999997</v>
      </c>
      <c r="AM10" s="94">
        <v>79.66708041599999</v>
      </c>
      <c r="AN10" s="94">
        <v>1198.1928894566397</v>
      </c>
      <c r="AO10" s="94">
        <v>8.3650434436799994</v>
      </c>
      <c r="AP10" s="95">
        <v>249.67663002374394</v>
      </c>
      <c r="AQ10" s="90">
        <v>20.564631580922494</v>
      </c>
      <c r="AR10" s="90" t="s">
        <v>350</v>
      </c>
      <c r="AT10">
        <v>9</v>
      </c>
      <c r="AU10" t="s">
        <v>570</v>
      </c>
      <c r="AV10" t="s">
        <v>111</v>
      </c>
      <c r="AW10">
        <v>5</v>
      </c>
      <c r="AX10" s="94">
        <v>107.5305</v>
      </c>
      <c r="AY10" s="94">
        <v>72.798148500000011</v>
      </c>
      <c r="AZ10" s="94">
        <v>749.82092955000019</v>
      </c>
      <c r="BA10" s="94">
        <v>5.8238518800000012</v>
      </c>
      <c r="BB10" s="95">
        <v>182.72335273500005</v>
      </c>
      <c r="BC10" s="90">
        <v>5.3755226437103429</v>
      </c>
      <c r="BD10" t="s">
        <v>351</v>
      </c>
      <c r="BF10">
        <v>9</v>
      </c>
      <c r="BG10" t="str">
        <v>Joe Burrow</v>
      </c>
      <c r="BH10" t="str">
        <v>CIN</v>
      </c>
      <c r="BI10" s="10">
        <v>323.14464369432</v>
      </c>
      <c r="BJ10" s="97">
        <v>13.255326770319686</v>
      </c>
      <c r="BK10" t="str">
        <v>QB</v>
      </c>
      <c r="BL10" s="13">
        <f t="shared" si="0"/>
        <v>17.952480205240001</v>
      </c>
      <c r="BN10">
        <v>9</v>
      </c>
      <c r="BO10" t="s">
        <v>754</v>
      </c>
      <c r="BP10" t="s">
        <v>103</v>
      </c>
      <c r="BQ10">
        <v>323.14464369432</v>
      </c>
      <c r="BR10">
        <v>13.255326770319686</v>
      </c>
      <c r="BS10" t="s">
        <v>348</v>
      </c>
      <c r="BT10">
        <v>17.952480205240001</v>
      </c>
    </row>
    <row r="11" spans="1:72" x14ac:dyDescent="0.35">
      <c r="A11">
        <v>10</v>
      </c>
      <c r="B11" t="s">
        <v>771</v>
      </c>
      <c r="C11" t="s">
        <v>146</v>
      </c>
      <c r="D11">
        <v>6</v>
      </c>
      <c r="E11" s="94">
        <v>576.02160000000003</v>
      </c>
      <c r="F11" s="94">
        <v>380.75027760000006</v>
      </c>
      <c r="G11" s="94">
        <v>4351.9756729680003</v>
      </c>
      <c r="H11" s="94">
        <v>32.257209600000003</v>
      </c>
      <c r="I11" s="94">
        <v>7.6150055520000013</v>
      </c>
      <c r="J11" s="94">
        <v>49.281847999999997</v>
      </c>
      <c r="K11" s="94">
        <v>219.79704207999998</v>
      </c>
      <c r="L11" s="94">
        <v>1.5770191359999999</v>
      </c>
      <c r="M11" s="95">
        <v>319.31967323871999</v>
      </c>
      <c r="N11" s="90">
        <v>12.536195225441446</v>
      </c>
      <c r="O11" s="90" t="s">
        <v>348</v>
      </c>
      <c r="Q11">
        <v>10</v>
      </c>
      <c r="R11" t="s">
        <v>1537</v>
      </c>
      <c r="S11" t="s">
        <v>217</v>
      </c>
      <c r="T11">
        <v>10</v>
      </c>
      <c r="U11" s="94">
        <v>147.38847200000001</v>
      </c>
      <c r="V11" s="94">
        <v>744.31178360000001</v>
      </c>
      <c r="W11" s="94">
        <v>7.3694236000000011</v>
      </c>
      <c r="X11" s="94">
        <v>73.291259999999994</v>
      </c>
      <c r="Y11" s="94">
        <v>53.502619799999991</v>
      </c>
      <c r="Z11" s="94">
        <v>429.09101079599992</v>
      </c>
      <c r="AA11" s="94">
        <v>3.4776702869999996</v>
      </c>
      <c r="AB11" s="95">
        <v>235.9254625616</v>
      </c>
      <c r="AC11" s="90">
        <v>41.176573725215739</v>
      </c>
      <c r="AD11" s="90" t="s">
        <v>349</v>
      </c>
      <c r="AF11">
        <v>10</v>
      </c>
      <c r="AG11" t="s">
        <v>898</v>
      </c>
      <c r="AH11" t="s">
        <v>295</v>
      </c>
      <c r="AI11">
        <v>5</v>
      </c>
      <c r="AJ11" s="94">
        <v>0</v>
      </c>
      <c r="AK11" s="94">
        <v>0</v>
      </c>
      <c r="AL11" s="94">
        <v>130.47120239999998</v>
      </c>
      <c r="AM11" s="94">
        <v>76.195182201599991</v>
      </c>
      <c r="AN11" s="94">
        <v>1156.6428658202879</v>
      </c>
      <c r="AO11" s="94">
        <v>9.5243977751999989</v>
      </c>
      <c r="AP11" s="95">
        <v>249.00585543482879</v>
      </c>
      <c r="AQ11" s="90">
        <v>20.389465591266621</v>
      </c>
      <c r="AR11" s="90" t="s">
        <v>350</v>
      </c>
      <c r="AT11">
        <v>10</v>
      </c>
      <c r="AU11" t="s">
        <v>697</v>
      </c>
      <c r="AV11" t="s">
        <v>119</v>
      </c>
      <c r="AW11">
        <v>7</v>
      </c>
      <c r="AX11" s="94">
        <v>97.573190399999959</v>
      </c>
      <c r="AY11" s="94">
        <v>69.472111564799974</v>
      </c>
      <c r="AZ11" s="94">
        <v>736.40438258687971</v>
      </c>
      <c r="BA11" s="94">
        <v>6.2524900408319972</v>
      </c>
      <c r="BB11" s="95">
        <v>180.62749006847991</v>
      </c>
      <c r="BC11" s="90">
        <v>4.8018846603783194</v>
      </c>
      <c r="BD11" t="s">
        <v>351</v>
      </c>
      <c r="BF11">
        <v>10</v>
      </c>
      <c r="BG11" t="str">
        <v>Jordan Love</v>
      </c>
      <c r="BH11" t="str">
        <v>GB</v>
      </c>
      <c r="BI11" s="10">
        <v>319.31967323871999</v>
      </c>
      <c r="BJ11" s="97">
        <v>12.536195225441446</v>
      </c>
      <c r="BK11" t="str">
        <v>QB</v>
      </c>
      <c r="BL11" s="13">
        <f t="shared" si="0"/>
        <v>17.739981846595555</v>
      </c>
      <c r="BN11">
        <v>10</v>
      </c>
      <c r="BO11" t="s">
        <v>771</v>
      </c>
      <c r="BP11" t="s">
        <v>146</v>
      </c>
      <c r="BQ11">
        <v>319.31967323871999</v>
      </c>
      <c r="BR11">
        <v>12.536195225441446</v>
      </c>
      <c r="BS11" t="s">
        <v>348</v>
      </c>
      <c r="BT11">
        <v>17.739981846595555</v>
      </c>
    </row>
    <row r="12" spans="1:72" x14ac:dyDescent="0.35">
      <c r="A12">
        <v>11</v>
      </c>
      <c r="B12" t="s">
        <v>1706</v>
      </c>
      <c r="C12" t="s">
        <v>92</v>
      </c>
      <c r="D12">
        <v>13</v>
      </c>
      <c r="E12" s="94">
        <v>566.80848000000003</v>
      </c>
      <c r="F12" s="94">
        <v>360.49019328000003</v>
      </c>
      <c r="G12" s="94">
        <v>4062.7244782656003</v>
      </c>
      <c r="H12" s="94">
        <v>26.07319008</v>
      </c>
      <c r="I12" s="94">
        <v>7.2098038656000005</v>
      </c>
      <c r="J12" s="94">
        <v>68.446727999999993</v>
      </c>
      <c r="K12" s="94">
        <v>348.39384551999996</v>
      </c>
      <c r="L12" s="94">
        <v>3.9699102239999999</v>
      </c>
      <c r="M12" s="95">
        <v>311.04097761542403</v>
      </c>
      <c r="N12" s="90">
        <v>11.451259743075436</v>
      </c>
      <c r="O12" s="90" t="s">
        <v>348</v>
      </c>
      <c r="Q12">
        <v>11</v>
      </c>
      <c r="R12" t="s">
        <v>683</v>
      </c>
      <c r="S12" t="s">
        <v>183</v>
      </c>
      <c r="T12">
        <v>10</v>
      </c>
      <c r="U12" s="94">
        <v>247.93215999999998</v>
      </c>
      <c r="V12" s="94">
        <v>1110.7360768000001</v>
      </c>
      <c r="W12" s="94">
        <v>8.9255577599999985</v>
      </c>
      <c r="X12" s="94">
        <v>44.123519999999992</v>
      </c>
      <c r="Y12" s="94">
        <v>36.490151039999994</v>
      </c>
      <c r="Z12" s="94">
        <v>244.48401196799998</v>
      </c>
      <c r="AA12" s="94">
        <v>1.6420567967999997</v>
      </c>
      <c r="AB12" s="95">
        <v>235.41784725760002</v>
      </c>
      <c r="AC12" s="90">
        <v>40.991940324086116</v>
      </c>
      <c r="AD12" s="90" t="s">
        <v>349</v>
      </c>
      <c r="AF12">
        <v>11</v>
      </c>
      <c r="AG12" t="s">
        <v>922</v>
      </c>
      <c r="AH12" t="s">
        <v>156</v>
      </c>
      <c r="AI12">
        <v>7</v>
      </c>
      <c r="AJ12" s="94">
        <v>0</v>
      </c>
      <c r="AK12" s="94">
        <v>0</v>
      </c>
      <c r="AL12" s="94">
        <v>123.2090496</v>
      </c>
      <c r="AM12" s="94">
        <v>79.839464140800004</v>
      </c>
      <c r="AN12" s="94">
        <v>1173.64012286976</v>
      </c>
      <c r="AO12" s="94">
        <v>7.9839464140800009</v>
      </c>
      <c r="AP12" s="95">
        <v>245.10715491225602</v>
      </c>
      <c r="AQ12" s="90">
        <v>19.371359439522216</v>
      </c>
      <c r="AR12" s="90" t="s">
        <v>350</v>
      </c>
      <c r="AT12">
        <v>11</v>
      </c>
      <c r="AU12" t="s">
        <v>540</v>
      </c>
      <c r="AV12" t="s">
        <v>267</v>
      </c>
      <c r="AW12">
        <v>10</v>
      </c>
      <c r="AX12" s="94">
        <v>97.623288000000002</v>
      </c>
      <c r="AY12" s="94">
        <v>67.84818516</v>
      </c>
      <c r="AZ12" s="94">
        <v>751.07940972120002</v>
      </c>
      <c r="BA12" s="94">
        <v>3.7316501837999998</v>
      </c>
      <c r="BB12" s="95">
        <v>165.34602723492</v>
      </c>
      <c r="BC12" s="90">
        <v>0.61934557409302127</v>
      </c>
      <c r="BD12" t="s">
        <v>351</v>
      </c>
      <c r="BF12">
        <v>11</v>
      </c>
      <c r="BG12" t="str">
        <v>Caleb Williams</v>
      </c>
      <c r="BH12" t="str">
        <v>CHI</v>
      </c>
      <c r="BI12" s="10">
        <v>311.04097761542403</v>
      </c>
      <c r="BJ12" s="97">
        <v>11.451259743075436</v>
      </c>
      <c r="BK12" t="str">
        <v>QB</v>
      </c>
      <c r="BL12" s="13">
        <f t="shared" si="0"/>
        <v>17.280054311968001</v>
      </c>
      <c r="BN12">
        <v>11</v>
      </c>
      <c r="BO12" t="s">
        <v>1706</v>
      </c>
      <c r="BP12" t="s">
        <v>92</v>
      </c>
      <c r="BQ12">
        <v>311.04097761542403</v>
      </c>
      <c r="BR12">
        <v>11.451259743075436</v>
      </c>
      <c r="BS12" t="s">
        <v>348</v>
      </c>
      <c r="BT12">
        <v>17.280054311968001</v>
      </c>
    </row>
    <row r="13" spans="1:72" x14ac:dyDescent="0.35">
      <c r="A13">
        <v>12</v>
      </c>
      <c r="B13" t="s">
        <v>840</v>
      </c>
      <c r="C13" t="s">
        <v>36</v>
      </c>
      <c r="D13">
        <v>14</v>
      </c>
      <c r="E13" s="94">
        <v>559.60424999999998</v>
      </c>
      <c r="F13" s="94">
        <v>371.01761775</v>
      </c>
      <c r="G13" s="94">
        <v>3951.3376290374999</v>
      </c>
      <c r="H13" s="94">
        <v>22.943774250000001</v>
      </c>
      <c r="I13" s="94">
        <v>7.4203523550000003</v>
      </c>
      <c r="J13" s="94">
        <v>81.721710000000002</v>
      </c>
      <c r="K13" s="94">
        <v>468.26539830000007</v>
      </c>
      <c r="L13" s="94">
        <v>4.4946940500000006</v>
      </c>
      <c r="M13" s="95">
        <v>308.78260158149999</v>
      </c>
      <c r="N13" s="90">
        <v>10.669679630714489</v>
      </c>
      <c r="O13" s="90" t="s">
        <v>348</v>
      </c>
      <c r="Q13">
        <v>12</v>
      </c>
      <c r="R13" t="s">
        <v>954</v>
      </c>
      <c r="S13" t="s">
        <v>295</v>
      </c>
      <c r="T13">
        <v>5</v>
      </c>
      <c r="U13" s="94">
        <v>216.33643080000004</v>
      </c>
      <c r="V13" s="94">
        <v>886.97936628000014</v>
      </c>
      <c r="W13" s="94">
        <v>6.4900929240000007</v>
      </c>
      <c r="X13" s="94">
        <v>62.270346599999996</v>
      </c>
      <c r="Y13" s="94">
        <v>50.812602825599996</v>
      </c>
      <c r="Z13" s="94">
        <v>416.66334316991993</v>
      </c>
      <c r="AA13" s="94">
        <v>2.0325041130239998</v>
      </c>
      <c r="AB13" s="95">
        <v>232.31245599273601</v>
      </c>
      <c r="AC13" s="90">
        <v>39.862425617669622</v>
      </c>
      <c r="AD13" s="90" t="s">
        <v>349</v>
      </c>
      <c r="AF13">
        <v>12</v>
      </c>
      <c r="AG13" t="s">
        <v>1707</v>
      </c>
      <c r="AH13" t="s">
        <v>36</v>
      </c>
      <c r="AI13">
        <v>14</v>
      </c>
      <c r="AJ13" s="94">
        <v>0</v>
      </c>
      <c r="AK13" s="94">
        <v>0</v>
      </c>
      <c r="AL13" s="94">
        <v>137.98757700000002</v>
      </c>
      <c r="AM13" s="94">
        <v>86.38022320200001</v>
      </c>
      <c r="AN13" s="94">
        <v>1166.9968154590201</v>
      </c>
      <c r="AO13" s="94">
        <v>6.9104178561600014</v>
      </c>
      <c r="AP13" s="95">
        <v>244.54241188486205</v>
      </c>
      <c r="AQ13" s="90">
        <v>19.223882518169678</v>
      </c>
      <c r="AR13" s="90" t="s">
        <v>350</v>
      </c>
      <c r="AT13">
        <v>12</v>
      </c>
      <c r="AU13" t="s">
        <v>1708</v>
      </c>
      <c r="AV13" t="s">
        <v>209</v>
      </c>
      <c r="AW13">
        <v>13</v>
      </c>
      <c r="AX13" s="94">
        <v>93.217599999999976</v>
      </c>
      <c r="AY13" s="94">
        <v>63.481185599999989</v>
      </c>
      <c r="AZ13" s="94">
        <v>740.82543595199991</v>
      </c>
      <c r="BA13" s="94">
        <v>4.2532394351999994</v>
      </c>
      <c r="BB13" s="95">
        <v>163.08316580639999</v>
      </c>
      <c r="BC13" s="90">
        <v>0</v>
      </c>
      <c r="BD13" t="s">
        <v>351</v>
      </c>
      <c r="BF13">
        <v>12</v>
      </c>
      <c r="BG13" t="str">
        <v>Kyler Murray</v>
      </c>
      <c r="BH13" t="str">
        <v>ARI</v>
      </c>
      <c r="BI13" s="10">
        <v>308.78260158149999</v>
      </c>
      <c r="BJ13" s="97">
        <v>10.669679630714489</v>
      </c>
      <c r="BK13" t="str">
        <v>QB</v>
      </c>
      <c r="BL13" s="13">
        <f t="shared" si="0"/>
        <v>17.154588976749999</v>
      </c>
      <c r="BN13">
        <v>12</v>
      </c>
      <c r="BO13" t="s">
        <v>840</v>
      </c>
      <c r="BP13" t="s">
        <v>36</v>
      </c>
      <c r="BQ13">
        <v>308.78260158149999</v>
      </c>
      <c r="BR13">
        <v>10.669679630714489</v>
      </c>
      <c r="BS13" t="s">
        <v>348</v>
      </c>
      <c r="BT13">
        <v>17.154588976749999</v>
      </c>
    </row>
    <row r="14" spans="1:72" x14ac:dyDescent="0.35">
      <c r="A14">
        <v>13</v>
      </c>
      <c r="B14" t="s">
        <v>463</v>
      </c>
      <c r="C14" t="s">
        <v>287</v>
      </c>
      <c r="D14">
        <v>9</v>
      </c>
      <c r="E14" s="94">
        <v>532.53395999999998</v>
      </c>
      <c r="F14" s="94">
        <v>362.65562676000002</v>
      </c>
      <c r="G14" s="94">
        <v>4482.4235467536</v>
      </c>
      <c r="H14" s="94">
        <v>30.354435720000001</v>
      </c>
      <c r="I14" s="94">
        <v>7.9784237887199998</v>
      </c>
      <c r="J14" s="94">
        <v>39.011683199999993</v>
      </c>
      <c r="K14" s="94">
        <v>122.88680207999998</v>
      </c>
      <c r="L14" s="94">
        <v>1.0533154463999999</v>
      </c>
      <c r="M14" s="95">
        <v>303.366410059104</v>
      </c>
      <c r="N14" s="90">
        <v>9.9459067779334358</v>
      </c>
      <c r="O14" s="90" t="s">
        <v>348</v>
      </c>
      <c r="Q14">
        <v>13</v>
      </c>
      <c r="R14" t="s">
        <v>387</v>
      </c>
      <c r="S14" t="s">
        <v>227</v>
      </c>
      <c r="T14">
        <v>13</v>
      </c>
      <c r="U14" s="94">
        <v>211.51536000000004</v>
      </c>
      <c r="V14" s="94">
        <v>951.81912000000023</v>
      </c>
      <c r="W14" s="94">
        <v>7.403037600000002</v>
      </c>
      <c r="X14" s="94">
        <v>62.2104</v>
      </c>
      <c r="Y14" s="94">
        <v>45.600223200000002</v>
      </c>
      <c r="Z14" s="94">
        <v>354.76973649600001</v>
      </c>
      <c r="AA14" s="94">
        <v>1.8696091512000002</v>
      </c>
      <c r="AB14" s="95">
        <v>231.89498935680007</v>
      </c>
      <c r="AC14" s="90">
        <v>39.710581722807476</v>
      </c>
      <c r="AD14" s="90" t="s">
        <v>349</v>
      </c>
      <c r="AF14">
        <v>13</v>
      </c>
      <c r="AG14" s="100" t="s">
        <v>1030</v>
      </c>
      <c r="AH14" t="s">
        <v>103</v>
      </c>
      <c r="AI14">
        <v>7</v>
      </c>
      <c r="AJ14" s="94">
        <v>0</v>
      </c>
      <c r="AK14" s="94">
        <v>0</v>
      </c>
      <c r="AL14" s="94">
        <v>130.9493052</v>
      </c>
      <c r="AM14" s="94">
        <v>84.069453938400002</v>
      </c>
      <c r="AN14" s="94">
        <v>1134.9376281684001</v>
      </c>
      <c r="AO14" s="94">
        <v>7.5662508544560003</v>
      </c>
      <c r="AP14" s="95">
        <v>242.96072188197604</v>
      </c>
      <c r="AQ14" s="90">
        <v>18.810840194767977</v>
      </c>
      <c r="AR14" s="90" t="s">
        <v>350</v>
      </c>
      <c r="AT14">
        <v>13</v>
      </c>
      <c r="AU14" t="s">
        <v>1017</v>
      </c>
      <c r="AV14" t="s">
        <v>227</v>
      </c>
      <c r="AW14">
        <v>13</v>
      </c>
      <c r="AX14" s="94">
        <v>99.536639999999991</v>
      </c>
      <c r="AY14" s="94">
        <v>65.495109119999995</v>
      </c>
      <c r="AZ14" s="94">
        <v>623.51343882239996</v>
      </c>
      <c r="BA14" s="94">
        <v>4.5846576384000004</v>
      </c>
      <c r="BB14" s="95">
        <v>155.35439883264002</v>
      </c>
      <c r="BC14" s="90">
        <v>0</v>
      </c>
      <c r="BD14" t="s">
        <v>351</v>
      </c>
      <c r="BF14">
        <v>13</v>
      </c>
      <c r="BG14" t="str">
        <v>Brock Purdy</v>
      </c>
      <c r="BH14" t="str">
        <v>SF</v>
      </c>
      <c r="BI14" s="10">
        <v>303.366410059104</v>
      </c>
      <c r="BJ14" s="97">
        <v>9.9459067779334358</v>
      </c>
      <c r="BK14" t="str">
        <v>QB</v>
      </c>
      <c r="BL14" s="13">
        <f t="shared" si="0"/>
        <v>16.853689447728001</v>
      </c>
      <c r="BN14">
        <v>13</v>
      </c>
      <c r="BO14" t="s">
        <v>463</v>
      </c>
      <c r="BP14" t="s">
        <v>287</v>
      </c>
      <c r="BQ14">
        <v>303.366410059104</v>
      </c>
      <c r="BR14">
        <v>9.9459067779334358</v>
      </c>
      <c r="BS14" t="s">
        <v>348</v>
      </c>
      <c r="BT14">
        <v>16.853689447728001</v>
      </c>
    </row>
    <row r="15" spans="1:72" x14ac:dyDescent="0.35">
      <c r="A15">
        <v>14</v>
      </c>
      <c r="B15" t="s">
        <v>793</v>
      </c>
      <c r="C15" t="s">
        <v>199</v>
      </c>
      <c r="D15">
        <v>5</v>
      </c>
      <c r="E15" s="94">
        <v>564.05943000000002</v>
      </c>
      <c r="F15" s="94">
        <v>368.89486722000004</v>
      </c>
      <c r="G15" s="94">
        <v>4078.8705468515404</v>
      </c>
      <c r="H15" s="94">
        <v>26.510793210000003</v>
      </c>
      <c r="I15" s="94">
        <v>5.9023178755200005</v>
      </c>
      <c r="J15" s="94">
        <v>67.398539600000007</v>
      </c>
      <c r="K15" s="94">
        <v>297.901545032</v>
      </c>
      <c r="L15" s="94">
        <v>2.6959415840000003</v>
      </c>
      <c r="M15" s="95">
        <v>303.35916297022158</v>
      </c>
      <c r="N15" s="90">
        <v>7.8319066923020344</v>
      </c>
      <c r="O15" s="90" t="s">
        <v>348</v>
      </c>
      <c r="Q15">
        <v>14</v>
      </c>
      <c r="R15" s="101" t="s">
        <v>966</v>
      </c>
      <c r="S15" t="s">
        <v>236</v>
      </c>
      <c r="T15">
        <v>11</v>
      </c>
      <c r="U15" s="94">
        <v>217.33852000000002</v>
      </c>
      <c r="V15" s="94">
        <v>964.98302880000017</v>
      </c>
      <c r="W15" s="94">
        <v>6.73749412</v>
      </c>
      <c r="X15" s="94">
        <v>56.688295999999987</v>
      </c>
      <c r="Y15" s="94">
        <v>41.38245607999999</v>
      </c>
      <c r="Z15" s="94">
        <v>307.47164867439989</v>
      </c>
      <c r="AA15" s="94">
        <v>1.6552982431999996</v>
      </c>
      <c r="AB15" s="95">
        <v>218.98467800664002</v>
      </c>
      <c r="AC15" s="90">
        <v>35.01475266596232</v>
      </c>
      <c r="AD15" s="90" t="s">
        <v>349</v>
      </c>
      <c r="AF15">
        <v>14</v>
      </c>
      <c r="AG15" t="s">
        <v>739</v>
      </c>
      <c r="AH15" t="s">
        <v>217</v>
      </c>
      <c r="AI15">
        <v>10</v>
      </c>
      <c r="AJ15" s="94">
        <v>10.190860064000001</v>
      </c>
      <c r="AK15" s="94">
        <v>8.632753360000002E-2</v>
      </c>
      <c r="AL15" s="94">
        <v>126.06096719999998</v>
      </c>
      <c r="AM15" s="94">
        <v>84.712969958399995</v>
      </c>
      <c r="AN15" s="94">
        <v>1180.0516715205119</v>
      </c>
      <c r="AO15" s="94">
        <v>5.8451949271296</v>
      </c>
      <c r="AP15" s="95">
        <v>239.32635788122877</v>
      </c>
      <c r="AQ15" s="90">
        <v>17.861762848248059</v>
      </c>
      <c r="AR15" s="90" t="s">
        <v>350</v>
      </c>
      <c r="AT15">
        <v>14</v>
      </c>
      <c r="AU15" t="s">
        <v>521</v>
      </c>
      <c r="AV15" t="s">
        <v>92</v>
      </c>
      <c r="AW15">
        <v>13</v>
      </c>
      <c r="AX15" s="94">
        <v>85.021271999999982</v>
      </c>
      <c r="AY15" s="94">
        <v>56.964252239999993</v>
      </c>
      <c r="AZ15" s="94">
        <v>575.33894762399996</v>
      </c>
      <c r="BA15" s="94">
        <v>4.5571401791999993</v>
      </c>
      <c r="BB15" s="95">
        <v>141.84098807759997</v>
      </c>
      <c r="BC15" s="90">
        <v>0</v>
      </c>
      <c r="BD15" t="s">
        <v>351</v>
      </c>
      <c r="BF15">
        <v>14</v>
      </c>
      <c r="BG15" t="str">
        <v>Justin Herbert</v>
      </c>
      <c r="BH15" t="str">
        <v>LAC</v>
      </c>
      <c r="BI15" s="10">
        <v>303.35916297022158</v>
      </c>
      <c r="BJ15" s="97">
        <v>7.8319066923020344</v>
      </c>
      <c r="BK15" t="str">
        <v>QB</v>
      </c>
      <c r="BL15" s="13">
        <f t="shared" si="0"/>
        <v>16.853286831678975</v>
      </c>
      <c r="BN15">
        <v>14</v>
      </c>
      <c r="BO15" t="s">
        <v>793</v>
      </c>
      <c r="BP15" t="s">
        <v>199</v>
      </c>
      <c r="BQ15">
        <v>303.35916297022158</v>
      </c>
      <c r="BR15">
        <v>7.8319066923020344</v>
      </c>
      <c r="BS15" t="s">
        <v>348</v>
      </c>
      <c r="BT15">
        <v>16.853286831678975</v>
      </c>
    </row>
    <row r="16" spans="1:72" x14ac:dyDescent="0.35">
      <c r="A16">
        <v>15</v>
      </c>
      <c r="B16" t="s">
        <v>1060</v>
      </c>
      <c r="C16" t="s">
        <v>174</v>
      </c>
      <c r="D16">
        <v>9</v>
      </c>
      <c r="E16" s="94">
        <v>610.42409999999995</v>
      </c>
      <c r="F16" s="94">
        <v>396.775665</v>
      </c>
      <c r="G16" s="94">
        <v>4407.3840868200004</v>
      </c>
      <c r="H16" s="94">
        <v>25.0273881</v>
      </c>
      <c r="I16" s="94">
        <v>8.332288965</v>
      </c>
      <c r="J16" s="94">
        <v>60.01265200000001</v>
      </c>
      <c r="K16" s="94">
        <v>282.05946440000008</v>
      </c>
      <c r="L16" s="94">
        <v>2.2204681240000004</v>
      </c>
      <c r="M16" s="95">
        <v>301.26909312679999</v>
      </c>
      <c r="N16" s="90">
        <v>7.0839468636307252</v>
      </c>
      <c r="O16" s="90" t="s">
        <v>348</v>
      </c>
      <c r="Q16">
        <v>15</v>
      </c>
      <c r="R16" t="s">
        <v>407</v>
      </c>
      <c r="S16" t="s">
        <v>243</v>
      </c>
      <c r="T16">
        <v>11</v>
      </c>
      <c r="U16" s="94">
        <v>175.91235200000003</v>
      </c>
      <c r="V16" s="94">
        <v>687.81729632000008</v>
      </c>
      <c r="W16" s="94">
        <v>5.4532829120000006</v>
      </c>
      <c r="X16" s="94">
        <v>72.323283031999992</v>
      </c>
      <c r="Y16" s="94">
        <v>59.305092086239988</v>
      </c>
      <c r="Z16" s="94">
        <v>409.20513539505595</v>
      </c>
      <c r="AA16" s="94">
        <v>2.3722036834495994</v>
      </c>
      <c r="AB16" s="95">
        <v>215.9602548304432</v>
      </c>
      <c r="AC16" s="90">
        <v>33.914688241040075</v>
      </c>
      <c r="AD16" s="90" t="s">
        <v>349</v>
      </c>
      <c r="AF16">
        <v>15</v>
      </c>
      <c r="AG16" t="s">
        <v>623</v>
      </c>
      <c r="AH16" t="s">
        <v>50</v>
      </c>
      <c r="AI16">
        <v>11</v>
      </c>
      <c r="AJ16" s="94">
        <v>0</v>
      </c>
      <c r="AK16" s="94">
        <v>0</v>
      </c>
      <c r="AL16" s="94">
        <v>129.40527599999996</v>
      </c>
      <c r="AM16" s="94">
        <v>84.242834675999973</v>
      </c>
      <c r="AN16" s="94">
        <v>1078.3082838527996</v>
      </c>
      <c r="AO16" s="94">
        <v>7.7503407901919976</v>
      </c>
      <c r="AP16" s="95">
        <v>238.57570780243194</v>
      </c>
      <c r="AQ16" s="90">
        <v>17.665738183464072</v>
      </c>
      <c r="AR16" s="90" t="s">
        <v>350</v>
      </c>
      <c r="AT16">
        <v>15</v>
      </c>
      <c r="AU16" t="s">
        <v>935</v>
      </c>
      <c r="AV16" t="s">
        <v>273</v>
      </c>
      <c r="AW16">
        <v>6</v>
      </c>
      <c r="AX16" s="94">
        <v>83.127764999999997</v>
      </c>
      <c r="AY16" s="94">
        <v>57.690668909999992</v>
      </c>
      <c r="AZ16" s="94">
        <v>566.52236869619992</v>
      </c>
      <c r="BA16" s="94">
        <v>4.2691094993399989</v>
      </c>
      <c r="BB16" s="95">
        <v>139.95756277565999</v>
      </c>
      <c r="BC16" s="90">
        <v>0</v>
      </c>
      <c r="BD16" t="s">
        <v>351</v>
      </c>
      <c r="BF16">
        <v>15</v>
      </c>
      <c r="BG16" t="str">
        <v>Trevor Lawrence</v>
      </c>
      <c r="BH16" t="str">
        <v>JAX</v>
      </c>
      <c r="BI16" s="10">
        <v>301.26909312679999</v>
      </c>
      <c r="BJ16" s="97">
        <v>7.0839468636307252</v>
      </c>
      <c r="BK16" t="str">
        <v>QB</v>
      </c>
      <c r="BL16" s="13">
        <f t="shared" si="0"/>
        <v>16.737171840377776</v>
      </c>
      <c r="BN16">
        <v>15</v>
      </c>
      <c r="BO16" t="s">
        <v>1060</v>
      </c>
      <c r="BP16" t="s">
        <v>174</v>
      </c>
      <c r="BQ16">
        <v>301.26909312679999</v>
      </c>
      <c r="BR16">
        <v>7.0839468636307252</v>
      </c>
      <c r="BS16" t="s">
        <v>348</v>
      </c>
      <c r="BT16">
        <v>16.737171840377776</v>
      </c>
    </row>
    <row r="17" spans="1:72" x14ac:dyDescent="0.35">
      <c r="A17">
        <v>16</v>
      </c>
      <c r="B17" t="s">
        <v>726</v>
      </c>
      <c r="C17" t="s">
        <v>138</v>
      </c>
      <c r="D17">
        <v>9</v>
      </c>
      <c r="E17" s="94">
        <v>592.67459999999994</v>
      </c>
      <c r="F17" s="94">
        <v>399.46268040000001</v>
      </c>
      <c r="G17" s="94">
        <v>4505.9390349119994</v>
      </c>
      <c r="H17" s="94">
        <v>30.226404599999995</v>
      </c>
      <c r="I17" s="94">
        <v>6.7908655668000009</v>
      </c>
      <c r="J17" s="94">
        <v>31.297378000000009</v>
      </c>
      <c r="K17" s="94">
        <v>56.961227960000016</v>
      </c>
      <c r="L17" s="94">
        <v>1.0328134740000003</v>
      </c>
      <c r="M17" s="95">
        <v>299.45445230287999</v>
      </c>
      <c r="N17" s="90">
        <v>6.7488477195220842</v>
      </c>
      <c r="O17" s="90" t="s">
        <v>348</v>
      </c>
      <c r="Q17">
        <v>16</v>
      </c>
      <c r="R17" t="s">
        <v>778</v>
      </c>
      <c r="S17" t="s">
        <v>146</v>
      </c>
      <c r="T17">
        <v>6</v>
      </c>
      <c r="U17" s="94">
        <v>224.00839999999997</v>
      </c>
      <c r="V17" s="94">
        <v>920.67452399999991</v>
      </c>
      <c r="W17" s="94">
        <v>7.6162855999999994</v>
      </c>
      <c r="X17" s="94">
        <v>51.318288000000003</v>
      </c>
      <c r="Y17" s="94">
        <v>39.155853744000005</v>
      </c>
      <c r="Z17" s="94">
        <v>289.36175916816001</v>
      </c>
      <c r="AA17" s="94">
        <v>1.5662341497600003</v>
      </c>
      <c r="AB17" s="95">
        <v>215.25460055937603</v>
      </c>
      <c r="AC17" s="90">
        <v>33.658022716848585</v>
      </c>
      <c r="AD17" s="90" t="s">
        <v>349</v>
      </c>
      <c r="AF17">
        <v>16</v>
      </c>
      <c r="AG17" t="s">
        <v>615</v>
      </c>
      <c r="AH17" t="s">
        <v>280</v>
      </c>
      <c r="AI17">
        <v>5</v>
      </c>
      <c r="AJ17" s="94">
        <v>0</v>
      </c>
      <c r="AK17" s="94">
        <v>0</v>
      </c>
      <c r="AL17" s="94">
        <v>121.90130819999997</v>
      </c>
      <c r="AM17" s="94">
        <v>72.409377070799977</v>
      </c>
      <c r="AN17" s="94">
        <v>1124.5176259095235</v>
      </c>
      <c r="AO17" s="94">
        <v>8.5443064943543963</v>
      </c>
      <c r="AP17" s="95">
        <v>236.12697862787871</v>
      </c>
      <c r="AQ17" s="90">
        <v>17.026277362574074</v>
      </c>
      <c r="AR17" s="90" t="s">
        <v>350</v>
      </c>
      <c r="AT17">
        <v>16</v>
      </c>
      <c r="AU17" s="100" t="s">
        <v>498</v>
      </c>
      <c r="AV17" t="s">
        <v>303</v>
      </c>
      <c r="AW17">
        <v>7</v>
      </c>
      <c r="AX17" s="94">
        <v>79.175596499999969</v>
      </c>
      <c r="AY17" s="94">
        <v>53.047649654999979</v>
      </c>
      <c r="AZ17" s="94">
        <v>576.62795174984979</v>
      </c>
      <c r="BA17" s="94">
        <v>3.6072401765399991</v>
      </c>
      <c r="BB17" s="95">
        <v>132.35388588922496</v>
      </c>
      <c r="BC17" s="90">
        <v>0</v>
      </c>
      <c r="BD17" t="s">
        <v>351</v>
      </c>
      <c r="BF17">
        <v>16</v>
      </c>
      <c r="BG17" t="str">
        <v>Jared Goff</v>
      </c>
      <c r="BH17" t="str">
        <v>DET</v>
      </c>
      <c r="BI17" s="10">
        <v>299.45445230287999</v>
      </c>
      <c r="BJ17" s="97">
        <v>6.7488477195220842</v>
      </c>
      <c r="BK17" t="str">
        <v>QB</v>
      </c>
      <c r="BL17" s="13">
        <f t="shared" si="0"/>
        <v>16.636358461271112</v>
      </c>
      <c r="BN17">
        <v>16</v>
      </c>
      <c r="BO17" t="s">
        <v>726</v>
      </c>
      <c r="BP17" t="s">
        <v>138</v>
      </c>
      <c r="BQ17">
        <v>299.45445230287999</v>
      </c>
      <c r="BR17">
        <v>6.7488477195220842</v>
      </c>
      <c r="BS17" t="s">
        <v>348</v>
      </c>
      <c r="BT17">
        <v>16.636358461271112</v>
      </c>
    </row>
    <row r="18" spans="1:72" x14ac:dyDescent="0.35">
      <c r="A18">
        <v>17</v>
      </c>
      <c r="B18" t="s">
        <v>1071</v>
      </c>
      <c r="C18" t="s">
        <v>217</v>
      </c>
      <c r="D18">
        <v>10</v>
      </c>
      <c r="E18" s="94">
        <v>580.3471199999999</v>
      </c>
      <c r="F18" s="94">
        <v>392.89500023999994</v>
      </c>
      <c r="G18" s="94">
        <v>4636.1610028319992</v>
      </c>
      <c r="H18" s="94">
        <v>28.437008879999997</v>
      </c>
      <c r="I18" s="94">
        <v>8.6436900052799981</v>
      </c>
      <c r="J18" s="94">
        <v>33.688793600000004</v>
      </c>
      <c r="K18" s="94">
        <v>86.58019955200001</v>
      </c>
      <c r="L18" s="94">
        <v>0.50533190400000005</v>
      </c>
      <c r="M18" s="95">
        <v>293.59710700191999</v>
      </c>
      <c r="N18" s="90">
        <v>4.7749425441913642</v>
      </c>
      <c r="O18" s="90" t="s">
        <v>348</v>
      </c>
      <c r="Q18">
        <v>17</v>
      </c>
      <c r="R18" t="s">
        <v>1048</v>
      </c>
      <c r="S18" t="s">
        <v>174</v>
      </c>
      <c r="T18">
        <v>9</v>
      </c>
      <c r="U18" s="94">
        <v>214.33090000000001</v>
      </c>
      <c r="V18" s="94">
        <v>893.75985300000002</v>
      </c>
      <c r="W18" s="94">
        <v>8.7875669000000016</v>
      </c>
      <c r="X18" s="94">
        <v>42.298073999999993</v>
      </c>
      <c r="Y18" s="94">
        <v>32.992497719999996</v>
      </c>
      <c r="Z18" s="94">
        <v>264.92975669159995</v>
      </c>
      <c r="AA18" s="94">
        <v>0.98977493159999985</v>
      </c>
      <c r="AB18" s="95">
        <v>207.52550967876002</v>
      </c>
      <c r="AC18" s="90">
        <v>30.846743534201796</v>
      </c>
      <c r="AD18" s="90" t="s">
        <v>349</v>
      </c>
      <c r="AF18">
        <v>17</v>
      </c>
      <c r="AG18" t="s">
        <v>652</v>
      </c>
      <c r="AH18" t="s">
        <v>259</v>
      </c>
      <c r="AI18">
        <v>7</v>
      </c>
      <c r="AJ18" s="94">
        <v>0</v>
      </c>
      <c r="AK18" s="94">
        <v>0</v>
      </c>
      <c r="AL18" s="94">
        <v>136.27774159999998</v>
      </c>
      <c r="AM18" s="94">
        <v>83.401977859199988</v>
      </c>
      <c r="AN18" s="94">
        <v>1068.3793363763518</v>
      </c>
      <c r="AO18" s="94">
        <v>7.5061780073279989</v>
      </c>
      <c r="AP18" s="95">
        <v>235.27697954080318</v>
      </c>
      <c r="AQ18" s="90">
        <v>16.804308710578805</v>
      </c>
      <c r="AR18" s="90" t="s">
        <v>350</v>
      </c>
      <c r="AT18">
        <v>17</v>
      </c>
      <c r="AU18" t="s">
        <v>858</v>
      </c>
      <c r="AV18" t="s">
        <v>146</v>
      </c>
      <c r="AW18">
        <v>6</v>
      </c>
      <c r="AX18" s="94">
        <v>68.424384000000003</v>
      </c>
      <c r="AY18" s="94">
        <v>48.718161408</v>
      </c>
      <c r="AZ18" s="94">
        <v>536.87413871616002</v>
      </c>
      <c r="BA18" s="94">
        <v>3.6538621056</v>
      </c>
      <c r="BB18" s="95">
        <v>124.32874791321601</v>
      </c>
      <c r="BC18" s="90">
        <v>0</v>
      </c>
      <c r="BD18" t="s">
        <v>351</v>
      </c>
      <c r="BF18">
        <v>17</v>
      </c>
      <c r="BG18" t="str">
        <v>Tua Tagovailoa</v>
      </c>
      <c r="BH18" t="str">
        <v>MIA</v>
      </c>
      <c r="BI18" s="10">
        <v>293.59710700191999</v>
      </c>
      <c r="BJ18" s="97">
        <v>4.7749425441913642</v>
      </c>
      <c r="BK18" t="str">
        <v>QB</v>
      </c>
      <c r="BL18" s="13">
        <f t="shared" si="0"/>
        <v>16.310950388995554</v>
      </c>
      <c r="BN18">
        <v>17</v>
      </c>
      <c r="BO18" t="s">
        <v>1071</v>
      </c>
      <c r="BP18" t="s">
        <v>217</v>
      </c>
      <c r="BQ18">
        <v>293.59710700191999</v>
      </c>
      <c r="BR18">
        <v>4.7749425441913642</v>
      </c>
      <c r="BS18" t="s">
        <v>348</v>
      </c>
      <c r="BT18">
        <v>16.310950388995554</v>
      </c>
    </row>
    <row r="19" spans="1:72" x14ac:dyDescent="0.35">
      <c r="A19">
        <v>18</v>
      </c>
      <c r="B19" t="s">
        <v>388</v>
      </c>
      <c r="C19" t="s">
        <v>259</v>
      </c>
      <c r="D19">
        <v>7</v>
      </c>
      <c r="E19" s="94">
        <v>592.51191999999992</v>
      </c>
      <c r="F19" s="94">
        <v>382.17018839999997</v>
      </c>
      <c r="G19" s="94">
        <v>4314.7014270359996</v>
      </c>
      <c r="H19" s="94">
        <v>29.625595999999998</v>
      </c>
      <c r="I19" s="94">
        <v>6.1147230144</v>
      </c>
      <c r="J19" s="94">
        <v>31.034365600000008</v>
      </c>
      <c r="K19" s="94">
        <v>93.413440456000018</v>
      </c>
      <c r="L19" s="94">
        <v>0.83792787120000023</v>
      </c>
      <c r="M19" s="95">
        <v>293.22990632543997</v>
      </c>
      <c r="N19" s="90">
        <v>4.1920873449366036</v>
      </c>
      <c r="O19" s="90" t="s">
        <v>348</v>
      </c>
      <c r="Q19">
        <v>18</v>
      </c>
      <c r="R19" t="s">
        <v>715</v>
      </c>
      <c r="S19" t="s">
        <v>36</v>
      </c>
      <c r="T19">
        <v>14</v>
      </c>
      <c r="U19" s="94">
        <v>195.224085</v>
      </c>
      <c r="V19" s="94">
        <v>862.89045569999996</v>
      </c>
      <c r="W19" s="94">
        <v>6.832842975000001</v>
      </c>
      <c r="X19" s="94">
        <v>50.123692500000004</v>
      </c>
      <c r="Y19" s="94">
        <v>40.499943540000004</v>
      </c>
      <c r="Z19" s="94">
        <v>277.01961381360002</v>
      </c>
      <c r="AA19" s="94">
        <v>1.4579979674400001</v>
      </c>
      <c r="AB19" s="95">
        <v>204.23599614600002</v>
      </c>
      <c r="AC19" s="90">
        <v>29.650258584222005</v>
      </c>
      <c r="AD19" s="90" t="s">
        <v>349</v>
      </c>
      <c r="AF19">
        <v>18</v>
      </c>
      <c r="AG19" t="s">
        <v>505</v>
      </c>
      <c r="AH19" t="s">
        <v>243</v>
      </c>
      <c r="AI19">
        <v>11</v>
      </c>
      <c r="AJ19" s="94">
        <v>0</v>
      </c>
      <c r="AK19" s="94">
        <v>0</v>
      </c>
      <c r="AL19" s="94">
        <v>130.73824240399998</v>
      </c>
      <c r="AM19" s="94">
        <v>81.972877987307982</v>
      </c>
      <c r="AN19" s="94">
        <v>1127.1270723254847</v>
      </c>
      <c r="AO19" s="94">
        <v>6.0659929710607905</v>
      </c>
      <c r="AP19" s="95">
        <v>231.08154304622121</v>
      </c>
      <c r="AQ19" s="90">
        <v>15.708712965366713</v>
      </c>
      <c r="AR19" s="90" t="s">
        <v>350</v>
      </c>
      <c r="AT19">
        <v>18</v>
      </c>
      <c r="AU19" t="s">
        <v>672</v>
      </c>
      <c r="AV19" t="s">
        <v>236</v>
      </c>
      <c r="AW19">
        <v>11</v>
      </c>
      <c r="AX19" s="94">
        <v>73.694784799999994</v>
      </c>
      <c r="AY19" s="94">
        <v>47.3857466264</v>
      </c>
      <c r="AZ19" s="94">
        <v>498.02419704346397</v>
      </c>
      <c r="BA19" s="94">
        <v>3.8856312233648</v>
      </c>
      <c r="BB19" s="95">
        <v>120.50195367093519</v>
      </c>
      <c r="BC19" s="90">
        <v>0</v>
      </c>
      <c r="BD19" t="s">
        <v>351</v>
      </c>
      <c r="BF19">
        <v>18</v>
      </c>
      <c r="BG19" t="str">
        <v>Aaron Rodgers</v>
      </c>
      <c r="BH19" t="str">
        <v>NYJ</v>
      </c>
      <c r="BI19" s="10">
        <v>293.22990632543997</v>
      </c>
      <c r="BJ19" s="97">
        <v>4.1920873449366036</v>
      </c>
      <c r="BK19" t="str">
        <v>QB</v>
      </c>
      <c r="BL19" s="13">
        <f t="shared" si="0"/>
        <v>16.29055035141333</v>
      </c>
      <c r="BN19">
        <v>18</v>
      </c>
      <c r="BO19" t="s">
        <v>388</v>
      </c>
      <c r="BP19" t="s">
        <v>259</v>
      </c>
      <c r="BQ19">
        <v>293.22990632543997</v>
      </c>
      <c r="BR19">
        <v>4.1920873449366036</v>
      </c>
      <c r="BS19" t="s">
        <v>348</v>
      </c>
      <c r="BT19">
        <v>16.29055035141333</v>
      </c>
    </row>
    <row r="20" spans="1:72" x14ac:dyDescent="0.35">
      <c r="A20">
        <v>19</v>
      </c>
      <c r="B20" s="101" t="s">
        <v>832</v>
      </c>
      <c r="C20" t="s">
        <v>50</v>
      </c>
      <c r="D20">
        <v>11</v>
      </c>
      <c r="E20" s="94">
        <v>575.13455999999996</v>
      </c>
      <c r="F20" s="94">
        <v>378.43854047999997</v>
      </c>
      <c r="G20" s="94">
        <v>4257.4335803999993</v>
      </c>
      <c r="H20" s="94">
        <v>29.331862559999998</v>
      </c>
      <c r="I20" s="94">
        <v>7.1903322691199989</v>
      </c>
      <c r="J20" s="94">
        <v>25.820726400000002</v>
      </c>
      <c r="K20" s="94">
        <v>72.298033919999995</v>
      </c>
      <c r="L20" s="94">
        <v>1.4201399520000002</v>
      </c>
      <c r="M20" s="95">
        <v>288.99477202175996</v>
      </c>
      <c r="N20" s="90">
        <v>3.6579201709539091</v>
      </c>
      <c r="O20" s="90" t="s">
        <v>348</v>
      </c>
      <c r="Q20">
        <v>19</v>
      </c>
      <c r="R20" t="s">
        <v>1077</v>
      </c>
      <c r="S20" t="s">
        <v>303</v>
      </c>
      <c r="T20">
        <v>7</v>
      </c>
      <c r="U20" s="94">
        <v>166.42164000000002</v>
      </c>
      <c r="V20" s="94">
        <v>722.2699176000001</v>
      </c>
      <c r="W20" s="94">
        <v>5.4919141200000015</v>
      </c>
      <c r="X20" s="94">
        <v>64.51344899999998</v>
      </c>
      <c r="Y20" s="94">
        <v>48.707653994999987</v>
      </c>
      <c r="Z20" s="94">
        <v>385.27754310044992</v>
      </c>
      <c r="AA20" s="94">
        <v>1.9483061597999995</v>
      </c>
      <c r="AB20" s="95">
        <v>204.103721743845</v>
      </c>
      <c r="AC20" s="90">
        <v>29.602146810286463</v>
      </c>
      <c r="AD20" s="90" t="s">
        <v>349</v>
      </c>
      <c r="AF20">
        <v>19</v>
      </c>
      <c r="AG20" t="s">
        <v>1543</v>
      </c>
      <c r="AH20" t="s">
        <v>92</v>
      </c>
      <c r="AI20">
        <v>13</v>
      </c>
      <c r="AJ20" s="94">
        <v>22.906838303999997</v>
      </c>
      <c r="AK20" s="94">
        <v>0.22815575999999999</v>
      </c>
      <c r="AL20" s="94">
        <v>130.36595039999997</v>
      </c>
      <c r="AM20" s="94">
        <v>78.871399991999979</v>
      </c>
      <c r="AN20" s="94">
        <v>1100.2560298883996</v>
      </c>
      <c r="AO20" s="94">
        <v>6.3097119993599984</v>
      </c>
      <c r="AP20" s="95">
        <v>230.41489336739994</v>
      </c>
      <c r="AQ20" s="90">
        <v>15.534624154200865</v>
      </c>
      <c r="AR20" s="90" t="s">
        <v>350</v>
      </c>
      <c r="AT20">
        <v>19</v>
      </c>
      <c r="AU20" t="s">
        <v>1027</v>
      </c>
      <c r="AV20" t="s">
        <v>243</v>
      </c>
      <c r="AW20">
        <v>11</v>
      </c>
      <c r="AX20" s="94">
        <v>30.598312051999994</v>
      </c>
      <c r="AY20" s="94">
        <v>21.174031939983994</v>
      </c>
      <c r="AZ20" s="94">
        <v>201.15330342984794</v>
      </c>
      <c r="BA20" s="94">
        <v>1.7362706190786876</v>
      </c>
      <c r="BB20" s="95">
        <v>119.88799869834091</v>
      </c>
      <c r="BC20" s="90">
        <v>0</v>
      </c>
      <c r="BD20" t="s">
        <v>351</v>
      </c>
      <c r="BF20">
        <v>19</v>
      </c>
      <c r="BG20" t="str">
        <v>Kirk Cousins</v>
      </c>
      <c r="BH20" t="str">
        <v>ATL</v>
      </c>
      <c r="BI20" s="10">
        <v>288.99477202175996</v>
      </c>
      <c r="BJ20" s="97">
        <v>3.6579201709539091</v>
      </c>
      <c r="BK20" t="str">
        <v>QB</v>
      </c>
      <c r="BL20" s="13">
        <f t="shared" si="0"/>
        <v>16.055265112319997</v>
      </c>
      <c r="BN20">
        <v>19</v>
      </c>
      <c r="BO20" t="s">
        <v>832</v>
      </c>
      <c r="BP20" t="s">
        <v>50</v>
      </c>
      <c r="BQ20">
        <v>288.99477202175996</v>
      </c>
      <c r="BR20">
        <v>3.6579201709539091</v>
      </c>
      <c r="BS20" t="s">
        <v>348</v>
      </c>
      <c r="BT20">
        <v>16.055265112319997</v>
      </c>
    </row>
    <row r="21" spans="1:72" x14ac:dyDescent="0.35">
      <c r="A21">
        <v>20</v>
      </c>
      <c r="B21" t="s">
        <v>598</v>
      </c>
      <c r="C21" t="s">
        <v>111</v>
      </c>
      <c r="D21">
        <v>5</v>
      </c>
      <c r="E21" s="94">
        <v>537.65250000000003</v>
      </c>
      <c r="F21" s="94">
        <v>339.79638</v>
      </c>
      <c r="G21" s="94">
        <v>3810.1368089399998</v>
      </c>
      <c r="H21" s="94">
        <v>23.1190575</v>
      </c>
      <c r="I21" s="94">
        <v>7.47552036</v>
      </c>
      <c r="J21" s="94">
        <v>82.696074999999993</v>
      </c>
      <c r="K21" s="94">
        <v>426.711747</v>
      </c>
      <c r="L21" s="94">
        <v>2.1500979499999997</v>
      </c>
      <c r="M21" s="95">
        <v>285.50242403760001</v>
      </c>
      <c r="N21" s="90">
        <v>3.2348491195913525</v>
      </c>
      <c r="O21" s="90" t="s">
        <v>348</v>
      </c>
      <c r="Q21">
        <v>20</v>
      </c>
      <c r="R21" t="s">
        <v>820</v>
      </c>
      <c r="S21" t="s">
        <v>280</v>
      </c>
      <c r="T21">
        <v>5</v>
      </c>
      <c r="U21" s="94">
        <v>228.64274160000005</v>
      </c>
      <c r="V21" s="94">
        <v>1006.0280630400003</v>
      </c>
      <c r="W21" s="94">
        <v>8.4597814392000021</v>
      </c>
      <c r="X21" s="94">
        <v>34.828945199999993</v>
      </c>
      <c r="Y21" s="94">
        <v>26.853116749199994</v>
      </c>
      <c r="Z21" s="94">
        <v>210.52843531372795</v>
      </c>
      <c r="AA21" s="94">
        <v>0.80559350247599981</v>
      </c>
      <c r="AB21" s="95">
        <v>204.10101623462882</v>
      </c>
      <c r="AC21" s="90">
        <v>29.601162743485411</v>
      </c>
      <c r="AD21" s="90" t="s">
        <v>349</v>
      </c>
      <c r="AF21">
        <v>20</v>
      </c>
      <c r="AG21" t="s">
        <v>526</v>
      </c>
      <c r="AH21" t="s">
        <v>207</v>
      </c>
      <c r="AI21">
        <v>10</v>
      </c>
      <c r="AJ21" s="94">
        <v>0</v>
      </c>
      <c r="AK21" s="94">
        <v>0</v>
      </c>
      <c r="AL21" s="94">
        <v>127.99968943999998</v>
      </c>
      <c r="AM21" s="94">
        <v>81.919801241599984</v>
      </c>
      <c r="AN21" s="94">
        <v>1040.3814757683197</v>
      </c>
      <c r="AO21" s="94">
        <v>7.372782111743998</v>
      </c>
      <c r="AP21" s="95">
        <v>230.19464148889594</v>
      </c>
      <c r="AQ21" s="90">
        <v>15.47710760704884</v>
      </c>
      <c r="AR21" s="90" t="s">
        <v>350</v>
      </c>
      <c r="AT21">
        <v>20</v>
      </c>
      <c r="AU21" t="s">
        <v>1084</v>
      </c>
      <c r="AV21" t="s">
        <v>207</v>
      </c>
      <c r="AW21">
        <v>10</v>
      </c>
      <c r="AX21" s="94">
        <v>72.452654399999986</v>
      </c>
      <c r="AY21" s="94">
        <v>49.050447028799994</v>
      </c>
      <c r="AZ21" s="94">
        <v>506.20061333721594</v>
      </c>
      <c r="BA21" s="94">
        <v>3.1882790568719996</v>
      </c>
      <c r="BB21" s="95">
        <v>118.80018270375359</v>
      </c>
      <c r="BC21" s="90">
        <v>0</v>
      </c>
      <c r="BD21" t="s">
        <v>351</v>
      </c>
      <c r="BF21">
        <v>20</v>
      </c>
      <c r="BG21" t="str">
        <v>Deshaun Watson</v>
      </c>
      <c r="BH21" t="str">
        <v>CLE</v>
      </c>
      <c r="BI21" s="10">
        <v>285.50242403760001</v>
      </c>
      <c r="BJ21" s="97">
        <v>3.2348491195913525</v>
      </c>
      <c r="BK21" t="str">
        <v>QB</v>
      </c>
      <c r="BL21" s="13">
        <f t="shared" si="0"/>
        <v>15.861245779866668</v>
      </c>
      <c r="BN21">
        <v>20</v>
      </c>
      <c r="BO21" t="s">
        <v>598</v>
      </c>
      <c r="BP21" t="s">
        <v>111</v>
      </c>
      <c r="BQ21">
        <v>285.50242403760001</v>
      </c>
      <c r="BR21">
        <v>3.2348491195913525</v>
      </c>
      <c r="BS21" t="s">
        <v>348</v>
      </c>
      <c r="BT21">
        <v>15.861245779866668</v>
      </c>
    </row>
    <row r="22" spans="1:72" x14ac:dyDescent="0.35">
      <c r="A22">
        <v>21</v>
      </c>
      <c r="B22" t="s">
        <v>885</v>
      </c>
      <c r="C22" t="s">
        <v>207</v>
      </c>
      <c r="D22">
        <v>10</v>
      </c>
      <c r="E22" s="94">
        <v>591.45023999999989</v>
      </c>
      <c r="F22" s="94">
        <v>379.71105407999994</v>
      </c>
      <c r="G22" s="94">
        <v>4491.2223476582394</v>
      </c>
      <c r="H22" s="94">
        <v>28.389611519999995</v>
      </c>
      <c r="I22" s="94">
        <v>7.9739321356799993</v>
      </c>
      <c r="J22" s="94">
        <v>21.065394000000001</v>
      </c>
      <c r="K22" s="94">
        <v>44.658635280000006</v>
      </c>
      <c r="L22" s="94">
        <v>0.21065394000000001</v>
      </c>
      <c r="M22" s="95">
        <v>282.98926288296951</v>
      </c>
      <c r="N22" s="90">
        <v>2.7108603506029652</v>
      </c>
      <c r="O22" s="90" t="s">
        <v>348</v>
      </c>
      <c r="Q22">
        <v>21</v>
      </c>
      <c r="R22" t="s">
        <v>1117</v>
      </c>
      <c r="S22" t="s">
        <v>209</v>
      </c>
      <c r="T22">
        <v>13</v>
      </c>
      <c r="U22" s="94">
        <v>253.13400000000001</v>
      </c>
      <c r="V22" s="94">
        <v>1070.7568200000001</v>
      </c>
      <c r="W22" s="94">
        <v>7.5940200000000004</v>
      </c>
      <c r="X22" s="94">
        <v>34.956599999999987</v>
      </c>
      <c r="Y22" s="94">
        <v>25.51831799999999</v>
      </c>
      <c r="Z22" s="94">
        <v>197.00141495999992</v>
      </c>
      <c r="AA22" s="94">
        <v>0.81658617599999972</v>
      </c>
      <c r="AB22" s="95">
        <v>202.75777855200002</v>
      </c>
      <c r="AC22" s="90">
        <v>29.112590905885273</v>
      </c>
      <c r="AD22" s="90" t="s">
        <v>349</v>
      </c>
      <c r="AF22">
        <v>21</v>
      </c>
      <c r="AG22" t="s">
        <v>657</v>
      </c>
      <c r="AH22" t="s">
        <v>273</v>
      </c>
      <c r="AI22">
        <v>6</v>
      </c>
      <c r="AJ22" s="94">
        <v>0</v>
      </c>
      <c r="AK22" s="94">
        <v>0</v>
      </c>
      <c r="AL22" s="94">
        <v>129.37102499999997</v>
      </c>
      <c r="AM22" s="94">
        <v>78.010728074999989</v>
      </c>
      <c r="AN22" s="94">
        <v>1126.4749134029998</v>
      </c>
      <c r="AO22" s="94">
        <v>6.2408582459999993</v>
      </c>
      <c r="AP22" s="95">
        <v>228.10336889129997</v>
      </c>
      <c r="AQ22" s="90">
        <v>14.93099295057301</v>
      </c>
      <c r="AR22" s="90" t="s">
        <v>350</v>
      </c>
      <c r="AT22">
        <v>21</v>
      </c>
      <c r="AU22" t="s">
        <v>551</v>
      </c>
      <c r="AV22" t="s">
        <v>251</v>
      </c>
      <c r="AW22">
        <v>13</v>
      </c>
      <c r="AX22" s="94">
        <v>76.504209599999982</v>
      </c>
      <c r="AY22" s="94">
        <v>53.093921462399983</v>
      </c>
      <c r="AZ22" s="94">
        <v>453.95302850351987</v>
      </c>
      <c r="BA22" s="94">
        <v>2.6546960731199993</v>
      </c>
      <c r="BB22" s="95">
        <v>114.41740075147197</v>
      </c>
      <c r="BC22" s="90">
        <v>0</v>
      </c>
      <c r="BD22" t="s">
        <v>351</v>
      </c>
      <c r="BF22">
        <v>21</v>
      </c>
      <c r="BG22" t="str">
        <v>Matthew Stafford</v>
      </c>
      <c r="BH22" t="str">
        <v>LAR</v>
      </c>
      <c r="BI22" s="10">
        <v>282.98926288296951</v>
      </c>
      <c r="BJ22" s="97">
        <v>2.7108603506029652</v>
      </c>
      <c r="BK22" t="str">
        <v>QB</v>
      </c>
      <c r="BL22" s="13">
        <f t="shared" si="0"/>
        <v>15.721625715720528</v>
      </c>
      <c r="BN22">
        <v>21</v>
      </c>
      <c r="BO22" t="s">
        <v>885</v>
      </c>
      <c r="BP22" t="s">
        <v>207</v>
      </c>
      <c r="BQ22">
        <v>282.98926288296951</v>
      </c>
      <c r="BR22">
        <v>2.7108603506029652</v>
      </c>
      <c r="BS22" t="s">
        <v>348</v>
      </c>
      <c r="BT22">
        <v>15.721625715720528</v>
      </c>
    </row>
    <row r="23" spans="1:72" x14ac:dyDescent="0.35">
      <c r="A23">
        <v>22</v>
      </c>
      <c r="B23" t="s">
        <v>435</v>
      </c>
      <c r="C23" t="s">
        <v>295</v>
      </c>
      <c r="D23">
        <v>5</v>
      </c>
      <c r="E23" s="94">
        <v>574.8963</v>
      </c>
      <c r="F23" s="94">
        <v>366.78383939999998</v>
      </c>
      <c r="G23" s="94">
        <v>4193.0728520207995</v>
      </c>
      <c r="H23" s="94">
        <v>26.4452298</v>
      </c>
      <c r="I23" s="94">
        <v>7.3356767879999998</v>
      </c>
      <c r="J23" s="94">
        <v>46.660798800000002</v>
      </c>
      <c r="K23" s="94">
        <v>137.64935646000001</v>
      </c>
      <c r="L23" s="94">
        <v>0.79323357960000007</v>
      </c>
      <c r="M23" s="95">
        <v>277.35681682843199</v>
      </c>
      <c r="N23" s="90">
        <v>1.7595439091684069</v>
      </c>
      <c r="O23" s="90" t="s">
        <v>348</v>
      </c>
      <c r="Q23">
        <v>22</v>
      </c>
      <c r="R23" t="s">
        <v>917</v>
      </c>
      <c r="S23" t="s">
        <v>111</v>
      </c>
      <c r="T23">
        <v>5</v>
      </c>
      <c r="U23" s="94">
        <v>194.57900000000001</v>
      </c>
      <c r="V23" s="94">
        <v>912.57551000000012</v>
      </c>
      <c r="W23" s="94">
        <v>8.7560549999999999</v>
      </c>
      <c r="X23" s="94">
        <v>37.635675000000006</v>
      </c>
      <c r="Y23" s="94">
        <v>29.242919475000004</v>
      </c>
      <c r="Z23" s="94">
        <v>210.54902022000005</v>
      </c>
      <c r="AA23" s="94">
        <v>1.1697167790000003</v>
      </c>
      <c r="AB23" s="95">
        <v>201.11000317100002</v>
      </c>
      <c r="AC23" s="90">
        <v>28.513250479199279</v>
      </c>
      <c r="AD23" s="90" t="s">
        <v>349</v>
      </c>
      <c r="AF23">
        <v>22</v>
      </c>
      <c r="AG23" s="101" t="s">
        <v>736</v>
      </c>
      <c r="AH23" t="s">
        <v>146</v>
      </c>
      <c r="AI23">
        <v>6</v>
      </c>
      <c r="AJ23" s="94">
        <v>137.09314079999999</v>
      </c>
      <c r="AK23" s="94">
        <v>1.2365263679999998</v>
      </c>
      <c r="AL23" s="94">
        <v>108.33860800000001</v>
      </c>
      <c r="AM23" s="94">
        <v>72.478528752000003</v>
      </c>
      <c r="AN23" s="94">
        <v>909.60553583760009</v>
      </c>
      <c r="AO23" s="94">
        <v>7.2478528752000004</v>
      </c>
      <c r="AP23" s="95">
        <v>228.05467187496004</v>
      </c>
      <c r="AQ23" s="90">
        <v>14.918276218005268</v>
      </c>
      <c r="AR23" s="90" t="s">
        <v>350</v>
      </c>
      <c r="AT23">
        <v>22</v>
      </c>
      <c r="AU23" t="s">
        <v>798</v>
      </c>
      <c r="AV23" t="s">
        <v>243</v>
      </c>
      <c r="AW23">
        <v>11</v>
      </c>
      <c r="AX23" s="94">
        <v>66.759953567999986</v>
      </c>
      <c r="AY23" s="94">
        <v>42.859890190655989</v>
      </c>
      <c r="AZ23" s="94">
        <v>454.74343492285999</v>
      </c>
      <c r="BA23" s="94">
        <v>3.6002307760151031</v>
      </c>
      <c r="BB23" s="95">
        <v>109.93561833903262</v>
      </c>
      <c r="BC23" s="90">
        <v>0</v>
      </c>
      <c r="BD23" t="s">
        <v>351</v>
      </c>
      <c r="BF23">
        <v>22</v>
      </c>
      <c r="BG23" t="str">
        <v>Baker Mayfield</v>
      </c>
      <c r="BH23" t="str">
        <v>TB</v>
      </c>
      <c r="BI23" s="10">
        <v>277.35681682843199</v>
      </c>
      <c r="BJ23" s="97">
        <v>1.7595439091684069</v>
      </c>
      <c r="BK23" t="str">
        <v>QB</v>
      </c>
      <c r="BL23" s="13">
        <f t="shared" si="0"/>
        <v>15.408712046024</v>
      </c>
      <c r="BN23">
        <v>22</v>
      </c>
      <c r="BO23" t="s">
        <v>435</v>
      </c>
      <c r="BP23" t="s">
        <v>295</v>
      </c>
      <c r="BQ23">
        <v>277.35681682843199</v>
      </c>
      <c r="BR23">
        <v>1.7595439091684069</v>
      </c>
      <c r="BS23" t="s">
        <v>348</v>
      </c>
      <c r="BT23">
        <v>15.408712046024</v>
      </c>
    </row>
    <row r="24" spans="1:72" x14ac:dyDescent="0.35">
      <c r="A24">
        <v>23</v>
      </c>
      <c r="B24" t="s">
        <v>1709</v>
      </c>
      <c r="C24" t="s">
        <v>227</v>
      </c>
      <c r="D24">
        <v>13</v>
      </c>
      <c r="E24" s="94">
        <v>590.36400000000003</v>
      </c>
      <c r="F24" s="94">
        <v>373.11004800000001</v>
      </c>
      <c r="G24" s="94">
        <v>4139.6559825600007</v>
      </c>
      <c r="H24" s="94">
        <v>24.204924000000002</v>
      </c>
      <c r="I24" s="94">
        <v>9.3277511999999998</v>
      </c>
      <c r="J24" s="94">
        <v>41.473600000000005</v>
      </c>
      <c r="K24" s="94">
        <v>178.33648000000002</v>
      </c>
      <c r="L24" s="94">
        <v>2.2810480000000002</v>
      </c>
      <c r="M24" s="95">
        <v>275.27036890240004</v>
      </c>
      <c r="N24" s="90">
        <v>1.3618234133704115</v>
      </c>
      <c r="O24" s="90" t="s">
        <v>348</v>
      </c>
      <c r="Q24">
        <v>23</v>
      </c>
      <c r="R24" t="s">
        <v>716</v>
      </c>
      <c r="S24" t="s">
        <v>72</v>
      </c>
      <c r="T24">
        <v>13</v>
      </c>
      <c r="U24" s="94">
        <v>178.83980800000003</v>
      </c>
      <c r="V24" s="94">
        <v>804.77913600000011</v>
      </c>
      <c r="W24" s="94">
        <v>5.365194240000001</v>
      </c>
      <c r="X24" s="94">
        <v>54.664243199999987</v>
      </c>
      <c r="Y24" s="94">
        <v>40.779525427199992</v>
      </c>
      <c r="Z24" s="94">
        <v>345.40258036838395</v>
      </c>
      <c r="AA24" s="94">
        <v>2.0389762713599997</v>
      </c>
      <c r="AB24" s="95">
        <v>200.22272013219842</v>
      </c>
      <c r="AC24" s="90">
        <v>28.190521664824193</v>
      </c>
      <c r="AD24" s="90" t="s">
        <v>349</v>
      </c>
      <c r="AF24">
        <v>23</v>
      </c>
      <c r="AG24" t="s">
        <v>1710</v>
      </c>
      <c r="AH24" t="s">
        <v>251</v>
      </c>
      <c r="AI24">
        <v>13</v>
      </c>
      <c r="AJ24" s="94">
        <v>0</v>
      </c>
      <c r="AK24" s="94">
        <v>0</v>
      </c>
      <c r="AL24" s="94">
        <v>129.46866239999994</v>
      </c>
      <c r="AM24" s="94">
        <v>83.248349923199967</v>
      </c>
      <c r="AN24" s="94">
        <v>1067.2438460154235</v>
      </c>
      <c r="AO24" s="94">
        <v>5.8273844946239981</v>
      </c>
      <c r="AP24" s="95">
        <v>224.93704149248632</v>
      </c>
      <c r="AQ24" s="90">
        <v>14.104138621930774</v>
      </c>
      <c r="AR24" s="90" t="s">
        <v>350</v>
      </c>
      <c r="AT24">
        <v>23</v>
      </c>
      <c r="AU24" t="s">
        <v>474</v>
      </c>
      <c r="AV24" t="s">
        <v>295</v>
      </c>
      <c r="AW24">
        <v>5</v>
      </c>
      <c r="AX24" s="94">
        <v>68.200855799999999</v>
      </c>
      <c r="AY24" s="94">
        <v>44.671560548999999</v>
      </c>
      <c r="AZ24" s="94">
        <v>450.73604593940996</v>
      </c>
      <c r="BA24" s="94">
        <v>3.3503670411749997</v>
      </c>
      <c r="BB24" s="95">
        <v>109.84736738999101</v>
      </c>
      <c r="BC24" s="90">
        <v>0</v>
      </c>
      <c r="BD24" t="s">
        <v>351</v>
      </c>
      <c r="BF24">
        <v>23</v>
      </c>
      <c r="BG24" t="str">
        <v>J.J. McCarthy</v>
      </c>
      <c r="BH24" t="str">
        <v>MIN</v>
      </c>
      <c r="BI24" s="10">
        <v>275.27036890240004</v>
      </c>
      <c r="BJ24" s="97">
        <v>1.3618234133704115</v>
      </c>
      <c r="BK24" t="str">
        <v>QB</v>
      </c>
      <c r="BL24" s="13">
        <f t="shared" si="0"/>
        <v>15.292798272355558</v>
      </c>
      <c r="BN24">
        <v>23</v>
      </c>
      <c r="BO24" t="s">
        <v>1709</v>
      </c>
      <c r="BP24" t="s">
        <v>227</v>
      </c>
      <c r="BQ24">
        <v>275.27036890240004</v>
      </c>
      <c r="BR24">
        <v>1.3618234133704115</v>
      </c>
      <c r="BS24" t="s">
        <v>348</v>
      </c>
      <c r="BT24">
        <v>15.292798272355558</v>
      </c>
    </row>
    <row r="25" spans="1:72" x14ac:dyDescent="0.35">
      <c r="A25">
        <v>24</v>
      </c>
      <c r="B25" t="s">
        <v>654</v>
      </c>
      <c r="C25" t="s">
        <v>280</v>
      </c>
      <c r="D25">
        <v>5</v>
      </c>
      <c r="E25" s="94">
        <v>533.09609999999998</v>
      </c>
      <c r="F25" s="94">
        <v>352.90961820000001</v>
      </c>
      <c r="G25" s="94">
        <v>3943.0591641486003</v>
      </c>
      <c r="H25" s="94">
        <v>24.5224206</v>
      </c>
      <c r="I25" s="94">
        <v>6.7052827457999999</v>
      </c>
      <c r="J25" s="94">
        <v>43.969758000000006</v>
      </c>
      <c r="K25" s="94">
        <v>198.74330616</v>
      </c>
      <c r="L25" s="94">
        <v>1.5389415300000004</v>
      </c>
      <c r="M25" s="95">
        <v>271.50946327034399</v>
      </c>
      <c r="N25" s="90">
        <v>0.69674952322182448</v>
      </c>
      <c r="O25" s="90" t="s">
        <v>348</v>
      </c>
      <c r="Q25">
        <v>24</v>
      </c>
      <c r="R25" t="s">
        <v>550</v>
      </c>
      <c r="S25" t="s">
        <v>92</v>
      </c>
      <c r="T25">
        <v>13</v>
      </c>
      <c r="U25" s="94">
        <v>200.77706879999997</v>
      </c>
      <c r="V25" s="94">
        <v>877.39579065599992</v>
      </c>
      <c r="W25" s="94">
        <v>7.0271974079999993</v>
      </c>
      <c r="X25" s="94">
        <v>45.344678399999985</v>
      </c>
      <c r="Y25" s="94">
        <v>34.008508799999987</v>
      </c>
      <c r="Z25" s="94">
        <v>258.46466687999987</v>
      </c>
      <c r="AA25" s="94">
        <v>1.5303828959999994</v>
      </c>
      <c r="AB25" s="95">
        <v>198.94003637759999</v>
      </c>
      <c r="AC25" s="90">
        <v>27.72397492693225</v>
      </c>
      <c r="AD25" s="90" t="s">
        <v>349</v>
      </c>
      <c r="AF25">
        <v>24</v>
      </c>
      <c r="AG25" t="s">
        <v>564</v>
      </c>
      <c r="AH25" t="s">
        <v>209</v>
      </c>
      <c r="AI25">
        <v>13</v>
      </c>
      <c r="AJ25" s="94">
        <v>0</v>
      </c>
      <c r="AK25" s="94">
        <v>0</v>
      </c>
      <c r="AL25" s="94">
        <v>145.65249999999997</v>
      </c>
      <c r="AM25" s="94">
        <v>86.808889999999977</v>
      </c>
      <c r="AN25" s="94">
        <v>989.62134599999979</v>
      </c>
      <c r="AO25" s="94">
        <v>6.5106667499999977</v>
      </c>
      <c r="AP25" s="95">
        <v>224.83502509999997</v>
      </c>
      <c r="AQ25" s="90">
        <v>14.077498074351453</v>
      </c>
      <c r="AR25" s="90" t="s">
        <v>350</v>
      </c>
      <c r="AT25">
        <v>24</v>
      </c>
      <c r="AU25" t="s">
        <v>744</v>
      </c>
      <c r="AV25" t="s">
        <v>165</v>
      </c>
      <c r="AW25">
        <v>11</v>
      </c>
      <c r="AX25" s="94">
        <v>64.395408000000003</v>
      </c>
      <c r="AY25" s="94">
        <v>38.894826432000002</v>
      </c>
      <c r="AZ25" s="94">
        <v>471.79424462016004</v>
      </c>
      <c r="BA25" s="94">
        <v>3.8894826432000005</v>
      </c>
      <c r="BB25" s="95">
        <v>109.41114675321602</v>
      </c>
      <c r="BC25" s="90">
        <v>0</v>
      </c>
      <c r="BD25" t="s">
        <v>351</v>
      </c>
      <c r="BF25">
        <v>24</v>
      </c>
      <c r="BG25" t="str">
        <v>Geno Smith</v>
      </c>
      <c r="BH25" t="str">
        <v>SEA</v>
      </c>
      <c r="BI25" s="10">
        <v>271.50946327034399</v>
      </c>
      <c r="BJ25" s="97">
        <v>0.69674952322182448</v>
      </c>
      <c r="BK25" t="str">
        <v>QB</v>
      </c>
      <c r="BL25" s="13">
        <f t="shared" si="0"/>
        <v>15.083859070574666</v>
      </c>
      <c r="BN25">
        <v>24</v>
      </c>
      <c r="BO25" t="s">
        <v>654</v>
      </c>
      <c r="BP25" t="s">
        <v>280</v>
      </c>
      <c r="BQ25">
        <v>271.50946327034399</v>
      </c>
      <c r="BR25">
        <v>0.69674952322182448</v>
      </c>
      <c r="BS25" t="s">
        <v>348</v>
      </c>
      <c r="BT25">
        <v>15.083859070574666</v>
      </c>
    </row>
    <row r="26" spans="1:72" x14ac:dyDescent="0.35">
      <c r="A26">
        <v>25</v>
      </c>
      <c r="B26" t="s">
        <v>467</v>
      </c>
      <c r="C26" t="s">
        <v>83</v>
      </c>
      <c r="D26">
        <v>7</v>
      </c>
      <c r="E26" s="94">
        <v>561.44049999999993</v>
      </c>
      <c r="F26" s="94">
        <v>352.58463399999994</v>
      </c>
      <c r="G26" s="94">
        <v>3860.8017422999992</v>
      </c>
      <c r="H26" s="94">
        <v>21.334738999999995</v>
      </c>
      <c r="I26" s="94">
        <v>7.0516926799999986</v>
      </c>
      <c r="J26" s="94">
        <v>55.738725000000002</v>
      </c>
      <c r="K26" s="94">
        <v>325.51415400000002</v>
      </c>
      <c r="L26" s="94">
        <v>2.0623328249999999</v>
      </c>
      <c r="M26" s="95">
        <v>270.59305268199995</v>
      </c>
      <c r="N26" s="90">
        <v>0.56676260331750083</v>
      </c>
      <c r="O26" s="90" t="s">
        <v>348</v>
      </c>
      <c r="Q26">
        <v>25</v>
      </c>
      <c r="R26" t="s">
        <v>645</v>
      </c>
      <c r="S26" t="s">
        <v>119</v>
      </c>
      <c r="T26">
        <v>7</v>
      </c>
      <c r="U26" s="94">
        <v>209.04587760000004</v>
      </c>
      <c r="V26" s="94">
        <v>861.26901571200017</v>
      </c>
      <c r="W26" s="94">
        <v>8.3618351040000025</v>
      </c>
      <c r="X26" s="94">
        <v>42.688270799999991</v>
      </c>
      <c r="Y26" s="94">
        <v>32.229644453999995</v>
      </c>
      <c r="Z26" s="94">
        <v>235.27640451419995</v>
      </c>
      <c r="AA26" s="94">
        <v>1.12803755589</v>
      </c>
      <c r="AB26" s="95">
        <v>198.82342243596003</v>
      </c>
      <c r="AC26" s="90">
        <v>27.681559285610057</v>
      </c>
      <c r="AD26" s="90" t="s">
        <v>349</v>
      </c>
      <c r="AF26">
        <v>25</v>
      </c>
      <c r="AG26" t="s">
        <v>408</v>
      </c>
      <c r="AH26" t="s">
        <v>111</v>
      </c>
      <c r="AI26">
        <v>5</v>
      </c>
      <c r="AJ26" s="94">
        <v>0</v>
      </c>
      <c r="AK26" s="94">
        <v>0</v>
      </c>
      <c r="AL26" s="94">
        <v>129.03659999999999</v>
      </c>
      <c r="AM26" s="94">
        <v>77.680033199999997</v>
      </c>
      <c r="AN26" s="94">
        <v>1095.2884681199998</v>
      </c>
      <c r="AO26" s="94">
        <v>6.2144026559999999</v>
      </c>
      <c r="AP26" s="95">
        <v>224.49529594799998</v>
      </c>
      <c r="AQ26" s="90">
        <v>13.988781247404756</v>
      </c>
      <c r="AR26" s="90" t="s">
        <v>350</v>
      </c>
      <c r="AT26">
        <v>25</v>
      </c>
      <c r="AU26" s="100" t="s">
        <v>542</v>
      </c>
      <c r="AV26" t="s">
        <v>156</v>
      </c>
      <c r="AW26">
        <v>7</v>
      </c>
      <c r="AX26" s="94">
        <v>61.306918399999994</v>
      </c>
      <c r="AY26" s="94">
        <v>41.8113183488</v>
      </c>
      <c r="AZ26" s="94">
        <v>450.72601180006399</v>
      </c>
      <c r="BA26" s="94">
        <v>3.4703394229504001</v>
      </c>
      <c r="BB26" s="95">
        <v>107.7059560665088</v>
      </c>
      <c r="BC26" s="90">
        <v>0</v>
      </c>
      <c r="BD26" t="s">
        <v>351</v>
      </c>
      <c r="BF26">
        <v>25</v>
      </c>
      <c r="BG26" t="str">
        <v>Bryce Young</v>
      </c>
      <c r="BH26" t="str">
        <v>CAR</v>
      </c>
      <c r="BI26" s="10">
        <v>270.59305268199995</v>
      </c>
      <c r="BJ26" s="97">
        <v>0.56676260331750083</v>
      </c>
      <c r="BK26" t="str">
        <v>QB</v>
      </c>
      <c r="BL26" s="13">
        <f t="shared" si="0"/>
        <v>15.032947371222219</v>
      </c>
      <c r="BN26">
        <v>25</v>
      </c>
      <c r="BO26" t="s">
        <v>467</v>
      </c>
      <c r="BP26" t="s">
        <v>83</v>
      </c>
      <c r="BQ26">
        <v>270.59305268199995</v>
      </c>
      <c r="BR26">
        <v>0.56676260331750083</v>
      </c>
      <c r="BS26" t="s">
        <v>348</v>
      </c>
      <c r="BT26">
        <v>15.032947371222219</v>
      </c>
    </row>
    <row r="27" spans="1:72" x14ac:dyDescent="0.35">
      <c r="A27">
        <v>26</v>
      </c>
      <c r="B27" t="s">
        <v>1106</v>
      </c>
      <c r="C27" t="s">
        <v>303</v>
      </c>
      <c r="D27">
        <v>7</v>
      </c>
      <c r="E27" s="94">
        <v>568.53224999999986</v>
      </c>
      <c r="F27" s="94">
        <v>352.48999499999991</v>
      </c>
      <c r="G27" s="94">
        <v>4133.6501713649986</v>
      </c>
      <c r="H27" s="94">
        <v>22.172757749999995</v>
      </c>
      <c r="I27" s="94">
        <v>6.3448199099999982</v>
      </c>
      <c r="J27" s="94">
        <v>41.605410000000006</v>
      </c>
      <c r="K27" s="94">
        <v>143.95471860000001</v>
      </c>
      <c r="L27" s="94">
        <v>1.7474272200000003</v>
      </c>
      <c r="M27" s="95">
        <v>266.22743321459996</v>
      </c>
      <c r="N27" s="90">
        <v>0</v>
      </c>
      <c r="O27" s="90" t="s">
        <v>348</v>
      </c>
      <c r="Q27">
        <v>26</v>
      </c>
      <c r="R27" t="s">
        <v>1116</v>
      </c>
      <c r="S27" t="s">
        <v>103</v>
      </c>
      <c r="T27">
        <v>7</v>
      </c>
      <c r="U27" s="94">
        <v>181.08906479999999</v>
      </c>
      <c r="V27" s="94">
        <v>724.35625919999995</v>
      </c>
      <c r="W27" s="94">
        <v>6.8813844623999998</v>
      </c>
      <c r="X27" s="94">
        <v>43.649768400000006</v>
      </c>
      <c r="Y27" s="94">
        <v>34.570616572800006</v>
      </c>
      <c r="Z27" s="94">
        <v>231.62313103776003</v>
      </c>
      <c r="AA27" s="94">
        <v>1.2099715800480004</v>
      </c>
      <c r="AB27" s="95">
        <v>178.71669185126402</v>
      </c>
      <c r="AC27" s="90">
        <v>20.368198115850024</v>
      </c>
      <c r="AD27" s="90" t="s">
        <v>349</v>
      </c>
      <c r="AF27">
        <v>26</v>
      </c>
      <c r="AG27" t="s">
        <v>608</v>
      </c>
      <c r="AH27" t="s">
        <v>267</v>
      </c>
      <c r="AI27">
        <v>10</v>
      </c>
      <c r="AJ27" s="94">
        <v>24.242214527999998</v>
      </c>
      <c r="AK27" s="94">
        <v>7.2436896000000001E-2</v>
      </c>
      <c r="AL27" s="94">
        <v>122.72641920000001</v>
      </c>
      <c r="AM27" s="94">
        <v>80.385804576000012</v>
      </c>
      <c r="AN27" s="94">
        <v>1039.3884531676802</v>
      </c>
      <c r="AO27" s="94">
        <v>6.189706952352001</v>
      </c>
      <c r="AP27" s="95">
        <v>224.32173443568004</v>
      </c>
      <c r="AQ27" s="90">
        <v>13.94345741645752</v>
      </c>
      <c r="AR27" s="90" t="s">
        <v>350</v>
      </c>
      <c r="AT27">
        <v>26</v>
      </c>
      <c r="AU27" t="s">
        <v>1080</v>
      </c>
      <c r="AV27" t="s">
        <v>259</v>
      </c>
      <c r="AW27">
        <v>7</v>
      </c>
      <c r="AX27" s="94">
        <v>59.251191999999996</v>
      </c>
      <c r="AY27" s="94">
        <v>41.949843935999994</v>
      </c>
      <c r="AZ27" s="94">
        <v>435.01988161631988</v>
      </c>
      <c r="BA27" s="94">
        <v>3.0203887633919995</v>
      </c>
      <c r="BB27" s="95">
        <v>103.57416467798397</v>
      </c>
      <c r="BC27" s="90">
        <v>0</v>
      </c>
      <c r="BD27" t="s">
        <v>351</v>
      </c>
      <c r="BF27">
        <v>26</v>
      </c>
      <c r="BG27" t="str">
        <v>Will Levis</v>
      </c>
      <c r="BH27" t="str">
        <v>TEN</v>
      </c>
      <c r="BI27" s="10">
        <v>266.22743321459996</v>
      </c>
      <c r="BJ27" s="97">
        <v>0</v>
      </c>
      <c r="BK27" t="str">
        <v>QB</v>
      </c>
      <c r="BL27" s="13">
        <f t="shared" si="0"/>
        <v>14.790412956366664</v>
      </c>
      <c r="BN27">
        <v>26</v>
      </c>
      <c r="BO27" t="s">
        <v>1106</v>
      </c>
      <c r="BP27" t="s">
        <v>303</v>
      </c>
      <c r="BQ27">
        <v>266.22743321459996</v>
      </c>
      <c r="BR27">
        <v>0</v>
      </c>
      <c r="BS27" t="s">
        <v>348</v>
      </c>
      <c r="BT27">
        <v>14.790412956366664</v>
      </c>
    </row>
    <row r="28" spans="1:72" x14ac:dyDescent="0.35">
      <c r="A28">
        <v>27</v>
      </c>
      <c r="B28" t="s">
        <v>593</v>
      </c>
      <c r="C28" t="s">
        <v>243</v>
      </c>
      <c r="D28">
        <v>11</v>
      </c>
      <c r="E28" s="94">
        <v>555.98179999999991</v>
      </c>
      <c r="F28" s="94">
        <v>369.72789699999998</v>
      </c>
      <c r="G28" s="94">
        <v>4020.4211519780001</v>
      </c>
      <c r="H28" s="94">
        <v>23.907217399999993</v>
      </c>
      <c r="I28" s="94">
        <v>6.6551021459999991</v>
      </c>
      <c r="J28" s="94">
        <v>21.989044000000003</v>
      </c>
      <c r="K28" s="94">
        <v>57.391404840000007</v>
      </c>
      <c r="L28" s="94">
        <v>0.35182470400000004</v>
      </c>
      <c r="M28" s="95">
        <v>250.98560009511996</v>
      </c>
      <c r="N28" s="90">
        <v>0</v>
      </c>
      <c r="O28" s="90" t="s">
        <v>348</v>
      </c>
      <c r="Q28">
        <v>27</v>
      </c>
      <c r="R28" t="s">
        <v>461</v>
      </c>
      <c r="S28" t="s">
        <v>1705</v>
      </c>
      <c r="T28">
        <v>14</v>
      </c>
      <c r="U28" s="94">
        <v>208.89949499999997</v>
      </c>
      <c r="V28" s="94">
        <v>883.64486384999998</v>
      </c>
      <c r="W28" s="94">
        <v>6.6847838399999997</v>
      </c>
      <c r="X28" s="94">
        <v>34.180733999999994</v>
      </c>
      <c r="Y28" s="94">
        <v>25.327923893999994</v>
      </c>
      <c r="Z28" s="94">
        <v>195.02501398379997</v>
      </c>
      <c r="AA28" s="94">
        <v>0.78516564071399986</v>
      </c>
      <c r="AB28" s="95">
        <v>178.01460856166395</v>
      </c>
      <c r="AC28" s="90">
        <v>20.112831454101119</v>
      </c>
      <c r="AD28" s="90" t="s">
        <v>349</v>
      </c>
      <c r="AF28">
        <v>27</v>
      </c>
      <c r="AG28" t="s">
        <v>1011</v>
      </c>
      <c r="AH28" t="s">
        <v>156</v>
      </c>
      <c r="AI28">
        <v>7</v>
      </c>
      <c r="AJ28" s="94">
        <v>21.718527999999999</v>
      </c>
      <c r="AK28" s="94">
        <v>6.4896000000000009E-2</v>
      </c>
      <c r="AL28" s="94">
        <v>122.018624</v>
      </c>
      <c r="AM28" s="94">
        <v>81.752478080000003</v>
      </c>
      <c r="AN28" s="94">
        <v>978.57716261760004</v>
      </c>
      <c r="AO28" s="94">
        <v>6.7037032025600007</v>
      </c>
      <c r="AP28" s="95">
        <v>222.39364235712</v>
      </c>
      <c r="AQ28" s="90">
        <v>13.439955699681324</v>
      </c>
      <c r="AR28" s="90" t="s">
        <v>350</v>
      </c>
      <c r="AT28">
        <v>27</v>
      </c>
      <c r="AU28" t="s">
        <v>925</v>
      </c>
      <c r="AV28" t="s">
        <v>280</v>
      </c>
      <c r="AW28">
        <v>5</v>
      </c>
      <c r="AX28" s="94">
        <v>58.048241999999995</v>
      </c>
      <c r="AY28" s="94">
        <v>40.22743170599999</v>
      </c>
      <c r="AZ28" s="94">
        <v>429.22669630301988</v>
      </c>
      <c r="BA28" s="94">
        <v>2.4136459023599994</v>
      </c>
      <c r="BB28" s="95">
        <v>97.631976750461988</v>
      </c>
      <c r="BC28" s="90">
        <v>0</v>
      </c>
      <c r="BD28" t="s">
        <v>351</v>
      </c>
      <c r="BF28">
        <v>27</v>
      </c>
      <c r="BG28" t="str">
        <v>Derek Carr</v>
      </c>
      <c r="BH28" t="str">
        <v>NO</v>
      </c>
      <c r="BI28" s="10">
        <v>250.98560009511996</v>
      </c>
      <c r="BJ28" s="97">
        <v>0</v>
      </c>
      <c r="BK28" t="str">
        <v>QB</v>
      </c>
      <c r="BL28" s="13">
        <f t="shared" si="0"/>
        <v>13.943644449728886</v>
      </c>
      <c r="BN28">
        <v>27</v>
      </c>
      <c r="BO28" t="s">
        <v>593</v>
      </c>
      <c r="BP28" t="s">
        <v>243</v>
      </c>
      <c r="BQ28">
        <v>250.98560009511996</v>
      </c>
      <c r="BR28">
        <v>0</v>
      </c>
      <c r="BS28" t="s">
        <v>348</v>
      </c>
      <c r="BT28">
        <v>13.943644449728886</v>
      </c>
    </row>
    <row r="29" spans="1:72" x14ac:dyDescent="0.35">
      <c r="A29">
        <v>28</v>
      </c>
      <c r="B29" t="s">
        <v>1711</v>
      </c>
      <c r="C29" t="s">
        <v>236</v>
      </c>
      <c r="D29">
        <v>11</v>
      </c>
      <c r="E29" s="94">
        <v>477.22289999999998</v>
      </c>
      <c r="F29" s="94">
        <v>297.30986669999999</v>
      </c>
      <c r="G29" s="94">
        <v>3202.3245742257</v>
      </c>
      <c r="H29" s="94">
        <v>18.134470199999999</v>
      </c>
      <c r="I29" s="94">
        <v>5.3515776005999998</v>
      </c>
      <c r="J29" s="94">
        <v>60.854785600000014</v>
      </c>
      <c r="K29" s="94">
        <v>284.80039660800003</v>
      </c>
      <c r="L29" s="94">
        <v>2.5559009952000009</v>
      </c>
      <c r="M29" s="95">
        <v>233.74315419982801</v>
      </c>
      <c r="N29" s="90">
        <v>0</v>
      </c>
      <c r="O29" s="90" t="s">
        <v>348</v>
      </c>
      <c r="Q29">
        <v>28</v>
      </c>
      <c r="R29" t="s">
        <v>604</v>
      </c>
      <c r="S29" t="s">
        <v>251</v>
      </c>
      <c r="T29">
        <v>13</v>
      </c>
      <c r="U29" s="94">
        <v>197.34573600000002</v>
      </c>
      <c r="V29" s="94">
        <v>820.95826176000014</v>
      </c>
      <c r="W29" s="94">
        <v>5.3283348720000001</v>
      </c>
      <c r="X29" s="94">
        <v>47.079513599999984</v>
      </c>
      <c r="Y29" s="94">
        <v>34.650522009599989</v>
      </c>
      <c r="Z29" s="94">
        <v>232.15849746431994</v>
      </c>
      <c r="AA29" s="94">
        <v>1.0048651382783997</v>
      </c>
      <c r="AB29" s="95">
        <v>177.96139799370241</v>
      </c>
      <c r="AC29" s="90">
        <v>20.093477332857407</v>
      </c>
      <c r="AD29" s="90" t="s">
        <v>349</v>
      </c>
      <c r="AF29">
        <v>28</v>
      </c>
      <c r="AG29" t="s">
        <v>578</v>
      </c>
      <c r="AH29" t="s">
        <v>303</v>
      </c>
      <c r="AI29">
        <v>7</v>
      </c>
      <c r="AJ29" s="94">
        <v>0</v>
      </c>
      <c r="AK29" s="94">
        <v>0</v>
      </c>
      <c r="AL29" s="94">
        <v>134.89175699999996</v>
      </c>
      <c r="AM29" s="94">
        <v>78.776786087999966</v>
      </c>
      <c r="AN29" s="94">
        <v>1035.9147370571995</v>
      </c>
      <c r="AO29" s="94">
        <v>6.3021428870399978</v>
      </c>
      <c r="AP29" s="95">
        <v>220.18111711595989</v>
      </c>
      <c r="AQ29" s="90">
        <v>12.86217714350015</v>
      </c>
      <c r="AR29" s="90" t="s">
        <v>350</v>
      </c>
      <c r="AT29">
        <v>28</v>
      </c>
      <c r="AU29" t="s">
        <v>1112</v>
      </c>
      <c r="AV29" t="s">
        <v>1705</v>
      </c>
      <c r="AW29">
        <v>14</v>
      </c>
      <c r="AX29" s="94">
        <v>56.967889999999997</v>
      </c>
      <c r="AY29" s="94">
        <v>36.972160609999996</v>
      </c>
      <c r="AZ29" s="94">
        <v>340.88332082419998</v>
      </c>
      <c r="BA29" s="94">
        <v>2.6619955639199997</v>
      </c>
      <c r="BB29" s="95">
        <v>87.032466075939993</v>
      </c>
      <c r="BC29" s="90">
        <v>0</v>
      </c>
      <c r="BD29" t="s">
        <v>351</v>
      </c>
      <c r="BF29">
        <v>28</v>
      </c>
      <c r="BG29" t="str">
        <v>Drake Maye</v>
      </c>
      <c r="BH29" t="str">
        <v>NE</v>
      </c>
      <c r="BI29" s="10">
        <v>233.74315419982801</v>
      </c>
      <c r="BJ29" s="97">
        <v>0</v>
      </c>
      <c r="BK29" t="str">
        <v>QB</v>
      </c>
      <c r="BL29" s="13">
        <f t="shared" si="0"/>
        <v>12.985730788879334</v>
      </c>
      <c r="BN29">
        <v>28</v>
      </c>
      <c r="BO29" t="s">
        <v>1711</v>
      </c>
      <c r="BP29" t="s">
        <v>236</v>
      </c>
      <c r="BQ29">
        <v>233.74315419982801</v>
      </c>
      <c r="BR29">
        <v>0</v>
      </c>
      <c r="BS29" t="s">
        <v>348</v>
      </c>
      <c r="BT29">
        <v>12.985730788879334</v>
      </c>
    </row>
    <row r="30" spans="1:72" x14ac:dyDescent="0.35">
      <c r="A30">
        <v>29</v>
      </c>
      <c r="B30" t="s">
        <v>552</v>
      </c>
      <c r="C30" t="s">
        <v>251</v>
      </c>
      <c r="D30">
        <v>13</v>
      </c>
      <c r="E30" s="94">
        <v>450.37799999999993</v>
      </c>
      <c r="F30" s="94">
        <v>298.60061399999995</v>
      </c>
      <c r="G30" s="94">
        <v>3023.6298173639993</v>
      </c>
      <c r="H30" s="94">
        <v>15.312851999999999</v>
      </c>
      <c r="I30" s="94">
        <v>6.2706128939999992</v>
      </c>
      <c r="J30" s="94">
        <v>65.781912000000005</v>
      </c>
      <c r="K30" s="94">
        <v>335.48775119999999</v>
      </c>
      <c r="L30" s="94">
        <v>2.1050211840000004</v>
      </c>
      <c r="M30" s="95">
        <v>215.83427713056</v>
      </c>
      <c r="N30" s="90">
        <v>0</v>
      </c>
      <c r="O30" s="90" t="s">
        <v>348</v>
      </c>
      <c r="Q30">
        <v>29</v>
      </c>
      <c r="R30" t="s">
        <v>568</v>
      </c>
      <c r="S30" t="s">
        <v>138</v>
      </c>
      <c r="T30">
        <v>9</v>
      </c>
      <c r="U30" s="94">
        <v>192.25532200000004</v>
      </c>
      <c r="V30" s="94">
        <v>861.30384256000025</v>
      </c>
      <c r="W30" s="94">
        <v>9.8050214220000012</v>
      </c>
      <c r="X30" s="94">
        <v>23.706983999999995</v>
      </c>
      <c r="Y30" s="94">
        <v>17.377219271999994</v>
      </c>
      <c r="Z30" s="94">
        <v>123.89957340935996</v>
      </c>
      <c r="AA30" s="94">
        <v>0.52131657815999977</v>
      </c>
      <c r="AB30" s="95">
        <v>177.85558886989602</v>
      </c>
      <c r="AC30" s="90">
        <v>20.054991695712555</v>
      </c>
      <c r="AD30" s="90" t="s">
        <v>349</v>
      </c>
      <c r="AF30">
        <v>29</v>
      </c>
      <c r="AG30" t="s">
        <v>510</v>
      </c>
      <c r="AH30" t="s">
        <v>174</v>
      </c>
      <c r="AI30">
        <v>9</v>
      </c>
      <c r="AJ30" s="94">
        <v>20.061372239999997</v>
      </c>
      <c r="AK30" s="94">
        <v>0.102878832</v>
      </c>
      <c r="AL30" s="94">
        <v>126.89422199999994</v>
      </c>
      <c r="AM30" s="94">
        <v>82.608138521999962</v>
      </c>
      <c r="AN30" s="94">
        <v>1044.1668709180797</v>
      </c>
      <c r="AO30" s="94">
        <v>4.9564883113199976</v>
      </c>
      <c r="AP30" s="95">
        <v>219.38716569772791</v>
      </c>
      <c r="AQ30" s="90">
        <v>12.654844772519585</v>
      </c>
      <c r="AR30" s="90" t="s">
        <v>350</v>
      </c>
      <c r="AT30">
        <v>29</v>
      </c>
      <c r="AU30" t="s">
        <v>767</v>
      </c>
      <c r="AV30" t="s">
        <v>217</v>
      </c>
      <c r="AW30">
        <v>10</v>
      </c>
      <c r="AX30" s="94">
        <v>49.838056799999997</v>
      </c>
      <c r="AY30" s="94">
        <v>33.939716680800004</v>
      </c>
      <c r="AZ30" s="94">
        <v>370.28230898752804</v>
      </c>
      <c r="BA30" s="94">
        <v>2.5454787510600001</v>
      </c>
      <c r="BB30" s="95">
        <v>86.240820085912802</v>
      </c>
      <c r="BC30" s="90">
        <v>0</v>
      </c>
      <c r="BD30" t="s">
        <v>351</v>
      </c>
      <c r="BF30">
        <v>29</v>
      </c>
      <c r="BG30" t="str">
        <v>Daniel Jones</v>
      </c>
      <c r="BH30" t="str">
        <v>NYG</v>
      </c>
      <c r="BI30" s="10">
        <v>215.83427713056</v>
      </c>
      <c r="BJ30" s="97">
        <v>0</v>
      </c>
      <c r="BK30" t="str">
        <v>QB</v>
      </c>
      <c r="BL30" s="13">
        <f t="shared" si="0"/>
        <v>11.99079317392</v>
      </c>
      <c r="BN30">
        <v>29</v>
      </c>
      <c r="BO30" t="s">
        <v>552</v>
      </c>
      <c r="BP30" t="s">
        <v>251</v>
      </c>
      <c r="BQ30">
        <v>215.83427713056</v>
      </c>
      <c r="BR30">
        <v>0</v>
      </c>
      <c r="BS30" t="s">
        <v>348</v>
      </c>
      <c r="BT30">
        <v>11.99079317392</v>
      </c>
    </row>
    <row r="31" spans="1:72" x14ac:dyDescent="0.35">
      <c r="A31">
        <v>30</v>
      </c>
      <c r="B31" t="s">
        <v>987</v>
      </c>
      <c r="C31" t="s">
        <v>273</v>
      </c>
      <c r="D31">
        <v>6</v>
      </c>
      <c r="E31" s="94">
        <v>393.22499999999997</v>
      </c>
      <c r="F31" s="94">
        <v>254.8098</v>
      </c>
      <c r="G31" s="94">
        <v>2757.5516555999998</v>
      </c>
      <c r="H31" s="94">
        <v>16.908674999999999</v>
      </c>
      <c r="I31" s="94">
        <v>4.5865763999999993</v>
      </c>
      <c r="J31" s="94">
        <v>47.848500000000001</v>
      </c>
      <c r="K31" s="94">
        <v>212.925825</v>
      </c>
      <c r="L31" s="94">
        <v>1.1483640000000002</v>
      </c>
      <c r="M31" s="95">
        <v>196.94637992400001</v>
      </c>
      <c r="N31" s="90">
        <v>0</v>
      </c>
      <c r="O31" s="90" t="s">
        <v>348</v>
      </c>
      <c r="Q31">
        <v>30</v>
      </c>
      <c r="R31" t="s">
        <v>1046</v>
      </c>
      <c r="S31" t="s">
        <v>303</v>
      </c>
      <c r="T31">
        <v>7</v>
      </c>
      <c r="U31" s="94">
        <v>187.224345</v>
      </c>
      <c r="V31" s="94">
        <v>786.34224900000004</v>
      </c>
      <c r="W31" s="94">
        <v>5.6167303500000001</v>
      </c>
      <c r="X31" s="94">
        <v>41.054012999999991</v>
      </c>
      <c r="Y31" s="94">
        <v>31.488427970999993</v>
      </c>
      <c r="Z31" s="94">
        <v>234.27390410423996</v>
      </c>
      <c r="AA31" s="94">
        <v>1.1020949789849999</v>
      </c>
      <c r="AB31" s="95">
        <v>173.862995255334</v>
      </c>
      <c r="AC31" s="90">
        <v>18.602777523728051</v>
      </c>
      <c r="AD31" s="90" t="s">
        <v>349</v>
      </c>
      <c r="AF31">
        <v>30</v>
      </c>
      <c r="AG31" s="100" t="s">
        <v>768</v>
      </c>
      <c r="AH31" t="s">
        <v>227</v>
      </c>
      <c r="AI31">
        <v>13</v>
      </c>
      <c r="AJ31" s="94">
        <v>0</v>
      </c>
      <c r="AK31" s="94">
        <v>0</v>
      </c>
      <c r="AL31" s="94">
        <v>130.64183999999997</v>
      </c>
      <c r="AM31" s="94">
        <v>79.430238719999977</v>
      </c>
      <c r="AN31" s="94">
        <v>1031.7988009727997</v>
      </c>
      <c r="AO31" s="94">
        <v>6.1161283814399985</v>
      </c>
      <c r="AP31" s="95">
        <v>219.30688910591994</v>
      </c>
      <c r="AQ31" s="90">
        <v>12.633881353686165</v>
      </c>
      <c r="AR31" s="90" t="s">
        <v>350</v>
      </c>
      <c r="AT31">
        <v>30</v>
      </c>
      <c r="AU31" t="s">
        <v>899</v>
      </c>
      <c r="AV31" t="s">
        <v>103</v>
      </c>
      <c r="AW31">
        <v>7</v>
      </c>
      <c r="AX31" s="94">
        <v>49.885449599999994</v>
      </c>
      <c r="AY31" s="94">
        <v>35.219127417599992</v>
      </c>
      <c r="AZ31" s="94">
        <v>345.14744869247994</v>
      </c>
      <c r="BA31" s="94">
        <v>2.6414345563199992</v>
      </c>
      <c r="BB31" s="95">
        <v>85.582479624767998</v>
      </c>
      <c r="BC31" s="90">
        <v>0</v>
      </c>
      <c r="BD31" t="s">
        <v>351</v>
      </c>
      <c r="BF31">
        <v>30</v>
      </c>
      <c r="BG31" t="str">
        <v>Russell Wilson</v>
      </c>
      <c r="BH31" t="str">
        <v>PIT</v>
      </c>
      <c r="BI31" s="10">
        <v>196.94637992400001</v>
      </c>
      <c r="BJ31" s="97">
        <v>0</v>
      </c>
      <c r="BK31" t="str">
        <v>QB</v>
      </c>
      <c r="BL31" s="13">
        <f t="shared" si="0"/>
        <v>10.941465551333334</v>
      </c>
      <c r="BN31">
        <v>30</v>
      </c>
      <c r="BO31" t="s">
        <v>987</v>
      </c>
      <c r="BP31" t="s">
        <v>273</v>
      </c>
      <c r="BQ31">
        <v>196.94637992400001</v>
      </c>
      <c r="BR31">
        <v>0</v>
      </c>
      <c r="BS31" t="s">
        <v>348</v>
      </c>
      <c r="BT31">
        <v>10.941465551333334</v>
      </c>
    </row>
    <row r="32" spans="1:72" x14ac:dyDescent="0.35">
      <c r="A32">
        <v>31</v>
      </c>
      <c r="B32" t="s">
        <v>1712</v>
      </c>
      <c r="C32" t="s">
        <v>129</v>
      </c>
      <c r="D32">
        <v>9</v>
      </c>
      <c r="E32" s="94">
        <v>436.88625000000002</v>
      </c>
      <c r="F32" s="94">
        <v>273.05390625000001</v>
      </c>
      <c r="G32" s="94">
        <v>2968.0959609375</v>
      </c>
      <c r="H32" s="94">
        <v>17.475450000000002</v>
      </c>
      <c r="I32" s="94">
        <v>5.4610781250000002</v>
      </c>
      <c r="J32" s="94">
        <v>30.766071000000007</v>
      </c>
      <c r="K32" s="94">
        <v>123.37194471000002</v>
      </c>
      <c r="L32" s="94">
        <v>0.92298213000000018</v>
      </c>
      <c r="M32" s="95">
        <v>195.57856943850001</v>
      </c>
      <c r="N32" s="90">
        <v>0</v>
      </c>
      <c r="O32" s="90" t="s">
        <v>348</v>
      </c>
      <c r="Q32">
        <v>31</v>
      </c>
      <c r="R32" t="s">
        <v>667</v>
      </c>
      <c r="S32" t="s">
        <v>199</v>
      </c>
      <c r="T32">
        <v>5</v>
      </c>
      <c r="U32" s="94">
        <v>207.00980019999997</v>
      </c>
      <c r="V32" s="94">
        <v>877.72155284799987</v>
      </c>
      <c r="W32" s="94">
        <v>8.2803920079999997</v>
      </c>
      <c r="X32" s="94">
        <v>22.334474399999998</v>
      </c>
      <c r="Y32" s="94">
        <v>17.6219003016</v>
      </c>
      <c r="Z32" s="94">
        <v>139.21301238264002</v>
      </c>
      <c r="AA32" s="94">
        <v>0.70487601206399997</v>
      </c>
      <c r="AB32" s="95">
        <v>173.226964945048</v>
      </c>
      <c r="AC32" s="90">
        <v>18.371436115215996</v>
      </c>
      <c r="AD32" s="90" t="s">
        <v>349</v>
      </c>
      <c r="AF32">
        <v>31</v>
      </c>
      <c r="AG32" t="s">
        <v>531</v>
      </c>
      <c r="AH32" t="s">
        <v>129</v>
      </c>
      <c r="AI32">
        <v>9</v>
      </c>
      <c r="AJ32" s="94">
        <v>0</v>
      </c>
      <c r="AK32" s="94">
        <v>0</v>
      </c>
      <c r="AL32" s="94">
        <v>131.29888099999999</v>
      </c>
      <c r="AM32" s="94">
        <v>79.435823004999989</v>
      </c>
      <c r="AN32" s="94">
        <v>957.99602544029995</v>
      </c>
      <c r="AO32" s="94">
        <v>6.7520449554249993</v>
      </c>
      <c r="AP32" s="95">
        <v>215.74769528157998</v>
      </c>
      <c r="AQ32" s="90">
        <v>11.704433937340383</v>
      </c>
      <c r="AR32" s="90" t="s">
        <v>350</v>
      </c>
      <c r="AT32">
        <v>31</v>
      </c>
      <c r="AU32" t="s">
        <v>1072</v>
      </c>
      <c r="AV32" t="s">
        <v>146</v>
      </c>
      <c r="AW32">
        <v>6</v>
      </c>
      <c r="AX32" s="94">
        <v>45.616256</v>
      </c>
      <c r="AY32" s="94">
        <v>33.345483135999999</v>
      </c>
      <c r="AZ32" s="94">
        <v>343.79193113216002</v>
      </c>
      <c r="BA32" s="94">
        <v>2.6676386508799999</v>
      </c>
      <c r="BB32" s="95">
        <v>83.730508154495993</v>
      </c>
      <c r="BC32" s="90">
        <v>0</v>
      </c>
      <c r="BD32" t="s">
        <v>351</v>
      </c>
      <c r="BF32">
        <v>31</v>
      </c>
      <c r="BG32" t="str">
        <v>Bo Nix</v>
      </c>
      <c r="BH32" t="str">
        <v>DEN</v>
      </c>
      <c r="BI32" s="10">
        <v>195.57856943850001</v>
      </c>
      <c r="BJ32" s="97">
        <v>0</v>
      </c>
      <c r="BK32" t="str">
        <v>QB</v>
      </c>
      <c r="BL32" s="13">
        <f t="shared" si="0"/>
        <v>10.865476079916668</v>
      </c>
      <c r="BN32">
        <v>31</v>
      </c>
      <c r="BO32" t="s">
        <v>1712</v>
      </c>
      <c r="BP32" t="s">
        <v>129</v>
      </c>
      <c r="BQ32">
        <v>195.57856943850001</v>
      </c>
      <c r="BR32">
        <v>0</v>
      </c>
      <c r="BS32" t="s">
        <v>348</v>
      </c>
      <c r="BT32">
        <v>10.865476079916668</v>
      </c>
    </row>
    <row r="33" spans="1:72" x14ac:dyDescent="0.35">
      <c r="A33">
        <v>32</v>
      </c>
      <c r="B33" t="s">
        <v>650</v>
      </c>
      <c r="C33" t="s">
        <v>209</v>
      </c>
      <c r="D33">
        <v>13</v>
      </c>
      <c r="E33" s="94">
        <v>356.7</v>
      </c>
      <c r="F33" s="94">
        <v>226.50450000000001</v>
      </c>
      <c r="G33" s="94">
        <v>2498.3446349999999</v>
      </c>
      <c r="H33" s="94">
        <v>14.268000000000001</v>
      </c>
      <c r="I33" s="94">
        <v>4.0770809999999997</v>
      </c>
      <c r="J33" s="94">
        <v>16.875600000000002</v>
      </c>
      <c r="K33" s="94">
        <v>54.339432000000009</v>
      </c>
      <c r="L33" s="94">
        <v>0.67502400000000007</v>
      </c>
      <c r="M33" s="95">
        <v>158.33571059999997</v>
      </c>
      <c r="N33" s="90">
        <v>0</v>
      </c>
      <c r="O33" s="90" t="s">
        <v>348</v>
      </c>
      <c r="Q33">
        <v>32</v>
      </c>
      <c r="R33" t="s">
        <v>515</v>
      </c>
      <c r="S33" t="s">
        <v>83</v>
      </c>
      <c r="T33">
        <v>7</v>
      </c>
      <c r="U33" s="94">
        <v>178.36392000000004</v>
      </c>
      <c r="V33" s="94">
        <v>734.85935040000015</v>
      </c>
      <c r="W33" s="94">
        <v>5.3509176000000007</v>
      </c>
      <c r="X33" s="94">
        <v>46.333615999999992</v>
      </c>
      <c r="Y33" s="94">
        <v>35.445216239999993</v>
      </c>
      <c r="Z33" s="94">
        <v>257.33226990239996</v>
      </c>
      <c r="AA33" s="94">
        <v>1.0633564871999999</v>
      </c>
      <c r="AB33" s="95">
        <v>173.15002279344</v>
      </c>
      <c r="AC33" s="90">
        <v>18.343450175805437</v>
      </c>
      <c r="AD33" s="90" t="s">
        <v>349</v>
      </c>
      <c r="AF33">
        <v>32</v>
      </c>
      <c r="AG33" t="s">
        <v>1713</v>
      </c>
      <c r="AH33" t="s">
        <v>174</v>
      </c>
      <c r="AI33">
        <v>9</v>
      </c>
      <c r="AJ33" s="94">
        <v>0</v>
      </c>
      <c r="AK33" s="94">
        <v>0</v>
      </c>
      <c r="AL33" s="94">
        <v>120.85163999999996</v>
      </c>
      <c r="AM33" s="94">
        <v>75.53227499999997</v>
      </c>
      <c r="AN33" s="94">
        <v>1016.6644214999997</v>
      </c>
      <c r="AO33" s="94">
        <v>6.2691788249999982</v>
      </c>
      <c r="AP33" s="95">
        <v>214.81379009999992</v>
      </c>
      <c r="AQ33" s="90">
        <v>11.460554058645522</v>
      </c>
      <c r="AR33" s="90" t="s">
        <v>350</v>
      </c>
      <c r="AT33">
        <v>32</v>
      </c>
      <c r="AU33" t="s">
        <v>892</v>
      </c>
      <c r="AV33" t="s">
        <v>209</v>
      </c>
      <c r="AW33">
        <v>13</v>
      </c>
      <c r="AX33" s="94">
        <v>46.608799999999988</v>
      </c>
      <c r="AY33" s="94">
        <v>31.227895999999994</v>
      </c>
      <c r="AZ33" s="94">
        <v>343.50685599999991</v>
      </c>
      <c r="BA33" s="94">
        <v>1.8736737599999995</v>
      </c>
      <c r="BB33" s="95">
        <v>76.82062415999998</v>
      </c>
      <c r="BC33" s="90">
        <v>0</v>
      </c>
      <c r="BD33" t="s">
        <v>351</v>
      </c>
      <c r="BF33">
        <v>32</v>
      </c>
      <c r="BG33" t="str">
        <v>Gardner Minshew</v>
      </c>
      <c r="BH33" t="str">
        <v>LV</v>
      </c>
      <c r="BI33" s="10">
        <v>158.33571059999997</v>
      </c>
      <c r="BJ33" s="97">
        <v>0</v>
      </c>
      <c r="BK33" t="str">
        <v>QB</v>
      </c>
      <c r="BL33" s="13">
        <f t="shared" si="0"/>
        <v>8.7964283666666656</v>
      </c>
      <c r="BN33">
        <v>32</v>
      </c>
      <c r="BO33" t="s">
        <v>650</v>
      </c>
      <c r="BP33" t="s">
        <v>209</v>
      </c>
      <c r="BQ33">
        <v>158.33571059999997</v>
      </c>
      <c r="BR33">
        <v>0</v>
      </c>
      <c r="BS33" t="s">
        <v>348</v>
      </c>
      <c r="BT33">
        <v>8.7964283666666656</v>
      </c>
    </row>
    <row r="34" spans="1:72" x14ac:dyDescent="0.35">
      <c r="A34">
        <v>33</v>
      </c>
      <c r="B34" t="s">
        <v>792</v>
      </c>
      <c r="C34" t="s">
        <v>273</v>
      </c>
      <c r="D34">
        <v>6</v>
      </c>
      <c r="E34" s="94">
        <v>168.52500000000001</v>
      </c>
      <c r="F34" s="94">
        <v>104.316975</v>
      </c>
      <c r="G34" s="94">
        <v>1189.4221489499998</v>
      </c>
      <c r="H34" s="94">
        <v>6.9095250000000004</v>
      </c>
      <c r="I34" s="94">
        <v>2.6079243750000001</v>
      </c>
      <c r="J34" s="94">
        <v>33.493950000000005</v>
      </c>
      <c r="K34" s="94">
        <v>190.58057550000004</v>
      </c>
      <c r="L34" s="94">
        <v>1.5072277500000002</v>
      </c>
      <c r="M34" s="95">
        <v>98.100561257999999</v>
      </c>
      <c r="N34" s="90">
        <v>0</v>
      </c>
      <c r="O34" s="90" t="s">
        <v>348</v>
      </c>
      <c r="Q34">
        <v>33</v>
      </c>
      <c r="R34" t="s">
        <v>956</v>
      </c>
      <c r="S34" t="s">
        <v>217</v>
      </c>
      <c r="T34">
        <v>10</v>
      </c>
      <c r="U34" s="94">
        <v>160.02176960000003</v>
      </c>
      <c r="V34" s="94">
        <v>752.10231712000018</v>
      </c>
      <c r="W34" s="94">
        <v>9.2812626368000029</v>
      </c>
      <c r="X34" s="94">
        <v>26.384853599999996</v>
      </c>
      <c r="Y34" s="94">
        <v>19.735870492799997</v>
      </c>
      <c r="Z34" s="94">
        <v>141.11147402351997</v>
      </c>
      <c r="AA34" s="94">
        <v>1.1841522295679998</v>
      </c>
      <c r="AB34" s="95">
        <v>171.84973880536003</v>
      </c>
      <c r="AC34" s="90">
        <v>17.87050175746224</v>
      </c>
      <c r="AD34" s="90" t="s">
        <v>349</v>
      </c>
      <c r="AF34">
        <v>33</v>
      </c>
      <c r="AG34" t="s">
        <v>960</v>
      </c>
      <c r="AH34" t="s">
        <v>183</v>
      </c>
      <c r="AI34">
        <v>10</v>
      </c>
      <c r="AJ34" s="94">
        <v>21.095244799999996</v>
      </c>
      <c r="AK34" s="94">
        <v>6.3033599999999995E-2</v>
      </c>
      <c r="AL34" s="94">
        <v>107.15711999999996</v>
      </c>
      <c r="AM34" s="94">
        <v>77.581754879999977</v>
      </c>
      <c r="AN34" s="94">
        <v>911.58561983999971</v>
      </c>
      <c r="AO34" s="94">
        <v>6.9823579391999973</v>
      </c>
      <c r="AP34" s="95">
        <v>213.12219057919992</v>
      </c>
      <c r="AQ34" s="90">
        <v>11.018809977908113</v>
      </c>
      <c r="AR34" s="90" t="s">
        <v>350</v>
      </c>
      <c r="AT34">
        <v>33</v>
      </c>
      <c r="AU34" t="s">
        <v>1104</v>
      </c>
      <c r="AV34" t="s">
        <v>199</v>
      </c>
      <c r="AW34">
        <v>5</v>
      </c>
      <c r="AX34" s="94">
        <v>41.877139499999991</v>
      </c>
      <c r="AY34" s="94">
        <v>30.109663300499992</v>
      </c>
      <c r="AZ34" s="94">
        <v>301.99992290401491</v>
      </c>
      <c r="BA34" s="94">
        <v>2.4087730640399996</v>
      </c>
      <c r="BB34" s="95">
        <v>74.762293975141489</v>
      </c>
      <c r="BC34" s="90">
        <v>0</v>
      </c>
      <c r="BD34" t="s">
        <v>351</v>
      </c>
      <c r="BF34">
        <v>33</v>
      </c>
      <c r="BG34" t="str">
        <v>Justin Fields</v>
      </c>
      <c r="BH34" t="str">
        <v>PIT</v>
      </c>
      <c r="BI34" s="10">
        <v>98.100561257999999</v>
      </c>
      <c r="BJ34" s="97">
        <v>0</v>
      </c>
      <c r="BK34" t="str">
        <v>QB</v>
      </c>
      <c r="BL34" s="13">
        <f t="shared" si="0"/>
        <v>5.4500311809999999</v>
      </c>
      <c r="BN34">
        <v>33</v>
      </c>
      <c r="BO34" t="s">
        <v>792</v>
      </c>
      <c r="BP34" t="s">
        <v>273</v>
      </c>
      <c r="BQ34">
        <v>98.100561257999999</v>
      </c>
      <c r="BR34">
        <v>0</v>
      </c>
      <c r="BS34" t="s">
        <v>348</v>
      </c>
      <c r="BT34">
        <v>5.4500311809999999</v>
      </c>
    </row>
    <row r="35" spans="1:72" x14ac:dyDescent="0.35">
      <c r="A35">
        <v>34</v>
      </c>
      <c r="B35" t="s">
        <v>394</v>
      </c>
      <c r="C35" t="s">
        <v>209</v>
      </c>
      <c r="D35">
        <v>13</v>
      </c>
      <c r="E35" s="94">
        <v>237.8</v>
      </c>
      <c r="F35" s="94">
        <v>149.5762</v>
      </c>
      <c r="G35" s="94">
        <v>1631.876342</v>
      </c>
      <c r="H35" s="94">
        <v>8.7986000000000004</v>
      </c>
      <c r="I35" s="94">
        <v>3.2906763999999997</v>
      </c>
      <c r="J35" s="94">
        <v>4.2189000000000005</v>
      </c>
      <c r="K35" s="94">
        <v>9.7034700000000011</v>
      </c>
      <c r="L35" s="94">
        <v>8.4378000000000009E-2</v>
      </c>
      <c r="M35" s="95">
        <v>95.364715880000006</v>
      </c>
      <c r="N35" s="90">
        <v>0</v>
      </c>
      <c r="O35" s="90" t="s">
        <v>348</v>
      </c>
      <c r="Q35">
        <v>34</v>
      </c>
      <c r="R35" t="s">
        <v>429</v>
      </c>
      <c r="S35" t="s">
        <v>1705</v>
      </c>
      <c r="T35">
        <v>14</v>
      </c>
      <c r="U35" s="94">
        <v>113.73416949999998</v>
      </c>
      <c r="V35" s="94">
        <v>466.31009494999989</v>
      </c>
      <c r="W35" s="94">
        <v>3.5257592544999992</v>
      </c>
      <c r="X35" s="94">
        <v>65.513073500000004</v>
      </c>
      <c r="Y35" s="94">
        <v>49.396857419000007</v>
      </c>
      <c r="Z35" s="94">
        <v>396.65676507457005</v>
      </c>
      <c r="AA35" s="94">
        <v>1.7288900096650004</v>
      </c>
      <c r="AB35" s="95">
        <v>167.22143900644699</v>
      </c>
      <c r="AC35" s="90">
        <v>16.187064070325668</v>
      </c>
      <c r="AD35" s="90" t="s">
        <v>349</v>
      </c>
      <c r="AF35">
        <v>34</v>
      </c>
      <c r="AG35" t="s">
        <v>502</v>
      </c>
      <c r="AH35" t="s">
        <v>295</v>
      </c>
      <c r="AI35">
        <v>5</v>
      </c>
      <c r="AJ35" s="94">
        <v>21.251872907999999</v>
      </c>
      <c r="AK35" s="94">
        <v>0.1018053792</v>
      </c>
      <c r="AL35" s="94">
        <v>124.54069319999999</v>
      </c>
      <c r="AM35" s="94">
        <v>79.706043647999991</v>
      </c>
      <c r="AN35" s="94">
        <v>991.5431829811198</v>
      </c>
      <c r="AO35" s="94">
        <v>5.1808928371199992</v>
      </c>
      <c r="AP35" s="95">
        <v>212.68173853483196</v>
      </c>
      <c r="AQ35" s="90">
        <v>10.903790387836215</v>
      </c>
      <c r="AR35" s="90" t="s">
        <v>350</v>
      </c>
      <c r="AT35">
        <v>34</v>
      </c>
      <c r="AU35" t="s">
        <v>1714</v>
      </c>
      <c r="AV35" t="s">
        <v>83</v>
      </c>
      <c r="AW35">
        <v>7</v>
      </c>
      <c r="AX35" s="94">
        <v>46.333615999999992</v>
      </c>
      <c r="AY35" s="94">
        <v>29.329178927999994</v>
      </c>
      <c r="AZ35" s="94">
        <v>313.82221452959993</v>
      </c>
      <c r="BA35" s="94">
        <v>2.1703592406719996</v>
      </c>
      <c r="BB35" s="95">
        <v>73.733555824991981</v>
      </c>
      <c r="BC35" s="90">
        <v>0</v>
      </c>
      <c r="BD35" t="s">
        <v>351</v>
      </c>
      <c r="BF35">
        <v>34</v>
      </c>
      <c r="BG35" t="str">
        <v>Aidan O'Connell</v>
      </c>
      <c r="BH35" t="str">
        <v>LV</v>
      </c>
      <c r="BI35" s="10">
        <v>95.364715880000006</v>
      </c>
      <c r="BJ35" s="97">
        <v>0</v>
      </c>
      <c r="BK35" t="str">
        <v>QB</v>
      </c>
      <c r="BL35" s="13">
        <f t="shared" si="0"/>
        <v>5.2980397711111111</v>
      </c>
      <c r="BN35">
        <v>34</v>
      </c>
      <c r="BO35" t="s">
        <v>394</v>
      </c>
      <c r="BP35" t="s">
        <v>209</v>
      </c>
      <c r="BQ35">
        <v>95.364715880000006</v>
      </c>
      <c r="BR35">
        <v>0</v>
      </c>
      <c r="BS35" t="s">
        <v>348</v>
      </c>
      <c r="BT35">
        <v>5.2980397711111111</v>
      </c>
    </row>
    <row r="36" spans="1:72" x14ac:dyDescent="0.35">
      <c r="A36">
        <v>35</v>
      </c>
      <c r="B36" t="s">
        <v>625</v>
      </c>
      <c r="C36" t="s">
        <v>251</v>
      </c>
      <c r="D36">
        <v>13</v>
      </c>
      <c r="E36" s="94">
        <v>150.12599999999998</v>
      </c>
      <c r="F36" s="94">
        <v>92.327489999999983</v>
      </c>
      <c r="G36" s="94">
        <v>1019.1108346199999</v>
      </c>
      <c r="H36" s="94">
        <v>5.4045359999999985</v>
      </c>
      <c r="I36" s="94">
        <v>2.2158597599999998</v>
      </c>
      <c r="J36" s="94">
        <v>8.7709216000000012</v>
      </c>
      <c r="K36" s="94">
        <v>33.768048160000006</v>
      </c>
      <c r="L36" s="94">
        <v>0.22804396160000001</v>
      </c>
      <c r="M36" s="95">
        <v>62.695926450399988</v>
      </c>
      <c r="N36" s="90">
        <v>0</v>
      </c>
      <c r="O36" s="90" t="s">
        <v>348</v>
      </c>
      <c r="Q36">
        <v>35</v>
      </c>
      <c r="R36" t="s">
        <v>912</v>
      </c>
      <c r="S36" t="s">
        <v>273</v>
      </c>
      <c r="T36">
        <v>6</v>
      </c>
      <c r="U36" s="94">
        <v>200.96369999999999</v>
      </c>
      <c r="V36" s="94">
        <v>821.94153299999994</v>
      </c>
      <c r="W36" s="94">
        <v>7.0337295000000006</v>
      </c>
      <c r="X36" s="94">
        <v>28.62678</v>
      </c>
      <c r="Y36" s="94">
        <v>21.384204660000002</v>
      </c>
      <c r="Z36" s="94">
        <v>133.00975298520001</v>
      </c>
      <c r="AA36" s="94">
        <v>0.64152613980000006</v>
      </c>
      <c r="AB36" s="95">
        <v>162.93086709732</v>
      </c>
      <c r="AC36" s="90">
        <v>14.626467141645687</v>
      </c>
      <c r="AD36" s="90" t="s">
        <v>349</v>
      </c>
      <c r="AF36">
        <v>35</v>
      </c>
      <c r="AG36" t="s">
        <v>1033</v>
      </c>
      <c r="AH36" t="s">
        <v>1705</v>
      </c>
      <c r="AI36">
        <v>14</v>
      </c>
      <c r="AJ36" s="94">
        <v>0</v>
      </c>
      <c r="AK36" s="94">
        <v>0</v>
      </c>
      <c r="AL36" s="94">
        <v>127.0383947</v>
      </c>
      <c r="AM36" s="94">
        <v>78.128612740500003</v>
      </c>
      <c r="AN36" s="94">
        <v>1062.5491332708</v>
      </c>
      <c r="AO36" s="94">
        <v>4.6095881516894996</v>
      </c>
      <c r="AP36" s="95">
        <v>212.04105497771701</v>
      </c>
      <c r="AQ36" s="90">
        <v>10.736482366344537</v>
      </c>
      <c r="AR36" s="90" t="s">
        <v>350</v>
      </c>
      <c r="AT36">
        <v>35</v>
      </c>
      <c r="AU36" t="s">
        <v>575</v>
      </c>
      <c r="AV36" t="s">
        <v>72</v>
      </c>
      <c r="AW36">
        <v>13</v>
      </c>
      <c r="AX36" s="94">
        <v>42.516633599999992</v>
      </c>
      <c r="AY36" s="94">
        <v>26.785479167999995</v>
      </c>
      <c r="AZ36" s="94">
        <v>289.01532022271994</v>
      </c>
      <c r="BA36" s="94">
        <v>2.6785479167999995</v>
      </c>
      <c r="BB36" s="95">
        <v>71.758298691071985</v>
      </c>
      <c r="BC36" s="90">
        <v>0</v>
      </c>
      <c r="BD36" t="s">
        <v>351</v>
      </c>
      <c r="BF36">
        <v>35</v>
      </c>
      <c r="BG36" t="str">
        <v>Drew Lock</v>
      </c>
      <c r="BH36" t="str">
        <v>NYG</v>
      </c>
      <c r="BI36" s="10">
        <v>62.695926450399988</v>
      </c>
      <c r="BJ36" s="97">
        <v>0</v>
      </c>
      <c r="BK36" t="str">
        <v>QB</v>
      </c>
      <c r="BL36" s="13">
        <f t="shared" si="0"/>
        <v>3.4831070250222216</v>
      </c>
      <c r="BN36">
        <v>35</v>
      </c>
      <c r="BO36" t="s">
        <v>625</v>
      </c>
      <c r="BP36" t="s">
        <v>251</v>
      </c>
      <c r="BQ36">
        <v>62.695926450399988</v>
      </c>
      <c r="BR36">
        <v>0</v>
      </c>
      <c r="BS36" t="s">
        <v>348</v>
      </c>
      <c r="BT36">
        <v>3.4831070250222216</v>
      </c>
    </row>
    <row r="37" spans="1:72" x14ac:dyDescent="0.35">
      <c r="A37">
        <v>36</v>
      </c>
      <c r="B37" t="s">
        <v>692</v>
      </c>
      <c r="C37" t="s">
        <v>236</v>
      </c>
      <c r="D37">
        <v>11</v>
      </c>
      <c r="E37" s="94">
        <v>101.22909999999999</v>
      </c>
      <c r="F37" s="94">
        <v>63.673103899999994</v>
      </c>
      <c r="G37" s="94">
        <v>671.68757304109988</v>
      </c>
      <c r="H37" s="94">
        <v>3.2393311999999996</v>
      </c>
      <c r="I37" s="94">
        <v>1.0824427663</v>
      </c>
      <c r="J37" s="94">
        <v>0</v>
      </c>
      <c r="K37" s="94">
        <v>0</v>
      </c>
      <c r="L37" s="94">
        <v>0</v>
      </c>
      <c r="M37" s="95">
        <v>37.659942189043996</v>
      </c>
      <c r="N37" s="90">
        <v>0</v>
      </c>
      <c r="O37" s="90" t="s">
        <v>348</v>
      </c>
      <c r="Q37">
        <v>36</v>
      </c>
      <c r="R37" t="s">
        <v>1111</v>
      </c>
      <c r="S37" t="s">
        <v>280</v>
      </c>
      <c r="T37">
        <v>5</v>
      </c>
      <c r="U37" s="94">
        <v>140.70322560000002</v>
      </c>
      <c r="V37" s="94">
        <v>609.2449668480001</v>
      </c>
      <c r="W37" s="94">
        <v>4.2210967680000007</v>
      </c>
      <c r="X37" s="94">
        <v>49.341005699999997</v>
      </c>
      <c r="Y37" s="94">
        <v>39.226099531499997</v>
      </c>
      <c r="Z37" s="94">
        <v>282.03565563148499</v>
      </c>
      <c r="AA37" s="94">
        <v>1.1767829859449999</v>
      </c>
      <c r="AB37" s="95">
        <v>160.74144030311851</v>
      </c>
      <c r="AC37" s="90">
        <v>13.830113461304798</v>
      </c>
      <c r="AD37" s="90" t="s">
        <v>349</v>
      </c>
      <c r="AF37">
        <v>36</v>
      </c>
      <c r="AG37" t="s">
        <v>1118</v>
      </c>
      <c r="AH37" t="s">
        <v>59</v>
      </c>
      <c r="AI37">
        <v>13</v>
      </c>
      <c r="AJ37" s="94">
        <v>41.826687335999992</v>
      </c>
      <c r="AK37" s="94">
        <v>0.35446345199999996</v>
      </c>
      <c r="AL37" s="94">
        <v>113.81002640000001</v>
      </c>
      <c r="AM37" s="94">
        <v>78.07367811040001</v>
      </c>
      <c r="AN37" s="94">
        <v>911.90056032947211</v>
      </c>
      <c r="AO37" s="94">
        <v>5.8555258582800009</v>
      </c>
      <c r="AP37" s="95">
        <v>210.70633873862721</v>
      </c>
      <c r="AQ37" s="90">
        <v>10.387934739774401</v>
      </c>
      <c r="AR37" s="90" t="s">
        <v>350</v>
      </c>
      <c r="AT37">
        <v>36</v>
      </c>
      <c r="AU37" t="s">
        <v>430</v>
      </c>
      <c r="AV37" t="s">
        <v>236</v>
      </c>
      <c r="AW37">
        <v>11</v>
      </c>
      <c r="AX37" s="94">
        <v>45.35063679999999</v>
      </c>
      <c r="AY37" s="94">
        <v>29.432563283199993</v>
      </c>
      <c r="AZ37" s="94">
        <v>277.54907176057594</v>
      </c>
      <c r="BA37" s="94">
        <v>2.1191445563903994</v>
      </c>
      <c r="BB37" s="95">
        <v>69.902337797599984</v>
      </c>
      <c r="BC37" s="90">
        <v>0</v>
      </c>
      <c r="BD37" t="s">
        <v>351</v>
      </c>
      <c r="BF37">
        <v>36</v>
      </c>
      <c r="BG37" t="str">
        <v>Jacoby Brissett</v>
      </c>
      <c r="BH37" t="str">
        <v>NE</v>
      </c>
      <c r="BI37" s="10">
        <v>37.659942189043996</v>
      </c>
      <c r="BJ37" s="97">
        <v>0</v>
      </c>
      <c r="BK37" t="str">
        <v>QB</v>
      </c>
      <c r="BL37" s="13">
        <f t="shared" si="0"/>
        <v>2.0922190105024443</v>
      </c>
      <c r="BN37">
        <v>36</v>
      </c>
      <c r="BO37" t="s">
        <v>692</v>
      </c>
      <c r="BP37" t="s">
        <v>236</v>
      </c>
      <c r="BQ37">
        <v>37.659942189043996</v>
      </c>
      <c r="BR37">
        <v>0</v>
      </c>
      <c r="BS37" t="s">
        <v>348</v>
      </c>
      <c r="BT37">
        <v>2.0922190105024443</v>
      </c>
    </row>
    <row r="38" spans="1:72" x14ac:dyDescent="0.35">
      <c r="A38">
        <v>37</v>
      </c>
      <c r="B38" t="s">
        <v>1115</v>
      </c>
      <c r="C38" t="s">
        <v>129</v>
      </c>
      <c r="D38">
        <v>9</v>
      </c>
      <c r="E38" s="94">
        <v>87.377249999999989</v>
      </c>
      <c r="F38" s="94">
        <v>51.72733199999999</v>
      </c>
      <c r="G38" s="94">
        <v>555.55154567999989</v>
      </c>
      <c r="H38" s="94">
        <v>3.1455809999999995</v>
      </c>
      <c r="I38" s="94">
        <v>1.2931832999999999</v>
      </c>
      <c r="J38" s="94">
        <v>4.3951530000000005</v>
      </c>
      <c r="K38" s="94">
        <v>19.558430850000004</v>
      </c>
      <c r="L38" s="94">
        <v>0.12306428400000002</v>
      </c>
      <c r="M38" s="95">
        <v>34.912248016199996</v>
      </c>
      <c r="N38" s="90">
        <v>0</v>
      </c>
      <c r="O38" s="90" t="s">
        <v>348</v>
      </c>
      <c r="Q38">
        <v>37</v>
      </c>
      <c r="R38" t="s">
        <v>734</v>
      </c>
      <c r="S38" t="s">
        <v>129</v>
      </c>
      <c r="T38">
        <v>9</v>
      </c>
      <c r="U38" s="94">
        <v>184.59642600000001</v>
      </c>
      <c r="V38" s="94">
        <v>762.38323937999996</v>
      </c>
      <c r="W38" s="94">
        <v>6.0916820580000008</v>
      </c>
      <c r="X38" s="94">
        <v>34.251881999999995</v>
      </c>
      <c r="Y38" s="94">
        <v>25.757415263999995</v>
      </c>
      <c r="Z38" s="94">
        <v>156.60508480511999</v>
      </c>
      <c r="AA38" s="94">
        <v>0.90150953423999991</v>
      </c>
      <c r="AB38" s="95">
        <v>159.615397235952</v>
      </c>
      <c r="AC38" s="90">
        <v>13.420541173646999</v>
      </c>
      <c r="AD38" s="90" t="s">
        <v>349</v>
      </c>
      <c r="AF38">
        <v>37</v>
      </c>
      <c r="AG38" t="s">
        <v>1022</v>
      </c>
      <c r="AH38" t="s">
        <v>156</v>
      </c>
      <c r="AI38">
        <v>7</v>
      </c>
      <c r="AJ38" s="94">
        <v>108.116736</v>
      </c>
      <c r="AK38" s="94">
        <v>0.97343999999999997</v>
      </c>
      <c r="AL38" s="94">
        <v>104.16224</v>
      </c>
      <c r="AM38" s="94">
        <v>64.059777600000004</v>
      </c>
      <c r="AN38" s="94">
        <v>914.133026352</v>
      </c>
      <c r="AO38" s="94">
        <v>6.2778582048000002</v>
      </c>
      <c r="AP38" s="95">
        <v>209.79254306400003</v>
      </c>
      <c r="AQ38" s="90">
        <v>10.149306255132185</v>
      </c>
      <c r="AR38" s="90" t="s">
        <v>350</v>
      </c>
      <c r="AT38">
        <v>37</v>
      </c>
      <c r="AU38" t="s">
        <v>1044</v>
      </c>
      <c r="AV38" t="s">
        <v>83</v>
      </c>
      <c r="AW38">
        <v>7</v>
      </c>
      <c r="AX38" s="94">
        <v>46.333615999999992</v>
      </c>
      <c r="AY38" s="94">
        <v>29.097510847999995</v>
      </c>
      <c r="AZ38" s="94">
        <v>282.24585522559994</v>
      </c>
      <c r="BA38" s="94">
        <v>2.0368257593599997</v>
      </c>
      <c r="BB38" s="95">
        <v>69.543050926719985</v>
      </c>
      <c r="BC38" s="90">
        <v>0</v>
      </c>
      <c r="BD38" t="s">
        <v>351</v>
      </c>
      <c r="BF38">
        <v>37</v>
      </c>
      <c r="BG38" t="str">
        <v>Zach Wilson</v>
      </c>
      <c r="BH38" t="str">
        <v>DEN</v>
      </c>
      <c r="BI38" s="10">
        <v>34.912248016199996</v>
      </c>
      <c r="BJ38" s="97">
        <v>0</v>
      </c>
      <c r="BK38" t="str">
        <v>QB</v>
      </c>
      <c r="BL38" s="13">
        <f t="shared" si="0"/>
        <v>1.9395693342333331</v>
      </c>
      <c r="BN38">
        <v>37</v>
      </c>
      <c r="BO38" t="s">
        <v>1115</v>
      </c>
      <c r="BP38" t="s">
        <v>129</v>
      </c>
      <c r="BQ38">
        <v>34.912248016199996</v>
      </c>
      <c r="BR38">
        <v>0</v>
      </c>
      <c r="BS38" t="s">
        <v>348</v>
      </c>
      <c r="BT38">
        <v>1.9395693342333331</v>
      </c>
    </row>
    <row r="39" spans="1:72" x14ac:dyDescent="0.35">
      <c r="A39">
        <v>38</v>
      </c>
      <c r="B39" t="s">
        <v>997</v>
      </c>
      <c r="C39" t="s">
        <v>280</v>
      </c>
      <c r="D39">
        <v>5</v>
      </c>
      <c r="E39" s="94">
        <v>59.232900000000001</v>
      </c>
      <c r="F39" s="94">
        <v>37.435192800000003</v>
      </c>
      <c r="G39" s="94">
        <v>404.82417493920002</v>
      </c>
      <c r="H39" s="94">
        <v>2.4285489</v>
      </c>
      <c r="I39" s="94">
        <v>1.0107502056000002</v>
      </c>
      <c r="J39" s="94">
        <v>4.3969758000000008</v>
      </c>
      <c r="K39" s="94">
        <v>22.864274160000004</v>
      </c>
      <c r="L39" s="94">
        <v>8.7939516000000023E-2</v>
      </c>
      <c r="M39" s="95">
        <v>26.699726698367996</v>
      </c>
      <c r="N39" s="90">
        <v>0</v>
      </c>
      <c r="O39" s="90" t="s">
        <v>348</v>
      </c>
      <c r="Q39">
        <v>38</v>
      </c>
      <c r="R39" t="s">
        <v>740</v>
      </c>
      <c r="S39" t="s">
        <v>273</v>
      </c>
      <c r="T39">
        <v>6</v>
      </c>
      <c r="U39" s="94">
        <v>148.33035000000001</v>
      </c>
      <c r="V39" s="94">
        <v>700.11925199999996</v>
      </c>
      <c r="W39" s="94">
        <v>4.4499105000000005</v>
      </c>
      <c r="X39" s="94">
        <v>36.884504999999997</v>
      </c>
      <c r="Y39" s="94">
        <v>29.58137301</v>
      </c>
      <c r="Z39" s="94">
        <v>209.73193464089999</v>
      </c>
      <c r="AA39" s="94">
        <v>1.1832549204</v>
      </c>
      <c r="AB39" s="95">
        <v>154.36548419648997</v>
      </c>
      <c r="AC39" s="90">
        <v>11.511005955791045</v>
      </c>
      <c r="AD39" s="90" t="s">
        <v>349</v>
      </c>
      <c r="AF39">
        <v>38</v>
      </c>
      <c r="AG39" t="s">
        <v>533</v>
      </c>
      <c r="AH39" t="s">
        <v>72</v>
      </c>
      <c r="AI39">
        <v>13</v>
      </c>
      <c r="AJ39" s="94">
        <v>72.430122240000003</v>
      </c>
      <c r="AK39" s="94">
        <v>0.73771420800000009</v>
      </c>
      <c r="AL39" s="94">
        <v>115.40229119999996</v>
      </c>
      <c r="AM39" s="94">
        <v>76.16551219199998</v>
      </c>
      <c r="AN39" s="94">
        <v>845.43718533119977</v>
      </c>
      <c r="AO39" s="94">
        <v>5.5600823900159986</v>
      </c>
      <c r="AP39" s="95">
        <v>205.73902253721596</v>
      </c>
      <c r="AQ39" s="90">
        <v>9.0907704274513961</v>
      </c>
      <c r="AR39" s="90" t="s">
        <v>350</v>
      </c>
      <c r="AT39">
        <v>38</v>
      </c>
      <c r="AU39" t="s">
        <v>519</v>
      </c>
      <c r="AV39" t="s">
        <v>207</v>
      </c>
      <c r="AW39">
        <v>10</v>
      </c>
      <c r="AX39" s="94">
        <v>42.2640484</v>
      </c>
      <c r="AY39" s="94">
        <v>27.978800040800003</v>
      </c>
      <c r="AZ39" s="94">
        <v>280.90715240963203</v>
      </c>
      <c r="BA39" s="94">
        <v>2.2383040032640005</v>
      </c>
      <c r="BB39" s="95">
        <v>69.49933930134722</v>
      </c>
      <c r="BC39" s="90">
        <v>0</v>
      </c>
      <c r="BD39" t="s">
        <v>351</v>
      </c>
      <c r="BF39">
        <v>38</v>
      </c>
      <c r="BG39" t="str">
        <v>Sam Howell</v>
      </c>
      <c r="BH39" t="str">
        <v>SEA</v>
      </c>
      <c r="BI39" s="10">
        <v>26.699726698367996</v>
      </c>
      <c r="BJ39" s="97">
        <v>0</v>
      </c>
      <c r="BK39" t="str">
        <v>QB</v>
      </c>
      <c r="BL39" s="13">
        <f t="shared" si="0"/>
        <v>1.4833181499093331</v>
      </c>
      <c r="BN39">
        <v>38</v>
      </c>
      <c r="BO39" t="s">
        <v>997</v>
      </c>
      <c r="BP39" t="s">
        <v>280</v>
      </c>
      <c r="BQ39">
        <v>26.699726698367996</v>
      </c>
      <c r="BR39">
        <v>0</v>
      </c>
      <c r="BS39" t="s">
        <v>348</v>
      </c>
      <c r="BT39">
        <v>1.4833181499093331</v>
      </c>
    </row>
    <row r="40" spans="1:72" x14ac:dyDescent="0.35">
      <c r="A40">
        <v>39</v>
      </c>
      <c r="B40" t="s">
        <v>599</v>
      </c>
      <c r="C40" t="s">
        <v>36</v>
      </c>
      <c r="D40">
        <v>14</v>
      </c>
      <c r="E40" s="94">
        <v>42.120750000000001</v>
      </c>
      <c r="F40" s="94">
        <v>27.67333275</v>
      </c>
      <c r="G40" s="94">
        <v>287.80266060000002</v>
      </c>
      <c r="H40" s="94">
        <v>1.7690715000000001</v>
      </c>
      <c r="I40" s="94">
        <v>0.69183331875000009</v>
      </c>
      <c r="J40" s="94">
        <v>0</v>
      </c>
      <c r="K40" s="94">
        <v>0</v>
      </c>
      <c r="L40" s="94">
        <v>0</v>
      </c>
      <c r="M40" s="95">
        <v>17.204725786500003</v>
      </c>
      <c r="N40" s="90">
        <v>0</v>
      </c>
      <c r="O40" s="90" t="s">
        <v>348</v>
      </c>
      <c r="Q40">
        <v>39</v>
      </c>
      <c r="R40" t="s">
        <v>970</v>
      </c>
      <c r="S40" t="s">
        <v>119</v>
      </c>
      <c r="T40">
        <v>7</v>
      </c>
      <c r="U40" s="94">
        <v>149.96769480000003</v>
      </c>
      <c r="V40" s="94">
        <v>632.86367205600015</v>
      </c>
      <c r="W40" s="94">
        <v>5.2488693180000014</v>
      </c>
      <c r="X40" s="94">
        <v>24.39329759999999</v>
      </c>
      <c r="Y40" s="94">
        <v>17.929073735999992</v>
      </c>
      <c r="Z40" s="94">
        <v>145.58407873631992</v>
      </c>
      <c r="AA40" s="94">
        <v>0.7171629494399997</v>
      </c>
      <c r="AB40" s="95">
        <v>131.57004241987201</v>
      </c>
      <c r="AC40" s="90">
        <v>3.2196878802639568</v>
      </c>
      <c r="AD40" s="90" t="s">
        <v>349</v>
      </c>
      <c r="AF40">
        <v>39</v>
      </c>
      <c r="AG40" t="s">
        <v>1715</v>
      </c>
      <c r="AH40" t="s">
        <v>199</v>
      </c>
      <c r="AI40">
        <v>5</v>
      </c>
      <c r="AJ40" s="94">
        <v>0</v>
      </c>
      <c r="AK40" s="94">
        <v>0</v>
      </c>
      <c r="AL40" s="94">
        <v>112.78909571999998</v>
      </c>
      <c r="AM40" s="94">
        <v>75.568694132399983</v>
      </c>
      <c r="AN40" s="94">
        <v>935.54043335911183</v>
      </c>
      <c r="AO40" s="94">
        <v>5.8187894481947984</v>
      </c>
      <c r="AP40" s="95">
        <v>204.03547415747997</v>
      </c>
      <c r="AQ40" s="90">
        <v>8.6459060232321949</v>
      </c>
      <c r="AR40" s="90" t="s">
        <v>350</v>
      </c>
      <c r="AT40">
        <v>39</v>
      </c>
      <c r="AU40" t="s">
        <v>679</v>
      </c>
      <c r="AV40" t="s">
        <v>59</v>
      </c>
      <c r="AW40">
        <v>13</v>
      </c>
      <c r="AX40" s="94">
        <v>37.054427200000006</v>
      </c>
      <c r="AY40" s="94">
        <v>26.123371176000003</v>
      </c>
      <c r="AZ40" s="94">
        <v>283.17734354784005</v>
      </c>
      <c r="BA40" s="94">
        <v>2.35110340584</v>
      </c>
      <c r="BB40" s="95">
        <v>68.547725965824014</v>
      </c>
      <c r="BC40" s="90">
        <v>0</v>
      </c>
      <c r="BD40" t="s">
        <v>351</v>
      </c>
      <c r="BF40">
        <v>39</v>
      </c>
      <c r="BG40" t="str">
        <v>Desmond Ridder</v>
      </c>
      <c r="BH40" t="str">
        <v>ARI</v>
      </c>
      <c r="BI40" s="10">
        <v>17.204725786500003</v>
      </c>
      <c r="BJ40" s="97">
        <v>0</v>
      </c>
      <c r="BK40" t="str">
        <v>QB</v>
      </c>
      <c r="BL40" s="13">
        <f t="shared" si="0"/>
        <v>0.95581809925000016</v>
      </c>
      <c r="BN40">
        <v>39</v>
      </c>
      <c r="BO40" t="s">
        <v>599</v>
      </c>
      <c r="BP40" t="s">
        <v>36</v>
      </c>
      <c r="BQ40">
        <v>17.204725786500003</v>
      </c>
      <c r="BR40">
        <v>0</v>
      </c>
      <c r="BS40" t="s">
        <v>348</v>
      </c>
      <c r="BT40">
        <v>0.95581809925000016</v>
      </c>
    </row>
    <row r="41" spans="1:72" x14ac:dyDescent="0.35">
      <c r="A41">
        <v>40</v>
      </c>
      <c r="B41" t="s">
        <v>995</v>
      </c>
      <c r="C41" t="s">
        <v>227</v>
      </c>
      <c r="D41">
        <v>13</v>
      </c>
      <c r="E41" s="94">
        <v>38.087999999999994</v>
      </c>
      <c r="F41" s="94">
        <v>24.414407999999998</v>
      </c>
      <c r="G41" s="94">
        <v>270.07218129599994</v>
      </c>
      <c r="H41" s="94">
        <v>1.4854319999999999</v>
      </c>
      <c r="I41" s="94">
        <v>0.70801783200000001</v>
      </c>
      <c r="J41" s="94">
        <v>2.07368</v>
      </c>
      <c r="K41" s="94">
        <v>7.6933527999999995</v>
      </c>
      <c r="L41" s="94">
        <v>8.2947199999999999E-2</v>
      </c>
      <c r="M41" s="95">
        <v>16.595598067839997</v>
      </c>
      <c r="N41" s="90">
        <v>0</v>
      </c>
      <c r="O41" s="90" t="s">
        <v>348</v>
      </c>
      <c r="Q41">
        <v>40</v>
      </c>
      <c r="R41" t="s">
        <v>1078</v>
      </c>
      <c r="S41" t="s">
        <v>50</v>
      </c>
      <c r="T41">
        <v>11</v>
      </c>
      <c r="U41" s="94">
        <v>116.19326880000001</v>
      </c>
      <c r="V41" s="94">
        <v>488.01172896000008</v>
      </c>
      <c r="W41" s="94">
        <v>4.0667644080000009</v>
      </c>
      <c r="X41" s="94">
        <v>34.508073599999989</v>
      </c>
      <c r="Y41" s="94">
        <v>27.571950806399993</v>
      </c>
      <c r="Z41" s="94">
        <v>220.02416743507194</v>
      </c>
      <c r="AA41" s="94">
        <v>1.3785975403199997</v>
      </c>
      <c r="AB41" s="95">
        <v>131.0477121358272</v>
      </c>
      <c r="AC41" s="90">
        <v>3.0297022433135821</v>
      </c>
      <c r="AD41" s="90" t="s">
        <v>349</v>
      </c>
      <c r="AF41">
        <v>40</v>
      </c>
      <c r="AG41" t="s">
        <v>722</v>
      </c>
      <c r="AH41" t="s">
        <v>138</v>
      </c>
      <c r="AI41">
        <v>9</v>
      </c>
      <c r="AJ41" s="94">
        <v>0</v>
      </c>
      <c r="AK41" s="94">
        <v>0</v>
      </c>
      <c r="AL41" s="94">
        <v>109.64480099999997</v>
      </c>
      <c r="AM41" s="94">
        <v>65.567590997999986</v>
      </c>
      <c r="AN41" s="94">
        <v>981.54683724005986</v>
      </c>
      <c r="AO41" s="94">
        <v>6.6223266907979994</v>
      </c>
      <c r="AP41" s="95">
        <v>203.45623486679398</v>
      </c>
      <c r="AQ41" s="90">
        <v>8.4946435495528085</v>
      </c>
      <c r="AR41" s="90" t="s">
        <v>350</v>
      </c>
      <c r="AT41">
        <v>40</v>
      </c>
      <c r="AU41" t="s">
        <v>664</v>
      </c>
      <c r="AV41" t="s">
        <v>129</v>
      </c>
      <c r="AW41">
        <v>9</v>
      </c>
      <c r="AX41" s="94">
        <v>45.669176</v>
      </c>
      <c r="AY41" s="94">
        <v>28.451896648000002</v>
      </c>
      <c r="AZ41" s="94">
        <v>290.49386477608004</v>
      </c>
      <c r="BA41" s="94">
        <v>1.5648543156400001</v>
      </c>
      <c r="BB41" s="95">
        <v>66.890409019448015</v>
      </c>
      <c r="BC41" s="90">
        <v>0</v>
      </c>
      <c r="BD41" t="s">
        <v>351</v>
      </c>
      <c r="BF41">
        <v>40</v>
      </c>
      <c r="BG41" t="str">
        <v>Sam Darnold</v>
      </c>
      <c r="BH41" t="str">
        <v>MIN</v>
      </c>
      <c r="BI41" s="10">
        <v>16.595598067839997</v>
      </c>
      <c r="BJ41" s="97">
        <v>0</v>
      </c>
      <c r="BK41" t="str">
        <v>QB</v>
      </c>
      <c r="BL41" s="13">
        <f t="shared" si="0"/>
        <v>0.92197767043555545</v>
      </c>
      <c r="BN41">
        <v>40</v>
      </c>
      <c r="BO41" t="s">
        <v>995</v>
      </c>
      <c r="BP41" t="s">
        <v>227</v>
      </c>
      <c r="BQ41">
        <v>16.595598067839997</v>
      </c>
      <c r="BR41">
        <v>0</v>
      </c>
      <c r="BS41" t="s">
        <v>348</v>
      </c>
      <c r="BT41">
        <v>0.92197767043555545</v>
      </c>
    </row>
    <row r="42" spans="1:72" x14ac:dyDescent="0.35">
      <c r="A42">
        <v>41</v>
      </c>
      <c r="B42" t="s">
        <v>870</v>
      </c>
      <c r="C42" t="s">
        <v>1705</v>
      </c>
      <c r="D42">
        <v>14</v>
      </c>
      <c r="E42" s="94">
        <v>34.878300000000003</v>
      </c>
      <c r="F42" s="94">
        <v>21.101371500000003</v>
      </c>
      <c r="G42" s="94">
        <v>215.65601673000003</v>
      </c>
      <c r="H42" s="94">
        <v>1.2207405000000002</v>
      </c>
      <c r="I42" s="94">
        <v>0.31652057250000004</v>
      </c>
      <c r="J42" s="94">
        <v>0</v>
      </c>
      <c r="K42" s="94">
        <v>0</v>
      </c>
      <c r="L42" s="94">
        <v>0</v>
      </c>
      <c r="M42" s="95">
        <v>12.876161524200002</v>
      </c>
      <c r="N42" s="90">
        <v>0</v>
      </c>
      <c r="O42" s="90" t="s">
        <v>348</v>
      </c>
      <c r="Q42">
        <v>41</v>
      </c>
      <c r="R42" t="s">
        <v>1074</v>
      </c>
      <c r="S42" t="s">
        <v>227</v>
      </c>
      <c r="T42">
        <v>13</v>
      </c>
      <c r="U42" s="94">
        <v>143.08392000000001</v>
      </c>
      <c r="V42" s="94">
        <v>618.12253440000006</v>
      </c>
      <c r="W42" s="94">
        <v>4.5786854400000001</v>
      </c>
      <c r="X42" s="94">
        <v>24.884159999999998</v>
      </c>
      <c r="Y42" s="94">
        <v>18.563583359999999</v>
      </c>
      <c r="Z42" s="94">
        <v>139.22687519999999</v>
      </c>
      <c r="AA42" s="94">
        <v>0.72397975104000001</v>
      </c>
      <c r="AB42" s="95">
        <v>126.11451546624001</v>
      </c>
      <c r="AC42" s="90">
        <v>1.2353653264202427</v>
      </c>
      <c r="AD42" s="90" t="s">
        <v>349</v>
      </c>
      <c r="AF42">
        <v>41</v>
      </c>
      <c r="AG42" s="100" t="s">
        <v>1716</v>
      </c>
      <c r="AH42" t="s">
        <v>72</v>
      </c>
      <c r="AI42">
        <v>13</v>
      </c>
      <c r="AJ42" s="94">
        <v>0</v>
      </c>
      <c r="AK42" s="94">
        <v>0</v>
      </c>
      <c r="AL42" s="94">
        <v>121.47609599999996</v>
      </c>
      <c r="AM42" s="94">
        <v>73.250085887999973</v>
      </c>
      <c r="AN42" s="94">
        <v>922.21858132991963</v>
      </c>
      <c r="AO42" s="94">
        <v>6.2995073863679973</v>
      </c>
      <c r="AP42" s="95">
        <v>203.26898833919992</v>
      </c>
      <c r="AQ42" s="90">
        <v>8.4457460154815127</v>
      </c>
      <c r="AR42" s="90" t="s">
        <v>350</v>
      </c>
      <c r="AT42">
        <v>41</v>
      </c>
      <c r="AU42" t="s">
        <v>1717</v>
      </c>
      <c r="AV42" t="s">
        <v>1705</v>
      </c>
      <c r="AW42">
        <v>14</v>
      </c>
      <c r="AX42" s="94">
        <v>37.029128499999999</v>
      </c>
      <c r="AY42" s="94">
        <v>24.142991781999999</v>
      </c>
      <c r="AZ42" s="94">
        <v>256.39857272483999</v>
      </c>
      <c r="BA42" s="94">
        <v>1.8107243836499998</v>
      </c>
      <c r="BB42" s="95">
        <v>60.647195356384003</v>
      </c>
      <c r="BC42" s="90">
        <v>0</v>
      </c>
      <c r="BD42" t="s">
        <v>351</v>
      </c>
      <c r="BF42">
        <v>41</v>
      </c>
      <c r="BG42" t="str">
        <v>Marcus Mariota</v>
      </c>
      <c r="BH42" t="str">
        <v>WSH</v>
      </c>
      <c r="BI42" s="10">
        <v>12.876161524200002</v>
      </c>
      <c r="BJ42" s="97">
        <v>0</v>
      </c>
      <c r="BK42" t="str">
        <v>QB</v>
      </c>
      <c r="BL42" s="13">
        <f t="shared" si="0"/>
        <v>0.71534230690000011</v>
      </c>
      <c r="BN42">
        <v>41</v>
      </c>
      <c r="BO42" t="s">
        <v>870</v>
      </c>
      <c r="BP42" t="s">
        <v>1705</v>
      </c>
      <c r="BQ42">
        <v>12.876161524200002</v>
      </c>
      <c r="BR42">
        <v>0</v>
      </c>
      <c r="BS42" t="s">
        <v>348</v>
      </c>
      <c r="BT42">
        <v>0.71534230690000011</v>
      </c>
    </row>
    <row r="43" spans="1:72" x14ac:dyDescent="0.35">
      <c r="A43">
        <v>42</v>
      </c>
      <c r="B43" t="s">
        <v>696</v>
      </c>
      <c r="C43" t="s">
        <v>103</v>
      </c>
      <c r="D43">
        <v>7</v>
      </c>
      <c r="E43" s="94">
        <v>31.814700000000027</v>
      </c>
      <c r="F43" s="94">
        <v>19.311522900000014</v>
      </c>
      <c r="G43" s="94">
        <v>209.53002346500014</v>
      </c>
      <c r="H43" s="94">
        <v>1.0816998000000011</v>
      </c>
      <c r="I43" s="94">
        <v>0.38623045800000028</v>
      </c>
      <c r="J43" s="94">
        <v>0</v>
      </c>
      <c r="K43" s="94">
        <v>0</v>
      </c>
      <c r="L43" s="94">
        <v>0</v>
      </c>
      <c r="M43" s="95">
        <v>11.93553922260001</v>
      </c>
      <c r="N43" s="90">
        <v>0</v>
      </c>
      <c r="O43" s="90" t="s">
        <v>348</v>
      </c>
      <c r="Q43">
        <v>42</v>
      </c>
      <c r="R43" t="s">
        <v>425</v>
      </c>
      <c r="S43" t="s">
        <v>236</v>
      </c>
      <c r="T43">
        <v>11</v>
      </c>
      <c r="U43" s="94">
        <v>126.0563416</v>
      </c>
      <c r="V43" s="94">
        <v>530.697198136</v>
      </c>
      <c r="W43" s="94">
        <v>3.5295775647999998</v>
      </c>
      <c r="X43" s="94">
        <v>34.012977599999992</v>
      </c>
      <c r="Y43" s="94">
        <v>25.577759155199995</v>
      </c>
      <c r="Z43" s="94">
        <v>194.90252476262395</v>
      </c>
      <c r="AA43" s="94">
        <v>0.97195484789759978</v>
      </c>
      <c r="AB43" s="95">
        <v>125.146925921248</v>
      </c>
      <c r="AC43" s="90">
        <v>0.88342686597275477</v>
      </c>
      <c r="AD43" s="90" t="s">
        <v>349</v>
      </c>
      <c r="AF43">
        <v>42</v>
      </c>
      <c r="AG43" t="s">
        <v>893</v>
      </c>
      <c r="AH43" t="s">
        <v>165</v>
      </c>
      <c r="AI43">
        <v>11</v>
      </c>
      <c r="AJ43" s="94">
        <v>0</v>
      </c>
      <c r="AK43" s="94">
        <v>0</v>
      </c>
      <c r="AL43" s="94">
        <v>121.81464680000001</v>
      </c>
      <c r="AM43" s="94">
        <v>77.474115364799999</v>
      </c>
      <c r="AN43" s="94">
        <v>910.32085553640002</v>
      </c>
      <c r="AO43" s="94">
        <v>5.2682398448064003</v>
      </c>
      <c r="AP43" s="95">
        <v>200.11563998727843</v>
      </c>
      <c r="AQ43" s="90">
        <v>7.6222810334711033</v>
      </c>
      <c r="AR43" s="90" t="s">
        <v>350</v>
      </c>
      <c r="AT43">
        <v>42</v>
      </c>
      <c r="AU43" t="s">
        <v>746</v>
      </c>
      <c r="AV43" t="s">
        <v>259</v>
      </c>
      <c r="AW43">
        <v>7</v>
      </c>
      <c r="AX43" s="94">
        <v>35.550715199999992</v>
      </c>
      <c r="AY43" s="94">
        <v>24.636645633599993</v>
      </c>
      <c r="AZ43" s="94">
        <v>243.90279177263994</v>
      </c>
      <c r="BA43" s="94">
        <v>1.8723850681535994</v>
      </c>
      <c r="BB43" s="95">
        <v>60.261235219785583</v>
      </c>
      <c r="BC43" s="90">
        <v>0</v>
      </c>
      <c r="BD43" t="s">
        <v>351</v>
      </c>
      <c r="BF43">
        <v>42</v>
      </c>
      <c r="BG43" t="str">
        <v>Jake Browning</v>
      </c>
      <c r="BH43" t="str">
        <v>CIN</v>
      </c>
      <c r="BI43" s="10">
        <v>11.93553922260001</v>
      </c>
      <c r="BJ43" s="97">
        <v>0</v>
      </c>
      <c r="BK43" t="str">
        <v>QB</v>
      </c>
      <c r="BL43" s="13">
        <f t="shared" si="0"/>
        <v>0.66308551236666724</v>
      </c>
      <c r="BN43">
        <v>42</v>
      </c>
      <c r="BO43" t="s">
        <v>696</v>
      </c>
      <c r="BP43" t="s">
        <v>103</v>
      </c>
      <c r="BQ43">
        <v>11.93553922260001</v>
      </c>
      <c r="BR43">
        <v>0</v>
      </c>
      <c r="BS43" t="s">
        <v>348</v>
      </c>
      <c r="BT43">
        <v>0.66308551236666724</v>
      </c>
    </row>
    <row r="44" spans="1:72" x14ac:dyDescent="0.35">
      <c r="A44">
        <v>43</v>
      </c>
      <c r="B44" t="s">
        <v>415</v>
      </c>
      <c r="C44" t="s">
        <v>83</v>
      </c>
      <c r="D44">
        <v>7</v>
      </c>
      <c r="E44" s="94">
        <v>29.549499999999995</v>
      </c>
      <c r="F44" s="94">
        <v>19.207174999999996</v>
      </c>
      <c r="G44" s="94">
        <v>192.84003699999994</v>
      </c>
      <c r="H44" s="94">
        <v>1.004683</v>
      </c>
      <c r="I44" s="94">
        <v>0.11524304999999997</v>
      </c>
      <c r="J44" s="94">
        <v>2.229549</v>
      </c>
      <c r="K44" s="94">
        <v>2.6754587999999999</v>
      </c>
      <c r="L44" s="94">
        <v>0</v>
      </c>
      <c r="M44" s="95">
        <v>11.769393259999998</v>
      </c>
      <c r="N44" s="90">
        <v>0</v>
      </c>
      <c r="O44" s="90" t="s">
        <v>348</v>
      </c>
      <c r="Q44">
        <v>43</v>
      </c>
      <c r="R44" t="s">
        <v>1718</v>
      </c>
      <c r="S44" t="s">
        <v>36</v>
      </c>
      <c r="T44">
        <v>14</v>
      </c>
      <c r="U44" s="94">
        <v>140.74294500000002</v>
      </c>
      <c r="V44" s="94">
        <v>610.82438130000003</v>
      </c>
      <c r="W44" s="94">
        <v>4.6445171850000007</v>
      </c>
      <c r="X44" s="94">
        <v>23.587620000000001</v>
      </c>
      <c r="Y44" s="94">
        <v>17.619952140000002</v>
      </c>
      <c r="Z44" s="94">
        <v>126.33505684380002</v>
      </c>
      <c r="AA44" s="94">
        <v>0.59907837276000009</v>
      </c>
      <c r="AB44" s="95">
        <v>122.79746930094001</v>
      </c>
      <c r="AC44" s="90">
        <v>2.8866014091928641E-2</v>
      </c>
      <c r="AD44" s="90" t="s">
        <v>349</v>
      </c>
      <c r="AF44">
        <v>43</v>
      </c>
      <c r="AG44" t="s">
        <v>1719</v>
      </c>
      <c r="AH44" t="s">
        <v>83</v>
      </c>
      <c r="AI44">
        <v>7</v>
      </c>
      <c r="AJ44" s="94">
        <v>26.754587999999998</v>
      </c>
      <c r="AK44" s="94">
        <v>0.22295490000000001</v>
      </c>
      <c r="AL44" s="94">
        <v>112.93818899999998</v>
      </c>
      <c r="AM44" s="94">
        <v>70.360491746999983</v>
      </c>
      <c r="AN44" s="94">
        <v>935.79454023509982</v>
      </c>
      <c r="AO44" s="94">
        <v>5.0659554057839982</v>
      </c>
      <c r="AP44" s="95">
        <v>198.34886640521393</v>
      </c>
      <c r="AQ44" s="90">
        <v>7.1609060080684461</v>
      </c>
      <c r="AR44" s="90" t="s">
        <v>350</v>
      </c>
      <c r="AT44">
        <v>43</v>
      </c>
      <c r="AU44" t="s">
        <v>781</v>
      </c>
      <c r="AV44" t="s">
        <v>227</v>
      </c>
      <c r="AW44">
        <v>13</v>
      </c>
      <c r="AX44" s="94">
        <v>37.326239999999999</v>
      </c>
      <c r="AY44" s="94">
        <v>24.000772319999999</v>
      </c>
      <c r="AZ44" s="94">
        <v>227.2873138704</v>
      </c>
      <c r="BA44" s="94">
        <v>1.9200617856</v>
      </c>
      <c r="BB44" s="95">
        <v>58.249874420639998</v>
      </c>
      <c r="BC44" s="90">
        <v>0</v>
      </c>
      <c r="BD44" t="s">
        <v>351</v>
      </c>
      <c r="BF44">
        <v>43</v>
      </c>
      <c r="BG44" t="str">
        <v>Andy Dalton</v>
      </c>
      <c r="BH44" t="str">
        <v>CAR</v>
      </c>
      <c r="BI44" s="10">
        <v>11.769393259999998</v>
      </c>
      <c r="BJ44" s="97">
        <v>0</v>
      </c>
      <c r="BK44" t="str">
        <v>QB</v>
      </c>
      <c r="BL44" s="13">
        <f t="shared" si="0"/>
        <v>0.65385518111111096</v>
      </c>
      <c r="BN44">
        <v>43</v>
      </c>
      <c r="BO44" t="s">
        <v>415</v>
      </c>
      <c r="BP44" t="s">
        <v>83</v>
      </c>
      <c r="BQ44">
        <v>11.769393259999998</v>
      </c>
      <c r="BR44">
        <v>0</v>
      </c>
      <c r="BS44" t="s">
        <v>348</v>
      </c>
      <c r="BT44">
        <v>0.65385518111111096</v>
      </c>
    </row>
    <row r="45" spans="1:72" x14ac:dyDescent="0.35">
      <c r="A45">
        <v>44</v>
      </c>
      <c r="B45" t="s">
        <v>755</v>
      </c>
      <c r="C45" t="s">
        <v>165</v>
      </c>
      <c r="D45">
        <v>11</v>
      </c>
      <c r="E45" s="94">
        <v>27.379000000000026</v>
      </c>
      <c r="F45" s="94">
        <v>17.440423000000017</v>
      </c>
      <c r="G45" s="94">
        <v>200.73926873000019</v>
      </c>
      <c r="H45" s="94">
        <v>1.095160000000001</v>
      </c>
      <c r="I45" s="94">
        <v>0.41857015200000042</v>
      </c>
      <c r="J45" s="94">
        <v>0</v>
      </c>
      <c r="K45" s="94">
        <v>0</v>
      </c>
      <c r="L45" s="94">
        <v>0</v>
      </c>
      <c r="M45" s="95">
        <v>11.573070445200011</v>
      </c>
      <c r="N45" s="90">
        <v>0</v>
      </c>
      <c r="O45" s="90" t="s">
        <v>348</v>
      </c>
      <c r="Q45">
        <v>44</v>
      </c>
      <c r="R45" t="s">
        <v>493</v>
      </c>
      <c r="S45" t="s">
        <v>103</v>
      </c>
      <c r="T45">
        <v>7</v>
      </c>
      <c r="U45" s="94">
        <v>129.91172039999998</v>
      </c>
      <c r="V45" s="94">
        <v>567.71421814799987</v>
      </c>
      <c r="W45" s="94">
        <v>4.6768219343999986</v>
      </c>
      <c r="X45" s="94">
        <v>24.942724799999997</v>
      </c>
      <c r="Y45" s="94">
        <v>19.629924417599998</v>
      </c>
      <c r="Z45" s="94">
        <v>141.33545580671998</v>
      </c>
      <c r="AA45" s="94">
        <v>0.68704735461599997</v>
      </c>
      <c r="AB45" s="95">
        <v>122.71810754716797</v>
      </c>
      <c r="AC45" s="90">
        <v>0</v>
      </c>
      <c r="AD45" s="90" t="s">
        <v>349</v>
      </c>
      <c r="AF45">
        <v>44</v>
      </c>
      <c r="AG45" t="s">
        <v>735</v>
      </c>
      <c r="AH45" t="s">
        <v>280</v>
      </c>
      <c r="AI45">
        <v>5</v>
      </c>
      <c r="AJ45" s="94">
        <v>0</v>
      </c>
      <c r="AK45" s="94">
        <v>0</v>
      </c>
      <c r="AL45" s="94">
        <v>116.09648399999999</v>
      </c>
      <c r="AM45" s="94">
        <v>77.088065376000003</v>
      </c>
      <c r="AN45" s="94">
        <v>878.80394528640011</v>
      </c>
      <c r="AO45" s="94">
        <v>5.5503407070719994</v>
      </c>
      <c r="AP45" s="95">
        <v>198.27050414707202</v>
      </c>
      <c r="AQ45" s="90">
        <v>7.1404424980817351</v>
      </c>
      <c r="AR45" s="90" t="s">
        <v>350</v>
      </c>
      <c r="AT45">
        <v>44</v>
      </c>
      <c r="AU45" t="s">
        <v>616</v>
      </c>
      <c r="AV45" t="s">
        <v>199</v>
      </c>
      <c r="AW45">
        <v>5</v>
      </c>
      <c r="AX45" s="94">
        <v>30.709902299999992</v>
      </c>
      <c r="AY45" s="94">
        <v>21.589061316899993</v>
      </c>
      <c r="AZ45" s="94">
        <v>226.68514382744993</v>
      </c>
      <c r="BA45" s="94">
        <v>2.2668514382744993</v>
      </c>
      <c r="BB45" s="95">
        <v>57.858684329291982</v>
      </c>
      <c r="BC45" s="90">
        <v>0</v>
      </c>
      <c r="BD45" t="s">
        <v>351</v>
      </c>
      <c r="BF45">
        <v>44</v>
      </c>
      <c r="BG45" t="str">
        <v>Joe Flacco</v>
      </c>
      <c r="BH45" t="str">
        <v>IND</v>
      </c>
      <c r="BI45" s="10">
        <v>11.573070445200011</v>
      </c>
      <c r="BJ45" s="97">
        <v>0</v>
      </c>
      <c r="BK45" t="str">
        <v>QB</v>
      </c>
      <c r="BL45" s="13">
        <f t="shared" si="0"/>
        <v>0.64294835806666728</v>
      </c>
      <c r="BN45">
        <v>44</v>
      </c>
      <c r="BO45" t="s">
        <v>755</v>
      </c>
      <c r="BP45" t="s">
        <v>165</v>
      </c>
      <c r="BQ45">
        <v>11.573070445200011</v>
      </c>
      <c r="BR45">
        <v>0</v>
      </c>
      <c r="BS45" t="s">
        <v>348</v>
      </c>
      <c r="BT45">
        <v>0.64294835806666728</v>
      </c>
    </row>
    <row r="46" spans="1:72" x14ac:dyDescent="0.35">
      <c r="A46">
        <v>45</v>
      </c>
      <c r="B46" t="s">
        <v>1132</v>
      </c>
      <c r="C46" t="s">
        <v>295</v>
      </c>
      <c r="D46">
        <v>5</v>
      </c>
      <c r="E46" s="94">
        <v>30.2577</v>
      </c>
      <c r="F46" s="94">
        <v>18.487454700000001</v>
      </c>
      <c r="G46" s="94">
        <v>200.03425985400003</v>
      </c>
      <c r="H46" s="94">
        <v>1.0287618000000001</v>
      </c>
      <c r="I46" s="94">
        <v>0.369749094</v>
      </c>
      <c r="J46" s="94">
        <v>0</v>
      </c>
      <c r="K46" s="94">
        <v>0</v>
      </c>
      <c r="L46" s="94">
        <v>0</v>
      </c>
      <c r="M46" s="95">
        <v>11.376919406160001</v>
      </c>
      <c r="N46" s="90">
        <v>0</v>
      </c>
      <c r="O46" s="90" t="s">
        <v>348</v>
      </c>
      <c r="Q46">
        <v>45</v>
      </c>
      <c r="R46" t="s">
        <v>688</v>
      </c>
      <c r="S46" t="s">
        <v>199</v>
      </c>
      <c r="T46">
        <v>5</v>
      </c>
      <c r="U46" s="94">
        <v>120.35453499999998</v>
      </c>
      <c r="V46" s="94">
        <v>505.48904699999997</v>
      </c>
      <c r="W46" s="94">
        <v>4.2124087249999995</v>
      </c>
      <c r="X46" s="94">
        <v>33.501711599999993</v>
      </c>
      <c r="Y46" s="94">
        <v>24.288740909999994</v>
      </c>
      <c r="Z46" s="94">
        <v>171.72139823369997</v>
      </c>
      <c r="AA46" s="94">
        <v>0.85010593184999983</v>
      </c>
      <c r="AB46" s="95">
        <v>122.38487337447</v>
      </c>
      <c r="AC46" s="90">
        <v>0</v>
      </c>
      <c r="AD46" s="90" t="s">
        <v>349</v>
      </c>
      <c r="AF46">
        <v>45</v>
      </c>
      <c r="AG46" t="s">
        <v>512</v>
      </c>
      <c r="AH46" t="s">
        <v>146</v>
      </c>
      <c r="AI46">
        <v>6</v>
      </c>
      <c r="AJ46" s="94">
        <v>29.210695359999999</v>
      </c>
      <c r="AK46" s="94">
        <v>0.12544470399999999</v>
      </c>
      <c r="AL46" s="94">
        <v>102.63657600000001</v>
      </c>
      <c r="AM46" s="94">
        <v>59.837123808000001</v>
      </c>
      <c r="AN46" s="94">
        <v>892.76988721535997</v>
      </c>
      <c r="AO46" s="94">
        <v>7.18045485696</v>
      </c>
      <c r="AP46" s="95">
        <v>195.87057943129599</v>
      </c>
      <c r="AQ46" s="90">
        <v>6.5137264672636981</v>
      </c>
      <c r="AR46" s="90" t="s">
        <v>350</v>
      </c>
      <c r="AT46">
        <v>45</v>
      </c>
      <c r="AU46" t="s">
        <v>1720</v>
      </c>
      <c r="AV46" t="s">
        <v>251</v>
      </c>
      <c r="AW46">
        <v>13</v>
      </c>
      <c r="AX46" s="94">
        <v>35.309635199999988</v>
      </c>
      <c r="AY46" s="94">
        <v>24.434267558399991</v>
      </c>
      <c r="AZ46" s="94">
        <v>226.99434561753588</v>
      </c>
      <c r="BA46" s="94">
        <v>1.4660560535039995</v>
      </c>
      <c r="BB46" s="95">
        <v>55.930038441177587</v>
      </c>
      <c r="BC46" s="90">
        <v>0</v>
      </c>
      <c r="BD46" t="s">
        <v>351</v>
      </c>
      <c r="BF46">
        <v>45</v>
      </c>
      <c r="BG46" t="str">
        <v>Kyle Trask</v>
      </c>
      <c r="BH46" t="str">
        <v>TB</v>
      </c>
      <c r="BI46" s="10">
        <v>11.376919406160001</v>
      </c>
      <c r="BJ46" s="97">
        <v>0</v>
      </c>
      <c r="BK46" t="str">
        <v>QB</v>
      </c>
      <c r="BL46" s="13">
        <f t="shared" si="0"/>
        <v>0.63205107812000005</v>
      </c>
      <c r="BN46">
        <v>45</v>
      </c>
      <c r="BO46" t="s">
        <v>1132</v>
      </c>
      <c r="BP46" t="s">
        <v>295</v>
      </c>
      <c r="BQ46">
        <v>11.376919406160001</v>
      </c>
      <c r="BR46">
        <v>0</v>
      </c>
      <c r="BS46" t="s">
        <v>348</v>
      </c>
      <c r="BT46">
        <v>0.63205107812000005</v>
      </c>
    </row>
    <row r="47" spans="1:72" x14ac:dyDescent="0.35">
      <c r="A47">
        <v>46</v>
      </c>
      <c r="B47" t="s">
        <v>752</v>
      </c>
      <c r="C47" t="s">
        <v>207</v>
      </c>
      <c r="D47">
        <v>10</v>
      </c>
      <c r="E47" s="94">
        <v>24.643760000000018</v>
      </c>
      <c r="F47" s="94">
        <v>16.141662800000013</v>
      </c>
      <c r="G47" s="94">
        <v>183.53070603600014</v>
      </c>
      <c r="H47" s="94">
        <v>1.0843254400000006</v>
      </c>
      <c r="I47" s="94">
        <v>0.40354157000000035</v>
      </c>
      <c r="J47" s="94">
        <v>0</v>
      </c>
      <c r="K47" s="94">
        <v>0</v>
      </c>
      <c r="L47" s="94">
        <v>0</v>
      </c>
      <c r="M47" s="95">
        <v>10.871446861440008</v>
      </c>
      <c r="N47" s="90">
        <v>0</v>
      </c>
      <c r="O47" s="90" t="s">
        <v>348</v>
      </c>
      <c r="Q47">
        <v>46</v>
      </c>
      <c r="R47" t="s">
        <v>1721</v>
      </c>
      <c r="S47" t="s">
        <v>83</v>
      </c>
      <c r="T47">
        <v>7</v>
      </c>
      <c r="U47" s="94">
        <v>133.77294000000001</v>
      </c>
      <c r="V47" s="94">
        <v>583.25001840000004</v>
      </c>
      <c r="W47" s="94">
        <v>4.6820529000000004</v>
      </c>
      <c r="X47" s="94">
        <v>23.166807999999996</v>
      </c>
      <c r="Y47" s="94">
        <v>17.027603879999997</v>
      </c>
      <c r="Z47" s="94">
        <v>129.58006552679998</v>
      </c>
      <c r="AA47" s="94">
        <v>0.54488332415999996</v>
      </c>
      <c r="AB47" s="95">
        <v>119.67222961764001</v>
      </c>
      <c r="AC47" s="90">
        <v>0</v>
      </c>
      <c r="AD47" s="90" t="s">
        <v>349</v>
      </c>
      <c r="AF47">
        <v>46</v>
      </c>
      <c r="AG47" t="s">
        <v>447</v>
      </c>
      <c r="AH47" t="s">
        <v>119</v>
      </c>
      <c r="AI47">
        <v>7</v>
      </c>
      <c r="AJ47" s="94">
        <v>0</v>
      </c>
      <c r="AK47" s="94">
        <v>0</v>
      </c>
      <c r="AL47" s="94">
        <v>109.76983919999996</v>
      </c>
      <c r="AM47" s="94">
        <v>72.009014515199979</v>
      </c>
      <c r="AN47" s="94">
        <v>871.30907563391975</v>
      </c>
      <c r="AO47" s="94">
        <v>6.1207662337919988</v>
      </c>
      <c r="AP47" s="95">
        <v>195.86451948134396</v>
      </c>
      <c r="AQ47" s="90">
        <v>6.512143972714628</v>
      </c>
      <c r="AR47" s="90" t="s">
        <v>350</v>
      </c>
      <c r="AT47">
        <v>46</v>
      </c>
      <c r="AU47" t="s">
        <v>908</v>
      </c>
      <c r="AV47" t="s">
        <v>165</v>
      </c>
      <c r="AW47">
        <v>11</v>
      </c>
      <c r="AX47" s="94">
        <v>26.831420000000001</v>
      </c>
      <c r="AY47" s="94">
        <v>16.447660460000002</v>
      </c>
      <c r="AZ47" s="94">
        <v>199.83907458900003</v>
      </c>
      <c r="BA47" s="94">
        <v>1.3980511391000003</v>
      </c>
      <c r="BB47" s="95">
        <v>44.819874753500009</v>
      </c>
      <c r="BC47" s="90">
        <v>0</v>
      </c>
      <c r="BD47" t="s">
        <v>351</v>
      </c>
      <c r="BF47">
        <v>46</v>
      </c>
      <c r="BG47" t="str">
        <v>Jimmy Garoppolo</v>
      </c>
      <c r="BH47" t="str">
        <v>LAR</v>
      </c>
      <c r="BI47" s="10">
        <v>10.871446861440008</v>
      </c>
      <c r="BJ47" s="97">
        <v>0</v>
      </c>
      <c r="BK47" t="str">
        <v>QB</v>
      </c>
      <c r="BL47" s="13">
        <f t="shared" si="0"/>
        <v>0.60396927008000045</v>
      </c>
      <c r="BN47">
        <v>46</v>
      </c>
      <c r="BO47" t="s">
        <v>752</v>
      </c>
      <c r="BP47" t="s">
        <v>207</v>
      </c>
      <c r="BQ47">
        <v>10.871446861440008</v>
      </c>
      <c r="BR47">
        <v>0</v>
      </c>
      <c r="BS47" t="s">
        <v>348</v>
      </c>
      <c r="BT47">
        <v>0.60396927008000045</v>
      </c>
    </row>
    <row r="48" spans="1:72" x14ac:dyDescent="0.35">
      <c r="A48">
        <v>47</v>
      </c>
      <c r="B48" t="s">
        <v>714</v>
      </c>
      <c r="C48" t="s">
        <v>111</v>
      </c>
      <c r="D48">
        <v>5</v>
      </c>
      <c r="E48" s="94">
        <v>10.972500000000009</v>
      </c>
      <c r="F48" s="94">
        <v>6.6493350000000051</v>
      </c>
      <c r="G48" s="94">
        <v>79.652383965000055</v>
      </c>
      <c r="H48" s="94">
        <v>0.48279000000000039</v>
      </c>
      <c r="I48" s="94">
        <v>0.19283071500000015</v>
      </c>
      <c r="J48" s="94">
        <v>4.8644749999999997</v>
      </c>
      <c r="K48" s="94">
        <v>16.782438750000001</v>
      </c>
      <c r="L48" s="94">
        <v>8.7560549999999987E-2</v>
      </c>
      <c r="M48" s="95">
        <v>6.9352011036000043</v>
      </c>
      <c r="N48" s="90">
        <v>0</v>
      </c>
      <c r="O48" s="90" t="s">
        <v>348</v>
      </c>
      <c r="Q48">
        <v>47</v>
      </c>
      <c r="R48" t="s">
        <v>749</v>
      </c>
      <c r="S48" t="s">
        <v>111</v>
      </c>
      <c r="T48">
        <v>5</v>
      </c>
      <c r="U48" s="94">
        <v>145.93424999999999</v>
      </c>
      <c r="V48" s="94">
        <v>608.54582249999999</v>
      </c>
      <c r="W48" s="94">
        <v>5.8373699999999999</v>
      </c>
      <c r="X48" s="94">
        <v>16.129574999999999</v>
      </c>
      <c r="Y48" s="94">
        <v>11.693941874999998</v>
      </c>
      <c r="Z48" s="94">
        <v>81.857593124999994</v>
      </c>
      <c r="AA48" s="94">
        <v>0.46775767499999993</v>
      </c>
      <c r="AB48" s="95">
        <v>118.56504948749999</v>
      </c>
      <c r="AC48" s="90">
        <v>0</v>
      </c>
      <c r="AD48" s="90" t="s">
        <v>349</v>
      </c>
      <c r="AF48">
        <v>47</v>
      </c>
      <c r="AG48" t="s">
        <v>614</v>
      </c>
      <c r="AH48" t="s">
        <v>83</v>
      </c>
      <c r="AI48">
        <v>7</v>
      </c>
      <c r="AJ48" s="94">
        <v>0</v>
      </c>
      <c r="AK48" s="94">
        <v>0</v>
      </c>
      <c r="AL48" s="94">
        <v>121.62574199999997</v>
      </c>
      <c r="AM48" s="94">
        <v>73.340322425999986</v>
      </c>
      <c r="AN48" s="94">
        <v>905.01957873683978</v>
      </c>
      <c r="AO48" s="94">
        <v>4.9871419249679994</v>
      </c>
      <c r="AP48" s="95">
        <v>193.76513184949198</v>
      </c>
      <c r="AQ48" s="90">
        <v>5.9639101572395825</v>
      </c>
      <c r="AR48" s="90" t="s">
        <v>350</v>
      </c>
      <c r="AT48">
        <v>47</v>
      </c>
      <c r="AU48" t="s">
        <v>392</v>
      </c>
      <c r="AV48" t="s">
        <v>129</v>
      </c>
      <c r="AW48">
        <v>9</v>
      </c>
      <c r="AX48" s="94">
        <v>28.543234999999999</v>
      </c>
      <c r="AY48" s="94">
        <v>17.582632759999999</v>
      </c>
      <c r="AZ48" s="94">
        <v>167.03501122</v>
      </c>
      <c r="BA48" s="94">
        <v>1.0549579655999999</v>
      </c>
      <c r="BB48" s="95">
        <v>40.615881675600001</v>
      </c>
      <c r="BC48" s="90">
        <v>0</v>
      </c>
      <c r="BD48" t="s">
        <v>351</v>
      </c>
      <c r="BF48">
        <v>47</v>
      </c>
      <c r="BG48" t="str">
        <v>Jameis Winston</v>
      </c>
      <c r="BH48" t="str">
        <v>CLE</v>
      </c>
      <c r="BI48" s="10">
        <v>6.9352011036000043</v>
      </c>
      <c r="BJ48" s="97">
        <v>0</v>
      </c>
      <c r="BK48" t="str">
        <v>QB</v>
      </c>
      <c r="BL48" s="13">
        <f t="shared" si="0"/>
        <v>0.38528895020000026</v>
      </c>
      <c r="BN48">
        <v>47</v>
      </c>
      <c r="BO48" t="s">
        <v>714</v>
      </c>
      <c r="BP48" t="s">
        <v>111</v>
      </c>
      <c r="BQ48">
        <v>6.9352011036000043</v>
      </c>
      <c r="BR48">
        <v>0</v>
      </c>
      <c r="BS48" t="s">
        <v>348</v>
      </c>
      <c r="BT48">
        <v>0.38528895020000026</v>
      </c>
    </row>
    <row r="49" spans="1:72" x14ac:dyDescent="0.35">
      <c r="A49">
        <v>48</v>
      </c>
      <c r="B49" t="s">
        <v>902</v>
      </c>
      <c r="C49" t="s">
        <v>217</v>
      </c>
      <c r="D49">
        <v>10</v>
      </c>
      <c r="E49" s="94">
        <v>17.948880000000013</v>
      </c>
      <c r="F49" s="94">
        <v>10.894970160000009</v>
      </c>
      <c r="G49" s="94">
        <v>115.59563339760008</v>
      </c>
      <c r="H49" s="94">
        <v>0.61026192000000046</v>
      </c>
      <c r="I49" s="94">
        <v>0.21789940320000017</v>
      </c>
      <c r="J49" s="94">
        <v>0</v>
      </c>
      <c r="K49" s="94">
        <v>0</v>
      </c>
      <c r="L49" s="94">
        <v>0</v>
      </c>
      <c r="M49" s="95">
        <v>6.6290742095040054</v>
      </c>
      <c r="N49" s="90">
        <v>0</v>
      </c>
      <c r="O49" s="90" t="s">
        <v>348</v>
      </c>
      <c r="Q49">
        <v>48</v>
      </c>
      <c r="R49" t="s">
        <v>817</v>
      </c>
      <c r="S49" t="s">
        <v>243</v>
      </c>
      <c r="T49">
        <v>11</v>
      </c>
      <c r="U49" s="94">
        <v>123.13864640000003</v>
      </c>
      <c r="V49" s="94">
        <v>541.81004416000019</v>
      </c>
      <c r="W49" s="94">
        <v>3.817298038400001</v>
      </c>
      <c r="X49" s="94">
        <v>27.816647319999998</v>
      </c>
      <c r="Y49" s="94">
        <v>21.001568726599999</v>
      </c>
      <c r="Z49" s="94">
        <v>143.02068302814598</v>
      </c>
      <c r="AA49" s="94">
        <v>0.73505490543100005</v>
      </c>
      <c r="AB49" s="95">
        <v>116.79875910840063</v>
      </c>
      <c r="AC49" s="90">
        <v>0</v>
      </c>
      <c r="AD49" s="90" t="s">
        <v>349</v>
      </c>
      <c r="AF49">
        <v>48</v>
      </c>
      <c r="AG49" t="s">
        <v>1722</v>
      </c>
      <c r="AH49" t="s">
        <v>183</v>
      </c>
      <c r="AI49">
        <v>10</v>
      </c>
      <c r="AJ49" s="94">
        <v>48.830028799999994</v>
      </c>
      <c r="AK49" s="94">
        <v>0.23532544</v>
      </c>
      <c r="AL49" s="94">
        <v>97.702079999999981</v>
      </c>
      <c r="AM49" s="94">
        <v>62.529331199999987</v>
      </c>
      <c r="AN49" s="94">
        <v>860.40359731199976</v>
      </c>
      <c r="AO49" s="94">
        <v>5.9402864639999988</v>
      </c>
      <c r="AP49" s="95">
        <v>190.50636523519995</v>
      </c>
      <c r="AQ49" s="90">
        <v>5.1129162637869534</v>
      </c>
      <c r="AR49" s="90" t="s">
        <v>350</v>
      </c>
      <c r="AT49">
        <v>48</v>
      </c>
      <c r="AU49" t="s">
        <v>658</v>
      </c>
      <c r="AV49" t="s">
        <v>92</v>
      </c>
      <c r="AW49">
        <v>13</v>
      </c>
      <c r="AX49" s="94">
        <v>22.672339199999993</v>
      </c>
      <c r="AY49" s="94">
        <v>14.737020479999996</v>
      </c>
      <c r="AZ49" s="94">
        <v>157.68611913599995</v>
      </c>
      <c r="BA49" s="94">
        <v>1.3263318431999995</v>
      </c>
      <c r="BB49" s="95">
        <v>38.463623452799993</v>
      </c>
      <c r="BC49" s="90">
        <v>0</v>
      </c>
      <c r="BD49" t="s">
        <v>351</v>
      </c>
      <c r="BF49">
        <v>48</v>
      </c>
      <c r="BG49" t="str">
        <v>Mike White</v>
      </c>
      <c r="BH49" t="str">
        <v>MIA</v>
      </c>
      <c r="BI49" s="10">
        <v>6.6290742095040054</v>
      </c>
      <c r="BJ49" s="97">
        <v>0</v>
      </c>
      <c r="BK49" t="str">
        <v>QB</v>
      </c>
      <c r="BL49" s="13">
        <f t="shared" si="0"/>
        <v>0.36828190052800031</v>
      </c>
      <c r="BN49">
        <v>48</v>
      </c>
      <c r="BO49" t="s">
        <v>902</v>
      </c>
      <c r="BP49" t="s">
        <v>217</v>
      </c>
      <c r="BQ49">
        <v>6.6290742095040054</v>
      </c>
      <c r="BR49">
        <v>0</v>
      </c>
      <c r="BS49" t="s">
        <v>348</v>
      </c>
      <c r="BT49">
        <v>0.36828190052800031</v>
      </c>
    </row>
    <row r="50" spans="1:72" x14ac:dyDescent="0.35">
      <c r="A50">
        <v>49</v>
      </c>
      <c r="B50" t="s">
        <v>881</v>
      </c>
      <c r="C50" t="s">
        <v>303</v>
      </c>
      <c r="D50">
        <v>7</v>
      </c>
      <c r="E50" s="94">
        <v>29.922749999999997</v>
      </c>
      <c r="F50" s="94">
        <v>18.163109249999998</v>
      </c>
      <c r="G50" s="94">
        <v>67.294319771249988</v>
      </c>
      <c r="H50" s="94">
        <v>1.0772189999999997</v>
      </c>
      <c r="I50" s="94">
        <v>0.36326218499999996</v>
      </c>
      <c r="J50" s="94">
        <v>0</v>
      </c>
      <c r="K50" s="94">
        <v>0</v>
      </c>
      <c r="L50" s="94">
        <v>0</v>
      </c>
      <c r="M50" s="95">
        <v>6.2741244208499989</v>
      </c>
      <c r="N50" s="90">
        <v>0</v>
      </c>
      <c r="O50" s="90" t="s">
        <v>348</v>
      </c>
      <c r="Q50">
        <v>49</v>
      </c>
      <c r="R50" t="s">
        <v>1723</v>
      </c>
      <c r="S50" t="s">
        <v>207</v>
      </c>
      <c r="T50">
        <v>10</v>
      </c>
      <c r="U50" s="94">
        <v>126.392364</v>
      </c>
      <c r="V50" s="94">
        <v>542.22324156000002</v>
      </c>
      <c r="W50" s="94">
        <v>5.0556945600000001</v>
      </c>
      <c r="X50" s="94">
        <v>24.150884799999996</v>
      </c>
      <c r="Y50" s="94">
        <v>16.760714051199997</v>
      </c>
      <c r="Z50" s="94">
        <v>114.30806982918399</v>
      </c>
      <c r="AA50" s="94">
        <v>0.58662499179200001</v>
      </c>
      <c r="AB50" s="95">
        <v>116.2677625008704</v>
      </c>
      <c r="AC50" s="90">
        <v>0</v>
      </c>
      <c r="AD50" s="90" t="s">
        <v>349</v>
      </c>
      <c r="AF50">
        <v>49</v>
      </c>
      <c r="AG50" t="s">
        <v>701</v>
      </c>
      <c r="AH50" t="s">
        <v>209</v>
      </c>
      <c r="AI50">
        <v>13</v>
      </c>
      <c r="AJ50" s="94">
        <v>23.246139000000003</v>
      </c>
      <c r="AK50" s="94">
        <v>0.24469620000000003</v>
      </c>
      <c r="AL50" s="94">
        <v>110.69589999999997</v>
      </c>
      <c r="AM50" s="94">
        <v>70.845375999999973</v>
      </c>
      <c r="AN50" s="94">
        <v>839.51770559999966</v>
      </c>
      <c r="AO50" s="94">
        <v>4.9591763199999983</v>
      </c>
      <c r="AP50" s="95">
        <v>188.34499557999993</v>
      </c>
      <c r="AQ50" s="90">
        <v>4.5484964707271107</v>
      </c>
      <c r="AR50" s="90" t="s">
        <v>350</v>
      </c>
      <c r="AT50">
        <v>49</v>
      </c>
      <c r="AU50" t="s">
        <v>1443</v>
      </c>
      <c r="AV50" t="s">
        <v>50</v>
      </c>
      <c r="AW50">
        <v>11</v>
      </c>
      <c r="AX50" s="94">
        <v>23.005382399999995</v>
      </c>
      <c r="AY50" s="94">
        <v>14.723444735999998</v>
      </c>
      <c r="AZ50" s="94">
        <v>133.98334709759996</v>
      </c>
      <c r="BA50" s="94">
        <v>1.1042583551999998</v>
      </c>
      <c r="BB50" s="95">
        <v>34.747329576959991</v>
      </c>
      <c r="BC50" s="90">
        <v>0</v>
      </c>
      <c r="BD50" t="s">
        <v>351</v>
      </c>
      <c r="BF50">
        <v>49</v>
      </c>
      <c r="BG50" t="str">
        <v>Mason Rudolph</v>
      </c>
      <c r="BH50" t="str">
        <v>TEN</v>
      </c>
      <c r="BI50" s="10">
        <v>6.2741244208499989</v>
      </c>
      <c r="BJ50" s="97">
        <v>0</v>
      </c>
      <c r="BK50" t="str">
        <v>QB</v>
      </c>
      <c r="BL50" s="13">
        <f t="shared" si="0"/>
        <v>0.34856246782499994</v>
      </c>
      <c r="BN50">
        <v>49</v>
      </c>
      <c r="BO50" t="s">
        <v>881</v>
      </c>
      <c r="BP50" t="s">
        <v>303</v>
      </c>
      <c r="BQ50">
        <v>6.2741244208499989</v>
      </c>
      <c r="BR50">
        <v>0</v>
      </c>
      <c r="BS50" t="s">
        <v>348</v>
      </c>
      <c r="BT50">
        <v>0.34856246782499994</v>
      </c>
    </row>
    <row r="51" spans="1:72" x14ac:dyDescent="0.35">
      <c r="A51">
        <v>50</v>
      </c>
      <c r="B51" t="s">
        <v>1026</v>
      </c>
      <c r="C51" t="s">
        <v>50</v>
      </c>
      <c r="D51">
        <v>11</v>
      </c>
      <c r="E51" s="94">
        <v>11.737439999999999</v>
      </c>
      <c r="F51" s="94">
        <v>7.3476374399999997</v>
      </c>
      <c r="G51" s="94">
        <v>79.354484352</v>
      </c>
      <c r="H51" s="94">
        <v>0.51644735999999991</v>
      </c>
      <c r="I51" s="94">
        <v>0.183690936</v>
      </c>
      <c r="J51" s="94">
        <v>2.1517272000000003</v>
      </c>
      <c r="K51" s="94">
        <v>12.221810496000002</v>
      </c>
      <c r="L51" s="94">
        <v>2.3668999200000002E-2</v>
      </c>
      <c r="M51" s="95">
        <v>6.2367819868799996</v>
      </c>
      <c r="N51" s="90">
        <v>0</v>
      </c>
      <c r="O51" s="90" t="s">
        <v>348</v>
      </c>
      <c r="Q51">
        <v>50</v>
      </c>
      <c r="R51" t="s">
        <v>999</v>
      </c>
      <c r="S51" t="s">
        <v>129</v>
      </c>
      <c r="T51">
        <v>9</v>
      </c>
      <c r="U51" s="94">
        <v>87.903060000000011</v>
      </c>
      <c r="V51" s="94">
        <v>374.46703560000003</v>
      </c>
      <c r="W51" s="94">
        <v>2.5491887400000004</v>
      </c>
      <c r="X51" s="94">
        <v>39.960529000000001</v>
      </c>
      <c r="Y51" s="94">
        <v>30.849528388000003</v>
      </c>
      <c r="Z51" s="94">
        <v>223.04209024524005</v>
      </c>
      <c r="AA51" s="94">
        <v>0.77123820970000012</v>
      </c>
      <c r="AB51" s="95">
        <v>110.52300267072401</v>
      </c>
      <c r="AC51" s="90">
        <v>0</v>
      </c>
      <c r="AD51" s="90" t="s">
        <v>349</v>
      </c>
      <c r="AF51">
        <v>50</v>
      </c>
      <c r="AG51" t="s">
        <v>812</v>
      </c>
      <c r="AH51" t="s">
        <v>92</v>
      </c>
      <c r="AI51">
        <v>13</v>
      </c>
      <c r="AJ51" s="94">
        <v>0</v>
      </c>
      <c r="AK51" s="94">
        <v>0</v>
      </c>
      <c r="AL51" s="94">
        <v>113.36169599999997</v>
      </c>
      <c r="AM51" s="94">
        <v>73.685102399999977</v>
      </c>
      <c r="AN51" s="94">
        <v>832.64165711999976</v>
      </c>
      <c r="AO51" s="94">
        <v>5.1579571679999985</v>
      </c>
      <c r="AP51" s="95">
        <v>187.89701111999995</v>
      </c>
      <c r="AQ51" s="90">
        <v>4.4315098666083355</v>
      </c>
      <c r="AR51" s="90" t="s">
        <v>350</v>
      </c>
      <c r="AT51">
        <v>50</v>
      </c>
      <c r="AU51" t="s">
        <v>941</v>
      </c>
      <c r="AV51" t="s">
        <v>280</v>
      </c>
      <c r="AW51">
        <v>5</v>
      </c>
      <c r="AX51" s="94">
        <v>23.219296799999999</v>
      </c>
      <c r="AY51" s="94">
        <v>15.09254292</v>
      </c>
      <c r="AZ51" s="94">
        <v>143.37915773999998</v>
      </c>
      <c r="BA51" s="94">
        <v>0.75462714600000003</v>
      </c>
      <c r="BB51" s="95">
        <v>33.958221569999999</v>
      </c>
      <c r="BC51" s="90">
        <v>0</v>
      </c>
      <c r="BD51" t="s">
        <v>351</v>
      </c>
      <c r="BF51">
        <v>50</v>
      </c>
      <c r="BG51" t="str">
        <v>Taylor Heinicke</v>
      </c>
      <c r="BH51" t="str">
        <v>ATL</v>
      </c>
      <c r="BI51" s="10">
        <v>6.2367819868799996</v>
      </c>
      <c r="BJ51" s="97">
        <v>0</v>
      </c>
      <c r="BK51" t="str">
        <v>QB</v>
      </c>
      <c r="BL51" s="13">
        <f t="shared" si="0"/>
        <v>0.34648788815999998</v>
      </c>
      <c r="BN51">
        <v>50</v>
      </c>
      <c r="BO51" t="s">
        <v>1026</v>
      </c>
      <c r="BP51" t="s">
        <v>50</v>
      </c>
      <c r="BQ51">
        <v>6.2367819868799996</v>
      </c>
      <c r="BR51">
        <v>0</v>
      </c>
      <c r="BS51" t="s">
        <v>348</v>
      </c>
      <c r="BT51">
        <v>0.34648788815999998</v>
      </c>
    </row>
    <row r="52" spans="1:72" x14ac:dyDescent="0.35">
      <c r="A52">
        <v>51</v>
      </c>
      <c r="B52" t="s">
        <v>779</v>
      </c>
      <c r="C52" t="s">
        <v>59</v>
      </c>
      <c r="D52">
        <v>13</v>
      </c>
      <c r="E52" s="94">
        <v>27.007600000000004</v>
      </c>
      <c r="F52" s="94">
        <v>16.393613200000001</v>
      </c>
      <c r="G52" s="94">
        <v>59.180943652000003</v>
      </c>
      <c r="H52" s="94">
        <v>0.91825840000000014</v>
      </c>
      <c r="I52" s="94">
        <v>0.32787226400000002</v>
      </c>
      <c r="J52" s="94">
        <v>2.6256551999999997</v>
      </c>
      <c r="K52" s="94">
        <v>3.3083255519999999</v>
      </c>
      <c r="L52" s="94">
        <v>6.8267035199999992E-2</v>
      </c>
      <c r="M52" s="95">
        <v>6.1249615844800012</v>
      </c>
      <c r="N52" s="90">
        <v>0</v>
      </c>
      <c r="O52" s="90" t="s">
        <v>348</v>
      </c>
      <c r="Q52">
        <v>51</v>
      </c>
      <c r="R52" t="s">
        <v>1724</v>
      </c>
      <c r="S52" t="s">
        <v>217</v>
      </c>
      <c r="T52">
        <v>10</v>
      </c>
      <c r="U52" s="94">
        <v>63.166488000000008</v>
      </c>
      <c r="V52" s="94">
        <v>300.04081800000006</v>
      </c>
      <c r="W52" s="94">
        <v>3.0951579120000003</v>
      </c>
      <c r="X52" s="94">
        <v>35.179804799999992</v>
      </c>
      <c r="Y52" s="94">
        <v>25.751617113599995</v>
      </c>
      <c r="Z52" s="94">
        <v>213.73842204287996</v>
      </c>
      <c r="AA52" s="94">
        <v>1.4163389412479996</v>
      </c>
      <c r="AB52" s="95">
        <v>104.198522237376</v>
      </c>
      <c r="AC52" s="90">
        <v>0</v>
      </c>
      <c r="AD52" s="90" t="s">
        <v>349</v>
      </c>
      <c r="AF52">
        <v>51</v>
      </c>
      <c r="AG52" t="s">
        <v>477</v>
      </c>
      <c r="AH52" t="s">
        <v>303</v>
      </c>
      <c r="AI52">
        <v>7</v>
      </c>
      <c r="AJ52" s="94">
        <v>0</v>
      </c>
      <c r="AK52" s="94">
        <v>0</v>
      </c>
      <c r="AL52" s="94">
        <v>117.29717999999997</v>
      </c>
      <c r="AM52" s="94">
        <v>65.803717979999988</v>
      </c>
      <c r="AN52" s="94">
        <v>919.93597736039987</v>
      </c>
      <c r="AO52" s="94">
        <v>4.9352788484999985</v>
      </c>
      <c r="AP52" s="95">
        <v>187.40898880703998</v>
      </c>
      <c r="AQ52" s="90">
        <v>4.3040677827302956</v>
      </c>
      <c r="AR52" s="90" t="s">
        <v>350</v>
      </c>
      <c r="AT52">
        <v>51</v>
      </c>
      <c r="AU52" t="s">
        <v>1447</v>
      </c>
      <c r="AV52" t="s">
        <v>251</v>
      </c>
      <c r="AW52">
        <v>13</v>
      </c>
      <c r="AX52" s="94">
        <v>23.539756799999992</v>
      </c>
      <c r="AY52" s="94">
        <v>15.300841919999995</v>
      </c>
      <c r="AZ52" s="94">
        <v>137.70757727999995</v>
      </c>
      <c r="BA52" s="94">
        <v>0.76504209599999973</v>
      </c>
      <c r="BB52" s="95">
        <v>33.661852223999986</v>
      </c>
      <c r="BC52" s="90">
        <v>0</v>
      </c>
      <c r="BD52" t="s">
        <v>351</v>
      </c>
      <c r="BF52">
        <v>51</v>
      </c>
      <c r="BG52" t="str">
        <v>Josh Johnson</v>
      </c>
      <c r="BH52" t="str">
        <v>BAL</v>
      </c>
      <c r="BI52" s="10">
        <v>6.1249615844800012</v>
      </c>
      <c r="BJ52" s="97">
        <v>0</v>
      </c>
      <c r="BK52" t="str">
        <v>QB</v>
      </c>
      <c r="BL52" s="13">
        <f t="shared" si="0"/>
        <v>0.34027564358222229</v>
      </c>
      <c r="BN52">
        <v>51</v>
      </c>
      <c r="BO52" t="s">
        <v>779</v>
      </c>
      <c r="BP52" t="s">
        <v>59</v>
      </c>
      <c r="BQ52">
        <v>6.1249615844800012</v>
      </c>
      <c r="BR52">
        <v>0</v>
      </c>
      <c r="BS52" t="s">
        <v>348</v>
      </c>
      <c r="BT52">
        <v>0.34027564358222229</v>
      </c>
    </row>
    <row r="53" spans="1:72" x14ac:dyDescent="0.35">
      <c r="A53">
        <v>52</v>
      </c>
      <c r="B53" t="s">
        <v>1063</v>
      </c>
      <c r="C53" t="s">
        <v>119</v>
      </c>
      <c r="D53">
        <v>7</v>
      </c>
      <c r="E53" s="94">
        <v>12.445560000000009</v>
      </c>
      <c r="F53" s="94">
        <v>7.4797815600000055</v>
      </c>
      <c r="G53" s="94">
        <v>81.15562992600006</v>
      </c>
      <c r="H53" s="94">
        <v>0.4480401600000003</v>
      </c>
      <c r="I53" s="94">
        <v>0.17951475744000014</v>
      </c>
      <c r="J53" s="94">
        <v>2.2722378000000001</v>
      </c>
      <c r="K53" s="94">
        <v>5.6578721220000006</v>
      </c>
      <c r="L53" s="94">
        <v>4.5444756000000003E-2</v>
      </c>
      <c r="M53" s="95">
        <v>5.5178120703600033</v>
      </c>
      <c r="N53" s="90">
        <v>0</v>
      </c>
      <c r="O53" s="90" t="s">
        <v>348</v>
      </c>
      <c r="Q53">
        <v>52</v>
      </c>
      <c r="R53" t="s">
        <v>983</v>
      </c>
      <c r="S53" t="s">
        <v>92</v>
      </c>
      <c r="T53">
        <v>13</v>
      </c>
      <c r="U53" s="94">
        <v>82.136073599999989</v>
      </c>
      <c r="V53" s="94">
        <v>350.72103427199994</v>
      </c>
      <c r="W53" s="94">
        <v>2.9568986495999994</v>
      </c>
      <c r="X53" s="94">
        <v>34.008508799999987</v>
      </c>
      <c r="Y53" s="94">
        <v>25.166296511999992</v>
      </c>
      <c r="Z53" s="94">
        <v>183.71396453759994</v>
      </c>
      <c r="AA53" s="94">
        <v>1.1324833430399996</v>
      </c>
      <c r="AB53" s="95">
        <v>103.14608834879999</v>
      </c>
      <c r="AC53" s="90">
        <v>0</v>
      </c>
      <c r="AD53" s="90" t="s">
        <v>349</v>
      </c>
      <c r="AF53">
        <v>52</v>
      </c>
      <c r="AG53" t="s">
        <v>1088</v>
      </c>
      <c r="AH53" t="s">
        <v>280</v>
      </c>
      <c r="AI53">
        <v>5</v>
      </c>
      <c r="AJ53" s="94">
        <v>0</v>
      </c>
      <c r="AK53" s="94">
        <v>0</v>
      </c>
      <c r="AL53" s="94">
        <v>110.29165979999999</v>
      </c>
      <c r="AM53" s="94">
        <v>71.910162189600001</v>
      </c>
      <c r="AN53" s="94">
        <v>826.96686518039996</v>
      </c>
      <c r="AO53" s="94">
        <v>5.1056215154615998</v>
      </c>
      <c r="AP53" s="95">
        <v>185.2405778004096</v>
      </c>
      <c r="AQ53" s="90">
        <v>3.7378092120658799</v>
      </c>
      <c r="AR53" s="90" t="s">
        <v>350</v>
      </c>
      <c r="AT53">
        <v>52</v>
      </c>
      <c r="AU53" t="s">
        <v>668</v>
      </c>
      <c r="AV53" t="s">
        <v>209</v>
      </c>
      <c r="AW53">
        <v>13</v>
      </c>
      <c r="AX53" s="94">
        <v>20.391349999999999</v>
      </c>
      <c r="AY53" s="94">
        <v>13.335942899999999</v>
      </c>
      <c r="AZ53" s="94">
        <v>142.69458902999997</v>
      </c>
      <c r="BA53" s="94">
        <v>0.80015657399999995</v>
      </c>
      <c r="BB53" s="95">
        <v>32.406341247</v>
      </c>
      <c r="BC53" s="90">
        <v>0</v>
      </c>
      <c r="BD53" t="s">
        <v>351</v>
      </c>
      <c r="BF53">
        <v>52</v>
      </c>
      <c r="BG53" t="str">
        <v>Trey Lance</v>
      </c>
      <c r="BH53" t="str">
        <v>DAL</v>
      </c>
      <c r="BI53" s="10">
        <v>5.5178120703600033</v>
      </c>
      <c r="BJ53" s="97">
        <v>0</v>
      </c>
      <c r="BK53" t="str">
        <v>QB</v>
      </c>
      <c r="BL53" s="13">
        <f t="shared" si="0"/>
        <v>0.3065451150200002</v>
      </c>
      <c r="BN53">
        <v>52</v>
      </c>
      <c r="BO53" t="s">
        <v>1063</v>
      </c>
      <c r="BP53" t="s">
        <v>119</v>
      </c>
      <c r="BQ53">
        <v>5.5178120703600033</v>
      </c>
      <c r="BR53">
        <v>0</v>
      </c>
      <c r="BS53" t="s">
        <v>348</v>
      </c>
      <c r="BT53">
        <v>0.3065451150200002</v>
      </c>
    </row>
    <row r="54" spans="1:72" x14ac:dyDescent="0.35">
      <c r="A54">
        <v>53</v>
      </c>
      <c r="B54" t="s">
        <v>822</v>
      </c>
      <c r="C54" t="s">
        <v>267</v>
      </c>
      <c r="D54">
        <v>10</v>
      </c>
      <c r="E54" s="94">
        <v>11.384640000000012</v>
      </c>
      <c r="F54" s="94">
        <v>7.3089388800000075</v>
      </c>
      <c r="G54" s="94">
        <v>76.890037017600079</v>
      </c>
      <c r="H54" s="94">
        <v>0.31876992000000032</v>
      </c>
      <c r="I54" s="94">
        <v>0.14617877760000014</v>
      </c>
      <c r="J54" s="94">
        <v>2.4145631999999999</v>
      </c>
      <c r="K54" s="94">
        <v>7.316126495999999</v>
      </c>
      <c r="L54" s="94">
        <v>7.7266022399999995E-2</v>
      </c>
      <c r="M54" s="95">
        <v>5.253532389504004</v>
      </c>
      <c r="N54" s="90">
        <v>0</v>
      </c>
      <c r="O54" s="90" t="s">
        <v>348</v>
      </c>
      <c r="Q54">
        <v>53</v>
      </c>
      <c r="R54" t="s">
        <v>1725</v>
      </c>
      <c r="S54" t="s">
        <v>146</v>
      </c>
      <c r="T54">
        <v>6</v>
      </c>
      <c r="U54" s="94">
        <v>98.563695999999993</v>
      </c>
      <c r="V54" s="94">
        <v>422.83825583999999</v>
      </c>
      <c r="W54" s="94">
        <v>3.1540382719999998</v>
      </c>
      <c r="X54" s="94">
        <v>28.510160000000003</v>
      </c>
      <c r="Y54" s="94">
        <v>20.18519328</v>
      </c>
      <c r="Z54" s="94">
        <v>166.52784456000001</v>
      </c>
      <c r="AA54" s="94">
        <v>0.70648176480000002</v>
      </c>
      <c r="AB54" s="95">
        <v>102.28492354080001</v>
      </c>
      <c r="AC54" s="90">
        <v>0</v>
      </c>
      <c r="AD54" s="90" t="s">
        <v>349</v>
      </c>
      <c r="AF54">
        <v>53</v>
      </c>
      <c r="AG54" t="s">
        <v>903</v>
      </c>
      <c r="AH54" t="s">
        <v>259</v>
      </c>
      <c r="AI54">
        <v>7</v>
      </c>
      <c r="AJ54" s="94">
        <v>0</v>
      </c>
      <c r="AK54" s="94">
        <v>0</v>
      </c>
      <c r="AL54" s="94">
        <v>103.68958599999998</v>
      </c>
      <c r="AM54" s="94">
        <v>61.176855739999986</v>
      </c>
      <c r="AN54" s="94">
        <v>869.32312006539985</v>
      </c>
      <c r="AO54" s="94">
        <v>6.1176855739999993</v>
      </c>
      <c r="AP54" s="95">
        <v>184.81528119053996</v>
      </c>
      <c r="AQ54" s="90">
        <v>3.6267473102046472</v>
      </c>
      <c r="AR54" s="90" t="s">
        <v>350</v>
      </c>
      <c r="AT54">
        <v>53</v>
      </c>
      <c r="AU54" t="s">
        <v>676</v>
      </c>
      <c r="AV54" t="s">
        <v>183</v>
      </c>
      <c r="AW54">
        <v>10</v>
      </c>
      <c r="AX54" s="94">
        <v>18.910079999999994</v>
      </c>
      <c r="AY54" s="94">
        <v>13.369426559999996</v>
      </c>
      <c r="AZ54" s="94">
        <v>131.55515735039995</v>
      </c>
      <c r="BA54" s="94">
        <v>0.97596813887999956</v>
      </c>
      <c r="BB54" s="95">
        <v>32.380751128319986</v>
      </c>
      <c r="BC54" s="90">
        <v>0</v>
      </c>
      <c r="BD54" t="s">
        <v>351</v>
      </c>
      <c r="BF54">
        <v>53</v>
      </c>
      <c r="BG54" t="str">
        <v>Kenny Pickett</v>
      </c>
      <c r="BH54" t="str">
        <v>PHI</v>
      </c>
      <c r="BI54" s="10">
        <v>5.253532389504004</v>
      </c>
      <c r="BJ54" s="97">
        <v>0</v>
      </c>
      <c r="BK54" t="str">
        <v>QB</v>
      </c>
      <c r="BL54" s="13">
        <f t="shared" si="0"/>
        <v>0.29186291052800023</v>
      </c>
      <c r="BN54">
        <v>53</v>
      </c>
      <c r="BO54" t="s">
        <v>822</v>
      </c>
      <c r="BP54" t="s">
        <v>267</v>
      </c>
      <c r="BQ54">
        <v>5.253532389504004</v>
      </c>
      <c r="BR54">
        <v>0</v>
      </c>
      <c r="BS54" t="s">
        <v>348</v>
      </c>
      <c r="BT54">
        <v>0.29186291052800023</v>
      </c>
    </row>
    <row r="55" spans="1:72" x14ac:dyDescent="0.35">
      <c r="A55">
        <v>54</v>
      </c>
      <c r="B55" t="s">
        <v>1541</v>
      </c>
      <c r="C55" t="s">
        <v>138</v>
      </c>
      <c r="D55">
        <v>9</v>
      </c>
      <c r="E55" s="94">
        <v>12.09540000000001</v>
      </c>
      <c r="F55" s="94">
        <v>7.4870526000000064</v>
      </c>
      <c r="G55" s="94">
        <v>85.082865746400074</v>
      </c>
      <c r="H55" s="94">
        <v>0.50800680000000042</v>
      </c>
      <c r="I55" s="94">
        <v>0.11230578900000009</v>
      </c>
      <c r="J55" s="94">
        <v>0</v>
      </c>
      <c r="K55" s="94">
        <v>0</v>
      </c>
      <c r="L55" s="94">
        <v>0</v>
      </c>
      <c r="M55" s="95">
        <v>5.2107302518560044</v>
      </c>
      <c r="N55" s="90">
        <v>0</v>
      </c>
      <c r="O55" s="90" t="s">
        <v>348</v>
      </c>
      <c r="Q55">
        <v>54</v>
      </c>
      <c r="R55" t="s">
        <v>1726</v>
      </c>
      <c r="S55" t="s">
        <v>72</v>
      </c>
      <c r="T55">
        <v>13</v>
      </c>
      <c r="U55" s="94">
        <v>120.71687040000002</v>
      </c>
      <c r="V55" s="94">
        <v>514.253867904</v>
      </c>
      <c r="W55" s="94">
        <v>3.8629398528000007</v>
      </c>
      <c r="X55" s="94">
        <v>18.221414399999993</v>
      </c>
      <c r="Y55" s="94">
        <v>13.319853926399995</v>
      </c>
      <c r="Z55" s="94">
        <v>109.62239781427196</v>
      </c>
      <c r="AA55" s="94">
        <v>0.53279415705599986</v>
      </c>
      <c r="AB55" s="95">
        <v>102.08188455736321</v>
      </c>
      <c r="AC55" s="90">
        <v>0</v>
      </c>
      <c r="AD55" s="90" t="s">
        <v>349</v>
      </c>
      <c r="AF55">
        <v>54</v>
      </c>
      <c r="AG55" t="s">
        <v>583</v>
      </c>
      <c r="AH55" t="s">
        <v>207</v>
      </c>
      <c r="AI55">
        <v>10</v>
      </c>
      <c r="AJ55" s="94">
        <v>0</v>
      </c>
      <c r="AK55" s="94">
        <v>0</v>
      </c>
      <c r="AL55" s="94">
        <v>95.999767079999984</v>
      </c>
      <c r="AM55" s="94">
        <v>62.399848601999992</v>
      </c>
      <c r="AN55" s="94">
        <v>848.63794098719984</v>
      </c>
      <c r="AO55" s="94">
        <v>5.8031859199859994</v>
      </c>
      <c r="AP55" s="95">
        <v>182.08275822063598</v>
      </c>
      <c r="AQ55" s="90">
        <v>2.9131766141907138</v>
      </c>
      <c r="AR55" s="90" t="s">
        <v>350</v>
      </c>
      <c r="AT55">
        <v>54</v>
      </c>
      <c r="AU55" t="s">
        <v>670</v>
      </c>
      <c r="AV55" t="s">
        <v>199</v>
      </c>
      <c r="AW55">
        <v>5</v>
      </c>
      <c r="AX55" s="94">
        <v>19.542665100000001</v>
      </c>
      <c r="AY55" s="94">
        <v>12.995872291500001</v>
      </c>
      <c r="AZ55" s="94">
        <v>128.65913568585003</v>
      </c>
      <c r="BA55" s="94">
        <v>0.9746904218625001</v>
      </c>
      <c r="BB55" s="95">
        <v>31.709928391260007</v>
      </c>
      <c r="BC55" s="90">
        <v>0</v>
      </c>
      <c r="BD55" t="s">
        <v>351</v>
      </c>
      <c r="BF55">
        <v>54</v>
      </c>
      <c r="BG55" t="str">
        <v>Hendon Hooker</v>
      </c>
      <c r="BH55" t="str">
        <v>DET</v>
      </c>
      <c r="BI55" s="10">
        <v>5.2107302518560044</v>
      </c>
      <c r="BJ55" s="97">
        <v>0</v>
      </c>
      <c r="BK55" t="str">
        <v>QB</v>
      </c>
      <c r="BL55" s="13">
        <f t="shared" si="0"/>
        <v>0.28948501399200022</v>
      </c>
      <c r="BN55">
        <v>54</v>
      </c>
      <c r="BO55" t="s">
        <v>1541</v>
      </c>
      <c r="BP55" t="s">
        <v>138</v>
      </c>
      <c r="BQ55">
        <v>5.2107302518560044</v>
      </c>
      <c r="BR55">
        <v>0</v>
      </c>
      <c r="BS55" t="s">
        <v>348</v>
      </c>
      <c r="BT55">
        <v>0.28948501399200022</v>
      </c>
    </row>
    <row r="56" spans="1:72" x14ac:dyDescent="0.35">
      <c r="A56">
        <v>55</v>
      </c>
      <c r="B56" t="s">
        <v>1095</v>
      </c>
      <c r="C56" t="s">
        <v>259</v>
      </c>
      <c r="D56">
        <v>7</v>
      </c>
      <c r="E56" s="94">
        <v>12.092079999999999</v>
      </c>
      <c r="F56" s="94">
        <v>7.3398925599999991</v>
      </c>
      <c r="G56" s="94">
        <v>77.876260061599993</v>
      </c>
      <c r="H56" s="94">
        <v>0.41113072000000001</v>
      </c>
      <c r="I56" s="94">
        <v>0.1467978512</v>
      </c>
      <c r="J56" s="94">
        <v>2.2167404000000004</v>
      </c>
      <c r="K56" s="94">
        <v>4.8768288800000015</v>
      </c>
      <c r="L56" s="94">
        <v>0</v>
      </c>
      <c r="M56" s="95">
        <v>4.9536604680640002</v>
      </c>
      <c r="N56" s="90">
        <v>0</v>
      </c>
      <c r="O56" s="90" t="s">
        <v>348</v>
      </c>
      <c r="Q56">
        <v>55</v>
      </c>
      <c r="R56" t="s">
        <v>528</v>
      </c>
      <c r="S56" t="s">
        <v>273</v>
      </c>
      <c r="T56">
        <v>6</v>
      </c>
      <c r="U56" s="94">
        <v>47.848500000000001</v>
      </c>
      <c r="V56" s="94">
        <v>189.001575</v>
      </c>
      <c r="W56" s="94">
        <v>1.9617885000000002</v>
      </c>
      <c r="X56" s="94">
        <v>45.692745000000002</v>
      </c>
      <c r="Y56" s="94">
        <v>35.046335415000001</v>
      </c>
      <c r="Z56" s="94">
        <v>230.60488703070001</v>
      </c>
      <c r="AA56" s="94">
        <v>1.577085093675</v>
      </c>
      <c r="AB56" s="95">
        <v>98.240223180120012</v>
      </c>
      <c r="AC56" s="90">
        <v>0</v>
      </c>
      <c r="AD56" s="90" t="s">
        <v>349</v>
      </c>
      <c r="AF56">
        <v>55</v>
      </c>
      <c r="AG56" t="s">
        <v>876</v>
      </c>
      <c r="AH56" t="s">
        <v>183</v>
      </c>
      <c r="AI56">
        <v>10</v>
      </c>
      <c r="AJ56" s="94">
        <v>21.095244799999996</v>
      </c>
      <c r="AK56" s="94">
        <v>6.3033599999999995E-2</v>
      </c>
      <c r="AL56" s="94">
        <v>100.85375999999997</v>
      </c>
      <c r="AM56" s="94">
        <v>61.218232319999977</v>
      </c>
      <c r="AN56" s="94">
        <v>814.81467217919976</v>
      </c>
      <c r="AO56" s="94">
        <v>5.509640908799998</v>
      </c>
      <c r="AP56" s="95">
        <v>178.24527107071995</v>
      </c>
      <c r="AQ56" s="90">
        <v>1.9110557146886948</v>
      </c>
      <c r="AR56" s="90" t="s">
        <v>350</v>
      </c>
      <c r="AT56">
        <v>55</v>
      </c>
      <c r="AU56" t="s">
        <v>1727</v>
      </c>
      <c r="AV56" t="s">
        <v>156</v>
      </c>
      <c r="AW56">
        <v>7</v>
      </c>
      <c r="AX56" s="94">
        <v>17.856383999999998</v>
      </c>
      <c r="AY56" s="94">
        <v>12.017346432</v>
      </c>
      <c r="AZ56" s="94">
        <v>124.9804028928</v>
      </c>
      <c r="BA56" s="94">
        <v>0.84121425024000007</v>
      </c>
      <c r="BB56" s="95">
        <v>29.562672222720003</v>
      </c>
      <c r="BC56" s="90">
        <v>0</v>
      </c>
      <c r="BD56" t="s">
        <v>351</v>
      </c>
      <c r="BF56">
        <v>55</v>
      </c>
      <c r="BG56" t="str">
        <v>Tyrod Taylor</v>
      </c>
      <c r="BH56" t="str">
        <v>NYJ</v>
      </c>
      <c r="BI56" s="10">
        <v>4.9536604680640002</v>
      </c>
      <c r="BJ56" s="97">
        <v>0</v>
      </c>
      <c r="BK56" t="str">
        <v>QB</v>
      </c>
      <c r="BL56" s="13">
        <f t="shared" si="0"/>
        <v>0.27520335933688889</v>
      </c>
      <c r="BN56">
        <v>55</v>
      </c>
      <c r="BO56" t="s">
        <v>1095</v>
      </c>
      <c r="BP56" t="s">
        <v>259</v>
      </c>
      <c r="BQ56">
        <v>4.9536604680640002</v>
      </c>
      <c r="BR56">
        <v>0</v>
      </c>
      <c r="BS56" t="s">
        <v>348</v>
      </c>
      <c r="BT56">
        <v>0.27520335933688889</v>
      </c>
    </row>
    <row r="57" spans="1:72" x14ac:dyDescent="0.35">
      <c r="A57">
        <v>56</v>
      </c>
      <c r="B57" t="s">
        <v>914</v>
      </c>
      <c r="C57" t="s">
        <v>243</v>
      </c>
      <c r="D57">
        <v>11</v>
      </c>
      <c r="E57" s="94">
        <v>11.704879999999999</v>
      </c>
      <c r="F57" s="94">
        <v>7.1048621599999997</v>
      </c>
      <c r="G57" s="94">
        <v>72.82483714</v>
      </c>
      <c r="H57" s="94">
        <v>0.39796592000000003</v>
      </c>
      <c r="I57" s="94">
        <v>0.1420972432</v>
      </c>
      <c r="J57" s="94">
        <v>2.1989044</v>
      </c>
      <c r="K57" s="94">
        <v>3.0564771159999999</v>
      </c>
      <c r="L57" s="94">
        <v>2.1989043999999999E-2</v>
      </c>
      <c r="M57" s="95">
        <v>4.6582446547999998</v>
      </c>
      <c r="N57" s="90">
        <v>0</v>
      </c>
      <c r="O57" s="90" t="s">
        <v>348</v>
      </c>
      <c r="Q57">
        <v>56</v>
      </c>
      <c r="R57" t="s">
        <v>1728</v>
      </c>
      <c r="S57" t="s">
        <v>295</v>
      </c>
      <c r="T57">
        <v>5</v>
      </c>
      <c r="U57" s="94">
        <v>84.837816000000018</v>
      </c>
      <c r="V57" s="94">
        <v>355.47044904000012</v>
      </c>
      <c r="W57" s="94">
        <v>2.6299722960000005</v>
      </c>
      <c r="X57" s="94">
        <v>23.722036799999998</v>
      </c>
      <c r="Y57" s="94">
        <v>19.119961660799998</v>
      </c>
      <c r="Z57" s="94">
        <v>153.72449175283197</v>
      </c>
      <c r="AA57" s="94">
        <v>0.66919865812799995</v>
      </c>
      <c r="AB57" s="95">
        <v>89.834481464851208</v>
      </c>
      <c r="AC57" s="90">
        <v>0</v>
      </c>
      <c r="AD57" s="90" t="s">
        <v>349</v>
      </c>
      <c r="AF57">
        <v>56</v>
      </c>
      <c r="AG57" s="100" t="s">
        <v>1729</v>
      </c>
      <c r="AH57" t="s">
        <v>273</v>
      </c>
      <c r="AI57">
        <v>6</v>
      </c>
      <c r="AJ57" s="94">
        <v>0</v>
      </c>
      <c r="AK57" s="94">
        <v>0</v>
      </c>
      <c r="AL57" s="94">
        <v>105.14836500000001</v>
      </c>
      <c r="AM57" s="94">
        <v>66.453766680000015</v>
      </c>
      <c r="AN57" s="94">
        <v>820.70401849800021</v>
      </c>
      <c r="AO57" s="94">
        <v>4.8511249676400006</v>
      </c>
      <c r="AP57" s="95">
        <v>177.63091833564002</v>
      </c>
      <c r="AQ57" s="90">
        <v>1.7506237206679984</v>
      </c>
      <c r="AR57" s="90" t="s">
        <v>350</v>
      </c>
      <c r="AT57">
        <v>56</v>
      </c>
      <c r="AU57" t="s">
        <v>940</v>
      </c>
      <c r="AV57" t="s">
        <v>119</v>
      </c>
      <c r="AW57">
        <v>7</v>
      </c>
      <c r="AX57" s="94">
        <v>18.294973199999994</v>
      </c>
      <c r="AY57" s="94">
        <v>12.202747124399997</v>
      </c>
      <c r="AZ57" s="94">
        <v>110.31283400457596</v>
      </c>
      <c r="BA57" s="94">
        <v>1.0128280113251997</v>
      </c>
      <c r="BB57" s="95">
        <v>29.310998592808794</v>
      </c>
      <c r="BC57" s="90">
        <v>0</v>
      </c>
      <c r="BD57" t="s">
        <v>351</v>
      </c>
      <c r="BF57">
        <v>56</v>
      </c>
      <c r="BG57" t="str">
        <v>Nathan Peterman</v>
      </c>
      <c r="BH57" t="str">
        <v>NO</v>
      </c>
      <c r="BI57" s="10">
        <v>4.6582446547999998</v>
      </c>
      <c r="BJ57" s="97">
        <v>0</v>
      </c>
      <c r="BK57" t="str">
        <v>QB</v>
      </c>
      <c r="BL57" s="13">
        <f t="shared" si="0"/>
        <v>0.25879136971111111</v>
      </c>
      <c r="BN57">
        <v>56</v>
      </c>
      <c r="BO57" t="s">
        <v>914</v>
      </c>
      <c r="BP57" t="s">
        <v>243</v>
      </c>
      <c r="BQ57">
        <v>4.6582446547999998</v>
      </c>
      <c r="BR57">
        <v>0</v>
      </c>
      <c r="BS57" t="s">
        <v>348</v>
      </c>
      <c r="BT57">
        <v>0.25879136971111111</v>
      </c>
    </row>
    <row r="58" spans="1:72" x14ac:dyDescent="0.35">
      <c r="A58">
        <v>57</v>
      </c>
      <c r="B58" t="s">
        <v>1097</v>
      </c>
      <c r="C58" t="s">
        <v>92</v>
      </c>
      <c r="D58">
        <v>13</v>
      </c>
      <c r="E58" s="94">
        <v>11.567520000000002</v>
      </c>
      <c r="F58" s="94">
        <v>7.0214846400000006</v>
      </c>
      <c r="G58" s="94">
        <v>70.565920632000015</v>
      </c>
      <c r="H58" s="94">
        <v>0.39329568000000009</v>
      </c>
      <c r="I58" s="94">
        <v>0.14042969280000001</v>
      </c>
      <c r="J58" s="94">
        <v>0</v>
      </c>
      <c r="K58" s="94">
        <v>0</v>
      </c>
      <c r="L58" s="94">
        <v>0</v>
      </c>
      <c r="M58" s="95">
        <v>4.1149601596800007</v>
      </c>
      <c r="N58" s="90">
        <v>0</v>
      </c>
      <c r="O58" s="90" t="s">
        <v>348</v>
      </c>
      <c r="Q58">
        <v>57</v>
      </c>
      <c r="R58" t="s">
        <v>1021</v>
      </c>
      <c r="S58" t="s">
        <v>174</v>
      </c>
      <c r="T58">
        <v>9</v>
      </c>
      <c r="U58" s="94">
        <v>102.878832</v>
      </c>
      <c r="V58" s="94">
        <v>413.57290463999999</v>
      </c>
      <c r="W58" s="94">
        <v>3.2921226240000001</v>
      </c>
      <c r="X58" s="94">
        <v>18.127745999999991</v>
      </c>
      <c r="Y58" s="94">
        <v>12.743805437999994</v>
      </c>
      <c r="Z58" s="94">
        <v>103.35226210217994</v>
      </c>
      <c r="AA58" s="94">
        <v>0.31859513594999989</v>
      </c>
      <c r="AB58" s="95">
        <v>86.100628671917988</v>
      </c>
      <c r="AC58" s="90">
        <v>0</v>
      </c>
      <c r="AD58" s="90" t="s">
        <v>349</v>
      </c>
      <c r="AF58">
        <v>57</v>
      </c>
      <c r="AG58" t="s">
        <v>693</v>
      </c>
      <c r="AH58" t="s">
        <v>1705</v>
      </c>
      <c r="AI58">
        <v>14</v>
      </c>
      <c r="AJ58" s="94">
        <v>29.7101504</v>
      </c>
      <c r="AK58" s="94">
        <v>0.28317487099999999</v>
      </c>
      <c r="AL58" s="94">
        <v>105.96027539999999</v>
      </c>
      <c r="AM58" s="94">
        <v>62.198681659799988</v>
      </c>
      <c r="AN58" s="94">
        <v>779.34948119729381</v>
      </c>
      <c r="AO58" s="94">
        <v>4.3539077161859998</v>
      </c>
      <c r="AP58" s="95">
        <v>170.92714034264537</v>
      </c>
      <c r="AQ58" s="90">
        <v>0</v>
      </c>
      <c r="AR58" s="90" t="s">
        <v>350</v>
      </c>
      <c r="AT58">
        <v>57</v>
      </c>
      <c r="AU58" t="s">
        <v>1444</v>
      </c>
      <c r="AV58" t="s">
        <v>174</v>
      </c>
      <c r="AW58">
        <v>9</v>
      </c>
      <c r="AX58" s="94">
        <v>18.127745999999991</v>
      </c>
      <c r="AY58" s="94">
        <v>12.018695597999995</v>
      </c>
      <c r="AZ58" s="94">
        <v>114.41798209295995</v>
      </c>
      <c r="BA58" s="94">
        <v>0.7812152138699997</v>
      </c>
      <c r="BB58" s="95">
        <v>28.147785090515988</v>
      </c>
      <c r="BC58" s="90">
        <v>0</v>
      </c>
      <c r="BD58" t="s">
        <v>351</v>
      </c>
      <c r="BF58">
        <v>57</v>
      </c>
      <c r="BG58" t="str">
        <v>Tyson Bagent</v>
      </c>
      <c r="BH58" t="str">
        <v>CHI</v>
      </c>
      <c r="BI58" s="10">
        <v>4.1149601596800007</v>
      </c>
      <c r="BJ58" s="97">
        <v>0</v>
      </c>
      <c r="BK58" t="str">
        <v>QB</v>
      </c>
      <c r="BL58" s="13">
        <f t="shared" si="0"/>
        <v>0.22860889776000004</v>
      </c>
      <c r="BN58">
        <v>57</v>
      </c>
      <c r="BO58" t="s">
        <v>1097</v>
      </c>
      <c r="BP58" t="s">
        <v>92</v>
      </c>
      <c r="BQ58">
        <v>4.1149601596800007</v>
      </c>
      <c r="BR58">
        <v>0</v>
      </c>
      <c r="BS58" t="s">
        <v>348</v>
      </c>
      <c r="BT58">
        <v>0.22860889776000004</v>
      </c>
    </row>
    <row r="59" spans="1:72" x14ac:dyDescent="0.35">
      <c r="A59">
        <v>58</v>
      </c>
      <c r="B59" t="s">
        <v>1730</v>
      </c>
      <c r="C59" t="s">
        <v>287</v>
      </c>
      <c r="D59">
        <v>9</v>
      </c>
      <c r="E59" s="94">
        <v>10.868040000000001</v>
      </c>
      <c r="F59" s="94">
        <v>6.5969002799999998</v>
      </c>
      <c r="G59" s="94">
        <v>71.70830604359999</v>
      </c>
      <c r="H59" s="94">
        <v>0.36951336000000007</v>
      </c>
      <c r="I59" s="94">
        <v>0.13193800559999999</v>
      </c>
      <c r="J59" s="94">
        <v>0</v>
      </c>
      <c r="K59" s="94">
        <v>0</v>
      </c>
      <c r="L59" s="94">
        <v>0</v>
      </c>
      <c r="M59" s="95">
        <v>4.0825096705439998</v>
      </c>
      <c r="N59" s="90">
        <v>0</v>
      </c>
      <c r="O59" s="90" t="s">
        <v>348</v>
      </c>
      <c r="Q59">
        <v>58</v>
      </c>
      <c r="R59" t="s">
        <v>1731</v>
      </c>
      <c r="S59" t="s">
        <v>129</v>
      </c>
      <c r="T59">
        <v>9</v>
      </c>
      <c r="U59" s="94">
        <v>114.27397800000003</v>
      </c>
      <c r="V59" s="94">
        <v>494.80632474000015</v>
      </c>
      <c r="W59" s="94">
        <v>3.6567672960000008</v>
      </c>
      <c r="X59" s="94">
        <v>11.417294</v>
      </c>
      <c r="Y59" s="94">
        <v>8.3346246199999996</v>
      </c>
      <c r="Z59" s="94">
        <v>52.091403874999997</v>
      </c>
      <c r="AA59" s="94">
        <v>0.1666924924</v>
      </c>
      <c r="AB59" s="95">
        <v>85.965156211900023</v>
      </c>
      <c r="AC59" s="90">
        <v>0</v>
      </c>
      <c r="AD59" s="90" t="s">
        <v>349</v>
      </c>
      <c r="AF59">
        <v>58</v>
      </c>
      <c r="AG59" s="100" t="s">
        <v>830</v>
      </c>
      <c r="AH59" t="s">
        <v>72</v>
      </c>
      <c r="AI59">
        <v>13</v>
      </c>
      <c r="AJ59" s="94">
        <v>0</v>
      </c>
      <c r="AK59" s="94">
        <v>0</v>
      </c>
      <c r="AL59" s="94">
        <v>94.143974399999976</v>
      </c>
      <c r="AM59" s="94">
        <v>61.85259118079999</v>
      </c>
      <c r="AN59" s="94">
        <v>812.12452220390389</v>
      </c>
      <c r="AO59" s="94">
        <v>4.3296813826560001</v>
      </c>
      <c r="AP59" s="95">
        <v>169.0431316971264</v>
      </c>
      <c r="AQ59" s="90">
        <v>0</v>
      </c>
      <c r="AR59" s="90" t="s">
        <v>350</v>
      </c>
      <c r="AT59">
        <v>58</v>
      </c>
      <c r="AU59" t="s">
        <v>1286</v>
      </c>
      <c r="AV59" t="s">
        <v>295</v>
      </c>
      <c r="AW59">
        <v>5</v>
      </c>
      <c r="AX59" s="94">
        <v>20.756782200000004</v>
      </c>
      <c r="AY59" s="94">
        <v>12.661637142000002</v>
      </c>
      <c r="AZ59" s="94">
        <v>113.95473427800002</v>
      </c>
      <c r="BA59" s="94">
        <v>0.63308185710000009</v>
      </c>
      <c r="BB59" s="95">
        <v>27.855601712400002</v>
      </c>
      <c r="BC59" s="90">
        <v>0</v>
      </c>
      <c r="BD59" t="s">
        <v>351</v>
      </c>
      <c r="BF59">
        <v>58</v>
      </c>
      <c r="BG59" t="str">
        <v>Josh Dobbs</v>
      </c>
      <c r="BH59" t="str">
        <v>SF</v>
      </c>
      <c r="BI59" s="10">
        <v>4.0825096705439998</v>
      </c>
      <c r="BJ59" s="97">
        <v>0</v>
      </c>
      <c r="BK59" t="str">
        <v>QB</v>
      </c>
      <c r="BL59" s="13">
        <f t="shared" si="0"/>
        <v>0.22680609280799999</v>
      </c>
      <c r="BN59">
        <v>58</v>
      </c>
      <c r="BO59" t="s">
        <v>1730</v>
      </c>
      <c r="BP59" t="s">
        <v>287</v>
      </c>
      <c r="BQ59">
        <v>4.0825096705439998</v>
      </c>
      <c r="BR59">
        <v>0</v>
      </c>
      <c r="BS59" t="s">
        <v>348</v>
      </c>
      <c r="BT59">
        <v>0.22680609280799999</v>
      </c>
    </row>
    <row r="60" spans="1:72" x14ac:dyDescent="0.35">
      <c r="A60">
        <v>59</v>
      </c>
      <c r="B60" t="s">
        <v>860</v>
      </c>
      <c r="C60" t="s">
        <v>174</v>
      </c>
      <c r="D60">
        <v>9</v>
      </c>
      <c r="E60" s="94">
        <v>6.165900000000005</v>
      </c>
      <c r="F60" s="94">
        <v>4.0633281000000032</v>
      </c>
      <c r="G60" s="94">
        <v>42.86811145500004</v>
      </c>
      <c r="H60" s="94">
        <v>0.24663600000000022</v>
      </c>
      <c r="I60" s="94">
        <v>0.10158320250000008</v>
      </c>
      <c r="J60" s="94">
        <v>0</v>
      </c>
      <c r="K60" s="94">
        <v>0</v>
      </c>
      <c r="L60" s="94">
        <v>0</v>
      </c>
      <c r="M60" s="95">
        <v>2.4981020532000024</v>
      </c>
      <c r="N60" s="90">
        <v>0</v>
      </c>
      <c r="O60" s="90" t="s">
        <v>348</v>
      </c>
      <c r="Q60">
        <v>59</v>
      </c>
      <c r="R60" t="s">
        <v>402</v>
      </c>
      <c r="S60" t="s">
        <v>209</v>
      </c>
      <c r="T60">
        <v>13</v>
      </c>
      <c r="U60" s="94">
        <v>80.159100000000009</v>
      </c>
      <c r="V60" s="94">
        <v>315.82685400000003</v>
      </c>
      <c r="W60" s="94">
        <v>2.2444548000000002</v>
      </c>
      <c r="X60" s="94">
        <v>29.130499999999994</v>
      </c>
      <c r="Y60" s="94">
        <v>20.449610999999994</v>
      </c>
      <c r="Z60" s="94">
        <v>145.19223809999994</v>
      </c>
      <c r="AA60" s="94">
        <v>0.6134883299999998</v>
      </c>
      <c r="AB60" s="95">
        <v>83.699178989999993</v>
      </c>
      <c r="AC60" s="90">
        <v>0</v>
      </c>
      <c r="AD60" s="90" t="s">
        <v>349</v>
      </c>
      <c r="AF60">
        <v>59</v>
      </c>
      <c r="AG60" t="s">
        <v>978</v>
      </c>
      <c r="AH60" t="s">
        <v>146</v>
      </c>
      <c r="AI60">
        <v>6</v>
      </c>
      <c r="AJ60" s="94">
        <v>0</v>
      </c>
      <c r="AK60" s="94">
        <v>0</v>
      </c>
      <c r="AL60" s="94">
        <v>96.934544000000002</v>
      </c>
      <c r="AM60" s="94">
        <v>60.777959088000003</v>
      </c>
      <c r="AN60" s="94">
        <v>718.39547642016009</v>
      </c>
      <c r="AO60" s="94">
        <v>5.7739061133600007</v>
      </c>
      <c r="AP60" s="95">
        <v>167.26094341017603</v>
      </c>
      <c r="AQ60" s="90">
        <v>0</v>
      </c>
      <c r="AR60" s="90" t="s">
        <v>350</v>
      </c>
      <c r="AT60">
        <v>59</v>
      </c>
      <c r="AU60" t="s">
        <v>784</v>
      </c>
      <c r="AV60" t="s">
        <v>303</v>
      </c>
      <c r="AW60">
        <v>7</v>
      </c>
      <c r="AX60" s="94">
        <v>17.594576999999994</v>
      </c>
      <c r="AY60" s="94">
        <v>11.630015396999996</v>
      </c>
      <c r="AZ60" s="94">
        <v>117.11425504778997</v>
      </c>
      <c r="BA60" s="94">
        <v>0.6978009238199997</v>
      </c>
      <c r="BB60" s="95">
        <v>27.528246444698993</v>
      </c>
      <c r="BC60" s="90">
        <v>0</v>
      </c>
      <c r="BD60" t="s">
        <v>351</v>
      </c>
      <c r="BF60">
        <v>59</v>
      </c>
      <c r="BG60" t="str">
        <v>Mac Jones</v>
      </c>
      <c r="BH60" t="str">
        <v>JAX</v>
      </c>
      <c r="BI60" s="10">
        <v>2.4981020532000024</v>
      </c>
      <c r="BJ60" s="97">
        <v>0</v>
      </c>
      <c r="BK60" t="str">
        <v>QB</v>
      </c>
      <c r="BL60" s="13">
        <f t="shared" si="0"/>
        <v>0.13878344740000015</v>
      </c>
      <c r="BN60">
        <v>59</v>
      </c>
      <c r="BO60" t="s">
        <v>860</v>
      </c>
      <c r="BP60" t="s">
        <v>174</v>
      </c>
      <c r="BQ60">
        <v>2.4981020532000024</v>
      </c>
      <c r="BR60">
        <v>0</v>
      </c>
      <c r="BS60" t="s">
        <v>348</v>
      </c>
      <c r="BT60">
        <v>0.13878344740000015</v>
      </c>
    </row>
    <row r="61" spans="1:72" x14ac:dyDescent="0.35">
      <c r="A61">
        <v>60</v>
      </c>
      <c r="B61" t="s">
        <v>484</v>
      </c>
      <c r="C61" t="s">
        <v>183</v>
      </c>
      <c r="D61">
        <v>10</v>
      </c>
      <c r="E61" s="94">
        <v>6.4320000000000048</v>
      </c>
      <c r="F61" s="94">
        <v>3.9042240000000028</v>
      </c>
      <c r="G61" s="94">
        <v>41.150520960000023</v>
      </c>
      <c r="H61" s="94">
        <v>0.21868800000000019</v>
      </c>
      <c r="I61" s="94">
        <v>7.8084480000000053E-2</v>
      </c>
      <c r="J61" s="94">
        <v>0</v>
      </c>
      <c r="K61" s="94">
        <v>0</v>
      </c>
      <c r="L61" s="94">
        <v>0</v>
      </c>
      <c r="M61" s="95">
        <v>2.3646038784000019</v>
      </c>
      <c r="N61" s="90">
        <v>0</v>
      </c>
      <c r="O61" s="90" t="s">
        <v>348</v>
      </c>
      <c r="Q61">
        <v>60</v>
      </c>
      <c r="R61" t="s">
        <v>819</v>
      </c>
      <c r="S61" t="s">
        <v>267</v>
      </c>
      <c r="T61">
        <v>10</v>
      </c>
      <c r="U61" s="94">
        <v>62.778643200000005</v>
      </c>
      <c r="V61" s="94">
        <v>271.20373862400004</v>
      </c>
      <c r="W61" s="94">
        <v>2.5111457280000002</v>
      </c>
      <c r="X61" s="94">
        <v>27.892368000000005</v>
      </c>
      <c r="Y61" s="94">
        <v>20.751921792000005</v>
      </c>
      <c r="Z61" s="94">
        <v>146.71608706944005</v>
      </c>
      <c r="AA61" s="94">
        <v>0.62255765376000016</v>
      </c>
      <c r="AB61" s="95">
        <v>81.34612465190402</v>
      </c>
      <c r="AC61" s="90">
        <v>0</v>
      </c>
      <c r="AD61" s="90" t="s">
        <v>349</v>
      </c>
      <c r="AF61">
        <v>60</v>
      </c>
      <c r="AG61" t="s">
        <v>961</v>
      </c>
      <c r="AH61" t="s">
        <v>243</v>
      </c>
      <c r="AI61">
        <v>11</v>
      </c>
      <c r="AJ61" s="94">
        <v>0</v>
      </c>
      <c r="AK61" s="94">
        <v>0</v>
      </c>
      <c r="AL61" s="94">
        <v>91.794936155999991</v>
      </c>
      <c r="AM61" s="94">
        <v>56.729270544407996</v>
      </c>
      <c r="AN61" s="94">
        <v>819.73795936669546</v>
      </c>
      <c r="AO61" s="94">
        <v>4.5950709140970476</v>
      </c>
      <c r="AP61" s="95">
        <v>166.27349196565984</v>
      </c>
      <c r="AQ61" s="90">
        <v>0</v>
      </c>
      <c r="AR61" s="90" t="s">
        <v>350</v>
      </c>
      <c r="AT61">
        <v>60</v>
      </c>
      <c r="AU61" t="s">
        <v>1476</v>
      </c>
      <c r="AV61" t="s">
        <v>273</v>
      </c>
      <c r="AW61">
        <v>6</v>
      </c>
      <c r="AX61" s="94">
        <v>16.515449999999998</v>
      </c>
      <c r="AY61" s="94">
        <v>11.147928749999998</v>
      </c>
      <c r="AZ61" s="94">
        <v>106.68567813749999</v>
      </c>
      <c r="BA61" s="94">
        <v>0.78035501249999994</v>
      </c>
      <c r="BB61" s="95">
        <v>26.49862663875</v>
      </c>
      <c r="BC61" s="90">
        <v>0</v>
      </c>
      <c r="BD61" t="s">
        <v>351</v>
      </c>
      <c r="BF61">
        <v>60</v>
      </c>
      <c r="BG61" t="str">
        <v>Carson Wentz</v>
      </c>
      <c r="BH61" t="str">
        <v>KC</v>
      </c>
      <c r="BI61" s="10">
        <v>2.3646038784000019</v>
      </c>
      <c r="BJ61" s="97">
        <v>0</v>
      </c>
      <c r="BK61" t="str">
        <v>QB</v>
      </c>
      <c r="BL61" s="13">
        <f t="shared" si="0"/>
        <v>0.13136688213333345</v>
      </c>
      <c r="BN61">
        <v>60</v>
      </c>
      <c r="BO61" t="s">
        <v>484</v>
      </c>
      <c r="BP61" t="s">
        <v>183</v>
      </c>
      <c r="BQ61">
        <v>2.3646038784000019</v>
      </c>
      <c r="BR61">
        <v>0</v>
      </c>
      <c r="BS61" t="s">
        <v>348</v>
      </c>
      <c r="BT61">
        <v>0.13136688213333345</v>
      </c>
    </row>
    <row r="62" spans="1:72" x14ac:dyDescent="0.35">
      <c r="A62">
        <v>61</v>
      </c>
      <c r="B62" t="s">
        <v>1732</v>
      </c>
      <c r="C62" t="s">
        <v>72</v>
      </c>
      <c r="D62">
        <v>13</v>
      </c>
      <c r="E62" s="94">
        <v>6.197760000000005</v>
      </c>
      <c r="F62" s="94">
        <v>3.793029120000003</v>
      </c>
      <c r="G62" s="94">
        <v>36.792382464000028</v>
      </c>
      <c r="H62" s="94">
        <v>0.21072384000000019</v>
      </c>
      <c r="I62" s="94">
        <v>7.5860582400000057E-2</v>
      </c>
      <c r="J62" s="94">
        <v>0</v>
      </c>
      <c r="K62" s="94">
        <v>0</v>
      </c>
      <c r="L62" s="94">
        <v>0</v>
      </c>
      <c r="M62" s="95">
        <v>2.1628694937600019</v>
      </c>
      <c r="N62" s="90">
        <v>0</v>
      </c>
      <c r="O62" s="90" t="s">
        <v>348</v>
      </c>
      <c r="Q62">
        <v>61</v>
      </c>
      <c r="R62" t="s">
        <v>829</v>
      </c>
      <c r="S62" t="s">
        <v>92</v>
      </c>
      <c r="T62">
        <v>13</v>
      </c>
      <c r="U62" s="94">
        <v>100.38853439999998</v>
      </c>
      <c r="V62" s="94">
        <v>463.79502892799991</v>
      </c>
      <c r="W62" s="94">
        <v>3.0116560319999994</v>
      </c>
      <c r="X62" s="94">
        <v>11.336169599999996</v>
      </c>
      <c r="Y62" s="94">
        <v>7.9919995679999971</v>
      </c>
      <c r="Z62" s="94">
        <v>56.743196932799975</v>
      </c>
      <c r="AA62" s="94">
        <v>0.31967998271999987</v>
      </c>
      <c r="AB62" s="95">
        <v>80.03383824239998</v>
      </c>
      <c r="AC62" s="90">
        <v>0</v>
      </c>
      <c r="AD62" s="90" t="s">
        <v>349</v>
      </c>
      <c r="AF62">
        <v>61</v>
      </c>
      <c r="AG62" t="s">
        <v>557</v>
      </c>
      <c r="AH62" t="s">
        <v>50</v>
      </c>
      <c r="AI62">
        <v>11</v>
      </c>
      <c r="AJ62" s="94">
        <v>0</v>
      </c>
      <c r="AK62" s="94">
        <v>0</v>
      </c>
      <c r="AL62" s="94">
        <v>92.02152959999998</v>
      </c>
      <c r="AM62" s="94">
        <v>55.581003878399983</v>
      </c>
      <c r="AN62" s="94">
        <v>772.57595390975973</v>
      </c>
      <c r="AO62" s="94">
        <v>5.5581003878399988</v>
      </c>
      <c r="AP62" s="95">
        <v>166.18720159641595</v>
      </c>
      <c r="AQ62" s="90">
        <v>0</v>
      </c>
      <c r="AR62" s="90" t="s">
        <v>350</v>
      </c>
      <c r="AT62">
        <v>61</v>
      </c>
      <c r="AU62" t="s">
        <v>763</v>
      </c>
      <c r="AV62" t="s">
        <v>227</v>
      </c>
      <c r="AW62">
        <v>13</v>
      </c>
      <c r="AX62" s="94">
        <v>18.663119999999999</v>
      </c>
      <c r="AY62" s="94">
        <v>11.757765599999999</v>
      </c>
      <c r="AZ62" s="94">
        <v>105.81989039999999</v>
      </c>
      <c r="BA62" s="94">
        <v>0.58788827999999993</v>
      </c>
      <c r="BB62" s="95">
        <v>25.867084319999996</v>
      </c>
      <c r="BC62" s="90">
        <v>0</v>
      </c>
      <c r="BD62" t="s">
        <v>351</v>
      </c>
      <c r="BF62">
        <v>61</v>
      </c>
      <c r="BG62" t="str">
        <v>Mitch Trubisky</v>
      </c>
      <c r="BH62" t="str">
        <v>BUF</v>
      </c>
      <c r="BI62" s="10">
        <v>2.1628694937600019</v>
      </c>
      <c r="BJ62" s="97">
        <v>0</v>
      </c>
      <c r="BK62" t="str">
        <v>QB</v>
      </c>
      <c r="BL62" s="13">
        <f t="shared" si="0"/>
        <v>0.1201594163200001</v>
      </c>
      <c r="BN62">
        <v>61</v>
      </c>
      <c r="BO62" t="s">
        <v>1732</v>
      </c>
      <c r="BP62" t="s">
        <v>72</v>
      </c>
      <c r="BQ62">
        <v>2.1628694937600019</v>
      </c>
      <c r="BR62">
        <v>0</v>
      </c>
      <c r="BS62" t="s">
        <v>348</v>
      </c>
      <c r="BT62">
        <v>0.1201594163200001</v>
      </c>
    </row>
    <row r="63" spans="1:72" x14ac:dyDescent="0.35">
      <c r="A63">
        <v>62</v>
      </c>
      <c r="B63" t="s">
        <v>632</v>
      </c>
      <c r="C63" t="s">
        <v>199</v>
      </c>
      <c r="D63">
        <v>5</v>
      </c>
      <c r="E63" s="94">
        <v>5.697570000000006</v>
      </c>
      <c r="F63" s="94">
        <v>3.4584249900000037</v>
      </c>
      <c r="G63" s="94">
        <v>36.659304894000037</v>
      </c>
      <c r="H63" s="94">
        <v>0.19371738000000022</v>
      </c>
      <c r="I63" s="94">
        <v>6.9168499800000074E-2</v>
      </c>
      <c r="J63" s="94">
        <v>0</v>
      </c>
      <c r="K63" s="94">
        <v>0</v>
      </c>
      <c r="L63" s="94">
        <v>0</v>
      </c>
      <c r="M63" s="95">
        <v>2.1029047161600021</v>
      </c>
      <c r="N63" s="90">
        <v>0</v>
      </c>
      <c r="O63" s="90" t="s">
        <v>348</v>
      </c>
      <c r="Q63">
        <v>62</v>
      </c>
      <c r="R63" t="s">
        <v>1733</v>
      </c>
      <c r="S63" t="s">
        <v>156</v>
      </c>
      <c r="T63">
        <v>7</v>
      </c>
      <c r="U63" s="94">
        <v>43.26400000000001</v>
      </c>
      <c r="V63" s="94">
        <v>178.24768000000006</v>
      </c>
      <c r="W63" s="94">
        <v>1.2979200000000002</v>
      </c>
      <c r="X63" s="94">
        <v>35.712767999999997</v>
      </c>
      <c r="Y63" s="94">
        <v>27.677395199999999</v>
      </c>
      <c r="Z63" s="94">
        <v>200.66111519999998</v>
      </c>
      <c r="AA63" s="94">
        <v>1.107095808</v>
      </c>
      <c r="AB63" s="95">
        <v>79.998369568000001</v>
      </c>
      <c r="AC63" s="90">
        <v>0</v>
      </c>
      <c r="AD63" s="90" t="s">
        <v>349</v>
      </c>
      <c r="AF63">
        <v>62</v>
      </c>
      <c r="AG63" t="s">
        <v>1535</v>
      </c>
      <c r="AH63" t="s">
        <v>199</v>
      </c>
      <c r="AI63">
        <v>5</v>
      </c>
      <c r="AJ63" s="94">
        <v>0</v>
      </c>
      <c r="AK63" s="94">
        <v>0</v>
      </c>
      <c r="AL63" s="94">
        <v>94.921516199999999</v>
      </c>
      <c r="AM63" s="94">
        <v>61.604064013799999</v>
      </c>
      <c r="AN63" s="94">
        <v>747.87333712753207</v>
      </c>
      <c r="AO63" s="94">
        <v>4.9283251211039998</v>
      </c>
      <c r="AP63" s="95">
        <v>165.96134845317721</v>
      </c>
      <c r="AQ63" s="90">
        <v>0</v>
      </c>
      <c r="AR63" s="90" t="s">
        <v>350</v>
      </c>
      <c r="AT63">
        <v>62</v>
      </c>
      <c r="AU63" t="s">
        <v>769</v>
      </c>
      <c r="AV63" t="s">
        <v>111</v>
      </c>
      <c r="AW63">
        <v>5</v>
      </c>
      <c r="AX63" s="94">
        <v>16.129574999999999</v>
      </c>
      <c r="AY63" s="94">
        <v>10.887463125</v>
      </c>
      <c r="AZ63" s="94">
        <v>103.97527284375001</v>
      </c>
      <c r="BA63" s="94">
        <v>0.65324778750000001</v>
      </c>
      <c r="BB63" s="95">
        <v>25.204477134375001</v>
      </c>
      <c r="BC63" s="90">
        <v>0</v>
      </c>
      <c r="BD63" t="s">
        <v>351</v>
      </c>
      <c r="BF63">
        <v>62</v>
      </c>
      <c r="BG63" t="str">
        <v>Easton Stick</v>
      </c>
      <c r="BH63" t="str">
        <v>LAC</v>
      </c>
      <c r="BI63" s="10">
        <v>2.1029047161600021</v>
      </c>
      <c r="BJ63" s="97">
        <v>0</v>
      </c>
      <c r="BK63" t="str">
        <v>QB</v>
      </c>
      <c r="BL63" s="13">
        <f t="shared" si="0"/>
        <v>0.11682803978666678</v>
      </c>
      <c r="BN63">
        <v>62</v>
      </c>
      <c r="BO63" t="s">
        <v>632</v>
      </c>
      <c r="BP63" t="s">
        <v>199</v>
      </c>
      <c r="BQ63">
        <v>2.1029047161600021</v>
      </c>
      <c r="BR63">
        <v>0</v>
      </c>
      <c r="BS63" t="s">
        <v>348</v>
      </c>
      <c r="BT63">
        <v>0.11682803978666678</v>
      </c>
    </row>
    <row r="64" spans="1:72" x14ac:dyDescent="0.35">
      <c r="A64">
        <v>63</v>
      </c>
      <c r="B64" t="s">
        <v>1146</v>
      </c>
      <c r="C64" t="s">
        <v>146</v>
      </c>
      <c r="D64">
        <v>6</v>
      </c>
      <c r="E64" s="94">
        <v>5.8184000000000058</v>
      </c>
      <c r="F64" s="94">
        <v>3.4910400000000035</v>
      </c>
      <c r="G64" s="94">
        <v>36.655920000000037</v>
      </c>
      <c r="H64" s="94">
        <v>0.19782560000000021</v>
      </c>
      <c r="I64" s="94">
        <v>8.3784960000000089E-2</v>
      </c>
      <c r="J64" s="94">
        <v>0</v>
      </c>
      <c r="K64" s="94">
        <v>0</v>
      </c>
      <c r="L64" s="94">
        <v>0</v>
      </c>
      <c r="M64" s="95">
        <v>2.0899692800000023</v>
      </c>
      <c r="N64" s="90">
        <v>0</v>
      </c>
      <c r="O64" s="90" t="s">
        <v>348</v>
      </c>
      <c r="Q64">
        <v>63</v>
      </c>
      <c r="R64" t="s">
        <v>517</v>
      </c>
      <c r="S64" t="s">
        <v>183</v>
      </c>
      <c r="T64">
        <v>10</v>
      </c>
      <c r="U64" s="94">
        <v>67.235839999999996</v>
      </c>
      <c r="V64" s="94">
        <v>279.02873599999998</v>
      </c>
      <c r="W64" s="94">
        <v>2.2187827200000001</v>
      </c>
      <c r="X64" s="94">
        <v>25.213439999999991</v>
      </c>
      <c r="Y64" s="94">
        <v>18.733585919999992</v>
      </c>
      <c r="Z64" s="94">
        <v>150.24335907839992</v>
      </c>
      <c r="AA64" s="94">
        <v>0.74934343679999971</v>
      </c>
      <c r="AB64" s="95">
        <v>79.469552368639981</v>
      </c>
      <c r="AC64" s="90">
        <v>0</v>
      </c>
      <c r="AD64" s="90" t="s">
        <v>349</v>
      </c>
      <c r="AF64">
        <v>63</v>
      </c>
      <c r="AG64" t="s">
        <v>1734</v>
      </c>
      <c r="AH64" t="s">
        <v>92</v>
      </c>
      <c r="AI64">
        <v>13</v>
      </c>
      <c r="AJ64" s="94">
        <v>0</v>
      </c>
      <c r="AK64" s="94">
        <v>0</v>
      </c>
      <c r="AL64" s="94">
        <v>96.357441599999973</v>
      </c>
      <c r="AM64" s="94">
        <v>58.778039375999981</v>
      </c>
      <c r="AN64" s="94">
        <v>758.23670795039982</v>
      </c>
      <c r="AO64" s="94">
        <v>4.9961333469599989</v>
      </c>
      <c r="AP64" s="95">
        <v>164.57851025279996</v>
      </c>
      <c r="AQ64" s="90">
        <v>0</v>
      </c>
      <c r="AR64" s="90" t="s">
        <v>350</v>
      </c>
      <c r="AT64">
        <v>63</v>
      </c>
      <c r="AU64" t="s">
        <v>1352</v>
      </c>
      <c r="AV64" t="s">
        <v>138</v>
      </c>
      <c r="AW64">
        <v>9</v>
      </c>
      <c r="AX64" s="94">
        <v>14.816864999999996</v>
      </c>
      <c r="AY64" s="94">
        <v>9.7346803049999977</v>
      </c>
      <c r="AZ64" s="94">
        <v>87.612122744999979</v>
      </c>
      <c r="BA64" s="94">
        <v>0.6814276213499999</v>
      </c>
      <c r="BB64" s="95">
        <v>22.584458307599995</v>
      </c>
      <c r="BC64" s="90">
        <v>0</v>
      </c>
      <c r="BD64" t="s">
        <v>351</v>
      </c>
      <c r="BF64">
        <v>63</v>
      </c>
      <c r="BG64" t="str">
        <v>Sean Clifford</v>
      </c>
      <c r="BH64" t="str">
        <v>GB</v>
      </c>
      <c r="BI64" s="10">
        <v>2.0899692800000023</v>
      </c>
      <c r="BJ64" s="97">
        <v>0</v>
      </c>
      <c r="BK64" t="str">
        <v>QB</v>
      </c>
      <c r="BL64" s="13">
        <f t="shared" si="0"/>
        <v>0.11610940444444456</v>
      </c>
      <c r="BN64">
        <v>63</v>
      </c>
      <c r="BO64" t="s">
        <v>1146</v>
      </c>
      <c r="BP64" t="s">
        <v>146</v>
      </c>
      <c r="BQ64">
        <v>2.0899692800000023</v>
      </c>
      <c r="BR64">
        <v>0</v>
      </c>
      <c r="BS64" t="s">
        <v>348</v>
      </c>
      <c r="BT64">
        <v>0.11610940444444456</v>
      </c>
    </row>
    <row r="65" spans="1:72" x14ac:dyDescent="0.35">
      <c r="A65">
        <v>64</v>
      </c>
      <c r="B65" t="s">
        <v>485</v>
      </c>
      <c r="C65" t="s">
        <v>156</v>
      </c>
      <c r="D65">
        <v>7</v>
      </c>
      <c r="E65" s="94">
        <v>6.0735999999999999</v>
      </c>
      <c r="F65" s="94">
        <v>3.826368</v>
      </c>
      <c r="G65" s="94">
        <v>42.090048000000003</v>
      </c>
      <c r="H65" s="94">
        <v>0.1153984</v>
      </c>
      <c r="I65" s="94">
        <v>7.2700991999999992E-2</v>
      </c>
      <c r="J65" s="94">
        <v>0</v>
      </c>
      <c r="K65" s="94">
        <v>0</v>
      </c>
      <c r="L65" s="94">
        <v>0</v>
      </c>
      <c r="M65" s="95">
        <v>1.9997935360000001</v>
      </c>
      <c r="N65" s="90">
        <v>0</v>
      </c>
      <c r="O65" s="90" t="s">
        <v>348</v>
      </c>
      <c r="Q65">
        <v>64</v>
      </c>
      <c r="R65" t="s">
        <v>1735</v>
      </c>
      <c r="S65" t="s">
        <v>259</v>
      </c>
      <c r="T65">
        <v>7</v>
      </c>
      <c r="U65" s="94">
        <v>97.536577600000015</v>
      </c>
      <c r="V65" s="94">
        <v>429.1609414400001</v>
      </c>
      <c r="W65" s="94">
        <v>3.9014631040000007</v>
      </c>
      <c r="X65" s="94">
        <v>5.9251191999999993</v>
      </c>
      <c r="Y65" s="94">
        <v>4.337187254399999</v>
      </c>
      <c r="Z65" s="94">
        <v>31.227748231679993</v>
      </c>
      <c r="AA65" s="94">
        <v>0.16481311566719994</v>
      </c>
      <c r="AB65" s="95">
        <v>74.773713539571219</v>
      </c>
      <c r="AC65" s="90">
        <v>0</v>
      </c>
      <c r="AD65" s="90" t="s">
        <v>349</v>
      </c>
      <c r="AF65">
        <v>64</v>
      </c>
      <c r="AG65" t="s">
        <v>649</v>
      </c>
      <c r="AH65" t="s">
        <v>174</v>
      </c>
      <c r="AI65">
        <v>9</v>
      </c>
      <c r="AJ65" s="94">
        <v>0</v>
      </c>
      <c r="AK65" s="94">
        <v>0</v>
      </c>
      <c r="AL65" s="94">
        <v>96.681311999999963</v>
      </c>
      <c r="AM65" s="94">
        <v>56.075160959999977</v>
      </c>
      <c r="AN65" s="94">
        <v>773.83722124799976</v>
      </c>
      <c r="AO65" s="94">
        <v>4.7663886815999987</v>
      </c>
      <c r="AP65" s="95">
        <v>162.05721517439997</v>
      </c>
      <c r="AQ65" s="90">
        <v>0</v>
      </c>
      <c r="AR65" s="90" t="s">
        <v>350</v>
      </c>
      <c r="AT65">
        <v>64</v>
      </c>
      <c r="AU65" t="s">
        <v>926</v>
      </c>
      <c r="AV65" t="s">
        <v>183</v>
      </c>
      <c r="AW65">
        <v>10</v>
      </c>
      <c r="AX65" s="94">
        <v>12.606719999999996</v>
      </c>
      <c r="AY65" s="94">
        <v>9.0138047999999973</v>
      </c>
      <c r="AZ65" s="94">
        <v>94.644950399999971</v>
      </c>
      <c r="BA65" s="94">
        <v>0.61293872639999991</v>
      </c>
      <c r="BB65" s="95">
        <v>22.155932198399995</v>
      </c>
      <c r="BC65" s="90">
        <v>0</v>
      </c>
      <c r="BD65" t="s">
        <v>351</v>
      </c>
      <c r="BF65">
        <v>64</v>
      </c>
      <c r="BG65" t="str">
        <v>Case Keenum</v>
      </c>
      <c r="BH65" t="str">
        <v>HOU</v>
      </c>
      <c r="BI65" s="10">
        <v>1.9997935360000001</v>
      </c>
      <c r="BJ65" s="97">
        <v>0</v>
      </c>
      <c r="BK65" t="str">
        <v>QB</v>
      </c>
      <c r="BL65" s="13">
        <f t="shared" si="0"/>
        <v>0.11109964088888889</v>
      </c>
      <c r="BN65">
        <v>64</v>
      </c>
      <c r="BO65" t="s">
        <v>485</v>
      </c>
      <c r="BP65" t="s">
        <v>156</v>
      </c>
      <c r="BQ65">
        <v>1.9997935360000001</v>
      </c>
      <c r="BR65">
        <v>0</v>
      </c>
      <c r="BS65" t="s">
        <v>348</v>
      </c>
      <c r="BT65">
        <v>0.11109964088888889</v>
      </c>
    </row>
    <row r="66" spans="1:72" x14ac:dyDescent="0.35">
      <c r="A66">
        <v>65</v>
      </c>
      <c r="B66" t="s">
        <v>1546</v>
      </c>
      <c r="C66" t="s">
        <v>1546</v>
      </c>
      <c r="D66" t="s">
        <v>1546</v>
      </c>
      <c r="E66" s="94" t="s">
        <v>1546</v>
      </c>
      <c r="F66" s="94" t="s">
        <v>1546</v>
      </c>
      <c r="G66" s="94" t="s">
        <v>1546</v>
      </c>
      <c r="H66" s="94" t="s">
        <v>1546</v>
      </c>
      <c r="I66" s="94" t="s">
        <v>1546</v>
      </c>
      <c r="J66" s="94" t="s">
        <v>1546</v>
      </c>
      <c r="K66" s="94" t="s">
        <v>1546</v>
      </c>
      <c r="L66" s="94" t="s">
        <v>1546</v>
      </c>
      <c r="M66" s="95" t="s">
        <v>1546</v>
      </c>
      <c r="N66" s="90" t="s">
        <v>1546</v>
      </c>
      <c r="O66" s="90" t="s">
        <v>348</v>
      </c>
      <c r="Q66">
        <v>65</v>
      </c>
      <c r="R66" t="s">
        <v>1736</v>
      </c>
      <c r="S66" t="s">
        <v>209</v>
      </c>
      <c r="T66">
        <v>13</v>
      </c>
      <c r="U66" s="94">
        <v>63.283500000000004</v>
      </c>
      <c r="V66" s="94">
        <v>267.05637000000002</v>
      </c>
      <c r="W66" s="94">
        <v>2.278206</v>
      </c>
      <c r="X66" s="94">
        <v>23.304399999999994</v>
      </c>
      <c r="Y66" s="94">
        <v>17.105429599999994</v>
      </c>
      <c r="Z66" s="94">
        <v>135.13289383999995</v>
      </c>
      <c r="AA66" s="94">
        <v>0.56447917679999982</v>
      </c>
      <c r="AB66" s="95">
        <v>74.380467044799985</v>
      </c>
      <c r="AC66" s="90">
        <v>0</v>
      </c>
      <c r="AD66" s="90" t="s">
        <v>349</v>
      </c>
      <c r="AF66">
        <v>65</v>
      </c>
      <c r="AG66" t="s">
        <v>777</v>
      </c>
      <c r="AH66" t="s">
        <v>165</v>
      </c>
      <c r="AI66">
        <v>11</v>
      </c>
      <c r="AJ66" s="94">
        <v>0</v>
      </c>
      <c r="AK66" s="94">
        <v>0</v>
      </c>
      <c r="AL66" s="94">
        <v>98.202997200000013</v>
      </c>
      <c r="AM66" s="94">
        <v>62.849918208000012</v>
      </c>
      <c r="AN66" s="94">
        <v>734.08704466944016</v>
      </c>
      <c r="AO66" s="94">
        <v>3.7709950924800006</v>
      </c>
      <c r="AP66" s="95">
        <v>158.88459322982405</v>
      </c>
      <c r="AQ66" s="90">
        <v>0</v>
      </c>
      <c r="AR66" s="90" t="s">
        <v>350</v>
      </c>
      <c r="AT66">
        <v>65</v>
      </c>
      <c r="AU66" t="s">
        <v>1023</v>
      </c>
      <c r="AV66" t="s">
        <v>103</v>
      </c>
      <c r="AW66">
        <v>7</v>
      </c>
      <c r="AX66" s="94">
        <v>12.471362399999999</v>
      </c>
      <c r="AY66" s="94">
        <v>9.1664513639999985</v>
      </c>
      <c r="AZ66" s="94">
        <v>82.956384844199988</v>
      </c>
      <c r="BA66" s="94">
        <v>0.59581933865999992</v>
      </c>
      <c r="BB66" s="95">
        <v>21.037005880380001</v>
      </c>
      <c r="BC66" s="90">
        <v>0</v>
      </c>
      <c r="BD66" t="s">
        <v>351</v>
      </c>
      <c r="BF66">
        <v>65</v>
      </c>
      <c r="BG66" t="str">
        <v/>
      </c>
      <c r="BH66" t="str">
        <v/>
      </c>
      <c r="BI66" s="10" t="str">
        <v/>
      </c>
      <c r="BJ66" s="97" t="str">
        <v/>
      </c>
      <c r="BK66" t="str">
        <v>QB</v>
      </c>
      <c r="BL66" s="13" t="e">
        <f t="shared" si="0"/>
        <v>#VALUE!</v>
      </c>
      <c r="BN66">
        <v>65</v>
      </c>
      <c r="BO66" t="s">
        <v>1546</v>
      </c>
      <c r="BP66" t="s">
        <v>1546</v>
      </c>
      <c r="BQ66" t="s">
        <v>1546</v>
      </c>
      <c r="BR66" t="s">
        <v>1546</v>
      </c>
      <c r="BS66" t="s">
        <v>348</v>
      </c>
      <c r="BT66" t="e">
        <v>#VALUE!</v>
      </c>
    </row>
    <row r="67" spans="1:72" x14ac:dyDescent="0.35">
      <c r="A67">
        <v>66</v>
      </c>
      <c r="B67" t="s">
        <v>1546</v>
      </c>
      <c r="C67" t="s">
        <v>1546</v>
      </c>
      <c r="D67" t="s">
        <v>1546</v>
      </c>
      <c r="E67" s="94" t="s">
        <v>1546</v>
      </c>
      <c r="F67" s="94" t="s">
        <v>1546</v>
      </c>
      <c r="G67" s="94" t="s">
        <v>1546</v>
      </c>
      <c r="H67" s="94" t="s">
        <v>1546</v>
      </c>
      <c r="I67" s="94" t="s">
        <v>1546</v>
      </c>
      <c r="J67" s="94" t="s">
        <v>1546</v>
      </c>
      <c r="K67" s="94" t="s">
        <v>1546</v>
      </c>
      <c r="L67" s="94" t="s">
        <v>1546</v>
      </c>
      <c r="M67" s="95" t="s">
        <v>1546</v>
      </c>
      <c r="N67" s="90" t="s">
        <v>1546</v>
      </c>
      <c r="O67" s="90" t="s">
        <v>348</v>
      </c>
      <c r="Q67">
        <v>66</v>
      </c>
      <c r="R67" t="s">
        <v>634</v>
      </c>
      <c r="S67" t="s">
        <v>287</v>
      </c>
      <c r="T67">
        <v>9</v>
      </c>
      <c r="U67" s="94">
        <v>97.529207999999997</v>
      </c>
      <c r="V67" s="94">
        <v>391.09212407999996</v>
      </c>
      <c r="W67" s="94">
        <v>2.92587624</v>
      </c>
      <c r="X67" s="94">
        <v>10.650679199999999</v>
      </c>
      <c r="Y67" s="94">
        <v>8.7442076231999994</v>
      </c>
      <c r="Z67" s="94">
        <v>54.563855568767998</v>
      </c>
      <c r="AA67" s="94">
        <v>0.28855885156560002</v>
      </c>
      <c r="AB67" s="95">
        <v>72.596416137470385</v>
      </c>
      <c r="AC67" s="90">
        <v>0</v>
      </c>
      <c r="AD67" s="90" t="s">
        <v>349</v>
      </c>
      <c r="AF67">
        <v>66</v>
      </c>
      <c r="AG67" t="s">
        <v>750</v>
      </c>
      <c r="AH67" t="s">
        <v>111</v>
      </c>
      <c r="AI67">
        <v>5</v>
      </c>
      <c r="AJ67" s="94">
        <v>0</v>
      </c>
      <c r="AK67" s="94">
        <v>0</v>
      </c>
      <c r="AL67" s="94">
        <v>94.089187499999994</v>
      </c>
      <c r="AM67" s="94">
        <v>59.7466340625</v>
      </c>
      <c r="AN67" s="94">
        <v>734.88359896874999</v>
      </c>
      <c r="AO67" s="94">
        <v>4.1822643843750003</v>
      </c>
      <c r="AP67" s="95">
        <v>158.32858026562502</v>
      </c>
      <c r="AQ67" s="90">
        <v>0</v>
      </c>
      <c r="AR67" s="90" t="s">
        <v>350</v>
      </c>
      <c r="AT67">
        <v>66</v>
      </c>
      <c r="AU67" t="s">
        <v>1737</v>
      </c>
      <c r="AV67" t="s">
        <v>103</v>
      </c>
      <c r="AW67">
        <v>7</v>
      </c>
      <c r="AX67" s="94">
        <v>12.471362399999999</v>
      </c>
      <c r="AY67" s="94">
        <v>8.5179405191999997</v>
      </c>
      <c r="AZ67" s="94">
        <v>82.62402303623999</v>
      </c>
      <c r="BA67" s="94">
        <v>0.59625583634400003</v>
      </c>
      <c r="BB67" s="95">
        <v>20.357877840887998</v>
      </c>
      <c r="BC67" s="90">
        <v>0</v>
      </c>
      <c r="BD67" t="s">
        <v>351</v>
      </c>
      <c r="BF67">
        <v>66</v>
      </c>
      <c r="BG67" t="str">
        <v/>
      </c>
      <c r="BH67" t="str">
        <v/>
      </c>
      <c r="BI67" s="10" t="str">
        <v/>
      </c>
      <c r="BJ67" s="97" t="str">
        <v/>
      </c>
      <c r="BK67" t="str">
        <v>QB</v>
      </c>
      <c r="BL67" s="13" t="e">
        <f t="shared" ref="BL67:BL130" si="1">BI67/18</f>
        <v>#VALUE!</v>
      </c>
      <c r="BN67">
        <v>66</v>
      </c>
      <c r="BO67" t="s">
        <v>1546</v>
      </c>
      <c r="BP67" t="s">
        <v>1546</v>
      </c>
      <c r="BQ67" t="s">
        <v>1546</v>
      </c>
      <c r="BR67" t="s">
        <v>1546</v>
      </c>
      <c r="BS67" t="s">
        <v>348</v>
      </c>
      <c r="BT67" t="e">
        <v>#VALUE!</v>
      </c>
    </row>
    <row r="68" spans="1:72" x14ac:dyDescent="0.35">
      <c r="A68">
        <v>67</v>
      </c>
      <c r="B68" t="s">
        <v>1546</v>
      </c>
      <c r="C68" t="s">
        <v>1546</v>
      </c>
      <c r="D68" t="s">
        <v>1546</v>
      </c>
      <c r="E68" s="94" t="s">
        <v>1546</v>
      </c>
      <c r="F68" s="94" t="s">
        <v>1546</v>
      </c>
      <c r="G68" s="94" t="s">
        <v>1546</v>
      </c>
      <c r="H68" s="94" t="s">
        <v>1546</v>
      </c>
      <c r="I68" s="94" t="s">
        <v>1546</v>
      </c>
      <c r="J68" s="94" t="s">
        <v>1546</v>
      </c>
      <c r="K68" s="94" t="s">
        <v>1546</v>
      </c>
      <c r="L68" s="94" t="s">
        <v>1546</v>
      </c>
      <c r="M68" s="95" t="s">
        <v>1546</v>
      </c>
      <c r="N68" s="90" t="s">
        <v>1546</v>
      </c>
      <c r="O68" s="90" t="s">
        <v>348</v>
      </c>
      <c r="Q68">
        <v>67</v>
      </c>
      <c r="R68" t="s">
        <v>1738</v>
      </c>
      <c r="S68" t="s">
        <v>287</v>
      </c>
      <c r="T68">
        <v>9</v>
      </c>
      <c r="U68" s="94">
        <v>73.146905999999987</v>
      </c>
      <c r="V68" s="94">
        <v>330.62401511999991</v>
      </c>
      <c r="W68" s="94">
        <v>2.3407009919999995</v>
      </c>
      <c r="X68" s="94">
        <v>15.976018799999997</v>
      </c>
      <c r="Y68" s="94">
        <v>12.109822250399997</v>
      </c>
      <c r="Z68" s="94">
        <v>96.878578003199976</v>
      </c>
      <c r="AA68" s="94">
        <v>0.5207223567671998</v>
      </c>
      <c r="AB68" s="95">
        <v>72.028621655323192</v>
      </c>
      <c r="AC68" s="90">
        <v>0</v>
      </c>
      <c r="AD68" s="90" t="s">
        <v>349</v>
      </c>
      <c r="AF68">
        <v>67</v>
      </c>
      <c r="AG68" t="s">
        <v>1102</v>
      </c>
      <c r="AH68" t="s">
        <v>251</v>
      </c>
      <c r="AI68">
        <v>13</v>
      </c>
      <c r="AJ68" s="94">
        <v>52.713238816000008</v>
      </c>
      <c r="AK68" s="94">
        <v>0.43854608000000006</v>
      </c>
      <c r="AL68" s="94">
        <v>94.159027199999969</v>
      </c>
      <c r="AM68" s="94">
        <v>65.440523903999974</v>
      </c>
      <c r="AN68" s="94">
        <v>647.20678141055976</v>
      </c>
      <c r="AO68" s="94">
        <v>3.2720261951999987</v>
      </c>
      <c r="AP68" s="95">
        <v>157.69595957785594</v>
      </c>
      <c r="AQ68" s="90">
        <v>0</v>
      </c>
      <c r="AR68" s="90" t="s">
        <v>350</v>
      </c>
      <c r="AT68">
        <v>67</v>
      </c>
      <c r="AU68" t="s">
        <v>1254</v>
      </c>
      <c r="AV68" t="s">
        <v>119</v>
      </c>
      <c r="AW68">
        <v>7</v>
      </c>
      <c r="AX68" s="94">
        <v>12.196648799999995</v>
      </c>
      <c r="AY68" s="94">
        <v>8.1351647495999977</v>
      </c>
      <c r="AZ68" s="94">
        <v>80.700834316031973</v>
      </c>
      <c r="BA68" s="94">
        <v>0.67521867421679982</v>
      </c>
      <c r="BB68" s="95">
        <v>20.256560226503993</v>
      </c>
      <c r="BC68" s="90">
        <v>0</v>
      </c>
      <c r="BD68" t="s">
        <v>351</v>
      </c>
      <c r="BF68">
        <v>67</v>
      </c>
      <c r="BG68" t="str">
        <v/>
      </c>
      <c r="BH68" t="str">
        <v/>
      </c>
      <c r="BI68" s="10" t="str">
        <v/>
      </c>
      <c r="BJ68" s="97" t="str">
        <v/>
      </c>
      <c r="BK68" t="str">
        <v>QB</v>
      </c>
      <c r="BL68" s="13" t="e">
        <f t="shared" si="1"/>
        <v>#VALUE!</v>
      </c>
      <c r="BN68">
        <v>67</v>
      </c>
      <c r="BO68" t="s">
        <v>1546</v>
      </c>
      <c r="BP68" t="s">
        <v>1546</v>
      </c>
      <c r="BQ68" t="s">
        <v>1546</v>
      </c>
      <c r="BR68" t="s">
        <v>1546</v>
      </c>
      <c r="BS68" t="s">
        <v>348</v>
      </c>
      <c r="BT68" t="e">
        <v>#VALUE!</v>
      </c>
    </row>
    <row r="69" spans="1:72" x14ac:dyDescent="0.35">
      <c r="A69">
        <v>68</v>
      </c>
      <c r="B69" t="s">
        <v>1546</v>
      </c>
      <c r="C69" t="s">
        <v>1546</v>
      </c>
      <c r="D69" t="s">
        <v>1546</v>
      </c>
      <c r="E69" s="94" t="s">
        <v>1546</v>
      </c>
      <c r="F69" s="94" t="s">
        <v>1546</v>
      </c>
      <c r="G69" s="94" t="s">
        <v>1546</v>
      </c>
      <c r="H69" s="94" t="s">
        <v>1546</v>
      </c>
      <c r="I69" s="94" t="s">
        <v>1546</v>
      </c>
      <c r="J69" s="94" t="s">
        <v>1546</v>
      </c>
      <c r="K69" s="94" t="s">
        <v>1546</v>
      </c>
      <c r="L69" s="94" t="s">
        <v>1546</v>
      </c>
      <c r="M69" s="95" t="s">
        <v>1546</v>
      </c>
      <c r="N69" s="90" t="s">
        <v>1546</v>
      </c>
      <c r="O69" s="90" t="s">
        <v>348</v>
      </c>
      <c r="Q69">
        <v>68</v>
      </c>
      <c r="R69" t="s">
        <v>642</v>
      </c>
      <c r="S69" t="s">
        <v>251</v>
      </c>
      <c r="T69">
        <v>13</v>
      </c>
      <c r="U69" s="94">
        <v>70.16737280000001</v>
      </c>
      <c r="V69" s="94">
        <v>289.08957593600007</v>
      </c>
      <c r="W69" s="94">
        <v>2.4558580480000005</v>
      </c>
      <c r="X69" s="94">
        <v>17.654817599999994</v>
      </c>
      <c r="Y69" s="94">
        <v>13.276422835199996</v>
      </c>
      <c r="Z69" s="94">
        <v>95.988537098495982</v>
      </c>
      <c r="AA69" s="94">
        <v>0.45139837639679992</v>
      </c>
      <c r="AB69" s="95">
        <v>69.227772685030402</v>
      </c>
      <c r="AC69" s="90">
        <v>0</v>
      </c>
      <c r="AD69" s="90" t="s">
        <v>349</v>
      </c>
      <c r="AF69">
        <v>68</v>
      </c>
      <c r="AG69" t="s">
        <v>949</v>
      </c>
      <c r="AH69" t="s">
        <v>199</v>
      </c>
      <c r="AI69">
        <v>5</v>
      </c>
      <c r="AJ69" s="94">
        <v>0</v>
      </c>
      <c r="AK69" s="94">
        <v>0</v>
      </c>
      <c r="AL69" s="94">
        <v>91.012983179999992</v>
      </c>
      <c r="AM69" s="94">
        <v>54.425763941639993</v>
      </c>
      <c r="AN69" s="94">
        <v>715.69879583256591</v>
      </c>
      <c r="AO69" s="94">
        <v>4.6261899350393998</v>
      </c>
      <c r="AP69" s="95">
        <v>153.752783135133</v>
      </c>
      <c r="AQ69" s="90">
        <v>0</v>
      </c>
      <c r="AR69" s="90" t="s">
        <v>350</v>
      </c>
      <c r="AT69">
        <v>68</v>
      </c>
      <c r="AU69" t="s">
        <v>458</v>
      </c>
      <c r="AV69" t="s">
        <v>156</v>
      </c>
      <c r="AW69">
        <v>7</v>
      </c>
      <c r="AX69" s="94">
        <v>11.904256</v>
      </c>
      <c r="AY69" s="94">
        <v>8.1425111040000004</v>
      </c>
      <c r="AZ69" s="94">
        <v>81.913661706240006</v>
      </c>
      <c r="BA69" s="94">
        <v>0.56997577728000004</v>
      </c>
      <c r="BB69" s="95">
        <v>19.753731938304</v>
      </c>
      <c r="BC69" s="90">
        <v>0</v>
      </c>
      <c r="BD69" t="s">
        <v>351</v>
      </c>
      <c r="BF69">
        <v>68</v>
      </c>
      <c r="BG69" t="str">
        <v/>
      </c>
      <c r="BH69" t="str">
        <v/>
      </c>
      <c r="BI69" s="10" t="str">
        <v/>
      </c>
      <c r="BJ69" s="97" t="str">
        <v/>
      </c>
      <c r="BK69" t="str">
        <v>QB</v>
      </c>
      <c r="BL69" s="13" t="e">
        <f t="shared" si="1"/>
        <v>#VALUE!</v>
      </c>
      <c r="BN69">
        <v>68</v>
      </c>
      <c r="BO69" t="s">
        <v>1546</v>
      </c>
      <c r="BP69" t="s">
        <v>1546</v>
      </c>
      <c r="BQ69" t="s">
        <v>1546</v>
      </c>
      <c r="BR69" t="s">
        <v>1546</v>
      </c>
      <c r="BS69" t="s">
        <v>348</v>
      </c>
      <c r="BT69" t="e">
        <v>#VALUE!</v>
      </c>
    </row>
    <row r="70" spans="1:72" x14ac:dyDescent="0.35">
      <c r="A70">
        <v>69</v>
      </c>
      <c r="B70" t="s">
        <v>1546</v>
      </c>
      <c r="C70" t="s">
        <v>1546</v>
      </c>
      <c r="D70" t="s">
        <v>1546</v>
      </c>
      <c r="E70" s="94" t="s">
        <v>1546</v>
      </c>
      <c r="F70" s="94" t="s">
        <v>1546</v>
      </c>
      <c r="G70" s="94" t="s">
        <v>1546</v>
      </c>
      <c r="H70" s="94" t="s">
        <v>1546</v>
      </c>
      <c r="I70" s="94" t="s">
        <v>1546</v>
      </c>
      <c r="J70" s="94" t="s">
        <v>1546</v>
      </c>
      <c r="K70" s="94" t="s">
        <v>1546</v>
      </c>
      <c r="L70" s="94" t="s">
        <v>1546</v>
      </c>
      <c r="M70" s="95" t="s">
        <v>1546</v>
      </c>
      <c r="N70" s="90" t="s">
        <v>1546</v>
      </c>
      <c r="O70" s="90" t="s">
        <v>348</v>
      </c>
      <c r="Q70">
        <v>69</v>
      </c>
      <c r="R70" t="s">
        <v>496</v>
      </c>
      <c r="S70" t="s">
        <v>295</v>
      </c>
      <c r="T70">
        <v>5</v>
      </c>
      <c r="U70" s="94">
        <v>55.144580400000017</v>
      </c>
      <c r="V70" s="94">
        <v>215.61530936400007</v>
      </c>
      <c r="W70" s="94">
        <v>1.4889036708000005</v>
      </c>
      <c r="X70" s="94">
        <v>26.687291399999999</v>
      </c>
      <c r="Y70" s="94">
        <v>19.348286264999999</v>
      </c>
      <c r="Z70" s="94">
        <v>137.95328106944999</v>
      </c>
      <c r="AA70" s="94">
        <v>0.77393145060000001</v>
      </c>
      <c r="AB70" s="95">
        <v>68.282156036745008</v>
      </c>
      <c r="AC70" s="90">
        <v>0</v>
      </c>
      <c r="AD70" s="90" t="s">
        <v>349</v>
      </c>
      <c r="AF70">
        <v>69</v>
      </c>
      <c r="AG70" t="s">
        <v>391</v>
      </c>
      <c r="AH70" t="s">
        <v>83</v>
      </c>
      <c r="AI70">
        <v>7</v>
      </c>
      <c r="AJ70" s="94">
        <v>0</v>
      </c>
      <c r="AK70" s="94">
        <v>0</v>
      </c>
      <c r="AL70" s="94">
        <v>95.563082999999992</v>
      </c>
      <c r="AM70" s="94">
        <v>62.211567032999994</v>
      </c>
      <c r="AN70" s="94">
        <v>628.33682703329987</v>
      </c>
      <c r="AO70" s="94">
        <v>3.9815402901119996</v>
      </c>
      <c r="AP70" s="95">
        <v>148.93449147700198</v>
      </c>
      <c r="AQ70" s="90">
        <v>0</v>
      </c>
      <c r="AR70" s="90" t="s">
        <v>350</v>
      </c>
      <c r="AT70">
        <v>69</v>
      </c>
      <c r="AU70" t="s">
        <v>628</v>
      </c>
      <c r="AV70" t="s">
        <v>217</v>
      </c>
      <c r="AW70">
        <v>10</v>
      </c>
      <c r="AX70" s="94">
        <v>11.726601599999999</v>
      </c>
      <c r="AY70" s="94">
        <v>8.5604191679999992</v>
      </c>
      <c r="AZ70" s="94">
        <v>80.467940179199999</v>
      </c>
      <c r="BA70" s="94">
        <v>0.42802095839999998</v>
      </c>
      <c r="BB70" s="95">
        <v>19.175338936319999</v>
      </c>
      <c r="BC70" s="90">
        <v>0</v>
      </c>
      <c r="BD70" t="s">
        <v>351</v>
      </c>
      <c r="BF70">
        <v>69</v>
      </c>
      <c r="BG70" t="str">
        <v/>
      </c>
      <c r="BH70" t="str">
        <v/>
      </c>
      <c r="BI70" s="10" t="str">
        <v/>
      </c>
      <c r="BJ70" s="97" t="str">
        <v/>
      </c>
      <c r="BK70" t="str">
        <v>QB</v>
      </c>
      <c r="BL70" s="13" t="e">
        <f t="shared" si="1"/>
        <v>#VALUE!</v>
      </c>
      <c r="BN70">
        <v>69</v>
      </c>
      <c r="BO70" t="s">
        <v>1546</v>
      </c>
      <c r="BP70" t="s">
        <v>1546</v>
      </c>
      <c r="BQ70" t="s">
        <v>1546</v>
      </c>
      <c r="BR70" t="s">
        <v>1546</v>
      </c>
      <c r="BS70" t="s">
        <v>348</v>
      </c>
      <c r="BT70" t="e">
        <v>#VALUE!</v>
      </c>
    </row>
    <row r="71" spans="1:72" x14ac:dyDescent="0.35">
      <c r="A71">
        <v>70</v>
      </c>
      <c r="B71" t="s">
        <v>1546</v>
      </c>
      <c r="C71" t="s">
        <v>1546</v>
      </c>
      <c r="D71" t="s">
        <v>1546</v>
      </c>
      <c r="E71" s="94" t="s">
        <v>1546</v>
      </c>
      <c r="F71" s="94" t="s">
        <v>1546</v>
      </c>
      <c r="G71" s="94" t="s">
        <v>1546</v>
      </c>
      <c r="H71" s="94" t="s">
        <v>1546</v>
      </c>
      <c r="I71" s="94" t="s">
        <v>1546</v>
      </c>
      <c r="J71" s="94" t="s">
        <v>1546</v>
      </c>
      <c r="K71" s="94" t="s">
        <v>1546</v>
      </c>
      <c r="L71" s="94" t="s">
        <v>1546</v>
      </c>
      <c r="M71" s="95" t="s">
        <v>1546</v>
      </c>
      <c r="N71" s="90" t="s">
        <v>1546</v>
      </c>
      <c r="O71" s="90" t="s">
        <v>348</v>
      </c>
      <c r="Q71">
        <v>70</v>
      </c>
      <c r="R71" t="s">
        <v>1739</v>
      </c>
      <c r="S71" t="s">
        <v>251</v>
      </c>
      <c r="T71">
        <v>13</v>
      </c>
      <c r="U71" s="94">
        <v>65.781912000000005</v>
      </c>
      <c r="V71" s="94">
        <v>277.59966864</v>
      </c>
      <c r="W71" s="94">
        <v>2.1050211840000004</v>
      </c>
      <c r="X71" s="94">
        <v>17.654817599999994</v>
      </c>
      <c r="Y71" s="94">
        <v>13.364696923199995</v>
      </c>
      <c r="Z71" s="94">
        <v>97.695934508591961</v>
      </c>
      <c r="AA71" s="94">
        <v>0.46776439231199984</v>
      </c>
      <c r="AB71" s="95">
        <v>66.330970695931185</v>
      </c>
      <c r="AC71" s="90">
        <v>0</v>
      </c>
      <c r="AD71" s="90" t="s">
        <v>349</v>
      </c>
      <c r="AF71">
        <v>70</v>
      </c>
      <c r="AG71" t="s">
        <v>1740</v>
      </c>
      <c r="AH71" t="s">
        <v>103</v>
      </c>
      <c r="AI71">
        <v>7</v>
      </c>
      <c r="AJ71" s="94">
        <v>0</v>
      </c>
      <c r="AK71" s="94">
        <v>0</v>
      </c>
      <c r="AL71" s="94">
        <v>81.063855600000011</v>
      </c>
      <c r="AM71" s="94">
        <v>52.772569995600008</v>
      </c>
      <c r="AN71" s="94">
        <v>654.37986794544008</v>
      </c>
      <c r="AO71" s="94">
        <v>4.4856684496260009</v>
      </c>
      <c r="AP71" s="95">
        <v>145.12456748790004</v>
      </c>
      <c r="AQ71" s="90">
        <v>0</v>
      </c>
      <c r="AR71" s="90" t="s">
        <v>350</v>
      </c>
      <c r="AT71">
        <v>70</v>
      </c>
      <c r="AU71" t="s">
        <v>857</v>
      </c>
      <c r="AV71" t="s">
        <v>174</v>
      </c>
      <c r="AW71">
        <v>9</v>
      </c>
      <c r="AX71" s="94">
        <v>12.085163999999995</v>
      </c>
      <c r="AY71" s="94">
        <v>8.2179115199999977</v>
      </c>
      <c r="AZ71" s="94">
        <v>73.961203679999983</v>
      </c>
      <c r="BA71" s="94">
        <v>0.53416424879999991</v>
      </c>
      <c r="BB71" s="95">
        <v>18.819017380799995</v>
      </c>
      <c r="BC71" s="90">
        <v>0</v>
      </c>
      <c r="BD71" t="s">
        <v>351</v>
      </c>
      <c r="BF71">
        <v>70</v>
      </c>
      <c r="BG71" t="str">
        <v/>
      </c>
      <c r="BH71" t="str">
        <v/>
      </c>
      <c r="BI71" s="10" t="str">
        <v/>
      </c>
      <c r="BJ71" s="97" t="str">
        <v/>
      </c>
      <c r="BK71" t="str">
        <v>QB</v>
      </c>
      <c r="BL71" s="13" t="e">
        <f t="shared" si="1"/>
        <v>#VALUE!</v>
      </c>
      <c r="BN71">
        <v>70</v>
      </c>
      <c r="BO71" t="s">
        <v>1546</v>
      </c>
      <c r="BP71" t="s">
        <v>1546</v>
      </c>
      <c r="BQ71" t="s">
        <v>1546</v>
      </c>
      <c r="BR71" t="s">
        <v>1546</v>
      </c>
      <c r="BS71" t="s">
        <v>348</v>
      </c>
      <c r="BT71" t="e">
        <v>#VALUE!</v>
      </c>
    </row>
    <row r="72" spans="1:72" x14ac:dyDescent="0.35">
      <c r="A72">
        <v>71</v>
      </c>
      <c r="B72" t="s">
        <v>1546</v>
      </c>
      <c r="C72" t="s">
        <v>1546</v>
      </c>
      <c r="D72" t="s">
        <v>1546</v>
      </c>
      <c r="E72" s="94" t="s">
        <v>1546</v>
      </c>
      <c r="F72" s="94" t="s">
        <v>1546</v>
      </c>
      <c r="G72" s="94" t="s">
        <v>1546</v>
      </c>
      <c r="H72" s="94" t="s">
        <v>1546</v>
      </c>
      <c r="I72" s="94" t="s">
        <v>1546</v>
      </c>
      <c r="J72" s="94" t="s">
        <v>1546</v>
      </c>
      <c r="K72" s="94" t="s">
        <v>1546</v>
      </c>
      <c r="L72" s="94" t="s">
        <v>1546</v>
      </c>
      <c r="M72" s="95" t="s">
        <v>1546</v>
      </c>
      <c r="N72" s="90" t="s">
        <v>1546</v>
      </c>
      <c r="O72" s="90" t="s">
        <v>348</v>
      </c>
      <c r="Q72">
        <v>71</v>
      </c>
      <c r="R72" t="s">
        <v>1741</v>
      </c>
      <c r="S72" t="s">
        <v>199</v>
      </c>
      <c r="T72">
        <v>5</v>
      </c>
      <c r="U72" s="94">
        <v>62.584358199999997</v>
      </c>
      <c r="V72" s="94">
        <v>270.36442742399998</v>
      </c>
      <c r="W72" s="94">
        <v>2.2530368951999997</v>
      </c>
      <c r="X72" s="94">
        <v>16.750855799999997</v>
      </c>
      <c r="Y72" s="94">
        <v>12.261626445599997</v>
      </c>
      <c r="Z72" s="94">
        <v>88.28371040831999</v>
      </c>
      <c r="AA72" s="94">
        <v>0.36784879336799992</v>
      </c>
      <c r="AB72" s="95">
        <v>63.851754360239994</v>
      </c>
      <c r="AC72" s="90">
        <v>0</v>
      </c>
      <c r="AD72" s="90" t="s">
        <v>349</v>
      </c>
      <c r="AF72">
        <v>71</v>
      </c>
      <c r="AG72" t="s">
        <v>1742</v>
      </c>
      <c r="AH72" t="s">
        <v>259</v>
      </c>
      <c r="AI72">
        <v>7</v>
      </c>
      <c r="AJ72" s="94">
        <v>24.960496904000003</v>
      </c>
      <c r="AK72" s="94">
        <v>0.14630486640000004</v>
      </c>
      <c r="AL72" s="94">
        <v>79.989109199999987</v>
      </c>
      <c r="AM72" s="94">
        <v>50.713095232799994</v>
      </c>
      <c r="AN72" s="94">
        <v>611.59992850756794</v>
      </c>
      <c r="AO72" s="94">
        <v>4.3106130947879997</v>
      </c>
      <c r="AP72" s="95">
        <v>141.11064554108478</v>
      </c>
      <c r="AQ72" s="90">
        <v>0</v>
      </c>
      <c r="AR72" s="90" t="s">
        <v>350</v>
      </c>
      <c r="AT72">
        <v>71</v>
      </c>
      <c r="AU72" t="s">
        <v>1743</v>
      </c>
      <c r="AV72" t="s">
        <v>36</v>
      </c>
      <c r="AW72">
        <v>14</v>
      </c>
      <c r="AX72" s="94">
        <v>11.793810000000001</v>
      </c>
      <c r="AY72" s="94">
        <v>7.9372341300000011</v>
      </c>
      <c r="AZ72" s="94">
        <v>79.213596617400015</v>
      </c>
      <c r="BA72" s="94">
        <v>0.47623404780000006</v>
      </c>
      <c r="BB72" s="95">
        <v>18.715998078540004</v>
      </c>
      <c r="BC72" s="90">
        <v>0</v>
      </c>
      <c r="BD72" t="s">
        <v>351</v>
      </c>
      <c r="BF72">
        <v>71</v>
      </c>
      <c r="BG72" t="str">
        <v/>
      </c>
      <c r="BH72" t="str">
        <v/>
      </c>
      <c r="BI72" s="10" t="str">
        <v/>
      </c>
      <c r="BJ72" s="97" t="str">
        <v/>
      </c>
      <c r="BK72" t="str">
        <v>QB</v>
      </c>
      <c r="BL72" s="13" t="e">
        <f t="shared" si="1"/>
        <v>#VALUE!</v>
      </c>
      <c r="BN72">
        <v>71</v>
      </c>
      <c r="BO72" t="s">
        <v>1546</v>
      </c>
      <c r="BP72" t="s">
        <v>1546</v>
      </c>
      <c r="BQ72" t="s">
        <v>1546</v>
      </c>
      <c r="BR72" t="s">
        <v>1546</v>
      </c>
      <c r="BS72" t="s">
        <v>348</v>
      </c>
      <c r="BT72" t="e">
        <v>#VALUE!</v>
      </c>
    </row>
    <row r="73" spans="1:72" x14ac:dyDescent="0.35">
      <c r="A73">
        <v>72</v>
      </c>
      <c r="B73" t="s">
        <v>1546</v>
      </c>
      <c r="C73" t="s">
        <v>1546</v>
      </c>
      <c r="D73" t="s">
        <v>1546</v>
      </c>
      <c r="E73" s="94" t="s">
        <v>1546</v>
      </c>
      <c r="F73" s="94" t="s">
        <v>1546</v>
      </c>
      <c r="G73" s="94" t="s">
        <v>1546</v>
      </c>
      <c r="H73" s="94" t="s">
        <v>1546</v>
      </c>
      <c r="I73" s="94" t="s">
        <v>1546</v>
      </c>
      <c r="J73" s="94" t="s">
        <v>1546</v>
      </c>
      <c r="K73" s="94" t="s">
        <v>1546</v>
      </c>
      <c r="L73" s="94" t="s">
        <v>1546</v>
      </c>
      <c r="M73" s="95" t="s">
        <v>1546</v>
      </c>
      <c r="N73" s="90" t="s">
        <v>1546</v>
      </c>
      <c r="O73" s="90" t="s">
        <v>348</v>
      </c>
      <c r="Q73">
        <v>72</v>
      </c>
      <c r="R73" t="s">
        <v>1744</v>
      </c>
      <c r="S73" t="s">
        <v>59</v>
      </c>
      <c r="T73">
        <v>13</v>
      </c>
      <c r="U73" s="94">
        <v>63.015724799999994</v>
      </c>
      <c r="V73" s="94">
        <v>283.57076159999997</v>
      </c>
      <c r="W73" s="94">
        <v>2.5836447167999999</v>
      </c>
      <c r="X73" s="94">
        <v>10.5869792</v>
      </c>
      <c r="Y73" s="94">
        <v>7.9402343999999996</v>
      </c>
      <c r="Z73" s="94">
        <v>63.521875199999997</v>
      </c>
      <c r="AA73" s="94">
        <v>0.317609376</v>
      </c>
      <c r="AB73" s="95">
        <v>60.057022636799999</v>
      </c>
      <c r="AC73" s="90">
        <v>0</v>
      </c>
      <c r="AD73" s="90" t="s">
        <v>349</v>
      </c>
      <c r="AF73">
        <v>72</v>
      </c>
      <c r="AG73" t="s">
        <v>1745</v>
      </c>
      <c r="AH73" t="s">
        <v>165</v>
      </c>
      <c r="AI73">
        <v>11</v>
      </c>
      <c r="AJ73" s="94">
        <v>0</v>
      </c>
      <c r="AK73" s="94">
        <v>0</v>
      </c>
      <c r="AL73" s="94">
        <v>85.860544000000004</v>
      </c>
      <c r="AM73" s="94">
        <v>51.602186944000003</v>
      </c>
      <c r="AN73" s="94">
        <v>665.6682115776</v>
      </c>
      <c r="AO73" s="94">
        <v>3.6121530860800006</v>
      </c>
      <c r="AP73" s="95">
        <v>139.84192661824</v>
      </c>
      <c r="AQ73" s="90">
        <v>0</v>
      </c>
      <c r="AR73" s="90" t="s">
        <v>350</v>
      </c>
      <c r="AT73">
        <v>72</v>
      </c>
      <c r="AU73" t="s">
        <v>464</v>
      </c>
      <c r="AV73" t="s">
        <v>138</v>
      </c>
      <c r="AW73">
        <v>9</v>
      </c>
      <c r="AX73" s="94">
        <v>11.853491999999997</v>
      </c>
      <c r="AY73" s="94">
        <v>7.8470117039999989</v>
      </c>
      <c r="AZ73" s="94">
        <v>71.643216857520002</v>
      </c>
      <c r="BA73" s="94">
        <v>0.54929081928000001</v>
      </c>
      <c r="BB73" s="95">
        <v>18.307078305432</v>
      </c>
      <c r="BC73" s="90">
        <v>0</v>
      </c>
      <c r="BD73" t="s">
        <v>351</v>
      </c>
      <c r="BF73">
        <v>72</v>
      </c>
      <c r="BG73" t="str">
        <v/>
      </c>
      <c r="BH73" t="str">
        <v/>
      </c>
      <c r="BI73" s="10" t="str">
        <v/>
      </c>
      <c r="BJ73" s="97" t="str">
        <v/>
      </c>
      <c r="BK73" t="str">
        <v>QB</v>
      </c>
      <c r="BL73" s="13" t="e">
        <f t="shared" si="1"/>
        <v>#VALUE!</v>
      </c>
      <c r="BN73">
        <v>72</v>
      </c>
      <c r="BO73" t="s">
        <v>1546</v>
      </c>
      <c r="BP73" t="s">
        <v>1546</v>
      </c>
      <c r="BQ73" t="s">
        <v>1546</v>
      </c>
      <c r="BR73" t="s">
        <v>1546</v>
      </c>
      <c r="BS73" t="s">
        <v>348</v>
      </c>
      <c r="BT73" t="e">
        <v>#VALUE!</v>
      </c>
    </row>
    <row r="74" spans="1:72" x14ac:dyDescent="0.35">
      <c r="A74">
        <v>73</v>
      </c>
      <c r="B74" t="s">
        <v>1546</v>
      </c>
      <c r="C74" t="s">
        <v>1546</v>
      </c>
      <c r="D74" t="s">
        <v>1546</v>
      </c>
      <c r="E74" s="94" t="s">
        <v>1546</v>
      </c>
      <c r="F74" s="94" t="s">
        <v>1546</v>
      </c>
      <c r="G74" s="94" t="s">
        <v>1546</v>
      </c>
      <c r="H74" s="94" t="s">
        <v>1546</v>
      </c>
      <c r="I74" s="94" t="s">
        <v>1546</v>
      </c>
      <c r="J74" s="94" t="s">
        <v>1546</v>
      </c>
      <c r="K74" s="94" t="s">
        <v>1546</v>
      </c>
      <c r="L74" s="94" t="s">
        <v>1546</v>
      </c>
      <c r="M74" s="95" t="s">
        <v>1546</v>
      </c>
      <c r="N74" s="90" t="s">
        <v>1546</v>
      </c>
      <c r="O74" s="90" t="s">
        <v>348</v>
      </c>
      <c r="Q74">
        <v>73</v>
      </c>
      <c r="R74" t="s">
        <v>600</v>
      </c>
      <c r="S74" t="s">
        <v>119</v>
      </c>
      <c r="T74">
        <v>7</v>
      </c>
      <c r="U74" s="94">
        <v>13.633426800000001</v>
      </c>
      <c r="V74" s="94">
        <v>55.488047076000008</v>
      </c>
      <c r="W74" s="94">
        <v>0.34083567000000003</v>
      </c>
      <c r="X74" s="94">
        <v>30.491621999999989</v>
      </c>
      <c r="Y74" s="94">
        <v>25.12509652799999</v>
      </c>
      <c r="Z74" s="94">
        <v>193.9657451961599</v>
      </c>
      <c r="AA74" s="94">
        <v>1.0050038611199996</v>
      </c>
      <c r="AB74" s="95">
        <v>58.145512941935976</v>
      </c>
      <c r="AC74" s="90">
        <v>0</v>
      </c>
      <c r="AD74" s="90" t="s">
        <v>349</v>
      </c>
      <c r="AF74">
        <v>73</v>
      </c>
      <c r="AG74" t="s">
        <v>584</v>
      </c>
      <c r="AH74" t="s">
        <v>236</v>
      </c>
      <c r="AI74">
        <v>11</v>
      </c>
      <c r="AJ74" s="94">
        <v>0</v>
      </c>
      <c r="AK74" s="94">
        <v>0</v>
      </c>
      <c r="AL74" s="94">
        <v>85.032443999999984</v>
      </c>
      <c r="AM74" s="94">
        <v>53.145277499999992</v>
      </c>
      <c r="AN74" s="94">
        <v>618.61103009999988</v>
      </c>
      <c r="AO74" s="94">
        <v>2.9761355399999996</v>
      </c>
      <c r="AP74" s="95">
        <v>132.86319374999999</v>
      </c>
      <c r="AQ74" s="90">
        <v>0</v>
      </c>
      <c r="AR74" s="90" t="s">
        <v>350</v>
      </c>
      <c r="AT74">
        <v>73</v>
      </c>
      <c r="AU74" t="s">
        <v>633</v>
      </c>
      <c r="AV74" t="s">
        <v>36</v>
      </c>
      <c r="AW74">
        <v>14</v>
      </c>
      <c r="AX74" s="94">
        <v>11.793810000000001</v>
      </c>
      <c r="AY74" s="94">
        <v>7.901852700000001</v>
      </c>
      <c r="AZ74" s="94">
        <v>77.201100879000009</v>
      </c>
      <c r="BA74" s="94">
        <v>0.39509263500000008</v>
      </c>
      <c r="BB74" s="95">
        <v>17.992518597900002</v>
      </c>
      <c r="BC74" s="90">
        <v>0</v>
      </c>
      <c r="BD74" t="s">
        <v>351</v>
      </c>
      <c r="BF74">
        <v>73</v>
      </c>
      <c r="BG74" t="str">
        <v/>
      </c>
      <c r="BH74" t="str">
        <v/>
      </c>
      <c r="BI74" s="10" t="str">
        <v/>
      </c>
      <c r="BJ74" s="97" t="str">
        <v/>
      </c>
      <c r="BK74" t="str">
        <v>QB</v>
      </c>
      <c r="BL74" s="13" t="e">
        <f t="shared" si="1"/>
        <v>#VALUE!</v>
      </c>
      <c r="BN74">
        <v>73</v>
      </c>
      <c r="BO74" t="s">
        <v>1546</v>
      </c>
      <c r="BP74" t="s">
        <v>1546</v>
      </c>
      <c r="BQ74" t="s">
        <v>1546</v>
      </c>
      <c r="BR74" t="s">
        <v>1546</v>
      </c>
      <c r="BS74" t="s">
        <v>348</v>
      </c>
      <c r="BT74" t="e">
        <v>#VALUE!</v>
      </c>
    </row>
    <row r="75" spans="1:72" x14ac:dyDescent="0.35">
      <c r="A75">
        <v>74</v>
      </c>
      <c r="B75" t="s">
        <v>1546</v>
      </c>
      <c r="C75" t="s">
        <v>1546</v>
      </c>
      <c r="D75" t="s">
        <v>1546</v>
      </c>
      <c r="E75" s="94" t="s">
        <v>1546</v>
      </c>
      <c r="F75" s="94" t="s">
        <v>1546</v>
      </c>
      <c r="G75" s="94" t="s">
        <v>1546</v>
      </c>
      <c r="H75" s="94" t="s">
        <v>1546</v>
      </c>
      <c r="I75" s="94" t="s">
        <v>1546</v>
      </c>
      <c r="J75" s="94" t="s">
        <v>1546</v>
      </c>
      <c r="K75" s="94" t="s">
        <v>1546</v>
      </c>
      <c r="L75" s="94" t="s">
        <v>1546</v>
      </c>
      <c r="M75" s="95" t="s">
        <v>1546</v>
      </c>
      <c r="N75" s="90" t="s">
        <v>1546</v>
      </c>
      <c r="O75" s="90" t="s">
        <v>348</v>
      </c>
      <c r="Q75">
        <v>74</v>
      </c>
      <c r="R75" t="s">
        <v>1746</v>
      </c>
      <c r="S75" t="s">
        <v>267</v>
      </c>
      <c r="T75">
        <v>10</v>
      </c>
      <c r="U75" s="94">
        <v>33.803884799999999</v>
      </c>
      <c r="V75" s="94">
        <v>143.66651039999999</v>
      </c>
      <c r="W75" s="94">
        <v>1.2169398527999999</v>
      </c>
      <c r="X75" s="94">
        <v>22.313894400000002</v>
      </c>
      <c r="Y75" s="94">
        <v>16.958559744000002</v>
      </c>
      <c r="Z75" s="94">
        <v>121.59287336448001</v>
      </c>
      <c r="AA75" s="94">
        <v>0.62746671052800007</v>
      </c>
      <c r="AB75" s="95">
        <v>54.550937500416005</v>
      </c>
      <c r="AC75" s="90">
        <v>0</v>
      </c>
      <c r="AD75" s="90" t="s">
        <v>349</v>
      </c>
      <c r="AF75">
        <v>74</v>
      </c>
      <c r="AG75" t="s">
        <v>783</v>
      </c>
      <c r="AH75" t="s">
        <v>129</v>
      </c>
      <c r="AI75">
        <v>9</v>
      </c>
      <c r="AJ75" s="94">
        <v>0</v>
      </c>
      <c r="AK75" s="94">
        <v>0</v>
      </c>
      <c r="AL75" s="94">
        <v>85.629704999999987</v>
      </c>
      <c r="AM75" s="94">
        <v>50.77841506499999</v>
      </c>
      <c r="AN75" s="94">
        <v>601.21643436959982</v>
      </c>
      <c r="AO75" s="94">
        <v>3.3005969792249994</v>
      </c>
      <c r="AP75" s="95">
        <v>130.70364037730997</v>
      </c>
      <c r="AQ75" s="90">
        <v>0</v>
      </c>
      <c r="AR75" s="90" t="s">
        <v>350</v>
      </c>
      <c r="AT75">
        <v>74</v>
      </c>
      <c r="AU75" t="s">
        <v>839</v>
      </c>
      <c r="AV75" t="s">
        <v>165</v>
      </c>
      <c r="AW75">
        <v>11</v>
      </c>
      <c r="AX75" s="94">
        <v>10.732568000000001</v>
      </c>
      <c r="AY75" s="94">
        <v>6.6219944560000004</v>
      </c>
      <c r="AZ75" s="94">
        <v>78.139534580800003</v>
      </c>
      <c r="BA75" s="94">
        <v>0.46353961192000009</v>
      </c>
      <c r="BB75" s="95">
        <v>17.217185585599999</v>
      </c>
      <c r="BC75" s="90">
        <v>0</v>
      </c>
      <c r="BD75" t="s">
        <v>351</v>
      </c>
      <c r="BF75">
        <v>74</v>
      </c>
      <c r="BG75" t="str">
        <v/>
      </c>
      <c r="BH75" t="str">
        <v/>
      </c>
      <c r="BI75" s="10" t="str">
        <v/>
      </c>
      <c r="BJ75" s="97" t="str">
        <v/>
      </c>
      <c r="BK75" t="str">
        <v>QB</v>
      </c>
      <c r="BL75" s="13" t="e">
        <f t="shared" si="1"/>
        <v>#VALUE!</v>
      </c>
      <c r="BN75">
        <v>74</v>
      </c>
      <c r="BO75" t="s">
        <v>1546</v>
      </c>
      <c r="BP75" t="s">
        <v>1546</v>
      </c>
      <c r="BQ75" t="s">
        <v>1546</v>
      </c>
      <c r="BR75" t="s">
        <v>1546</v>
      </c>
      <c r="BS75" t="s">
        <v>348</v>
      </c>
      <c r="BT75" t="e">
        <v>#VALUE!</v>
      </c>
    </row>
    <row r="76" spans="1:72" x14ac:dyDescent="0.35">
      <c r="A76">
        <v>75</v>
      </c>
      <c r="B76" t="s">
        <v>1546</v>
      </c>
      <c r="C76" t="s">
        <v>1546</v>
      </c>
      <c r="D76" t="s">
        <v>1546</v>
      </c>
      <c r="E76" s="94" t="s">
        <v>1546</v>
      </c>
      <c r="F76" s="94" t="s">
        <v>1546</v>
      </c>
      <c r="G76" s="94" t="s">
        <v>1546</v>
      </c>
      <c r="H76" s="94" t="s">
        <v>1546</v>
      </c>
      <c r="I76" s="94" t="s">
        <v>1546</v>
      </c>
      <c r="J76" s="94" t="s">
        <v>1546</v>
      </c>
      <c r="K76" s="94" t="s">
        <v>1546</v>
      </c>
      <c r="L76" s="94" t="s">
        <v>1546</v>
      </c>
      <c r="M76" s="95" t="s">
        <v>1546</v>
      </c>
      <c r="N76" s="90" t="s">
        <v>1546</v>
      </c>
      <c r="O76" s="90" t="s">
        <v>348</v>
      </c>
      <c r="Q76">
        <v>75</v>
      </c>
      <c r="R76" t="s">
        <v>1747</v>
      </c>
      <c r="S76" t="s">
        <v>259</v>
      </c>
      <c r="T76">
        <v>7</v>
      </c>
      <c r="U76" s="94">
        <v>35.467846400000006</v>
      </c>
      <c r="V76" s="94">
        <v>150.02899027200004</v>
      </c>
      <c r="W76" s="94">
        <v>1.1349710848000003</v>
      </c>
      <c r="X76" s="94">
        <v>20.737917199999998</v>
      </c>
      <c r="Y76" s="94">
        <v>16.382954588</v>
      </c>
      <c r="Z76" s="94">
        <v>123.19981850175999</v>
      </c>
      <c r="AA76" s="94">
        <v>0.65531818352000004</v>
      </c>
      <c r="AB76" s="95">
        <v>54.447571075296004</v>
      </c>
      <c r="AC76" s="90">
        <v>0</v>
      </c>
      <c r="AD76" s="90" t="s">
        <v>349</v>
      </c>
      <c r="AF76">
        <v>75</v>
      </c>
      <c r="AG76" t="s">
        <v>880</v>
      </c>
      <c r="AH76" t="s">
        <v>129</v>
      </c>
      <c r="AI76">
        <v>9</v>
      </c>
      <c r="AJ76" s="94">
        <v>0</v>
      </c>
      <c r="AK76" s="94">
        <v>0</v>
      </c>
      <c r="AL76" s="94">
        <v>79.921058000000002</v>
      </c>
      <c r="AM76" s="94">
        <v>47.952634799999998</v>
      </c>
      <c r="AN76" s="94">
        <v>616.67088352799999</v>
      </c>
      <c r="AO76" s="94">
        <v>3.116921262</v>
      </c>
      <c r="AP76" s="95">
        <v>128.3212507248</v>
      </c>
      <c r="AQ76" s="90">
        <v>0</v>
      </c>
      <c r="AR76" s="90" t="s">
        <v>350</v>
      </c>
      <c r="AT76">
        <v>75</v>
      </c>
      <c r="AU76" t="s">
        <v>473</v>
      </c>
      <c r="AV76" t="s">
        <v>267</v>
      </c>
      <c r="AW76">
        <v>10</v>
      </c>
      <c r="AX76" s="94">
        <v>11.156947200000001</v>
      </c>
      <c r="AY76" s="94">
        <v>7.3635851520000015</v>
      </c>
      <c r="AZ76" s="94">
        <v>69.95405894400001</v>
      </c>
      <c r="BA76" s="94">
        <v>0.44917869427200008</v>
      </c>
      <c r="BB76" s="95">
        <v>17.054063212032005</v>
      </c>
      <c r="BC76" s="90">
        <v>0</v>
      </c>
      <c r="BD76" t="s">
        <v>351</v>
      </c>
      <c r="BF76">
        <v>75</v>
      </c>
      <c r="BG76" t="str">
        <v/>
      </c>
      <c r="BH76" t="str">
        <v/>
      </c>
      <c r="BI76" s="10" t="str">
        <v/>
      </c>
      <c r="BJ76" s="97" t="str">
        <v/>
      </c>
      <c r="BK76" t="str">
        <v>QB</v>
      </c>
      <c r="BL76" s="13" t="e">
        <f t="shared" si="1"/>
        <v>#VALUE!</v>
      </c>
      <c r="BN76">
        <v>75</v>
      </c>
      <c r="BO76" t="s">
        <v>1546</v>
      </c>
      <c r="BP76" t="s">
        <v>1546</v>
      </c>
      <c r="BQ76" t="s">
        <v>1546</v>
      </c>
      <c r="BR76" t="s">
        <v>1546</v>
      </c>
      <c r="BS76" t="s">
        <v>348</v>
      </c>
      <c r="BT76" t="e">
        <v>#VALUE!</v>
      </c>
    </row>
    <row r="77" spans="1:72" x14ac:dyDescent="0.35">
      <c r="A77">
        <v>76</v>
      </c>
      <c r="B77" t="s">
        <v>1546</v>
      </c>
      <c r="C77" t="s">
        <v>1546</v>
      </c>
      <c r="D77" t="s">
        <v>1546</v>
      </c>
      <c r="E77" s="94" t="s">
        <v>1546</v>
      </c>
      <c r="F77" s="94" t="s">
        <v>1546</v>
      </c>
      <c r="G77" s="94" t="s">
        <v>1546</v>
      </c>
      <c r="H77" s="94" t="s">
        <v>1546</v>
      </c>
      <c r="I77" s="94" t="s">
        <v>1546</v>
      </c>
      <c r="J77" s="94" t="s">
        <v>1546</v>
      </c>
      <c r="K77" s="94" t="s">
        <v>1546</v>
      </c>
      <c r="L77" s="94" t="s">
        <v>1546</v>
      </c>
      <c r="M77" s="95" t="s">
        <v>1546</v>
      </c>
      <c r="N77" s="90" t="s">
        <v>1546</v>
      </c>
      <c r="O77" s="90" t="s">
        <v>348</v>
      </c>
      <c r="Q77">
        <v>76</v>
      </c>
      <c r="R77" t="s">
        <v>618</v>
      </c>
      <c r="S77" t="s">
        <v>111</v>
      </c>
      <c r="T77">
        <v>5</v>
      </c>
      <c r="U77" s="94">
        <v>58.373699999999999</v>
      </c>
      <c r="V77" s="94">
        <v>249.83943600000001</v>
      </c>
      <c r="W77" s="94">
        <v>2.3349480000000002</v>
      </c>
      <c r="X77" s="94">
        <v>10.75305</v>
      </c>
      <c r="Y77" s="94">
        <v>7.7421959999999999</v>
      </c>
      <c r="Z77" s="94">
        <v>54.195371999999999</v>
      </c>
      <c r="AA77" s="94">
        <v>0.23226587999999998</v>
      </c>
      <c r="AB77" s="95">
        <v>53.548960080000001</v>
      </c>
      <c r="AC77" s="90">
        <v>0</v>
      </c>
      <c r="AD77" s="90" t="s">
        <v>349</v>
      </c>
      <c r="AF77">
        <v>76</v>
      </c>
      <c r="AG77" t="s">
        <v>962</v>
      </c>
      <c r="AH77" t="s">
        <v>59</v>
      </c>
      <c r="AI77">
        <v>13</v>
      </c>
      <c r="AJ77" s="94">
        <v>0</v>
      </c>
      <c r="AK77" s="94">
        <v>0</v>
      </c>
      <c r="AL77" s="94">
        <v>79.402343999999999</v>
      </c>
      <c r="AM77" s="94">
        <v>47.244394679999999</v>
      </c>
      <c r="AN77" s="94">
        <v>607.56291558479995</v>
      </c>
      <c r="AO77" s="94">
        <v>3.3071076276000002</v>
      </c>
      <c r="AP77" s="95">
        <v>127.84333200408</v>
      </c>
      <c r="AQ77" s="90">
        <v>0</v>
      </c>
      <c r="AR77" s="90" t="s">
        <v>350</v>
      </c>
      <c r="AT77">
        <v>76</v>
      </c>
      <c r="AU77" t="s">
        <v>675</v>
      </c>
      <c r="AV77" t="s">
        <v>83</v>
      </c>
      <c r="AW77">
        <v>7</v>
      </c>
      <c r="AX77" s="94">
        <v>11.583403999999998</v>
      </c>
      <c r="AY77" s="94">
        <v>6.9847926119999988</v>
      </c>
      <c r="AZ77" s="94">
        <v>70.197165750599993</v>
      </c>
      <c r="BA77" s="94">
        <v>0.41908755671999992</v>
      </c>
      <c r="BB77" s="95">
        <v>16.519034527379997</v>
      </c>
      <c r="BC77" s="90">
        <v>0</v>
      </c>
      <c r="BD77" t="s">
        <v>351</v>
      </c>
      <c r="BF77">
        <v>76</v>
      </c>
      <c r="BG77" t="str">
        <v/>
      </c>
      <c r="BH77" t="str">
        <v/>
      </c>
      <c r="BI77" s="10" t="str">
        <v/>
      </c>
      <c r="BJ77" s="97" t="str">
        <v/>
      </c>
      <c r="BK77" t="str">
        <v>QB</v>
      </c>
      <c r="BL77" s="13" t="e">
        <f t="shared" si="1"/>
        <v>#VALUE!</v>
      </c>
      <c r="BN77">
        <v>76</v>
      </c>
      <c r="BO77" t="s">
        <v>1546</v>
      </c>
      <c r="BP77" t="s">
        <v>1546</v>
      </c>
      <c r="BQ77" t="s">
        <v>1546</v>
      </c>
      <c r="BR77" t="s">
        <v>1546</v>
      </c>
      <c r="BS77" t="s">
        <v>348</v>
      </c>
      <c r="BT77" t="e">
        <v>#VALUE!</v>
      </c>
    </row>
    <row r="78" spans="1:72" x14ac:dyDescent="0.35">
      <c r="A78">
        <v>77</v>
      </c>
      <c r="B78" t="s">
        <v>1546</v>
      </c>
      <c r="C78" t="s">
        <v>1546</v>
      </c>
      <c r="D78" t="s">
        <v>1546</v>
      </c>
      <c r="E78" s="94" t="s">
        <v>1546</v>
      </c>
      <c r="F78" s="94" t="s">
        <v>1546</v>
      </c>
      <c r="G78" s="94" t="s">
        <v>1546</v>
      </c>
      <c r="H78" s="94" t="s">
        <v>1546</v>
      </c>
      <c r="I78" s="94" t="s">
        <v>1546</v>
      </c>
      <c r="J78" s="94" t="s">
        <v>1546</v>
      </c>
      <c r="K78" s="94" t="s">
        <v>1546</v>
      </c>
      <c r="L78" s="94" t="s">
        <v>1546</v>
      </c>
      <c r="M78" s="95" t="s">
        <v>1546</v>
      </c>
      <c r="N78" s="90" t="s">
        <v>1546</v>
      </c>
      <c r="O78" s="90" t="s">
        <v>348</v>
      </c>
      <c r="Q78">
        <v>77</v>
      </c>
      <c r="R78" t="s">
        <v>1748</v>
      </c>
      <c r="S78" t="s">
        <v>50</v>
      </c>
      <c r="T78">
        <v>11</v>
      </c>
      <c r="U78" s="94">
        <v>23.668999200000002</v>
      </c>
      <c r="V78" s="94">
        <v>98.22634668000002</v>
      </c>
      <c r="W78" s="94">
        <v>0.75740797440000007</v>
      </c>
      <c r="X78" s="94">
        <v>23.005382399999995</v>
      </c>
      <c r="Y78" s="94">
        <v>19.163483539199994</v>
      </c>
      <c r="Z78" s="94">
        <v>141.42650851929596</v>
      </c>
      <c r="AA78" s="94">
        <v>0.76653934156799974</v>
      </c>
      <c r="AB78" s="95">
        <v>52.272452954937592</v>
      </c>
      <c r="AC78" s="90">
        <v>0</v>
      </c>
      <c r="AD78" s="90" t="s">
        <v>349</v>
      </c>
      <c r="AF78">
        <v>77</v>
      </c>
      <c r="AG78" t="s">
        <v>556</v>
      </c>
      <c r="AH78" t="s">
        <v>251</v>
      </c>
      <c r="AI78">
        <v>13</v>
      </c>
      <c r="AJ78" s="94">
        <v>0</v>
      </c>
      <c r="AK78" s="94">
        <v>0</v>
      </c>
      <c r="AL78" s="94">
        <v>76.504209599999982</v>
      </c>
      <c r="AM78" s="94">
        <v>45.74951734079999</v>
      </c>
      <c r="AN78" s="94">
        <v>605.72360959219191</v>
      </c>
      <c r="AO78" s="94">
        <v>2.7449710404479992</v>
      </c>
      <c r="AP78" s="95">
        <v>122.79170454270718</v>
      </c>
      <c r="AQ78" s="90">
        <v>0</v>
      </c>
      <c r="AR78" s="90" t="s">
        <v>350</v>
      </c>
      <c r="AT78">
        <v>77</v>
      </c>
      <c r="AU78" t="s">
        <v>1749</v>
      </c>
      <c r="AV78" t="s">
        <v>287</v>
      </c>
      <c r="AW78">
        <v>9</v>
      </c>
      <c r="AX78" s="94">
        <v>10.650679199999999</v>
      </c>
      <c r="AY78" s="94">
        <v>6.8164346879999993</v>
      </c>
      <c r="AZ78" s="94">
        <v>61.347912191999995</v>
      </c>
      <c r="BA78" s="94">
        <v>0.47715042815999997</v>
      </c>
      <c r="BB78" s="95">
        <v>15.814128476160001</v>
      </c>
      <c r="BC78" s="90">
        <v>0</v>
      </c>
      <c r="BD78" t="s">
        <v>351</v>
      </c>
      <c r="BF78">
        <v>77</v>
      </c>
      <c r="BG78" t="str">
        <v/>
      </c>
      <c r="BH78" t="str">
        <v/>
      </c>
      <c r="BI78" s="10" t="str">
        <v/>
      </c>
      <c r="BJ78" s="97" t="str">
        <v/>
      </c>
      <c r="BK78" t="str">
        <v>QB</v>
      </c>
      <c r="BL78" s="13" t="e">
        <f t="shared" si="1"/>
        <v>#VALUE!</v>
      </c>
      <c r="BN78">
        <v>77</v>
      </c>
      <c r="BO78" t="s">
        <v>1546</v>
      </c>
      <c r="BP78" t="s">
        <v>1546</v>
      </c>
      <c r="BQ78" t="s">
        <v>1546</v>
      </c>
      <c r="BR78" t="s">
        <v>1546</v>
      </c>
      <c r="BS78" t="s">
        <v>348</v>
      </c>
      <c r="BT78" t="e">
        <v>#VALUE!</v>
      </c>
    </row>
    <row r="79" spans="1:72" x14ac:dyDescent="0.35">
      <c r="A79">
        <v>78</v>
      </c>
      <c r="B79" t="s">
        <v>1546</v>
      </c>
      <c r="C79" t="s">
        <v>1546</v>
      </c>
      <c r="D79" t="s">
        <v>1546</v>
      </c>
      <c r="E79" s="94" t="s">
        <v>1546</v>
      </c>
      <c r="F79" s="94" t="s">
        <v>1546</v>
      </c>
      <c r="G79" s="94" t="s">
        <v>1546</v>
      </c>
      <c r="H79" s="94" t="s">
        <v>1546</v>
      </c>
      <c r="I79" s="94" t="s">
        <v>1546</v>
      </c>
      <c r="J79" s="94" t="s">
        <v>1546</v>
      </c>
      <c r="K79" s="94" t="s">
        <v>1546</v>
      </c>
      <c r="L79" s="94" t="s">
        <v>1546</v>
      </c>
      <c r="M79" s="95" t="s">
        <v>1546</v>
      </c>
      <c r="N79" s="90" t="s">
        <v>1546</v>
      </c>
      <c r="O79" s="90" t="s">
        <v>348</v>
      </c>
      <c r="Q79">
        <v>78</v>
      </c>
      <c r="R79" t="s">
        <v>710</v>
      </c>
      <c r="S79" t="s">
        <v>243</v>
      </c>
      <c r="T79">
        <v>11</v>
      </c>
      <c r="U79" s="94">
        <v>65.967132000000007</v>
      </c>
      <c r="V79" s="94">
        <v>247.37674500000003</v>
      </c>
      <c r="W79" s="94">
        <v>1.8470796960000002</v>
      </c>
      <c r="X79" s="94">
        <v>11.126658927999998</v>
      </c>
      <c r="Y79" s="94">
        <v>8.8234405299039977</v>
      </c>
      <c r="Z79" s="94">
        <v>54.528862474806701</v>
      </c>
      <c r="AA79" s="94">
        <v>0.22058601324759997</v>
      </c>
      <c r="AB79" s="95">
        <v>51.419995532870274</v>
      </c>
      <c r="AC79" s="90">
        <v>0</v>
      </c>
      <c r="AD79" s="90" t="s">
        <v>349</v>
      </c>
      <c r="AF79">
        <v>78</v>
      </c>
      <c r="AG79" t="s">
        <v>818</v>
      </c>
      <c r="AH79" t="s">
        <v>236</v>
      </c>
      <c r="AI79">
        <v>11</v>
      </c>
      <c r="AJ79" s="94">
        <v>0</v>
      </c>
      <c r="AK79" s="94">
        <v>0</v>
      </c>
      <c r="AL79" s="94">
        <v>79.363614399999989</v>
      </c>
      <c r="AM79" s="94">
        <v>46.030896351999992</v>
      </c>
      <c r="AN79" s="94">
        <v>612.21092148159994</v>
      </c>
      <c r="AO79" s="94">
        <v>2.4396375066559997</v>
      </c>
      <c r="AP79" s="95">
        <v>121.88981354009599</v>
      </c>
      <c r="AQ79" s="90">
        <v>0</v>
      </c>
      <c r="AR79" s="90" t="s">
        <v>350</v>
      </c>
      <c r="AT79">
        <v>78</v>
      </c>
      <c r="AU79" t="s">
        <v>646</v>
      </c>
      <c r="AV79" t="s">
        <v>243</v>
      </c>
      <c r="AW79">
        <v>11</v>
      </c>
      <c r="AX79" s="94">
        <v>8.3449941959999983</v>
      </c>
      <c r="AY79" s="94">
        <v>5.9332908733559986</v>
      </c>
      <c r="AZ79" s="94">
        <v>60.104236547096271</v>
      </c>
      <c r="BA79" s="94">
        <v>0.44499681550169989</v>
      </c>
      <c r="BB79" s="95">
        <v>14.613695421075827</v>
      </c>
      <c r="BC79" s="90">
        <v>0</v>
      </c>
      <c r="BD79" t="s">
        <v>351</v>
      </c>
      <c r="BF79">
        <v>78</v>
      </c>
      <c r="BG79" t="str">
        <v/>
      </c>
      <c r="BH79" t="str">
        <v/>
      </c>
      <c r="BI79" s="10" t="str">
        <v/>
      </c>
      <c r="BJ79" s="97" t="str">
        <v/>
      </c>
      <c r="BK79" t="str">
        <v>QB</v>
      </c>
      <c r="BL79" s="13" t="e">
        <f t="shared" si="1"/>
        <v>#VALUE!</v>
      </c>
      <c r="BN79">
        <v>78</v>
      </c>
      <c r="BO79" t="s">
        <v>1546</v>
      </c>
      <c r="BP79" t="s">
        <v>1546</v>
      </c>
      <c r="BQ79" t="s">
        <v>1546</v>
      </c>
      <c r="BR79" t="s">
        <v>1546</v>
      </c>
      <c r="BS79" t="s">
        <v>348</v>
      </c>
      <c r="BT79" t="e">
        <v>#VALUE!</v>
      </c>
    </row>
    <row r="80" spans="1:72" x14ac:dyDescent="0.35">
      <c r="A80">
        <v>79</v>
      </c>
      <c r="B80" t="s">
        <v>1546</v>
      </c>
      <c r="C80" t="s">
        <v>1546</v>
      </c>
      <c r="D80" t="s">
        <v>1546</v>
      </c>
      <c r="E80" s="94" t="s">
        <v>1546</v>
      </c>
      <c r="F80" s="94" t="s">
        <v>1546</v>
      </c>
      <c r="G80" s="94" t="s">
        <v>1546</v>
      </c>
      <c r="H80" s="94" t="s">
        <v>1546</v>
      </c>
      <c r="I80" s="94" t="s">
        <v>1546</v>
      </c>
      <c r="J80" s="94" t="s">
        <v>1546</v>
      </c>
      <c r="K80" s="94" t="s">
        <v>1546</v>
      </c>
      <c r="L80" s="94" t="s">
        <v>1546</v>
      </c>
      <c r="M80" s="95" t="s">
        <v>1546</v>
      </c>
      <c r="N80" s="90" t="s">
        <v>1546</v>
      </c>
      <c r="O80" s="90" t="s">
        <v>348</v>
      </c>
      <c r="Q80">
        <v>79</v>
      </c>
      <c r="R80" t="s">
        <v>1536</v>
      </c>
      <c r="S80" t="s">
        <v>146</v>
      </c>
      <c r="T80">
        <v>6</v>
      </c>
      <c r="U80" s="94">
        <v>58.242184000000002</v>
      </c>
      <c r="V80" s="94">
        <v>235.88084520000001</v>
      </c>
      <c r="W80" s="94">
        <v>1.74726552</v>
      </c>
      <c r="X80" s="94">
        <v>11.404064</v>
      </c>
      <c r="Y80" s="94">
        <v>8.9179780480000002</v>
      </c>
      <c r="Z80" s="94">
        <v>68.311711847680002</v>
      </c>
      <c r="AA80" s="94">
        <v>0.22294945120000001</v>
      </c>
      <c r="AB80" s="95">
        <v>51.158523579968012</v>
      </c>
      <c r="AC80" s="90">
        <v>0</v>
      </c>
      <c r="AD80" s="90" t="s">
        <v>349</v>
      </c>
      <c r="AF80">
        <v>79</v>
      </c>
      <c r="AG80" t="s">
        <v>1750</v>
      </c>
      <c r="AH80" t="s">
        <v>236</v>
      </c>
      <c r="AI80">
        <v>11</v>
      </c>
      <c r="AJ80" s="94">
        <v>0</v>
      </c>
      <c r="AK80" s="94">
        <v>0</v>
      </c>
      <c r="AL80" s="94">
        <v>73.694784799999994</v>
      </c>
      <c r="AM80" s="94">
        <v>44.732734373599996</v>
      </c>
      <c r="AN80" s="94">
        <v>569.447708575928</v>
      </c>
      <c r="AO80" s="94">
        <v>2.907627734284</v>
      </c>
      <c r="AP80" s="95">
        <v>119.12327163689679</v>
      </c>
      <c r="AQ80" s="90">
        <v>0</v>
      </c>
      <c r="AR80" s="90" t="s">
        <v>350</v>
      </c>
      <c r="AT80">
        <v>79</v>
      </c>
      <c r="AU80" t="s">
        <v>1237</v>
      </c>
      <c r="AV80" t="s">
        <v>217</v>
      </c>
      <c r="AW80">
        <v>10</v>
      </c>
      <c r="AX80" s="94">
        <v>8.7949511999999981</v>
      </c>
      <c r="AY80" s="94">
        <v>6.2092355471999987</v>
      </c>
      <c r="AZ80" s="94">
        <v>54.64127281535999</v>
      </c>
      <c r="BA80" s="94">
        <v>0.3415079550959999</v>
      </c>
      <c r="BB80" s="95">
        <v>13.722410559311998</v>
      </c>
      <c r="BC80" s="90">
        <v>0</v>
      </c>
      <c r="BD80" t="s">
        <v>351</v>
      </c>
      <c r="BF80">
        <v>79</v>
      </c>
      <c r="BG80" t="str">
        <v/>
      </c>
      <c r="BH80" t="str">
        <v/>
      </c>
      <c r="BI80" s="10" t="str">
        <v/>
      </c>
      <c r="BJ80" s="97" t="str">
        <v/>
      </c>
      <c r="BK80" t="str">
        <v>QB</v>
      </c>
      <c r="BL80" s="13" t="e">
        <f t="shared" si="1"/>
        <v>#VALUE!</v>
      </c>
      <c r="BN80">
        <v>79</v>
      </c>
      <c r="BO80" t="s">
        <v>1546</v>
      </c>
      <c r="BP80" t="s">
        <v>1546</v>
      </c>
      <c r="BQ80" t="s">
        <v>1546</v>
      </c>
      <c r="BR80" t="s">
        <v>1546</v>
      </c>
      <c r="BS80" t="s">
        <v>348</v>
      </c>
      <c r="BT80" t="e">
        <v>#VALUE!</v>
      </c>
    </row>
    <row r="81" spans="17:72" x14ac:dyDescent="0.35">
      <c r="Q81">
        <v>80</v>
      </c>
      <c r="R81" t="s">
        <v>544</v>
      </c>
      <c r="S81" t="s">
        <v>156</v>
      </c>
      <c r="T81">
        <v>7</v>
      </c>
      <c r="U81" s="94">
        <v>64.896000000000001</v>
      </c>
      <c r="V81" s="94">
        <v>255.69023999999999</v>
      </c>
      <c r="W81" s="94">
        <v>1.6224000000000001</v>
      </c>
      <c r="X81" s="94">
        <v>10.1186176</v>
      </c>
      <c r="Y81" s="94">
        <v>7.2044557311999995</v>
      </c>
      <c r="Z81" s="94">
        <v>50.791412904959998</v>
      </c>
      <c r="AA81" s="94">
        <v>0.25215595059200002</v>
      </c>
      <c r="AB81" s="95">
        <v>49.099956725248006</v>
      </c>
      <c r="AC81" s="90">
        <v>0</v>
      </c>
      <c r="AD81" s="90" t="s">
        <v>349</v>
      </c>
      <c r="AF81">
        <v>80</v>
      </c>
      <c r="AG81" t="s">
        <v>895</v>
      </c>
      <c r="AH81" t="s">
        <v>36</v>
      </c>
      <c r="AI81">
        <v>14</v>
      </c>
      <c r="AJ81" s="94">
        <v>0</v>
      </c>
      <c r="AK81" s="94">
        <v>0</v>
      </c>
      <c r="AL81" s="94">
        <v>71.942240999999996</v>
      </c>
      <c r="AM81" s="94">
        <v>43.381171322999997</v>
      </c>
      <c r="AN81" s="94">
        <v>550.94087580209998</v>
      </c>
      <c r="AO81" s="94">
        <v>3.2535878492249997</v>
      </c>
      <c r="AP81" s="95">
        <v>117.99678599856</v>
      </c>
      <c r="AQ81" s="90">
        <v>0</v>
      </c>
      <c r="AR81" s="90" t="s">
        <v>350</v>
      </c>
      <c r="AT81">
        <v>80</v>
      </c>
      <c r="AU81" t="s">
        <v>1751</v>
      </c>
      <c r="AV81" t="s">
        <v>280</v>
      </c>
      <c r="AW81">
        <v>5</v>
      </c>
      <c r="AX81" s="94">
        <v>5.8048241999999997</v>
      </c>
      <c r="AY81" s="94">
        <v>3.8950370381999999</v>
      </c>
      <c r="AZ81" s="94">
        <v>40.157831863841999</v>
      </c>
      <c r="BA81" s="94">
        <v>0.23370222229199999</v>
      </c>
      <c r="BB81" s="95">
        <v>9.3130335583362012</v>
      </c>
      <c r="BC81" s="90">
        <v>0</v>
      </c>
      <c r="BD81" t="s">
        <v>351</v>
      </c>
      <c r="BF81">
        <v>1</v>
      </c>
      <c r="BG81" t="str">
        <v>Christian McCaffrey</v>
      </c>
      <c r="BH81" t="str">
        <v>SF</v>
      </c>
      <c r="BI81" s="10">
        <v>338.66798343335995</v>
      </c>
      <c r="BJ81" s="97">
        <v>78.546804527368238</v>
      </c>
      <c r="BK81" t="str">
        <v>RB</v>
      </c>
      <c r="BL81" s="13">
        <f t="shared" si="1"/>
        <v>18.814887968519997</v>
      </c>
      <c r="BN81">
        <v>1</v>
      </c>
      <c r="BO81" t="s">
        <v>511</v>
      </c>
      <c r="BP81" t="s">
        <v>287</v>
      </c>
      <c r="BQ81">
        <v>338.66798343335995</v>
      </c>
      <c r="BR81">
        <v>78.546804527368238</v>
      </c>
      <c r="BS81" t="s">
        <v>349</v>
      </c>
      <c r="BT81">
        <v>18.814887968519997</v>
      </c>
    </row>
    <row r="82" spans="17:72" x14ac:dyDescent="0.35">
      <c r="Q82">
        <v>81</v>
      </c>
      <c r="R82" t="s">
        <v>1066</v>
      </c>
      <c r="S82" t="s">
        <v>165</v>
      </c>
      <c r="T82">
        <v>11</v>
      </c>
      <c r="U82" s="94">
        <v>43.872443999999994</v>
      </c>
      <c r="V82" s="94">
        <v>175.48977599999998</v>
      </c>
      <c r="W82" s="94">
        <v>1.2723008759999999</v>
      </c>
      <c r="X82" s="94">
        <v>16.098852000000001</v>
      </c>
      <c r="Y82" s="94">
        <v>11.2691964</v>
      </c>
      <c r="Z82" s="94">
        <v>80.01129444</v>
      </c>
      <c r="AA82" s="94">
        <v>0.22538392800000001</v>
      </c>
      <c r="AB82" s="95">
        <v>45.805412267999998</v>
      </c>
      <c r="AC82" s="90">
        <v>0</v>
      </c>
      <c r="AD82" s="90" t="s">
        <v>349</v>
      </c>
      <c r="AF82">
        <v>81</v>
      </c>
      <c r="AG82" t="s">
        <v>980</v>
      </c>
      <c r="AH82" t="s">
        <v>50</v>
      </c>
      <c r="AI82">
        <v>11</v>
      </c>
      <c r="AJ82" s="94">
        <v>0</v>
      </c>
      <c r="AK82" s="94">
        <v>0</v>
      </c>
      <c r="AL82" s="94">
        <v>66.140474399999988</v>
      </c>
      <c r="AM82" s="94">
        <v>47.687282042399993</v>
      </c>
      <c r="AN82" s="94">
        <v>472.10409221975993</v>
      </c>
      <c r="AO82" s="94">
        <v>3.1950478968407996</v>
      </c>
      <c r="AP82" s="95">
        <v>114.06797864542079</v>
      </c>
      <c r="AQ82" s="90">
        <v>0</v>
      </c>
      <c r="AR82" s="90" t="s">
        <v>350</v>
      </c>
      <c r="AT82">
        <v>81</v>
      </c>
      <c r="AU82" t="s">
        <v>492</v>
      </c>
      <c r="AV82" t="s">
        <v>59</v>
      </c>
      <c r="AW82">
        <v>13</v>
      </c>
      <c r="AX82" s="94">
        <v>5.2934896</v>
      </c>
      <c r="AY82" s="94">
        <v>3.4725291776000002</v>
      </c>
      <c r="AZ82" s="94">
        <v>39.864634958848001</v>
      </c>
      <c r="BA82" s="94">
        <v>0.29516498009600006</v>
      </c>
      <c r="BB82" s="95">
        <v>9.2299825540608005</v>
      </c>
      <c r="BC82" s="90">
        <v>0</v>
      </c>
      <c r="BD82" t="s">
        <v>351</v>
      </c>
      <c r="BF82">
        <v>2</v>
      </c>
      <c r="BG82" t="str">
        <v>Breece Hall</v>
      </c>
      <c r="BH82" t="str">
        <v>NYJ</v>
      </c>
      <c r="BI82" s="10">
        <v>286.10508722096006</v>
      </c>
      <c r="BJ82" s="97">
        <v>59.428258998017888</v>
      </c>
      <c r="BK82" t="str">
        <v>RB</v>
      </c>
      <c r="BL82" s="13">
        <f t="shared" si="1"/>
        <v>15.894727067831115</v>
      </c>
      <c r="BN82">
        <v>2</v>
      </c>
      <c r="BO82" t="s">
        <v>455</v>
      </c>
      <c r="BP82" t="s">
        <v>259</v>
      </c>
      <c r="BQ82">
        <v>286.10508722096006</v>
      </c>
      <c r="BR82">
        <v>59.428258998017888</v>
      </c>
      <c r="BS82" t="s">
        <v>349</v>
      </c>
      <c r="BT82">
        <v>15.894727067831115</v>
      </c>
    </row>
    <row r="83" spans="17:72" x14ac:dyDescent="0.35">
      <c r="Q83">
        <v>82</v>
      </c>
      <c r="R83" t="s">
        <v>809</v>
      </c>
      <c r="S83" t="s">
        <v>59</v>
      </c>
      <c r="T83">
        <v>13</v>
      </c>
      <c r="U83" s="94">
        <v>49.887448799999994</v>
      </c>
      <c r="V83" s="94">
        <v>240.45750321599999</v>
      </c>
      <c r="W83" s="94">
        <v>1.8458356055999996</v>
      </c>
      <c r="X83" s="94">
        <v>5.2934896</v>
      </c>
      <c r="Y83" s="94">
        <v>4.1130414192</v>
      </c>
      <c r="Z83" s="94">
        <v>33.027722596175998</v>
      </c>
      <c r="AA83" s="94">
        <v>0.185086863864</v>
      </c>
      <c r="AB83" s="95">
        <v>43.647098817201595</v>
      </c>
      <c r="AC83" s="90">
        <v>0</v>
      </c>
      <c r="AD83" s="90" t="s">
        <v>349</v>
      </c>
      <c r="AF83">
        <v>82</v>
      </c>
      <c r="AG83" t="s">
        <v>1752</v>
      </c>
      <c r="AH83" t="s">
        <v>129</v>
      </c>
      <c r="AI83">
        <v>9</v>
      </c>
      <c r="AJ83" s="94">
        <v>0</v>
      </c>
      <c r="AK83" s="94">
        <v>0</v>
      </c>
      <c r="AL83" s="94">
        <v>68.50376399999999</v>
      </c>
      <c r="AM83" s="94">
        <v>40.759739579999994</v>
      </c>
      <c r="AN83" s="94">
        <v>513.98031610379985</v>
      </c>
      <c r="AO83" s="94">
        <v>3.0569804684999995</v>
      </c>
      <c r="AP83" s="95">
        <v>110.49965400137998</v>
      </c>
      <c r="AQ83" s="90">
        <v>0</v>
      </c>
      <c r="AR83" s="90" t="s">
        <v>350</v>
      </c>
      <c r="AT83">
        <v>82</v>
      </c>
      <c r="AU83" t="s">
        <v>395</v>
      </c>
      <c r="AV83" t="s">
        <v>267</v>
      </c>
      <c r="AW83">
        <v>10</v>
      </c>
      <c r="AX83" s="94">
        <v>5.5784736000000006</v>
      </c>
      <c r="AY83" s="94">
        <v>3.6650571552000004</v>
      </c>
      <c r="AZ83" s="94">
        <v>42.148157284800007</v>
      </c>
      <c r="BA83" s="94">
        <v>0.18325285776000003</v>
      </c>
      <c r="BB83" s="95">
        <v>8.9793900302400012</v>
      </c>
      <c r="BC83" s="90">
        <v>0</v>
      </c>
      <c r="BD83" t="s">
        <v>351</v>
      </c>
      <c r="BF83">
        <v>3</v>
      </c>
      <c r="BG83" t="str">
        <v>Jonathan Taylor</v>
      </c>
      <c r="BH83" t="str">
        <v>IND</v>
      </c>
      <c r="BI83" s="10">
        <v>277.71071239295998</v>
      </c>
      <c r="BJ83" s="97">
        <v>56.374998068653568</v>
      </c>
      <c r="BK83" t="str">
        <v>RB</v>
      </c>
      <c r="BL83" s="13">
        <f t="shared" si="1"/>
        <v>15.428372910719999</v>
      </c>
      <c r="BN83">
        <v>3</v>
      </c>
      <c r="BO83" t="s">
        <v>765</v>
      </c>
      <c r="BP83" t="s">
        <v>165</v>
      </c>
      <c r="BQ83">
        <v>277.71071239295998</v>
      </c>
      <c r="BR83">
        <v>56.374998068653568</v>
      </c>
      <c r="BS83" t="s">
        <v>349</v>
      </c>
      <c r="BT83">
        <v>15.428372910719999</v>
      </c>
    </row>
    <row r="84" spans="17:72" x14ac:dyDescent="0.35">
      <c r="Q84">
        <v>83</v>
      </c>
      <c r="R84" t="s">
        <v>905</v>
      </c>
      <c r="S84" t="s">
        <v>83</v>
      </c>
      <c r="T84">
        <v>7</v>
      </c>
      <c r="U84" s="94">
        <v>49.050077999999999</v>
      </c>
      <c r="V84" s="94">
        <v>195.21931043999999</v>
      </c>
      <c r="W84" s="94">
        <v>1.22625195</v>
      </c>
      <c r="X84" s="94">
        <v>11.583403999999998</v>
      </c>
      <c r="Y84" s="94">
        <v>7.7840474879999988</v>
      </c>
      <c r="Z84" s="94">
        <v>53.78776814207999</v>
      </c>
      <c r="AA84" s="94">
        <v>0.15568094975999999</v>
      </c>
      <c r="AB84" s="95">
        <v>40.976352744767993</v>
      </c>
      <c r="AC84" s="90">
        <v>0</v>
      </c>
      <c r="AD84" s="90" t="s">
        <v>349</v>
      </c>
      <c r="AF84">
        <v>83</v>
      </c>
      <c r="AG84" t="s">
        <v>635</v>
      </c>
      <c r="AH84" t="s">
        <v>111</v>
      </c>
      <c r="AI84">
        <v>5</v>
      </c>
      <c r="AJ84" s="94">
        <v>0</v>
      </c>
      <c r="AK84" s="94">
        <v>0</v>
      </c>
      <c r="AL84" s="94">
        <v>72.583087500000005</v>
      </c>
      <c r="AM84" s="94">
        <v>43.404686325</v>
      </c>
      <c r="AN84" s="94">
        <v>473.1110809425</v>
      </c>
      <c r="AO84" s="94">
        <v>2.6042811795</v>
      </c>
      <c r="AP84" s="95">
        <v>106.34148149625</v>
      </c>
      <c r="AQ84" s="90">
        <v>0</v>
      </c>
      <c r="AR84" s="90" t="s">
        <v>350</v>
      </c>
      <c r="AT84">
        <v>83</v>
      </c>
      <c r="AU84" t="s">
        <v>522</v>
      </c>
      <c r="AV84" t="s">
        <v>1705</v>
      </c>
      <c r="AW84">
        <v>14</v>
      </c>
      <c r="AX84" s="94">
        <v>5.696788999999999</v>
      </c>
      <c r="AY84" s="94">
        <v>3.6687321159999993</v>
      </c>
      <c r="AZ84" s="94">
        <v>38.081439364079998</v>
      </c>
      <c r="BA84" s="94">
        <v>0.23846758753999997</v>
      </c>
      <c r="BB84" s="95">
        <v>8.9076815776479989</v>
      </c>
      <c r="BC84" s="90">
        <v>0</v>
      </c>
      <c r="BD84" t="s">
        <v>351</v>
      </c>
      <c r="BF84">
        <v>4</v>
      </c>
      <c r="BG84" t="str">
        <v>Bijan Robinson</v>
      </c>
      <c r="BH84" t="str">
        <v>ATL</v>
      </c>
      <c r="BI84" s="10">
        <v>264.472555875696</v>
      </c>
      <c r="BJ84" s="97">
        <v>51.559922866608851</v>
      </c>
      <c r="BK84" t="str">
        <v>RB</v>
      </c>
      <c r="BL84" s="13">
        <f t="shared" si="1"/>
        <v>14.692919770872001</v>
      </c>
      <c r="BN84">
        <v>4</v>
      </c>
      <c r="BO84" t="s">
        <v>441</v>
      </c>
      <c r="BP84" t="s">
        <v>50</v>
      </c>
      <c r="BQ84">
        <v>264.472555875696</v>
      </c>
      <c r="BR84">
        <v>51.559922866608851</v>
      </c>
      <c r="BS84" t="s">
        <v>349</v>
      </c>
      <c r="BT84">
        <v>14.692919770872001</v>
      </c>
    </row>
    <row r="85" spans="17:72" x14ac:dyDescent="0.35">
      <c r="Q85">
        <v>84</v>
      </c>
      <c r="R85" t="s">
        <v>684</v>
      </c>
      <c r="S85" t="s">
        <v>259</v>
      </c>
      <c r="T85">
        <v>7</v>
      </c>
      <c r="U85" s="94">
        <v>31.034365600000008</v>
      </c>
      <c r="V85" s="94">
        <v>130.34433552000004</v>
      </c>
      <c r="W85" s="94">
        <v>1.0241340648000004</v>
      </c>
      <c r="X85" s="94">
        <v>11.850238399999999</v>
      </c>
      <c r="Y85" s="94">
        <v>9.5157414351999989</v>
      </c>
      <c r="Z85" s="94">
        <v>69.750384720015987</v>
      </c>
      <c r="AA85" s="94">
        <v>0.38062965740799998</v>
      </c>
      <c r="AB85" s="95">
        <v>37.953795792449604</v>
      </c>
      <c r="AC85" s="90">
        <v>0</v>
      </c>
      <c r="AD85" s="90" t="s">
        <v>349</v>
      </c>
      <c r="AF85">
        <v>84</v>
      </c>
      <c r="AG85" t="s">
        <v>915</v>
      </c>
      <c r="AH85" t="s">
        <v>59</v>
      </c>
      <c r="AI85">
        <v>13</v>
      </c>
      <c r="AJ85" s="94">
        <v>0</v>
      </c>
      <c r="AK85" s="94">
        <v>0</v>
      </c>
      <c r="AL85" s="94">
        <v>63.521875200000004</v>
      </c>
      <c r="AM85" s="94">
        <v>40.082303251200003</v>
      </c>
      <c r="AN85" s="94">
        <v>462.95060255136008</v>
      </c>
      <c r="AO85" s="94">
        <v>3.2065842600960002</v>
      </c>
      <c r="AP85" s="95">
        <v>105.61686906691202</v>
      </c>
      <c r="AQ85" s="90">
        <v>0</v>
      </c>
      <c r="AR85" s="90" t="s">
        <v>350</v>
      </c>
      <c r="AT85">
        <v>84</v>
      </c>
      <c r="AU85" t="s">
        <v>1169</v>
      </c>
      <c r="AV85" t="s">
        <v>295</v>
      </c>
      <c r="AW85">
        <v>5</v>
      </c>
      <c r="AX85" s="94">
        <v>5.9305091999999995</v>
      </c>
      <c r="AY85" s="94">
        <v>3.6057495935999997</v>
      </c>
      <c r="AZ85" s="94">
        <v>37.8603707328</v>
      </c>
      <c r="BA85" s="94">
        <v>0.18028747968</v>
      </c>
      <c r="BB85" s="95">
        <v>8.4735115449599991</v>
      </c>
      <c r="BC85" s="90">
        <v>0</v>
      </c>
      <c r="BD85" t="s">
        <v>351</v>
      </c>
      <c r="BF85">
        <v>5</v>
      </c>
      <c r="BG85" t="str">
        <v>Saquon Barkley</v>
      </c>
      <c r="BH85" t="str">
        <v>PHI</v>
      </c>
      <c r="BI85" s="10">
        <v>259.76578555791366</v>
      </c>
      <c r="BJ85" s="97">
        <v>49.847943331594408</v>
      </c>
      <c r="BK85" t="str">
        <v>RB</v>
      </c>
      <c r="BL85" s="13">
        <f t="shared" si="1"/>
        <v>14.431432530995203</v>
      </c>
      <c r="BN85">
        <v>5</v>
      </c>
      <c r="BO85" t="s">
        <v>15</v>
      </c>
      <c r="BP85" t="s">
        <v>267</v>
      </c>
      <c r="BQ85">
        <v>259.76578555791366</v>
      </c>
      <c r="BR85">
        <v>49.847943331594408</v>
      </c>
      <c r="BS85" t="s">
        <v>349</v>
      </c>
      <c r="BT85">
        <v>14.431432530995203</v>
      </c>
    </row>
    <row r="86" spans="17:72" x14ac:dyDescent="0.35">
      <c r="Q86">
        <v>85</v>
      </c>
      <c r="R86" t="s">
        <v>1753</v>
      </c>
      <c r="S86" t="s">
        <v>280</v>
      </c>
      <c r="T86">
        <v>5</v>
      </c>
      <c r="U86" s="94">
        <v>21.984879000000003</v>
      </c>
      <c r="V86" s="94">
        <v>91.896794220000004</v>
      </c>
      <c r="W86" s="94">
        <v>0.65954637000000005</v>
      </c>
      <c r="X86" s="94">
        <v>14.512060499999999</v>
      </c>
      <c r="Y86" s="94">
        <v>11.406479552999999</v>
      </c>
      <c r="Z86" s="94">
        <v>82.696976759249992</v>
      </c>
      <c r="AA86" s="94">
        <v>0.28516198882499999</v>
      </c>
      <c r="AB86" s="95">
        <v>34.534106803875005</v>
      </c>
      <c r="AC86" s="90">
        <v>0</v>
      </c>
      <c r="AD86" s="90" t="s">
        <v>349</v>
      </c>
      <c r="AF86">
        <v>85</v>
      </c>
      <c r="AG86" t="s">
        <v>413</v>
      </c>
      <c r="AH86" t="s">
        <v>103</v>
      </c>
      <c r="AI86">
        <v>7</v>
      </c>
      <c r="AJ86" s="94">
        <v>0</v>
      </c>
      <c r="AK86" s="94">
        <v>0</v>
      </c>
      <c r="AL86" s="94">
        <v>62.356811999999998</v>
      </c>
      <c r="AM86" s="94">
        <v>39.347148371999999</v>
      </c>
      <c r="AN86" s="94">
        <v>452.49220627799997</v>
      </c>
      <c r="AO86" s="94">
        <v>3.1477718697600001</v>
      </c>
      <c r="AP86" s="95">
        <v>103.48300021836</v>
      </c>
      <c r="AQ86" s="90">
        <v>0</v>
      </c>
      <c r="AR86" s="90" t="s">
        <v>350</v>
      </c>
      <c r="AT86">
        <v>85</v>
      </c>
      <c r="AU86" t="s">
        <v>952</v>
      </c>
      <c r="AV86" t="s">
        <v>72</v>
      </c>
      <c r="AW86">
        <v>13</v>
      </c>
      <c r="AX86" s="94">
        <v>6.0738047999999987</v>
      </c>
      <c r="AY86" s="94">
        <v>3.7050209279999993</v>
      </c>
      <c r="AZ86" s="94">
        <v>33.345188351999994</v>
      </c>
      <c r="BA86" s="94">
        <v>0.22230125567999995</v>
      </c>
      <c r="BB86" s="95">
        <v>8.3733472972799987</v>
      </c>
      <c r="BC86" s="90">
        <v>0</v>
      </c>
      <c r="BD86" t="s">
        <v>351</v>
      </c>
      <c r="BF86">
        <v>6</v>
      </c>
      <c r="BG86" t="str">
        <v>Kyren Williams</v>
      </c>
      <c r="BH86" t="str">
        <v>LAR</v>
      </c>
      <c r="BI86" s="10">
        <v>248.8114712747597</v>
      </c>
      <c r="BJ86" s="97">
        <v>45.863563256360152</v>
      </c>
      <c r="BK86" t="str">
        <v>RB</v>
      </c>
      <c r="BL86" s="13">
        <f t="shared" si="1"/>
        <v>13.822859515264428</v>
      </c>
      <c r="BN86">
        <v>6</v>
      </c>
      <c r="BO86" t="s">
        <v>841</v>
      </c>
      <c r="BP86" t="s">
        <v>207</v>
      </c>
      <c r="BQ86">
        <v>248.8114712747597</v>
      </c>
      <c r="BR86">
        <v>45.863563256360152</v>
      </c>
      <c r="BS86" t="s">
        <v>349</v>
      </c>
      <c r="BT86">
        <v>13.822859515264428</v>
      </c>
    </row>
    <row r="87" spans="17:72" x14ac:dyDescent="0.35">
      <c r="Q87">
        <v>86</v>
      </c>
      <c r="R87" t="s">
        <v>594</v>
      </c>
      <c r="S87" t="s">
        <v>174</v>
      </c>
      <c r="T87">
        <v>9</v>
      </c>
      <c r="U87" s="94">
        <v>38.579562000000003</v>
      </c>
      <c r="V87" s="94">
        <v>155.47563486000001</v>
      </c>
      <c r="W87" s="94">
        <v>1.2731255460000002</v>
      </c>
      <c r="X87" s="94">
        <v>6.0425819999999977</v>
      </c>
      <c r="Y87" s="94">
        <v>4.616532647999998</v>
      </c>
      <c r="Z87" s="94">
        <v>33.654523003919984</v>
      </c>
      <c r="AA87" s="94">
        <v>0.13849597943999994</v>
      </c>
      <c r="AB87" s="95">
        <v>31.999277587032001</v>
      </c>
      <c r="AC87" s="90">
        <v>0</v>
      </c>
      <c r="AD87" s="90" t="s">
        <v>349</v>
      </c>
      <c r="AF87">
        <v>86</v>
      </c>
      <c r="AG87" t="s">
        <v>708</v>
      </c>
      <c r="AH87" t="s">
        <v>119</v>
      </c>
      <c r="AI87">
        <v>7</v>
      </c>
      <c r="AJ87" s="94">
        <v>0</v>
      </c>
      <c r="AK87" s="94">
        <v>0</v>
      </c>
      <c r="AL87" s="94">
        <v>60.983243999999978</v>
      </c>
      <c r="AM87" s="94">
        <v>37.260762083999985</v>
      </c>
      <c r="AN87" s="94">
        <v>486.99816043787985</v>
      </c>
      <c r="AO87" s="94">
        <v>2.7945571562999989</v>
      </c>
      <c r="AP87" s="95">
        <v>102.72792106558798</v>
      </c>
      <c r="AQ87" s="90">
        <v>0</v>
      </c>
      <c r="AR87" s="90" t="s">
        <v>350</v>
      </c>
      <c r="AT87">
        <v>86</v>
      </c>
      <c r="AU87" t="s">
        <v>1546</v>
      </c>
      <c r="AV87" t="s">
        <v>1546</v>
      </c>
      <c r="AW87" t="s">
        <v>1546</v>
      </c>
      <c r="AX87" s="94" t="s">
        <v>1546</v>
      </c>
      <c r="AY87" s="94" t="s">
        <v>1546</v>
      </c>
      <c r="AZ87" s="94" t="s">
        <v>1546</v>
      </c>
      <c r="BA87" s="94" t="s">
        <v>1546</v>
      </c>
      <c r="BB87" s="95" t="s">
        <v>1546</v>
      </c>
      <c r="BC87" s="90" t="s">
        <v>1546</v>
      </c>
      <c r="BD87" t="s">
        <v>351</v>
      </c>
      <c r="BF87">
        <v>7</v>
      </c>
      <c r="BG87" t="str">
        <v>Jahmyr Gibbs</v>
      </c>
      <c r="BH87" t="str">
        <v>DET</v>
      </c>
      <c r="BI87" s="10">
        <v>247.30189906800001</v>
      </c>
      <c r="BJ87" s="97">
        <v>45.314491058204375</v>
      </c>
      <c r="BK87" t="str">
        <v>RB</v>
      </c>
      <c r="BL87" s="13">
        <f t="shared" si="1"/>
        <v>13.738994392666667</v>
      </c>
      <c r="BN87">
        <v>7</v>
      </c>
      <c r="BO87" t="s">
        <v>694</v>
      </c>
      <c r="BP87" t="s">
        <v>138</v>
      </c>
      <c r="BQ87">
        <v>247.30189906800001</v>
      </c>
      <c r="BR87">
        <v>45.314491058204375</v>
      </c>
      <c r="BS87" t="s">
        <v>349</v>
      </c>
      <c r="BT87">
        <v>13.738994392666667</v>
      </c>
    </row>
    <row r="88" spans="17:72" x14ac:dyDescent="0.35">
      <c r="Q88">
        <v>87</v>
      </c>
      <c r="R88" t="s">
        <v>890</v>
      </c>
      <c r="S88" t="s">
        <v>36</v>
      </c>
      <c r="T88">
        <v>14</v>
      </c>
      <c r="U88" s="94">
        <v>18.16038</v>
      </c>
      <c r="V88" s="94">
        <v>75.183973199999997</v>
      </c>
      <c r="W88" s="94">
        <v>0.49033026000000002</v>
      </c>
      <c r="X88" s="94">
        <v>15.331953</v>
      </c>
      <c r="Y88" s="94">
        <v>11.575624515000001</v>
      </c>
      <c r="Z88" s="94">
        <v>78.945759192300017</v>
      </c>
      <c r="AA88" s="94">
        <v>0.28939061287500006</v>
      </c>
      <c r="AB88" s="95">
        <v>31.666922991480003</v>
      </c>
      <c r="AC88" s="90">
        <v>0</v>
      </c>
      <c r="AD88" s="90" t="s">
        <v>349</v>
      </c>
      <c r="AF88">
        <v>87</v>
      </c>
      <c r="AG88" t="s">
        <v>1754</v>
      </c>
      <c r="AH88" t="s">
        <v>1705</v>
      </c>
      <c r="AI88">
        <v>14</v>
      </c>
      <c r="AJ88" s="94">
        <v>0</v>
      </c>
      <c r="AK88" s="94">
        <v>0</v>
      </c>
      <c r="AL88" s="94">
        <v>63.234357899999992</v>
      </c>
      <c r="AM88" s="94">
        <v>39.015598824299992</v>
      </c>
      <c r="AN88" s="94">
        <v>465.84624996214188</v>
      </c>
      <c r="AO88" s="94">
        <v>2.7701075165252993</v>
      </c>
      <c r="AP88" s="95">
        <v>102.22086891966597</v>
      </c>
      <c r="AQ88" s="90">
        <v>0</v>
      </c>
      <c r="AR88" s="90" t="s">
        <v>350</v>
      </c>
      <c r="AT88">
        <v>87</v>
      </c>
      <c r="AU88" t="s">
        <v>1546</v>
      </c>
      <c r="AV88" t="s">
        <v>1546</v>
      </c>
      <c r="AW88" t="s">
        <v>1546</v>
      </c>
      <c r="AX88" s="94" t="s">
        <v>1546</v>
      </c>
      <c r="AY88" s="94" t="s">
        <v>1546</v>
      </c>
      <c r="AZ88" s="94" t="s">
        <v>1546</v>
      </c>
      <c r="BA88" s="94" t="s">
        <v>1546</v>
      </c>
      <c r="BB88" s="95" t="s">
        <v>1546</v>
      </c>
      <c r="BC88" s="90" t="s">
        <v>1546</v>
      </c>
      <c r="BD88" t="s">
        <v>351</v>
      </c>
      <c r="BF88">
        <v>8</v>
      </c>
      <c r="BG88" t="str">
        <v>Derrick Henry</v>
      </c>
      <c r="BH88" t="str">
        <v>BAL</v>
      </c>
      <c r="BI88" s="10">
        <v>243.28954124159998</v>
      </c>
      <c r="BJ88" s="97">
        <v>43.855088108372662</v>
      </c>
      <c r="BK88" t="str">
        <v>RB</v>
      </c>
      <c r="BL88" s="13">
        <f t="shared" si="1"/>
        <v>13.516085624533332</v>
      </c>
      <c r="BN88">
        <v>8</v>
      </c>
      <c r="BO88" t="s">
        <v>596</v>
      </c>
      <c r="BP88" t="s">
        <v>59</v>
      </c>
      <c r="BQ88">
        <v>243.28954124159998</v>
      </c>
      <c r="BR88">
        <v>43.855088108372662</v>
      </c>
      <c r="BS88" t="s">
        <v>349</v>
      </c>
      <c r="BT88">
        <v>13.516085624533332</v>
      </c>
    </row>
    <row r="89" spans="17:72" x14ac:dyDescent="0.35">
      <c r="Q89">
        <v>88</v>
      </c>
      <c r="R89" t="s">
        <v>681</v>
      </c>
      <c r="S89" t="s">
        <v>199</v>
      </c>
      <c r="T89">
        <v>5</v>
      </c>
      <c r="U89" s="94">
        <v>24.070906999999998</v>
      </c>
      <c r="V89" s="94">
        <v>93.876537299999995</v>
      </c>
      <c r="W89" s="94">
        <v>0.72212720999999991</v>
      </c>
      <c r="X89" s="94">
        <v>11.167237199999999</v>
      </c>
      <c r="Y89" s="94">
        <v>7.9064039375999986</v>
      </c>
      <c r="Z89" s="94">
        <v>47.754679783103995</v>
      </c>
      <c r="AA89" s="94">
        <v>0.23719211812799995</v>
      </c>
      <c r="AB89" s="95">
        <v>27.8254416146784</v>
      </c>
      <c r="AC89" s="90">
        <v>0</v>
      </c>
      <c r="AD89" s="90" t="s">
        <v>349</v>
      </c>
      <c r="AF89">
        <v>88</v>
      </c>
      <c r="AG89" t="s">
        <v>1099</v>
      </c>
      <c r="AH89" t="s">
        <v>273</v>
      </c>
      <c r="AI89">
        <v>6</v>
      </c>
      <c r="AJ89" s="94">
        <v>0</v>
      </c>
      <c r="AK89" s="94">
        <v>0</v>
      </c>
      <c r="AL89" s="94">
        <v>63.859740000000002</v>
      </c>
      <c r="AM89" s="94">
        <v>35.250576480000007</v>
      </c>
      <c r="AN89" s="94">
        <v>482.22788624640009</v>
      </c>
      <c r="AO89" s="94">
        <v>2.7847955419200003</v>
      </c>
      <c r="AP89" s="95">
        <v>100.18213835616001</v>
      </c>
      <c r="AQ89" s="90">
        <v>0</v>
      </c>
      <c r="AR89" s="90" t="s">
        <v>350</v>
      </c>
      <c r="AT89">
        <v>88</v>
      </c>
      <c r="AU89" t="s">
        <v>1546</v>
      </c>
      <c r="AV89" t="s">
        <v>1546</v>
      </c>
      <c r="AW89" t="s">
        <v>1546</v>
      </c>
      <c r="AX89" s="94" t="s">
        <v>1546</v>
      </c>
      <c r="AY89" s="94" t="s">
        <v>1546</v>
      </c>
      <c r="AZ89" s="94" t="s">
        <v>1546</v>
      </c>
      <c r="BA89" s="94" t="s">
        <v>1546</v>
      </c>
      <c r="BB89" s="95" t="s">
        <v>1546</v>
      </c>
      <c r="BC89" s="90" t="s">
        <v>1546</v>
      </c>
      <c r="BD89" t="s">
        <v>351</v>
      </c>
      <c r="BF89">
        <v>9</v>
      </c>
      <c r="BG89" t="str">
        <v>Joe Mixon</v>
      </c>
      <c r="BH89" t="str">
        <v>HOU</v>
      </c>
      <c r="BI89" s="10">
        <v>237.49104967810561</v>
      </c>
      <c r="BJ89" s="97">
        <v>41.746020059491656</v>
      </c>
      <c r="BK89" t="str">
        <v>RB</v>
      </c>
      <c r="BL89" s="13">
        <f t="shared" si="1"/>
        <v>13.193947204339201</v>
      </c>
      <c r="BN89">
        <v>9</v>
      </c>
      <c r="BO89" t="s">
        <v>756</v>
      </c>
      <c r="BP89" t="s">
        <v>156</v>
      </c>
      <c r="BQ89">
        <v>237.49104967810561</v>
      </c>
      <c r="BR89">
        <v>41.746020059491656</v>
      </c>
      <c r="BS89" t="s">
        <v>349</v>
      </c>
      <c r="BT89">
        <v>13.193947204339201</v>
      </c>
    </row>
    <row r="90" spans="17:72" x14ac:dyDescent="0.35">
      <c r="Q90">
        <v>89</v>
      </c>
      <c r="R90" t="s">
        <v>669</v>
      </c>
      <c r="S90" t="s">
        <v>303</v>
      </c>
      <c r="T90">
        <v>7</v>
      </c>
      <c r="U90" s="94">
        <v>20.802705000000003</v>
      </c>
      <c r="V90" s="94">
        <v>83.834901150000022</v>
      </c>
      <c r="W90" s="94">
        <v>0.72809467500000014</v>
      </c>
      <c r="X90" s="94">
        <v>11.729717999999997</v>
      </c>
      <c r="Y90" s="94">
        <v>7.9175596499999985</v>
      </c>
      <c r="Z90" s="94">
        <v>56.214673514999987</v>
      </c>
      <c r="AA90" s="94">
        <v>0.19793899124999997</v>
      </c>
      <c r="AB90" s="95">
        <v>27.478719114</v>
      </c>
      <c r="AC90" s="90">
        <v>0</v>
      </c>
      <c r="AD90" s="90" t="s">
        <v>349</v>
      </c>
      <c r="AF90">
        <v>89</v>
      </c>
      <c r="AG90" t="s">
        <v>663</v>
      </c>
      <c r="AH90" t="s">
        <v>36</v>
      </c>
      <c r="AI90">
        <v>14</v>
      </c>
      <c r="AJ90" s="94">
        <v>45.582553799999999</v>
      </c>
      <c r="AK90" s="94">
        <v>0.18160380000000001</v>
      </c>
      <c r="AL90" s="94">
        <v>56.020597500000001</v>
      </c>
      <c r="AM90" s="94">
        <v>36.413388375000004</v>
      </c>
      <c r="AN90" s="94">
        <v>387.07431842625004</v>
      </c>
      <c r="AO90" s="94">
        <v>2.1119765257500003</v>
      </c>
      <c r="AP90" s="95">
        <v>93.440557552125</v>
      </c>
      <c r="AQ90" s="90">
        <v>0</v>
      </c>
      <c r="AR90" s="90" t="s">
        <v>350</v>
      </c>
      <c r="AT90">
        <v>89</v>
      </c>
      <c r="AU90" t="s">
        <v>1546</v>
      </c>
      <c r="AV90" t="s">
        <v>1546</v>
      </c>
      <c r="AW90" t="s">
        <v>1546</v>
      </c>
      <c r="AX90" s="94" t="s">
        <v>1546</v>
      </c>
      <c r="AY90" s="94" t="s">
        <v>1546</v>
      </c>
      <c r="AZ90" s="94" t="s">
        <v>1546</v>
      </c>
      <c r="BA90" s="94" t="s">
        <v>1546</v>
      </c>
      <c r="BB90" s="95" t="s">
        <v>1546</v>
      </c>
      <c r="BC90" s="90" t="s">
        <v>1546</v>
      </c>
      <c r="BD90" t="s">
        <v>351</v>
      </c>
      <c r="BF90">
        <v>10</v>
      </c>
      <c r="BG90" t="str">
        <v>De'Von Achane</v>
      </c>
      <c r="BH90" t="str">
        <v>MIA</v>
      </c>
      <c r="BI90" s="10">
        <v>235.9254625616</v>
      </c>
      <c r="BJ90" s="97">
        <v>41.176573725215739</v>
      </c>
      <c r="BK90" t="str">
        <v>RB</v>
      </c>
      <c r="BL90" s="13">
        <f t="shared" si="1"/>
        <v>13.106970142311111</v>
      </c>
      <c r="BN90">
        <v>10</v>
      </c>
      <c r="BO90" t="s">
        <v>1537</v>
      </c>
      <c r="BP90" t="s">
        <v>217</v>
      </c>
      <c r="BQ90">
        <v>235.9254625616</v>
      </c>
      <c r="BR90">
        <v>41.176573725215739</v>
      </c>
      <c r="BS90" t="s">
        <v>349</v>
      </c>
      <c r="BT90">
        <v>13.106970142311111</v>
      </c>
    </row>
    <row r="91" spans="17:72" x14ac:dyDescent="0.35">
      <c r="Q91">
        <v>90</v>
      </c>
      <c r="R91" t="s">
        <v>1362</v>
      </c>
      <c r="S91" t="s">
        <v>165</v>
      </c>
      <c r="T91">
        <v>11</v>
      </c>
      <c r="U91" s="94">
        <v>19.498863999999998</v>
      </c>
      <c r="V91" s="94">
        <v>83.65012655999999</v>
      </c>
      <c r="W91" s="94">
        <v>0.56546705599999991</v>
      </c>
      <c r="X91" s="94">
        <v>10.732568000000001</v>
      </c>
      <c r="Y91" s="94">
        <v>7.6523209840000002</v>
      </c>
      <c r="Z91" s="94">
        <v>60.30028935392</v>
      </c>
      <c r="AA91" s="94">
        <v>0.22956962951999998</v>
      </c>
      <c r="AB91" s="95">
        <v>26.817582688511997</v>
      </c>
      <c r="AC91" s="90">
        <v>0</v>
      </c>
      <c r="AD91" s="90" t="s">
        <v>349</v>
      </c>
      <c r="AF91">
        <v>90</v>
      </c>
      <c r="AG91" t="s">
        <v>1065</v>
      </c>
      <c r="AH91" t="s">
        <v>295</v>
      </c>
      <c r="AI91">
        <v>5</v>
      </c>
      <c r="AJ91" s="94">
        <v>24.730223364</v>
      </c>
      <c r="AK91" s="94">
        <v>0.1866431952</v>
      </c>
      <c r="AL91" s="94">
        <v>56.3398374</v>
      </c>
      <c r="AM91" s="94">
        <v>33.184164228599997</v>
      </c>
      <c r="AN91" s="94">
        <v>426.08466869522397</v>
      </c>
      <c r="AO91" s="94">
        <v>2.3228914960020002</v>
      </c>
      <c r="AP91" s="95">
        <v>93.322861581734401</v>
      </c>
      <c r="AQ91" s="90">
        <v>0</v>
      </c>
      <c r="AR91" s="90" t="s">
        <v>350</v>
      </c>
      <c r="AT91">
        <v>90</v>
      </c>
      <c r="AU91" t="s">
        <v>1546</v>
      </c>
      <c r="AV91" t="s">
        <v>1546</v>
      </c>
      <c r="AW91" t="s">
        <v>1546</v>
      </c>
      <c r="AX91" s="94" t="s">
        <v>1546</v>
      </c>
      <c r="AY91" s="94" t="s">
        <v>1546</v>
      </c>
      <c r="AZ91" s="94" t="s">
        <v>1546</v>
      </c>
      <c r="BA91" s="94" t="s">
        <v>1546</v>
      </c>
      <c r="BB91" s="95" t="s">
        <v>1546</v>
      </c>
      <c r="BC91" s="90" t="s">
        <v>1546</v>
      </c>
      <c r="BD91" t="s">
        <v>351</v>
      </c>
      <c r="BF91">
        <v>11</v>
      </c>
      <c r="BG91" t="str">
        <v>Isiah Pacheco</v>
      </c>
      <c r="BH91" t="str">
        <v>KC</v>
      </c>
      <c r="BI91" s="10">
        <v>235.41784725760002</v>
      </c>
      <c r="BJ91" s="97">
        <v>40.991940324086116</v>
      </c>
      <c r="BK91" t="str">
        <v>RB</v>
      </c>
      <c r="BL91" s="13">
        <f t="shared" si="1"/>
        <v>13.078769292088889</v>
      </c>
      <c r="BN91">
        <v>11</v>
      </c>
      <c r="BO91" t="s">
        <v>683</v>
      </c>
      <c r="BP91" t="s">
        <v>183</v>
      </c>
      <c r="BQ91">
        <v>235.41784725760002</v>
      </c>
      <c r="BR91">
        <v>40.991940324086116</v>
      </c>
      <c r="BS91" t="s">
        <v>349</v>
      </c>
      <c r="BT91">
        <v>13.078769292088889</v>
      </c>
    </row>
    <row r="92" spans="17:72" x14ac:dyDescent="0.35">
      <c r="Q92">
        <v>91</v>
      </c>
      <c r="R92" t="s">
        <v>702</v>
      </c>
      <c r="S92" t="s">
        <v>129</v>
      </c>
      <c r="T92">
        <v>9</v>
      </c>
      <c r="U92" s="94">
        <v>17.580612000000002</v>
      </c>
      <c r="V92" s="94">
        <v>81.574039679999998</v>
      </c>
      <c r="W92" s="94">
        <v>0.4922571360000001</v>
      </c>
      <c r="X92" s="94">
        <v>11.417294</v>
      </c>
      <c r="Y92" s="94">
        <v>8.7913163799999996</v>
      </c>
      <c r="Z92" s="94">
        <v>55.473206357799995</v>
      </c>
      <c r="AA92" s="94">
        <v>0.21978290950000001</v>
      </c>
      <c r="AB92" s="95">
        <v>26.76828125678</v>
      </c>
      <c r="AC92" s="90">
        <v>0</v>
      </c>
      <c r="AD92" s="90" t="s">
        <v>349</v>
      </c>
      <c r="AF92">
        <v>91</v>
      </c>
      <c r="AG92" t="s">
        <v>1119</v>
      </c>
      <c r="AH92" t="s">
        <v>36</v>
      </c>
      <c r="AI92">
        <v>14</v>
      </c>
      <c r="AJ92" s="94">
        <v>0</v>
      </c>
      <c r="AK92" s="94">
        <v>0</v>
      </c>
      <c r="AL92" s="94">
        <v>60.738121499999998</v>
      </c>
      <c r="AM92" s="94">
        <v>35.106634226999994</v>
      </c>
      <c r="AN92" s="94">
        <v>379.85378233613994</v>
      </c>
      <c r="AO92" s="94">
        <v>2.6329975670249994</v>
      </c>
      <c r="AP92" s="95">
        <v>88.889997862763977</v>
      </c>
      <c r="AQ92" s="90">
        <v>0</v>
      </c>
      <c r="AR92" s="90" t="s">
        <v>350</v>
      </c>
      <c r="AT92">
        <v>91</v>
      </c>
      <c r="AU92" t="s">
        <v>1546</v>
      </c>
      <c r="AV92" t="s">
        <v>1546</v>
      </c>
      <c r="AW92" t="s">
        <v>1546</v>
      </c>
      <c r="AX92" s="94" t="s">
        <v>1546</v>
      </c>
      <c r="AY92" s="94" t="s">
        <v>1546</v>
      </c>
      <c r="AZ92" s="94" t="s">
        <v>1546</v>
      </c>
      <c r="BA92" s="94" t="s">
        <v>1546</v>
      </c>
      <c r="BB92" s="95" t="s">
        <v>1546</v>
      </c>
      <c r="BC92" s="90" t="s">
        <v>1546</v>
      </c>
      <c r="BD92" t="s">
        <v>351</v>
      </c>
      <c r="BF92">
        <v>12</v>
      </c>
      <c r="BG92" t="str">
        <v>Rachaad White</v>
      </c>
      <c r="BH92" t="str">
        <v>TB</v>
      </c>
      <c r="BI92" s="10">
        <v>232.31245599273601</v>
      </c>
      <c r="BJ92" s="97">
        <v>39.862425617669622</v>
      </c>
      <c r="BK92" t="str">
        <v>RB</v>
      </c>
      <c r="BL92" s="13">
        <f t="shared" si="1"/>
        <v>12.906247555152</v>
      </c>
      <c r="BN92">
        <v>12</v>
      </c>
      <c r="BO92" t="s">
        <v>954</v>
      </c>
      <c r="BP92" t="s">
        <v>295</v>
      </c>
      <c r="BQ92">
        <v>232.31245599273601</v>
      </c>
      <c r="BR92">
        <v>39.862425617669622</v>
      </c>
      <c r="BS92" t="s">
        <v>349</v>
      </c>
      <c r="BT92">
        <v>12.906247555152</v>
      </c>
    </row>
    <row r="93" spans="17:72" x14ac:dyDescent="0.35">
      <c r="Q93">
        <v>92</v>
      </c>
      <c r="R93" t="s">
        <v>501</v>
      </c>
      <c r="S93" t="s">
        <v>103</v>
      </c>
      <c r="T93">
        <v>7</v>
      </c>
      <c r="U93" s="94">
        <v>11.810156399999997</v>
      </c>
      <c r="V93" s="94">
        <v>49.720758443999983</v>
      </c>
      <c r="W93" s="94">
        <v>0.37792500479999991</v>
      </c>
      <c r="X93" s="94">
        <v>12.471362399999999</v>
      </c>
      <c r="Y93" s="94">
        <v>10.0519180944</v>
      </c>
      <c r="Z93" s="94">
        <v>68.353043041919989</v>
      </c>
      <c r="AA93" s="94">
        <v>0.351817133304</v>
      </c>
      <c r="AB93" s="95">
        <v>26.237751071616</v>
      </c>
      <c r="AC93" s="90">
        <v>0</v>
      </c>
      <c r="AD93" s="90" t="s">
        <v>349</v>
      </c>
      <c r="AF93">
        <v>92</v>
      </c>
      <c r="AG93" t="s">
        <v>487</v>
      </c>
      <c r="AH93" t="s">
        <v>243</v>
      </c>
      <c r="AI93">
        <v>11</v>
      </c>
      <c r="AJ93" s="94">
        <v>0</v>
      </c>
      <c r="AK93" s="94">
        <v>0</v>
      </c>
      <c r="AL93" s="94">
        <v>61.196624103999987</v>
      </c>
      <c r="AM93" s="94">
        <v>36.717974462399994</v>
      </c>
      <c r="AN93" s="94">
        <v>396.55412419391996</v>
      </c>
      <c r="AO93" s="94">
        <v>1.9827706209695997</v>
      </c>
      <c r="AP93" s="95">
        <v>88.270010607609578</v>
      </c>
      <c r="AQ93" s="90">
        <v>0</v>
      </c>
      <c r="AR93" s="90" t="s">
        <v>350</v>
      </c>
      <c r="AT93">
        <v>92</v>
      </c>
      <c r="AU93" t="s">
        <v>1546</v>
      </c>
      <c r="AV93" t="s">
        <v>1546</v>
      </c>
      <c r="AW93" t="s">
        <v>1546</v>
      </c>
      <c r="AX93" s="94" t="s">
        <v>1546</v>
      </c>
      <c r="AY93" s="94" t="s">
        <v>1546</v>
      </c>
      <c r="AZ93" s="94" t="s">
        <v>1546</v>
      </c>
      <c r="BA93" s="94" t="s">
        <v>1546</v>
      </c>
      <c r="BB93" s="95" t="s">
        <v>1546</v>
      </c>
      <c r="BC93" s="90" t="s">
        <v>1546</v>
      </c>
      <c r="BD93" t="s">
        <v>351</v>
      </c>
      <c r="BF93">
        <v>13</v>
      </c>
      <c r="BG93" t="str">
        <v>Aaron Jones</v>
      </c>
      <c r="BH93" t="str">
        <v>MIN</v>
      </c>
      <c r="BI93" s="10">
        <v>231.89498935680007</v>
      </c>
      <c r="BJ93" s="97">
        <v>39.710581722807476</v>
      </c>
      <c r="BK93" t="str">
        <v>RB</v>
      </c>
      <c r="BL93" s="13">
        <f t="shared" si="1"/>
        <v>12.88305496426667</v>
      </c>
      <c r="BN93">
        <v>13</v>
      </c>
      <c r="BO93" t="s">
        <v>387</v>
      </c>
      <c r="BP93" t="s">
        <v>227</v>
      </c>
      <c r="BQ93">
        <v>231.89498935680007</v>
      </c>
      <c r="BR93">
        <v>39.710581722807476</v>
      </c>
      <c r="BS93" t="s">
        <v>349</v>
      </c>
      <c r="BT93">
        <v>12.88305496426667</v>
      </c>
    </row>
    <row r="94" spans="17:72" x14ac:dyDescent="0.35">
      <c r="Q94">
        <v>93</v>
      </c>
      <c r="R94" t="s">
        <v>808</v>
      </c>
      <c r="S94" t="s">
        <v>183</v>
      </c>
      <c r="T94">
        <v>10</v>
      </c>
      <c r="U94" s="94">
        <v>29.415680000000005</v>
      </c>
      <c r="V94" s="94">
        <v>120.60428800000001</v>
      </c>
      <c r="W94" s="94">
        <v>0.8824704000000001</v>
      </c>
      <c r="X94" s="94">
        <v>6.3033599999999979</v>
      </c>
      <c r="Y94" s="94">
        <v>4.4123519999999985</v>
      </c>
      <c r="Z94" s="94">
        <v>30.886463999999989</v>
      </c>
      <c r="AA94" s="94">
        <v>0.13237055999999994</v>
      </c>
      <c r="AB94" s="95">
        <v>25.650472960000002</v>
      </c>
      <c r="AC94" s="90">
        <v>0</v>
      </c>
      <c r="AD94" s="90" t="s">
        <v>349</v>
      </c>
      <c r="AF94">
        <v>93</v>
      </c>
      <c r="AG94" t="s">
        <v>1079</v>
      </c>
      <c r="AH94" t="s">
        <v>303</v>
      </c>
      <c r="AI94">
        <v>7</v>
      </c>
      <c r="AJ94" s="94">
        <v>0</v>
      </c>
      <c r="AK94" s="94">
        <v>0</v>
      </c>
      <c r="AL94" s="94">
        <v>55.716160499999987</v>
      </c>
      <c r="AM94" s="94">
        <v>34.822600312499993</v>
      </c>
      <c r="AN94" s="94">
        <v>402.89748561562493</v>
      </c>
      <c r="AO94" s="94">
        <v>2.1590012193749994</v>
      </c>
      <c r="AP94" s="95">
        <v>88.06635619031249</v>
      </c>
      <c r="AQ94" s="90">
        <v>0</v>
      </c>
      <c r="AR94" s="90" t="s">
        <v>350</v>
      </c>
      <c r="AT94">
        <v>93</v>
      </c>
      <c r="AU94" t="s">
        <v>1546</v>
      </c>
      <c r="AV94" t="s">
        <v>1546</v>
      </c>
      <c r="AW94" t="s">
        <v>1546</v>
      </c>
      <c r="AX94" s="94" t="s">
        <v>1546</v>
      </c>
      <c r="AY94" s="94" t="s">
        <v>1546</v>
      </c>
      <c r="AZ94" s="94" t="s">
        <v>1546</v>
      </c>
      <c r="BA94" s="94" t="s">
        <v>1546</v>
      </c>
      <c r="BB94" s="95" t="s">
        <v>1546</v>
      </c>
      <c r="BC94" s="90" t="s">
        <v>1546</v>
      </c>
      <c r="BD94" t="s">
        <v>351</v>
      </c>
      <c r="BF94">
        <v>14</v>
      </c>
      <c r="BG94" t="str">
        <v>Rhamondre Stevenson</v>
      </c>
      <c r="BH94" t="str">
        <v>NE</v>
      </c>
      <c r="BI94" s="10">
        <v>218.98467800664002</v>
      </c>
      <c r="BJ94" s="97">
        <v>35.01475266596232</v>
      </c>
      <c r="BK94" t="str">
        <v>RB</v>
      </c>
      <c r="BL94" s="13">
        <f t="shared" si="1"/>
        <v>12.165815444813335</v>
      </c>
      <c r="BN94">
        <v>14</v>
      </c>
      <c r="BO94" t="s">
        <v>966</v>
      </c>
      <c r="BP94" t="s">
        <v>236</v>
      </c>
      <c r="BQ94">
        <v>218.98467800664002</v>
      </c>
      <c r="BR94">
        <v>35.01475266596232</v>
      </c>
      <c r="BS94" t="s">
        <v>349</v>
      </c>
      <c r="BT94">
        <v>12.165815444813335</v>
      </c>
    </row>
    <row r="95" spans="17:72" x14ac:dyDescent="0.35">
      <c r="Q95">
        <v>94</v>
      </c>
      <c r="R95" t="s">
        <v>827</v>
      </c>
      <c r="S95" t="s">
        <v>236</v>
      </c>
      <c r="T95">
        <v>11</v>
      </c>
      <c r="U95" s="94">
        <v>30.427392800000007</v>
      </c>
      <c r="V95" s="94">
        <v>125.66513226400002</v>
      </c>
      <c r="W95" s="94">
        <v>0.88239439120000029</v>
      </c>
      <c r="X95" s="94">
        <v>5.6688295999999987</v>
      </c>
      <c r="Y95" s="94">
        <v>3.8377976391999993</v>
      </c>
      <c r="Z95" s="94">
        <v>30.894270995559996</v>
      </c>
      <c r="AA95" s="94">
        <v>0.134322917372</v>
      </c>
      <c r="AB95" s="95">
        <v>25.594041816588003</v>
      </c>
      <c r="AC95" s="90">
        <v>0</v>
      </c>
      <c r="AD95" s="90" t="s">
        <v>349</v>
      </c>
      <c r="AF95">
        <v>94</v>
      </c>
      <c r="AG95" t="s">
        <v>1755</v>
      </c>
      <c r="AH95" t="s">
        <v>295</v>
      </c>
      <c r="AI95">
        <v>5</v>
      </c>
      <c r="AJ95" s="94">
        <v>0</v>
      </c>
      <c r="AK95" s="94">
        <v>0</v>
      </c>
      <c r="AL95" s="94">
        <v>53.374582799999999</v>
      </c>
      <c r="AM95" s="94">
        <v>32.558495508</v>
      </c>
      <c r="AN95" s="94">
        <v>383.53907708423998</v>
      </c>
      <c r="AO95" s="94">
        <v>2.2790946855600001</v>
      </c>
      <c r="AP95" s="95">
        <v>84.586971329783992</v>
      </c>
      <c r="AQ95" s="90">
        <v>0</v>
      </c>
      <c r="AR95" s="90" t="s">
        <v>350</v>
      </c>
      <c r="AT95">
        <v>94</v>
      </c>
      <c r="AU95" t="s">
        <v>1546</v>
      </c>
      <c r="AV95" t="s">
        <v>1546</v>
      </c>
      <c r="AW95" t="s">
        <v>1546</v>
      </c>
      <c r="AX95" s="94" t="s">
        <v>1546</v>
      </c>
      <c r="AY95" s="94" t="s">
        <v>1546</v>
      </c>
      <c r="AZ95" s="94" t="s">
        <v>1546</v>
      </c>
      <c r="BA95" s="94" t="s">
        <v>1546</v>
      </c>
      <c r="BB95" s="95" t="s">
        <v>1546</v>
      </c>
      <c r="BC95" s="90" t="s">
        <v>1546</v>
      </c>
      <c r="BD95" t="s">
        <v>351</v>
      </c>
      <c r="BF95">
        <v>15</v>
      </c>
      <c r="BG95" t="str">
        <v>Alvin Kamara</v>
      </c>
      <c r="BH95" t="str">
        <v>NO</v>
      </c>
      <c r="BI95" s="10">
        <v>215.9602548304432</v>
      </c>
      <c r="BJ95" s="97">
        <v>33.914688241040075</v>
      </c>
      <c r="BK95" t="str">
        <v>RB</v>
      </c>
      <c r="BL95" s="13">
        <f t="shared" si="1"/>
        <v>11.997791935024622</v>
      </c>
      <c r="BN95">
        <v>15</v>
      </c>
      <c r="BO95" t="s">
        <v>407</v>
      </c>
      <c r="BP95" t="s">
        <v>243</v>
      </c>
      <c r="BQ95">
        <v>215.9602548304432</v>
      </c>
      <c r="BR95">
        <v>33.914688241040075</v>
      </c>
      <c r="BS95" t="s">
        <v>349</v>
      </c>
      <c r="BT95">
        <v>11.997791935024622</v>
      </c>
    </row>
    <row r="96" spans="17:72" x14ac:dyDescent="0.35">
      <c r="Q96">
        <v>95</v>
      </c>
      <c r="R96" t="s">
        <v>791</v>
      </c>
      <c r="S96" t="s">
        <v>59</v>
      </c>
      <c r="T96">
        <v>13</v>
      </c>
      <c r="U96" s="94">
        <v>7.8769655999999992</v>
      </c>
      <c r="V96" s="94">
        <v>36.234041759999997</v>
      </c>
      <c r="W96" s="94">
        <v>0.27569379599999999</v>
      </c>
      <c r="X96" s="94">
        <v>13.233724000000002</v>
      </c>
      <c r="Y96" s="94">
        <v>10.176733756000003</v>
      </c>
      <c r="Z96" s="94">
        <v>70.219462916400019</v>
      </c>
      <c r="AA96" s="94">
        <v>0.45795301902000007</v>
      </c>
      <c r="AB96" s="95">
        <v>25.223965113760006</v>
      </c>
      <c r="AC96" s="90">
        <v>0</v>
      </c>
      <c r="AD96" s="90" t="s">
        <v>349</v>
      </c>
      <c r="AF96">
        <v>95</v>
      </c>
      <c r="AG96" t="s">
        <v>788</v>
      </c>
      <c r="AH96" t="s">
        <v>236</v>
      </c>
      <c r="AI96">
        <v>11</v>
      </c>
      <c r="AJ96" s="94">
        <v>0</v>
      </c>
      <c r="AK96" s="94">
        <v>0</v>
      </c>
      <c r="AL96" s="94">
        <v>56.688295999999987</v>
      </c>
      <c r="AM96" s="94">
        <v>35.37349670399999</v>
      </c>
      <c r="AN96" s="94">
        <v>345.5990627980799</v>
      </c>
      <c r="AO96" s="94">
        <v>2.0516628088319995</v>
      </c>
      <c r="AP96" s="95">
        <v>82.243379836799974</v>
      </c>
      <c r="AQ96" s="90">
        <v>0</v>
      </c>
      <c r="AR96" s="90" t="s">
        <v>350</v>
      </c>
      <c r="AT96">
        <v>95</v>
      </c>
      <c r="AU96" t="s">
        <v>1546</v>
      </c>
      <c r="AV96" t="s">
        <v>1546</v>
      </c>
      <c r="AW96" t="s">
        <v>1546</v>
      </c>
      <c r="AX96" s="94" t="s">
        <v>1546</v>
      </c>
      <c r="AY96" s="94" t="s">
        <v>1546</v>
      </c>
      <c r="AZ96" s="94" t="s">
        <v>1546</v>
      </c>
      <c r="BA96" s="94" t="s">
        <v>1546</v>
      </c>
      <c r="BB96" s="95" t="s">
        <v>1546</v>
      </c>
      <c r="BC96" s="90" t="s">
        <v>1546</v>
      </c>
      <c r="BD96" t="s">
        <v>351</v>
      </c>
      <c r="BF96">
        <v>16</v>
      </c>
      <c r="BG96" t="str">
        <v>Josh Jacobs</v>
      </c>
      <c r="BH96" t="str">
        <v>GB</v>
      </c>
      <c r="BI96" s="10">
        <v>215.25460055937603</v>
      </c>
      <c r="BJ96" s="97">
        <v>33.658022716848585</v>
      </c>
      <c r="BK96" t="str">
        <v>RB</v>
      </c>
      <c r="BL96" s="13">
        <f t="shared" si="1"/>
        <v>11.958588919965335</v>
      </c>
      <c r="BN96">
        <v>16</v>
      </c>
      <c r="BO96" t="s">
        <v>778</v>
      </c>
      <c r="BP96" t="s">
        <v>146</v>
      </c>
      <c r="BQ96">
        <v>215.25460055937603</v>
      </c>
      <c r="BR96">
        <v>33.658022716848585</v>
      </c>
      <c r="BS96" t="s">
        <v>349</v>
      </c>
      <c r="BT96">
        <v>11.958588919965335</v>
      </c>
    </row>
    <row r="97" spans="17:72" x14ac:dyDescent="0.35">
      <c r="Q97">
        <v>96</v>
      </c>
      <c r="R97" t="s">
        <v>985</v>
      </c>
      <c r="S97" t="s">
        <v>119</v>
      </c>
      <c r="T97">
        <v>7</v>
      </c>
      <c r="U97" s="94">
        <v>24.994615800000002</v>
      </c>
      <c r="V97" s="94">
        <v>104.22754788600001</v>
      </c>
      <c r="W97" s="94">
        <v>0.87481155300000013</v>
      </c>
      <c r="X97" s="94">
        <v>6.0983243999999974</v>
      </c>
      <c r="Y97" s="94">
        <v>4.5737432999999985</v>
      </c>
      <c r="Z97" s="94">
        <v>32.382102563999993</v>
      </c>
      <c r="AA97" s="94">
        <v>0.13721229899999995</v>
      </c>
      <c r="AB97" s="95">
        <v>24.306851457</v>
      </c>
      <c r="AC97" s="90">
        <v>0</v>
      </c>
      <c r="AD97" s="90" t="s">
        <v>349</v>
      </c>
      <c r="AF97">
        <v>96</v>
      </c>
      <c r="AG97" t="s">
        <v>452</v>
      </c>
      <c r="AH97" t="s">
        <v>227</v>
      </c>
      <c r="AI97">
        <v>13</v>
      </c>
      <c r="AJ97" s="94">
        <v>0</v>
      </c>
      <c r="AK97" s="94">
        <v>0</v>
      </c>
      <c r="AL97" s="94">
        <v>55.989359999999998</v>
      </c>
      <c r="AM97" s="94">
        <v>33.593615999999997</v>
      </c>
      <c r="AN97" s="94">
        <v>340.63926623999998</v>
      </c>
      <c r="AO97" s="94">
        <v>1.6796807999999999</v>
      </c>
      <c r="AP97" s="95">
        <v>77.735627424</v>
      </c>
      <c r="AQ97" s="90">
        <v>0</v>
      </c>
      <c r="AR97" s="90" t="s">
        <v>350</v>
      </c>
      <c r="AT97">
        <v>96</v>
      </c>
      <c r="AU97" t="s">
        <v>1546</v>
      </c>
      <c r="AV97" t="s">
        <v>1546</v>
      </c>
      <c r="AW97" t="s">
        <v>1546</v>
      </c>
      <c r="AX97" s="94" t="s">
        <v>1546</v>
      </c>
      <c r="AY97" s="94" t="s">
        <v>1546</v>
      </c>
      <c r="AZ97" s="94" t="s">
        <v>1546</v>
      </c>
      <c r="BA97" s="94" t="s">
        <v>1546</v>
      </c>
      <c r="BB97" s="95" t="s">
        <v>1546</v>
      </c>
      <c r="BC97" s="90" t="s">
        <v>1546</v>
      </c>
      <c r="BD97" t="s">
        <v>351</v>
      </c>
      <c r="BF97">
        <v>17</v>
      </c>
      <c r="BG97" t="str">
        <v>Travis Etienne</v>
      </c>
      <c r="BH97" t="str">
        <v>JAX</v>
      </c>
      <c r="BI97" s="10">
        <v>207.52550967876002</v>
      </c>
      <c r="BJ97" s="97">
        <v>30.846743534201796</v>
      </c>
      <c r="BK97" t="str">
        <v>RB</v>
      </c>
      <c r="BL97" s="13">
        <f t="shared" si="1"/>
        <v>11.529194982153335</v>
      </c>
      <c r="BN97">
        <v>17</v>
      </c>
      <c r="BO97" t="s">
        <v>1048</v>
      </c>
      <c r="BP97" t="s">
        <v>174</v>
      </c>
      <c r="BQ97">
        <v>207.52550967876002</v>
      </c>
      <c r="BR97">
        <v>30.846743534201796</v>
      </c>
      <c r="BS97" t="s">
        <v>349</v>
      </c>
      <c r="BT97">
        <v>11.529194982153335</v>
      </c>
    </row>
    <row r="98" spans="17:72" x14ac:dyDescent="0.35">
      <c r="Q98">
        <v>97</v>
      </c>
      <c r="R98" t="s">
        <v>532</v>
      </c>
      <c r="S98" t="s">
        <v>138</v>
      </c>
      <c r="T98">
        <v>9</v>
      </c>
      <c r="U98" s="94">
        <v>22.355270000000004</v>
      </c>
      <c r="V98" s="94">
        <v>89.421080000000018</v>
      </c>
      <c r="W98" s="94">
        <v>0.80478972000000015</v>
      </c>
      <c r="X98" s="94">
        <v>5.9267459999999987</v>
      </c>
      <c r="Y98" s="94">
        <v>4.148722199999999</v>
      </c>
      <c r="Z98" s="94">
        <v>29.041055399999994</v>
      </c>
      <c r="AA98" s="94">
        <v>8.2974443999999981E-2</v>
      </c>
      <c r="AB98" s="95">
        <v>21.321520724000003</v>
      </c>
      <c r="AC98" s="90">
        <v>0</v>
      </c>
      <c r="AD98" s="90" t="s">
        <v>349</v>
      </c>
      <c r="AF98">
        <v>97</v>
      </c>
      <c r="AG98" t="s">
        <v>1756</v>
      </c>
      <c r="AH98" t="s">
        <v>287</v>
      </c>
      <c r="AI98">
        <v>9</v>
      </c>
      <c r="AJ98" s="94">
        <v>0</v>
      </c>
      <c r="AK98" s="94">
        <v>0</v>
      </c>
      <c r="AL98" s="94">
        <v>42.602716799999996</v>
      </c>
      <c r="AM98" s="94">
        <v>27.521355052799997</v>
      </c>
      <c r="AN98" s="94">
        <v>356.12633438323195</v>
      </c>
      <c r="AO98" s="94">
        <v>2.3393151794880001</v>
      </c>
      <c r="AP98" s="95">
        <v>77.169879568051186</v>
      </c>
      <c r="AQ98" s="90">
        <v>0</v>
      </c>
      <c r="AR98" s="90" t="s">
        <v>350</v>
      </c>
      <c r="AT98">
        <v>97</v>
      </c>
      <c r="AU98" t="s">
        <v>1546</v>
      </c>
      <c r="AV98" t="s">
        <v>1546</v>
      </c>
      <c r="AW98" t="s">
        <v>1546</v>
      </c>
      <c r="AX98" s="94" t="s">
        <v>1546</v>
      </c>
      <c r="AY98" s="94" t="s">
        <v>1546</v>
      </c>
      <c r="AZ98" s="94" t="s">
        <v>1546</v>
      </c>
      <c r="BA98" s="94" t="s">
        <v>1546</v>
      </c>
      <c r="BB98" s="95" t="s">
        <v>1546</v>
      </c>
      <c r="BC98" s="90" t="s">
        <v>1546</v>
      </c>
      <c r="BD98" t="s">
        <v>351</v>
      </c>
      <c r="BF98">
        <v>18</v>
      </c>
      <c r="BG98" t="str">
        <v>James Conner</v>
      </c>
      <c r="BH98" t="str">
        <v>ARI</v>
      </c>
      <c r="BI98" s="10">
        <v>204.23599614600002</v>
      </c>
      <c r="BJ98" s="97">
        <v>29.650258584222005</v>
      </c>
      <c r="BK98" t="str">
        <v>RB</v>
      </c>
      <c r="BL98" s="13">
        <f t="shared" si="1"/>
        <v>11.346444230333335</v>
      </c>
      <c r="BN98">
        <v>18</v>
      </c>
      <c r="BO98" t="s">
        <v>715</v>
      </c>
      <c r="BP98" t="s">
        <v>36</v>
      </c>
      <c r="BQ98">
        <v>204.23599614600002</v>
      </c>
      <c r="BR98">
        <v>29.650258584222005</v>
      </c>
      <c r="BS98" t="s">
        <v>349</v>
      </c>
      <c r="BT98">
        <v>11.346444230333335</v>
      </c>
    </row>
    <row r="99" spans="17:72" x14ac:dyDescent="0.35">
      <c r="Q99">
        <v>98</v>
      </c>
      <c r="R99" t="s">
        <v>589</v>
      </c>
      <c r="S99" t="s">
        <v>251</v>
      </c>
      <c r="T99">
        <v>13</v>
      </c>
      <c r="U99" s="94">
        <v>21.927304000000003</v>
      </c>
      <c r="V99" s="94">
        <v>86.612850800000018</v>
      </c>
      <c r="W99" s="94">
        <v>0.74552833600000012</v>
      </c>
      <c r="X99" s="94">
        <v>5.884939199999998</v>
      </c>
      <c r="Y99" s="94">
        <v>4.1959616495999983</v>
      </c>
      <c r="Z99" s="94">
        <v>31.469712371999986</v>
      </c>
      <c r="AA99" s="94">
        <v>0.12587884948799993</v>
      </c>
      <c r="AB99" s="95">
        <v>21.232661079728</v>
      </c>
      <c r="AC99" s="90">
        <v>0</v>
      </c>
      <c r="AD99" s="90" t="s">
        <v>349</v>
      </c>
      <c r="AF99">
        <v>98</v>
      </c>
      <c r="AG99" t="s">
        <v>805</v>
      </c>
      <c r="AH99" t="s">
        <v>138</v>
      </c>
      <c r="AI99">
        <v>9</v>
      </c>
      <c r="AJ99" s="94">
        <v>0</v>
      </c>
      <c r="AK99" s="94">
        <v>0</v>
      </c>
      <c r="AL99" s="94">
        <v>41.487221999999996</v>
      </c>
      <c r="AM99" s="94">
        <v>29.207004287999997</v>
      </c>
      <c r="AN99" s="94">
        <v>351.36026158463994</v>
      </c>
      <c r="AO99" s="94">
        <v>1.7524202572799998</v>
      </c>
      <c r="AP99" s="95">
        <v>74.857551990144003</v>
      </c>
      <c r="AQ99" s="90">
        <v>0</v>
      </c>
      <c r="AR99" s="90" t="s">
        <v>350</v>
      </c>
      <c r="AT99">
        <v>98</v>
      </c>
      <c r="AU99" t="s">
        <v>1546</v>
      </c>
      <c r="AV99" t="s">
        <v>1546</v>
      </c>
      <c r="AW99" t="s">
        <v>1546</v>
      </c>
      <c r="AX99" s="94" t="s">
        <v>1546</v>
      </c>
      <c r="AY99" s="94" t="s">
        <v>1546</v>
      </c>
      <c r="AZ99" s="94" t="s">
        <v>1546</v>
      </c>
      <c r="BA99" s="94" t="s">
        <v>1546</v>
      </c>
      <c r="BB99" s="95" t="s">
        <v>1546</v>
      </c>
      <c r="BC99" s="90" t="s">
        <v>1546</v>
      </c>
      <c r="BD99" t="s">
        <v>351</v>
      </c>
      <c r="BF99">
        <v>19</v>
      </c>
      <c r="BG99" t="str">
        <v>Tyjae Spears</v>
      </c>
      <c r="BH99" t="str">
        <v>TEN</v>
      </c>
      <c r="BI99" s="10">
        <v>204.103721743845</v>
      </c>
      <c r="BJ99" s="97">
        <v>29.602146810286463</v>
      </c>
      <c r="BK99" t="str">
        <v>RB</v>
      </c>
      <c r="BL99" s="13">
        <f t="shared" si="1"/>
        <v>11.339095652435834</v>
      </c>
      <c r="BN99">
        <v>19</v>
      </c>
      <c r="BO99" t="s">
        <v>1077</v>
      </c>
      <c r="BP99" t="s">
        <v>303</v>
      </c>
      <c r="BQ99">
        <v>204.103721743845</v>
      </c>
      <c r="BR99">
        <v>29.602146810286463</v>
      </c>
      <c r="BS99" t="s">
        <v>349</v>
      </c>
      <c r="BT99">
        <v>11.339095652435834</v>
      </c>
    </row>
    <row r="100" spans="17:72" x14ac:dyDescent="0.35">
      <c r="Q100">
        <v>99</v>
      </c>
      <c r="R100" t="s">
        <v>1230</v>
      </c>
      <c r="S100" t="s">
        <v>207</v>
      </c>
      <c r="T100">
        <v>10</v>
      </c>
      <c r="U100" s="94">
        <v>8.4261575999999998</v>
      </c>
      <c r="V100" s="94">
        <v>34.800030887999995</v>
      </c>
      <c r="W100" s="94">
        <v>0.29491551600000004</v>
      </c>
      <c r="X100" s="94">
        <v>12.075442399999998</v>
      </c>
      <c r="Y100" s="94">
        <v>8.5252623343999989</v>
      </c>
      <c r="Z100" s="94">
        <v>55.84046829031999</v>
      </c>
      <c r="AA100" s="94">
        <v>0.25575787003199996</v>
      </c>
      <c r="AB100" s="95">
        <v>20.893352568423996</v>
      </c>
      <c r="AC100" s="90">
        <v>0</v>
      </c>
      <c r="AD100" s="90" t="s">
        <v>349</v>
      </c>
      <c r="AF100">
        <v>99</v>
      </c>
      <c r="AG100" t="s">
        <v>619</v>
      </c>
      <c r="AH100" t="s">
        <v>146</v>
      </c>
      <c r="AI100">
        <v>6</v>
      </c>
      <c r="AJ100" s="94">
        <v>0</v>
      </c>
      <c r="AK100" s="94">
        <v>0</v>
      </c>
      <c r="AL100" s="94">
        <v>39.914224000000004</v>
      </c>
      <c r="AM100" s="94">
        <v>25.385446464000005</v>
      </c>
      <c r="AN100" s="94">
        <v>325.44142366848007</v>
      </c>
      <c r="AO100" s="94">
        <v>2.4116174140800006</v>
      </c>
      <c r="AP100" s="95">
        <v>72.399293315328009</v>
      </c>
      <c r="AQ100" s="90">
        <v>0</v>
      </c>
      <c r="AR100" s="90" t="s">
        <v>350</v>
      </c>
      <c r="AT100">
        <v>99</v>
      </c>
      <c r="AU100" t="s">
        <v>1546</v>
      </c>
      <c r="AV100" t="s">
        <v>1546</v>
      </c>
      <c r="AW100" t="s">
        <v>1546</v>
      </c>
      <c r="AX100" s="94" t="s">
        <v>1546</v>
      </c>
      <c r="AY100" s="94" t="s">
        <v>1546</v>
      </c>
      <c r="AZ100" s="94" t="s">
        <v>1546</v>
      </c>
      <c r="BA100" s="94" t="s">
        <v>1546</v>
      </c>
      <c r="BB100" s="95" t="s">
        <v>1546</v>
      </c>
      <c r="BC100" s="90" t="s">
        <v>1546</v>
      </c>
      <c r="BD100" t="s">
        <v>351</v>
      </c>
      <c r="BF100">
        <v>20</v>
      </c>
      <c r="BG100" t="str">
        <v>Kenneth Walker</v>
      </c>
      <c r="BH100" t="str">
        <v>SEA</v>
      </c>
      <c r="BI100" s="10">
        <v>204.10101623462882</v>
      </c>
      <c r="BJ100" s="97">
        <v>29.601162743485411</v>
      </c>
      <c r="BK100" t="str">
        <v>RB</v>
      </c>
      <c r="BL100" s="13">
        <f t="shared" si="1"/>
        <v>11.338945346368268</v>
      </c>
      <c r="BN100">
        <v>20</v>
      </c>
      <c r="BO100" t="s">
        <v>820</v>
      </c>
      <c r="BP100" t="s">
        <v>280</v>
      </c>
      <c r="BQ100">
        <v>204.10101623462882</v>
      </c>
      <c r="BR100">
        <v>29.601162743485411</v>
      </c>
      <c r="BS100" t="s">
        <v>349</v>
      </c>
      <c r="BT100">
        <v>11.338945346368268</v>
      </c>
    </row>
    <row r="101" spans="17:72" x14ac:dyDescent="0.35">
      <c r="Q101">
        <v>100</v>
      </c>
      <c r="R101" t="s">
        <v>506</v>
      </c>
      <c r="S101" t="s">
        <v>1705</v>
      </c>
      <c r="T101">
        <v>14</v>
      </c>
      <c r="U101" s="94">
        <v>16.247738500000001</v>
      </c>
      <c r="V101" s="94">
        <v>68.24050170000001</v>
      </c>
      <c r="W101" s="94">
        <v>0.40619346250000005</v>
      </c>
      <c r="X101" s="94">
        <v>8.5451834999999985</v>
      </c>
      <c r="Y101" s="94">
        <v>6.1781676704999988</v>
      </c>
      <c r="Z101" s="94">
        <v>43.123610340089996</v>
      </c>
      <c r="AA101" s="94">
        <v>0.15445419176249997</v>
      </c>
      <c r="AB101" s="95">
        <v>20.678464800084001</v>
      </c>
      <c r="AC101" s="90">
        <v>0</v>
      </c>
      <c r="AD101" s="90" t="s">
        <v>349</v>
      </c>
      <c r="AF101">
        <v>100</v>
      </c>
      <c r="AG101" t="s">
        <v>929</v>
      </c>
      <c r="AH101" t="s">
        <v>217</v>
      </c>
      <c r="AI101">
        <v>10</v>
      </c>
      <c r="AJ101" s="94">
        <v>0</v>
      </c>
      <c r="AK101" s="94">
        <v>0</v>
      </c>
      <c r="AL101" s="94">
        <v>41.043105599999997</v>
      </c>
      <c r="AM101" s="94">
        <v>23.887087459199996</v>
      </c>
      <c r="AN101" s="94">
        <v>338.00228754767994</v>
      </c>
      <c r="AO101" s="94">
        <v>1.9587411716543999</v>
      </c>
      <c r="AP101" s="95">
        <v>69.43976324389439</v>
      </c>
      <c r="AQ101" s="90">
        <v>0</v>
      </c>
      <c r="AR101" s="90" t="s">
        <v>350</v>
      </c>
      <c r="AT101">
        <v>100</v>
      </c>
      <c r="AU101" t="s">
        <v>1546</v>
      </c>
      <c r="AV101" t="s">
        <v>1546</v>
      </c>
      <c r="AW101" t="s">
        <v>1546</v>
      </c>
      <c r="AX101" s="94" t="s">
        <v>1546</v>
      </c>
      <c r="AY101" s="94" t="s">
        <v>1546</v>
      </c>
      <c r="AZ101" s="94" t="s">
        <v>1546</v>
      </c>
      <c r="BA101" s="94" t="s">
        <v>1546</v>
      </c>
      <c r="BB101" s="95" t="s">
        <v>1546</v>
      </c>
      <c r="BC101" s="90" t="s">
        <v>1546</v>
      </c>
      <c r="BD101" t="s">
        <v>351</v>
      </c>
      <c r="BF101">
        <v>21</v>
      </c>
      <c r="BG101" t="str">
        <v>Zamir White</v>
      </c>
      <c r="BH101" t="str">
        <v>LV</v>
      </c>
      <c r="BI101" s="10">
        <v>202.75777855200002</v>
      </c>
      <c r="BJ101" s="97">
        <v>29.112590905885273</v>
      </c>
      <c r="BK101" t="str">
        <v>RB</v>
      </c>
      <c r="BL101" s="13">
        <f t="shared" si="1"/>
        <v>11.264321030666668</v>
      </c>
      <c r="BN101">
        <v>21</v>
      </c>
      <c r="BO101" t="s">
        <v>1117</v>
      </c>
      <c r="BP101" t="s">
        <v>209</v>
      </c>
      <c r="BQ101">
        <v>202.75777855200002</v>
      </c>
      <c r="BR101">
        <v>29.112590905885273</v>
      </c>
      <c r="BS101" t="s">
        <v>349</v>
      </c>
      <c r="BT101">
        <v>11.264321030666668</v>
      </c>
    </row>
    <row r="102" spans="17:72" x14ac:dyDescent="0.35">
      <c r="Q102">
        <v>101</v>
      </c>
      <c r="R102" t="s">
        <v>955</v>
      </c>
      <c r="S102" t="s">
        <v>83</v>
      </c>
      <c r="T102">
        <v>7</v>
      </c>
      <c r="U102" s="94">
        <v>22.295490000000004</v>
      </c>
      <c r="V102" s="94">
        <v>87.621275700000027</v>
      </c>
      <c r="W102" s="94">
        <v>0.55738725000000011</v>
      </c>
      <c r="X102" s="94">
        <v>5.791701999999999</v>
      </c>
      <c r="Y102" s="94">
        <v>4.1005250159999989</v>
      </c>
      <c r="Z102" s="94">
        <v>31.656053123519989</v>
      </c>
      <c r="AA102" s="94">
        <v>0.10251312539999997</v>
      </c>
      <c r="AB102" s="95">
        <v>19.987660150751999</v>
      </c>
      <c r="AC102" s="90">
        <v>0</v>
      </c>
      <c r="AD102" s="90" t="s">
        <v>349</v>
      </c>
      <c r="AF102">
        <v>101</v>
      </c>
      <c r="AG102" t="s">
        <v>601</v>
      </c>
      <c r="AH102" t="s">
        <v>267</v>
      </c>
      <c r="AI102">
        <v>10</v>
      </c>
      <c r="AJ102" s="94">
        <v>0</v>
      </c>
      <c r="AK102" s="94">
        <v>0</v>
      </c>
      <c r="AL102" s="94">
        <v>41.838552000000007</v>
      </c>
      <c r="AM102" s="94">
        <v>25.186808304000003</v>
      </c>
      <c r="AN102" s="94">
        <v>321.13180587600004</v>
      </c>
      <c r="AO102" s="94">
        <v>1.8890106228000001</v>
      </c>
      <c r="AP102" s="95">
        <v>68.634052628400013</v>
      </c>
      <c r="AQ102" s="90">
        <v>0</v>
      </c>
      <c r="AR102" s="90" t="s">
        <v>350</v>
      </c>
      <c r="BF102">
        <v>22</v>
      </c>
      <c r="BG102" t="str">
        <v>Nick Chubb</v>
      </c>
      <c r="BH102" t="str">
        <v>CLE</v>
      </c>
      <c r="BI102" s="10">
        <v>201.11000317100002</v>
      </c>
      <c r="BJ102" s="97">
        <v>28.513250479199279</v>
      </c>
      <c r="BK102" t="str">
        <v>RB</v>
      </c>
      <c r="BL102" s="13">
        <f t="shared" si="1"/>
        <v>11.172777953944445</v>
      </c>
      <c r="BN102">
        <v>22</v>
      </c>
      <c r="BO102" t="s">
        <v>917</v>
      </c>
      <c r="BP102" t="s">
        <v>111</v>
      </c>
      <c r="BQ102">
        <v>201.11000317100002</v>
      </c>
      <c r="BR102">
        <v>28.513250479199279</v>
      </c>
      <c r="BS102" t="s">
        <v>349</v>
      </c>
      <c r="BT102">
        <v>11.172777953944445</v>
      </c>
    </row>
    <row r="103" spans="17:72" x14ac:dyDescent="0.35">
      <c r="Q103">
        <v>102</v>
      </c>
      <c r="R103" t="s">
        <v>1004</v>
      </c>
      <c r="S103" t="s">
        <v>295</v>
      </c>
      <c r="T103">
        <v>5</v>
      </c>
      <c r="U103" s="94">
        <v>12.725672400000001</v>
      </c>
      <c r="V103" s="94">
        <v>51.284459772000005</v>
      </c>
      <c r="W103" s="94">
        <v>0.38177017200000002</v>
      </c>
      <c r="X103" s="94">
        <v>8.8957637999999992</v>
      </c>
      <c r="Y103" s="94">
        <v>6.3960541721999995</v>
      </c>
      <c r="Z103" s="94">
        <v>43.621089454404</v>
      </c>
      <c r="AA103" s="94">
        <v>0.15990135430499999</v>
      </c>
      <c r="AB103" s="95">
        <v>19.136638252670398</v>
      </c>
      <c r="AC103" s="90">
        <v>0</v>
      </c>
      <c r="AD103" s="90" t="s">
        <v>349</v>
      </c>
      <c r="AF103">
        <v>102</v>
      </c>
      <c r="AG103" t="s">
        <v>803</v>
      </c>
      <c r="AH103" t="s">
        <v>183</v>
      </c>
      <c r="AI103">
        <v>10</v>
      </c>
      <c r="AJ103" s="94">
        <v>0</v>
      </c>
      <c r="AK103" s="94">
        <v>0</v>
      </c>
      <c r="AL103" s="94">
        <v>37.820159999999987</v>
      </c>
      <c r="AM103" s="94">
        <v>27.19269503999999</v>
      </c>
      <c r="AN103" s="94">
        <v>268.39190004479985</v>
      </c>
      <c r="AO103" s="94">
        <v>2.3113790783999995</v>
      </c>
      <c r="AP103" s="95">
        <v>67.900159514879974</v>
      </c>
      <c r="AQ103" s="90">
        <v>0</v>
      </c>
      <c r="AR103" s="90" t="s">
        <v>350</v>
      </c>
      <c r="BF103">
        <v>23</v>
      </c>
      <c r="BG103" t="str">
        <v>James Cook</v>
      </c>
      <c r="BH103" t="str">
        <v>BUF</v>
      </c>
      <c r="BI103" s="10">
        <v>200.22272013219842</v>
      </c>
      <c r="BJ103" s="97">
        <v>28.190521664824193</v>
      </c>
      <c r="BK103" t="str">
        <v>RB</v>
      </c>
      <c r="BL103" s="13">
        <f t="shared" si="1"/>
        <v>11.123484451788801</v>
      </c>
      <c r="BN103">
        <v>23</v>
      </c>
      <c r="BO103" t="s">
        <v>716</v>
      </c>
      <c r="BP103" t="s">
        <v>72</v>
      </c>
      <c r="BQ103">
        <v>200.22272013219842</v>
      </c>
      <c r="BR103">
        <v>28.190521664824193</v>
      </c>
      <c r="BS103" t="s">
        <v>349</v>
      </c>
      <c r="BT103">
        <v>11.123484451788801</v>
      </c>
    </row>
    <row r="104" spans="17:72" x14ac:dyDescent="0.35">
      <c r="Q104">
        <v>103</v>
      </c>
      <c r="R104" t="s">
        <v>1075</v>
      </c>
      <c r="S104" t="s">
        <v>72</v>
      </c>
      <c r="T104">
        <v>13</v>
      </c>
      <c r="U104" s="94">
        <v>13.412985600000001</v>
      </c>
      <c r="V104" s="94">
        <v>57.675838079999998</v>
      </c>
      <c r="W104" s="94">
        <v>0.40238956800000003</v>
      </c>
      <c r="X104" s="94">
        <v>6.0738047999999987</v>
      </c>
      <c r="Y104" s="94">
        <v>4.2516633599999984</v>
      </c>
      <c r="Z104" s="94">
        <v>39.072786278399981</v>
      </c>
      <c r="AA104" s="94">
        <v>0.17006653439999994</v>
      </c>
      <c r="AB104" s="95">
        <v>17.361262410239998</v>
      </c>
      <c r="AC104" s="90">
        <v>0</v>
      </c>
      <c r="AD104" s="90" t="s">
        <v>349</v>
      </c>
      <c r="AF104">
        <v>103</v>
      </c>
      <c r="AG104" t="s">
        <v>891</v>
      </c>
      <c r="AH104" t="s">
        <v>209</v>
      </c>
      <c r="AI104">
        <v>13</v>
      </c>
      <c r="AJ104" s="94">
        <v>0</v>
      </c>
      <c r="AK104" s="94">
        <v>0</v>
      </c>
      <c r="AL104" s="94">
        <v>39.617479999999993</v>
      </c>
      <c r="AM104" s="94">
        <v>22.819668479999994</v>
      </c>
      <c r="AN104" s="94">
        <v>282.96388915199992</v>
      </c>
      <c r="AO104" s="94">
        <v>1.4148194457599996</v>
      </c>
      <c r="AP104" s="95">
        <v>59.60497406975999</v>
      </c>
      <c r="AQ104" s="90">
        <v>0</v>
      </c>
      <c r="AR104" s="90" t="s">
        <v>350</v>
      </c>
      <c r="BF104">
        <v>24</v>
      </c>
      <c r="BG104" t="str">
        <v>D'Andre Swift</v>
      </c>
      <c r="BH104" t="str">
        <v>CHI</v>
      </c>
      <c r="BI104" s="10">
        <v>198.94003637759999</v>
      </c>
      <c r="BJ104" s="97">
        <v>27.72397492693225</v>
      </c>
      <c r="BK104" t="str">
        <v>RB</v>
      </c>
      <c r="BL104" s="13">
        <f t="shared" si="1"/>
        <v>11.0522242432</v>
      </c>
      <c r="BN104">
        <v>24</v>
      </c>
      <c r="BO104" t="s">
        <v>550</v>
      </c>
      <c r="BP104" t="s">
        <v>92</v>
      </c>
      <c r="BQ104">
        <v>198.94003637759999</v>
      </c>
      <c r="BR104">
        <v>27.72397492693225</v>
      </c>
      <c r="BS104" t="s">
        <v>349</v>
      </c>
      <c r="BT104">
        <v>11.0522242432</v>
      </c>
    </row>
    <row r="105" spans="17:72" x14ac:dyDescent="0.35">
      <c r="Q105">
        <v>104</v>
      </c>
      <c r="R105" t="s">
        <v>1052</v>
      </c>
      <c r="S105" t="s">
        <v>103</v>
      </c>
      <c r="T105">
        <v>7</v>
      </c>
      <c r="U105" s="94">
        <v>15.746875199999998</v>
      </c>
      <c r="V105" s="94">
        <v>62.987500799999992</v>
      </c>
      <c r="W105" s="94">
        <v>0.39367187999999997</v>
      </c>
      <c r="X105" s="94">
        <v>6.2356811999999993</v>
      </c>
      <c r="Y105" s="94">
        <v>4.3649768399999989</v>
      </c>
      <c r="Z105" s="94">
        <v>27.062856407999995</v>
      </c>
      <c r="AA105" s="94">
        <v>8.729953679999998E-2</v>
      </c>
      <c r="AB105" s="95">
        <v>16.255841061599998</v>
      </c>
      <c r="AC105" s="90">
        <v>0</v>
      </c>
      <c r="AD105" s="90" t="s">
        <v>349</v>
      </c>
      <c r="AF105">
        <v>104</v>
      </c>
      <c r="AG105" t="s">
        <v>723</v>
      </c>
      <c r="AH105" t="s">
        <v>1705</v>
      </c>
      <c r="AI105">
        <v>14</v>
      </c>
      <c r="AJ105" s="94">
        <v>0</v>
      </c>
      <c r="AK105" s="94">
        <v>0</v>
      </c>
      <c r="AL105" s="94">
        <v>39.877523000000004</v>
      </c>
      <c r="AM105" s="94">
        <v>25.122839490000004</v>
      </c>
      <c r="AN105" s="94">
        <v>251.22839490000004</v>
      </c>
      <c r="AO105" s="94">
        <v>1.3817561719500002</v>
      </c>
      <c r="AP105" s="95">
        <v>58.536216011700006</v>
      </c>
      <c r="AQ105" s="90">
        <v>0</v>
      </c>
      <c r="AR105" s="90" t="s">
        <v>350</v>
      </c>
      <c r="BF105">
        <v>25</v>
      </c>
      <c r="BG105" t="str">
        <v>Ezekiel Elliott</v>
      </c>
      <c r="BH105" t="str">
        <v>DAL</v>
      </c>
      <c r="BI105" s="10">
        <v>198.82342243596003</v>
      </c>
      <c r="BJ105" s="97">
        <v>27.681559285610057</v>
      </c>
      <c r="BK105" t="str">
        <v>RB</v>
      </c>
      <c r="BL105" s="13">
        <f t="shared" si="1"/>
        <v>11.045745690886669</v>
      </c>
      <c r="BN105">
        <v>25</v>
      </c>
      <c r="BO105" t="s">
        <v>645</v>
      </c>
      <c r="BP105" t="s">
        <v>119</v>
      </c>
      <c r="BQ105">
        <v>198.82342243596003</v>
      </c>
      <c r="BR105">
        <v>27.681559285610057</v>
      </c>
      <c r="BS105" t="s">
        <v>349</v>
      </c>
      <c r="BT105">
        <v>11.045745690886669</v>
      </c>
    </row>
    <row r="106" spans="17:72" x14ac:dyDescent="0.35">
      <c r="Q106">
        <v>105</v>
      </c>
      <c r="R106" t="s">
        <v>772</v>
      </c>
      <c r="S106" t="s">
        <v>287</v>
      </c>
      <c r="T106">
        <v>9</v>
      </c>
      <c r="U106" s="94">
        <v>14.629381199999997</v>
      </c>
      <c r="V106" s="94">
        <v>63.637808219999982</v>
      </c>
      <c r="W106" s="94">
        <v>0.36573452999999995</v>
      </c>
      <c r="X106" s="94">
        <v>5.3253395999999995</v>
      </c>
      <c r="Y106" s="94">
        <v>3.7277377199999995</v>
      </c>
      <c r="Z106" s="94">
        <v>30.530171926799994</v>
      </c>
      <c r="AA106" s="94">
        <v>0.14165403335999999</v>
      </c>
      <c r="AB106" s="95">
        <v>16.188867114839997</v>
      </c>
      <c r="AC106" s="90">
        <v>0</v>
      </c>
      <c r="AD106" s="90" t="s">
        <v>349</v>
      </c>
      <c r="AF106">
        <v>105</v>
      </c>
      <c r="AG106" t="s">
        <v>386</v>
      </c>
      <c r="AH106" t="s">
        <v>243</v>
      </c>
      <c r="AI106">
        <v>11</v>
      </c>
      <c r="AJ106" s="94">
        <v>0</v>
      </c>
      <c r="AK106" s="94">
        <v>0</v>
      </c>
      <c r="AL106" s="94">
        <v>33.379976783999993</v>
      </c>
      <c r="AM106" s="94">
        <v>19.894466163263996</v>
      </c>
      <c r="AN106" s="94">
        <v>257.23544749100347</v>
      </c>
      <c r="AO106" s="94">
        <v>1.6910296238774398</v>
      </c>
      <c r="AP106" s="95">
        <v>55.764188655628978</v>
      </c>
      <c r="AQ106" s="90">
        <v>0</v>
      </c>
      <c r="AR106" s="90" t="s">
        <v>350</v>
      </c>
      <c r="BF106">
        <v>26</v>
      </c>
      <c r="BG106" t="str">
        <v>Zack Moss</v>
      </c>
      <c r="BH106" t="str">
        <v>CIN</v>
      </c>
      <c r="BI106" s="10">
        <v>178.71669185126402</v>
      </c>
      <c r="BJ106" s="97">
        <v>20.368198115850024</v>
      </c>
      <c r="BK106" t="str">
        <v>RB</v>
      </c>
      <c r="BL106" s="13">
        <f t="shared" si="1"/>
        <v>9.9287051028480011</v>
      </c>
      <c r="BN106">
        <v>26</v>
      </c>
      <c r="BO106" t="s">
        <v>1116</v>
      </c>
      <c r="BP106" t="s">
        <v>103</v>
      </c>
      <c r="BQ106">
        <v>178.71669185126402</v>
      </c>
      <c r="BR106">
        <v>20.368198115850024</v>
      </c>
      <c r="BS106" t="s">
        <v>349</v>
      </c>
      <c r="BT106">
        <v>9.9287051028480011</v>
      </c>
    </row>
    <row r="107" spans="17:72" x14ac:dyDescent="0.35">
      <c r="Q107">
        <v>106</v>
      </c>
      <c r="R107" t="s">
        <v>1268</v>
      </c>
      <c r="S107" t="s">
        <v>227</v>
      </c>
      <c r="T107">
        <v>13</v>
      </c>
      <c r="U107" s="94">
        <v>12.442080000000001</v>
      </c>
      <c r="V107" s="94">
        <v>52.256736000000004</v>
      </c>
      <c r="W107" s="94">
        <v>0.31105200000000005</v>
      </c>
      <c r="X107" s="94">
        <v>6.2210399999999995</v>
      </c>
      <c r="Y107" s="94">
        <v>4.1992019999999997</v>
      </c>
      <c r="Z107" s="94">
        <v>31.913935199999997</v>
      </c>
      <c r="AA107" s="94">
        <v>0.10078084799999999</v>
      </c>
      <c r="AB107" s="95">
        <v>15.087266208000001</v>
      </c>
      <c r="AC107" s="90">
        <v>0</v>
      </c>
      <c r="AD107" s="90" t="s">
        <v>349</v>
      </c>
      <c r="AF107">
        <v>106</v>
      </c>
      <c r="AG107" t="s">
        <v>1757</v>
      </c>
      <c r="AH107" t="s">
        <v>59</v>
      </c>
      <c r="AI107">
        <v>13</v>
      </c>
      <c r="AJ107" s="94">
        <v>0</v>
      </c>
      <c r="AK107" s="94">
        <v>0</v>
      </c>
      <c r="AL107" s="94">
        <v>31.760937600000002</v>
      </c>
      <c r="AM107" s="94">
        <v>18.707192246400002</v>
      </c>
      <c r="AN107" s="94">
        <v>246.37372188508803</v>
      </c>
      <c r="AO107" s="94">
        <v>1.3095034572480002</v>
      </c>
      <c r="AP107" s="95">
        <v>51.201585178396805</v>
      </c>
      <c r="AQ107" s="90">
        <v>0</v>
      </c>
      <c r="AR107" s="90" t="s">
        <v>350</v>
      </c>
      <c r="BF107">
        <v>27</v>
      </c>
      <c r="BG107" t="str">
        <v>Brian Robinson</v>
      </c>
      <c r="BH107" t="str">
        <v>WSH</v>
      </c>
      <c r="BI107" s="10">
        <v>178.01460856166395</v>
      </c>
      <c r="BJ107" s="97">
        <v>20.112831454101119</v>
      </c>
      <c r="BK107" t="str">
        <v>RB</v>
      </c>
      <c r="BL107" s="13">
        <f t="shared" si="1"/>
        <v>9.8897004756479969</v>
      </c>
      <c r="BN107">
        <v>27</v>
      </c>
      <c r="BO107" t="s">
        <v>461</v>
      </c>
      <c r="BP107" t="s">
        <v>1705</v>
      </c>
      <c r="BQ107">
        <v>178.01460856166395</v>
      </c>
      <c r="BR107">
        <v>20.112831454101119</v>
      </c>
      <c r="BS107" t="s">
        <v>349</v>
      </c>
      <c r="BT107">
        <v>9.8897004756479969</v>
      </c>
    </row>
    <row r="108" spans="17:72" x14ac:dyDescent="0.35">
      <c r="Q108">
        <v>107</v>
      </c>
      <c r="R108" t="s">
        <v>1758</v>
      </c>
      <c r="S108" t="s">
        <v>217</v>
      </c>
      <c r="T108">
        <v>10</v>
      </c>
      <c r="U108" s="94">
        <v>8.422198400000001</v>
      </c>
      <c r="V108" s="94">
        <v>37.057672960000005</v>
      </c>
      <c r="W108" s="94">
        <v>0.37057672960000004</v>
      </c>
      <c r="X108" s="94">
        <v>5.8633007999999993</v>
      </c>
      <c r="Y108" s="94">
        <v>4.1043105599999992</v>
      </c>
      <c r="Z108" s="94">
        <v>28.730173919999995</v>
      </c>
      <c r="AA108" s="94">
        <v>0.20521552799999998</v>
      </c>
      <c r="AB108" s="95">
        <v>14.137848793600002</v>
      </c>
      <c r="AC108" s="90">
        <v>0</v>
      </c>
      <c r="AD108" s="90" t="s">
        <v>349</v>
      </c>
      <c r="AF108">
        <v>107</v>
      </c>
      <c r="AG108" t="s">
        <v>404</v>
      </c>
      <c r="AH108" t="s">
        <v>259</v>
      </c>
      <c r="AI108">
        <v>7</v>
      </c>
      <c r="AJ108" s="94">
        <v>0</v>
      </c>
      <c r="AK108" s="94">
        <v>0</v>
      </c>
      <c r="AL108" s="94">
        <v>29.625595999999998</v>
      </c>
      <c r="AM108" s="94">
        <v>17.834608791999997</v>
      </c>
      <c r="AN108" s="94">
        <v>232.91999082351998</v>
      </c>
      <c r="AO108" s="94">
        <v>1.6051147912799997</v>
      </c>
      <c r="AP108" s="95">
        <v>50.757296622031994</v>
      </c>
      <c r="AQ108" s="90">
        <v>0</v>
      </c>
      <c r="AR108" s="90" t="s">
        <v>350</v>
      </c>
      <c r="BF108">
        <v>28</v>
      </c>
      <c r="BG108" t="str">
        <v>Devin Singletary</v>
      </c>
      <c r="BH108" t="str">
        <v>NYG</v>
      </c>
      <c r="BI108" s="10">
        <v>177.96139799370241</v>
      </c>
      <c r="BJ108" s="97">
        <v>20.093477332857407</v>
      </c>
      <c r="BK108" t="str">
        <v>RB</v>
      </c>
      <c r="BL108" s="13">
        <f t="shared" si="1"/>
        <v>9.8867443329834668</v>
      </c>
      <c r="BN108">
        <v>28</v>
      </c>
      <c r="BO108" t="s">
        <v>604</v>
      </c>
      <c r="BP108" t="s">
        <v>251</v>
      </c>
      <c r="BQ108">
        <v>177.96139799370241</v>
      </c>
      <c r="BR108">
        <v>20.093477332857407</v>
      </c>
      <c r="BS108" t="s">
        <v>349</v>
      </c>
      <c r="BT108">
        <v>9.8867443329834668</v>
      </c>
    </row>
    <row r="109" spans="17:72" x14ac:dyDescent="0.35">
      <c r="Q109">
        <v>108</v>
      </c>
      <c r="R109" t="s">
        <v>582</v>
      </c>
      <c r="S109" t="s">
        <v>36</v>
      </c>
      <c r="T109">
        <v>14</v>
      </c>
      <c r="U109" s="94">
        <v>9.08019</v>
      </c>
      <c r="V109" s="94">
        <v>37.228778999999996</v>
      </c>
      <c r="W109" s="94">
        <v>0.23608493999999999</v>
      </c>
      <c r="X109" s="94">
        <v>5.8969050000000003</v>
      </c>
      <c r="Y109" s="94">
        <v>4.4226787500000002</v>
      </c>
      <c r="Z109" s="94">
        <v>29.941535137500001</v>
      </c>
      <c r="AA109" s="94">
        <v>8.8453575000000007E-2</v>
      </c>
      <c r="AB109" s="95">
        <v>13.08694125375</v>
      </c>
      <c r="AC109" s="90">
        <v>0</v>
      </c>
      <c r="AD109" s="90" t="s">
        <v>349</v>
      </c>
      <c r="AF109">
        <v>108</v>
      </c>
      <c r="AG109" t="s">
        <v>486</v>
      </c>
      <c r="AH109" t="s">
        <v>111</v>
      </c>
      <c r="AI109">
        <v>5</v>
      </c>
      <c r="AJ109" s="94">
        <v>0</v>
      </c>
      <c r="AK109" s="94">
        <v>0</v>
      </c>
      <c r="AL109" s="94">
        <v>32.259149999999998</v>
      </c>
      <c r="AM109" s="94">
        <v>18.065124000000001</v>
      </c>
      <c r="AN109" s="94">
        <v>224.00753760000001</v>
      </c>
      <c r="AO109" s="94">
        <v>1.4452099200000001</v>
      </c>
      <c r="AP109" s="95">
        <v>49.137137279999997</v>
      </c>
      <c r="AQ109" s="90">
        <v>0</v>
      </c>
      <c r="AR109" s="90" t="s">
        <v>350</v>
      </c>
      <c r="BF109">
        <v>29</v>
      </c>
      <c r="BG109" t="str">
        <v>David Montgomery</v>
      </c>
      <c r="BH109" t="str">
        <v>DET</v>
      </c>
      <c r="BI109" s="10">
        <v>177.85558886989602</v>
      </c>
      <c r="BJ109" s="97">
        <v>20.054991695712555</v>
      </c>
      <c r="BK109" t="str">
        <v>RB</v>
      </c>
      <c r="BL109" s="13">
        <f t="shared" si="1"/>
        <v>9.8808660483275563</v>
      </c>
      <c r="BN109">
        <v>29</v>
      </c>
      <c r="BO109" t="s">
        <v>568</v>
      </c>
      <c r="BP109" t="s">
        <v>138</v>
      </c>
      <c r="BQ109">
        <v>177.85558886989602</v>
      </c>
      <c r="BR109">
        <v>20.054991695712555</v>
      </c>
      <c r="BS109" t="s">
        <v>349</v>
      </c>
      <c r="BT109">
        <v>9.8808660483275563</v>
      </c>
    </row>
    <row r="110" spans="17:72" x14ac:dyDescent="0.35">
      <c r="Q110">
        <v>109</v>
      </c>
      <c r="R110" t="s">
        <v>1759</v>
      </c>
      <c r="S110" t="s">
        <v>174</v>
      </c>
      <c r="T110">
        <v>9</v>
      </c>
      <c r="U110" s="94">
        <v>8.5732359999999996</v>
      </c>
      <c r="V110" s="94">
        <v>34.035746920000001</v>
      </c>
      <c r="W110" s="94">
        <v>0.25719707999999997</v>
      </c>
      <c r="X110" s="94">
        <v>12.085163999999995</v>
      </c>
      <c r="Y110" s="94">
        <v>0</v>
      </c>
      <c r="Z110" s="94">
        <v>0</v>
      </c>
      <c r="AA110" s="94">
        <v>0</v>
      </c>
      <c r="AB110" s="95">
        <v>4.9467571719999999</v>
      </c>
      <c r="AC110" s="90">
        <v>0</v>
      </c>
      <c r="AD110" s="90" t="s">
        <v>349</v>
      </c>
      <c r="AF110">
        <v>109</v>
      </c>
      <c r="AG110" t="s">
        <v>695</v>
      </c>
      <c r="AH110" t="s">
        <v>280</v>
      </c>
      <c r="AI110">
        <v>5</v>
      </c>
      <c r="AJ110" s="94">
        <v>0</v>
      </c>
      <c r="AK110" s="94">
        <v>0</v>
      </c>
      <c r="AL110" s="94">
        <v>29.024120999999997</v>
      </c>
      <c r="AM110" s="94">
        <v>19.097871617999999</v>
      </c>
      <c r="AN110" s="94">
        <v>207.02092833911999</v>
      </c>
      <c r="AO110" s="94">
        <v>1.33685101326</v>
      </c>
      <c r="AP110" s="95">
        <v>47.821070531472003</v>
      </c>
      <c r="AQ110" s="90">
        <v>0</v>
      </c>
      <c r="AR110" s="90" t="s">
        <v>350</v>
      </c>
      <c r="BF110">
        <v>30</v>
      </c>
      <c r="BG110" t="str">
        <v>Tony Pollard</v>
      </c>
      <c r="BH110" t="str">
        <v>TEN</v>
      </c>
      <c r="BI110" s="10">
        <v>173.862995255334</v>
      </c>
      <c r="BJ110" s="97">
        <v>18.602777523728051</v>
      </c>
      <c r="BK110" t="str">
        <v>RB</v>
      </c>
      <c r="BL110" s="13">
        <f t="shared" si="1"/>
        <v>9.6590552919629999</v>
      </c>
      <c r="BN110">
        <v>30</v>
      </c>
      <c r="BO110" t="s">
        <v>1046</v>
      </c>
      <c r="BP110" t="s">
        <v>303</v>
      </c>
      <c r="BQ110">
        <v>173.862995255334</v>
      </c>
      <c r="BR110">
        <v>18.602777523728051</v>
      </c>
      <c r="BS110" t="s">
        <v>349</v>
      </c>
      <c r="BT110">
        <v>9.6590552919629999</v>
      </c>
    </row>
    <row r="111" spans="17:72" x14ac:dyDescent="0.35">
      <c r="Q111">
        <v>110</v>
      </c>
      <c r="R111" t="s">
        <v>1546</v>
      </c>
      <c r="S111" t="s">
        <v>1546</v>
      </c>
      <c r="T111" t="s">
        <v>1546</v>
      </c>
      <c r="U111" s="94" t="s">
        <v>1546</v>
      </c>
      <c r="V111" s="94" t="s">
        <v>1546</v>
      </c>
      <c r="W111" s="94" t="s">
        <v>1546</v>
      </c>
      <c r="X111" s="94" t="s">
        <v>1546</v>
      </c>
      <c r="Y111" s="94" t="s">
        <v>1546</v>
      </c>
      <c r="Z111" s="94" t="s">
        <v>1546</v>
      </c>
      <c r="AA111" s="94" t="s">
        <v>1546</v>
      </c>
      <c r="AB111" s="95" t="s">
        <v>1546</v>
      </c>
      <c r="AC111" s="90" t="s">
        <v>1546</v>
      </c>
      <c r="AD111" s="90" t="s">
        <v>349</v>
      </c>
      <c r="AF111">
        <v>110</v>
      </c>
      <c r="AG111" t="s">
        <v>1054</v>
      </c>
      <c r="AH111" t="s">
        <v>209</v>
      </c>
      <c r="AI111">
        <v>13</v>
      </c>
      <c r="AJ111" s="94">
        <v>0</v>
      </c>
      <c r="AK111" s="94">
        <v>0</v>
      </c>
      <c r="AL111" s="94">
        <v>30.295719999999992</v>
      </c>
      <c r="AM111" s="94">
        <v>17.177673239999994</v>
      </c>
      <c r="AN111" s="94">
        <v>241.17453228959991</v>
      </c>
      <c r="AO111" s="94">
        <v>0.94477202819999961</v>
      </c>
      <c r="AP111" s="95">
        <v>46.96375863815998</v>
      </c>
      <c r="AQ111" s="90">
        <v>0</v>
      </c>
      <c r="AR111" s="90" t="s">
        <v>350</v>
      </c>
      <c r="BF111">
        <v>31</v>
      </c>
      <c r="BG111" t="str">
        <v>Gus Edwards</v>
      </c>
      <c r="BH111" t="str">
        <v>LAC</v>
      </c>
      <c r="BI111" s="10">
        <v>173.226964945048</v>
      </c>
      <c r="BJ111" s="97">
        <v>18.371436115215996</v>
      </c>
      <c r="BK111" t="str">
        <v>RB</v>
      </c>
      <c r="BL111" s="13">
        <f t="shared" si="1"/>
        <v>9.6237202747248887</v>
      </c>
      <c r="BN111">
        <v>31</v>
      </c>
      <c r="BO111" t="s">
        <v>667</v>
      </c>
      <c r="BP111" t="s">
        <v>199</v>
      </c>
      <c r="BQ111">
        <v>173.226964945048</v>
      </c>
      <c r="BR111">
        <v>18.371436115215996</v>
      </c>
      <c r="BS111" t="s">
        <v>349</v>
      </c>
      <c r="BT111">
        <v>9.6237202747248887</v>
      </c>
    </row>
    <row r="112" spans="17:72" x14ac:dyDescent="0.35">
      <c r="Q112">
        <v>111</v>
      </c>
      <c r="R112" t="s">
        <v>1546</v>
      </c>
      <c r="S112" t="s">
        <v>1546</v>
      </c>
      <c r="T112" t="s">
        <v>1546</v>
      </c>
      <c r="U112" s="94" t="s">
        <v>1546</v>
      </c>
      <c r="V112" s="94" t="s">
        <v>1546</v>
      </c>
      <c r="W112" s="94" t="s">
        <v>1546</v>
      </c>
      <c r="X112" s="94" t="s">
        <v>1546</v>
      </c>
      <c r="Y112" s="94" t="s">
        <v>1546</v>
      </c>
      <c r="Z112" s="94" t="s">
        <v>1546</v>
      </c>
      <c r="AA112" s="94" t="s">
        <v>1546</v>
      </c>
      <c r="AB112" s="95" t="s">
        <v>1546</v>
      </c>
      <c r="AC112" s="90" t="s">
        <v>1546</v>
      </c>
      <c r="AD112" s="90" t="s">
        <v>349</v>
      </c>
      <c r="AF112">
        <v>111</v>
      </c>
      <c r="AG112" t="s">
        <v>1363</v>
      </c>
      <c r="AH112" t="s">
        <v>199</v>
      </c>
      <c r="AI112">
        <v>5</v>
      </c>
      <c r="AJ112" s="94">
        <v>0</v>
      </c>
      <c r="AK112" s="94">
        <v>0</v>
      </c>
      <c r="AL112" s="94">
        <v>27.918092999999995</v>
      </c>
      <c r="AM112" s="94">
        <v>19.626419378999994</v>
      </c>
      <c r="AN112" s="94">
        <v>201.56332702232993</v>
      </c>
      <c r="AO112" s="94">
        <v>1.1775851627399996</v>
      </c>
      <c r="AP112" s="95">
        <v>46.84826305767298</v>
      </c>
      <c r="AQ112" s="90">
        <v>0</v>
      </c>
      <c r="AR112" s="90" t="s">
        <v>350</v>
      </c>
      <c r="BF112">
        <v>32</v>
      </c>
      <c r="BG112" t="str">
        <v>Chuba Hubbard</v>
      </c>
      <c r="BH112" t="str">
        <v>CAR</v>
      </c>
      <c r="BI112" s="10">
        <v>173.15002279344</v>
      </c>
      <c r="BJ112" s="97">
        <v>18.343450175805437</v>
      </c>
      <c r="BK112" t="str">
        <v>RB</v>
      </c>
      <c r="BL112" s="13">
        <f t="shared" si="1"/>
        <v>9.6194457107466675</v>
      </c>
      <c r="BN112">
        <v>32</v>
      </c>
      <c r="BO112" t="s">
        <v>515</v>
      </c>
      <c r="BP112" t="s">
        <v>83</v>
      </c>
      <c r="BQ112">
        <v>173.15002279344</v>
      </c>
      <c r="BR112">
        <v>18.343450175805437</v>
      </c>
      <c r="BS112" t="s">
        <v>349</v>
      </c>
      <c r="BT112">
        <v>9.6194457107466675</v>
      </c>
    </row>
    <row r="113" spans="17:72" x14ac:dyDescent="0.35">
      <c r="Q113">
        <v>112</v>
      </c>
      <c r="R113" t="s">
        <v>1546</v>
      </c>
      <c r="S113" t="s">
        <v>1546</v>
      </c>
      <c r="T113" t="s">
        <v>1546</v>
      </c>
      <c r="U113" s="94" t="s">
        <v>1546</v>
      </c>
      <c r="V113" s="94" t="s">
        <v>1546</v>
      </c>
      <c r="W113" s="94" t="s">
        <v>1546</v>
      </c>
      <c r="X113" s="94" t="s">
        <v>1546</v>
      </c>
      <c r="Y113" s="94" t="s">
        <v>1546</v>
      </c>
      <c r="Z113" s="94" t="s">
        <v>1546</v>
      </c>
      <c r="AA113" s="94" t="s">
        <v>1546</v>
      </c>
      <c r="AB113" s="95" t="s">
        <v>1546</v>
      </c>
      <c r="AC113" s="90" t="s">
        <v>1546</v>
      </c>
      <c r="AD113" s="90" t="s">
        <v>349</v>
      </c>
      <c r="AF113">
        <v>112</v>
      </c>
      <c r="AG113" t="s">
        <v>709</v>
      </c>
      <c r="AH113" t="s">
        <v>251</v>
      </c>
      <c r="AI113">
        <v>13</v>
      </c>
      <c r="AJ113" s="94">
        <v>0</v>
      </c>
      <c r="AK113" s="94">
        <v>0</v>
      </c>
      <c r="AL113" s="94">
        <v>29.424695999999987</v>
      </c>
      <c r="AM113" s="94">
        <v>16.507254455999995</v>
      </c>
      <c r="AN113" s="94">
        <v>232.75228782959991</v>
      </c>
      <c r="AO113" s="94">
        <v>0.90789899507999972</v>
      </c>
      <c r="AP113" s="95">
        <v>45.229877209439984</v>
      </c>
      <c r="AQ113" s="90">
        <v>0</v>
      </c>
      <c r="AR113" s="90" t="s">
        <v>350</v>
      </c>
      <c r="BF113">
        <v>33</v>
      </c>
      <c r="BG113" t="str">
        <v>Raheem Mostert</v>
      </c>
      <c r="BH113" t="str">
        <v>MIA</v>
      </c>
      <c r="BI113" s="10">
        <v>171.84973880536003</v>
      </c>
      <c r="BJ113" s="97">
        <v>17.87050175746224</v>
      </c>
      <c r="BK113" t="str">
        <v>RB</v>
      </c>
      <c r="BL113" s="13">
        <f t="shared" si="1"/>
        <v>9.5472077114088911</v>
      </c>
      <c r="BN113">
        <v>33</v>
      </c>
      <c r="BO113" t="s">
        <v>956</v>
      </c>
      <c r="BP113" t="s">
        <v>217</v>
      </c>
      <c r="BQ113">
        <v>171.84973880536003</v>
      </c>
      <c r="BR113">
        <v>17.87050175746224</v>
      </c>
      <c r="BS113" t="s">
        <v>349</v>
      </c>
      <c r="BT113">
        <v>9.5472077114088911</v>
      </c>
    </row>
    <row r="114" spans="17:72" x14ac:dyDescent="0.35">
      <c r="Q114">
        <v>113</v>
      </c>
      <c r="R114" t="s">
        <v>1546</v>
      </c>
      <c r="S114" t="s">
        <v>1546</v>
      </c>
      <c r="T114" t="s">
        <v>1546</v>
      </c>
      <c r="U114" s="94" t="s">
        <v>1546</v>
      </c>
      <c r="V114" s="94" t="s">
        <v>1546</v>
      </c>
      <c r="W114" s="94" t="s">
        <v>1546</v>
      </c>
      <c r="X114" s="94" t="s">
        <v>1546</v>
      </c>
      <c r="Y114" s="94" t="s">
        <v>1546</v>
      </c>
      <c r="Z114" s="94" t="s">
        <v>1546</v>
      </c>
      <c r="AA114" s="94" t="s">
        <v>1546</v>
      </c>
      <c r="AB114" s="95" t="s">
        <v>1546</v>
      </c>
      <c r="AC114" s="90" t="s">
        <v>1546</v>
      </c>
      <c r="AD114" s="90" t="s">
        <v>349</v>
      </c>
      <c r="AF114">
        <v>113</v>
      </c>
      <c r="AG114" t="s">
        <v>1760</v>
      </c>
      <c r="AH114" t="s">
        <v>199</v>
      </c>
      <c r="AI114">
        <v>5</v>
      </c>
      <c r="AJ114" s="94">
        <v>0</v>
      </c>
      <c r="AK114" s="94">
        <v>0</v>
      </c>
      <c r="AL114" s="94">
        <v>27.918092999999995</v>
      </c>
      <c r="AM114" s="94">
        <v>16.639183427999996</v>
      </c>
      <c r="AN114" s="94">
        <v>211.81680503843995</v>
      </c>
      <c r="AO114" s="94">
        <v>1.1980212068159997</v>
      </c>
      <c r="AP114" s="95">
        <v>45.008991172739982</v>
      </c>
      <c r="AQ114" s="90">
        <v>0</v>
      </c>
      <c r="AR114" s="90" t="s">
        <v>350</v>
      </c>
      <c r="BF114">
        <v>34</v>
      </c>
      <c r="BG114" t="str">
        <v>Austin Ekeler</v>
      </c>
      <c r="BH114" t="str">
        <v>WSH</v>
      </c>
      <c r="BI114" s="10">
        <v>167.22143900644699</v>
      </c>
      <c r="BJ114" s="97">
        <v>16.187064070325668</v>
      </c>
      <c r="BK114" t="str">
        <v>RB</v>
      </c>
      <c r="BL114" s="13">
        <f t="shared" si="1"/>
        <v>9.2900799448026099</v>
      </c>
      <c r="BN114">
        <v>34</v>
      </c>
      <c r="BO114" t="s">
        <v>429</v>
      </c>
      <c r="BP114" t="s">
        <v>1705</v>
      </c>
      <c r="BQ114">
        <v>167.22143900644699</v>
      </c>
      <c r="BR114">
        <v>16.187064070325668</v>
      </c>
      <c r="BS114" t="s">
        <v>349</v>
      </c>
      <c r="BT114">
        <v>9.2900799448026099</v>
      </c>
    </row>
    <row r="115" spans="17:72" x14ac:dyDescent="0.35">
      <c r="Q115">
        <v>114</v>
      </c>
      <c r="R115" t="s">
        <v>1546</v>
      </c>
      <c r="S115" t="s">
        <v>1546</v>
      </c>
      <c r="T115" t="s">
        <v>1546</v>
      </c>
      <c r="U115" s="94" t="s">
        <v>1546</v>
      </c>
      <c r="V115" s="94" t="s">
        <v>1546</v>
      </c>
      <c r="W115" s="94" t="s">
        <v>1546</v>
      </c>
      <c r="X115" s="94" t="s">
        <v>1546</v>
      </c>
      <c r="Y115" s="94" t="s">
        <v>1546</v>
      </c>
      <c r="Z115" s="94" t="s">
        <v>1546</v>
      </c>
      <c r="AA115" s="94" t="s">
        <v>1546</v>
      </c>
      <c r="AB115" s="95" t="s">
        <v>1546</v>
      </c>
      <c r="AC115" s="90" t="s">
        <v>1546</v>
      </c>
      <c r="AD115" s="90" t="s">
        <v>349</v>
      </c>
      <c r="AF115">
        <v>114</v>
      </c>
      <c r="AG115" t="s">
        <v>1761</v>
      </c>
      <c r="AH115" t="s">
        <v>236</v>
      </c>
      <c r="AI115">
        <v>11</v>
      </c>
      <c r="AJ115" s="94">
        <v>0</v>
      </c>
      <c r="AK115" s="94">
        <v>0</v>
      </c>
      <c r="AL115" s="94">
        <v>28.344147999999993</v>
      </c>
      <c r="AM115" s="94">
        <v>16.751391467999994</v>
      </c>
      <c r="AN115" s="94">
        <v>215.75792210783993</v>
      </c>
      <c r="AO115" s="94">
        <v>1.1055918368879998</v>
      </c>
      <c r="AP115" s="95">
        <v>44.960734700111985</v>
      </c>
      <c r="AQ115" s="90">
        <v>0</v>
      </c>
      <c r="AR115" s="90" t="s">
        <v>350</v>
      </c>
      <c r="BF115">
        <v>35</v>
      </c>
      <c r="BG115" t="str">
        <v>Najee Harris</v>
      </c>
      <c r="BH115" t="str">
        <v>PIT</v>
      </c>
      <c r="BI115" s="10">
        <v>162.93086709732</v>
      </c>
      <c r="BJ115" s="97">
        <v>14.626467141645687</v>
      </c>
      <c r="BK115" t="str">
        <v>RB</v>
      </c>
      <c r="BL115" s="13">
        <f t="shared" si="1"/>
        <v>9.0517148387400006</v>
      </c>
      <c r="BN115">
        <v>35</v>
      </c>
      <c r="BO115" t="s">
        <v>912</v>
      </c>
      <c r="BP115" t="s">
        <v>273</v>
      </c>
      <c r="BQ115">
        <v>162.93086709732</v>
      </c>
      <c r="BR115">
        <v>14.626467141645687</v>
      </c>
      <c r="BS115" t="s">
        <v>349</v>
      </c>
      <c r="BT115">
        <v>9.0517148387400006</v>
      </c>
    </row>
    <row r="116" spans="17:72" x14ac:dyDescent="0.35">
      <c r="Q116">
        <v>115</v>
      </c>
      <c r="R116" t="s">
        <v>1546</v>
      </c>
      <c r="S116" t="s">
        <v>1546</v>
      </c>
      <c r="T116" t="s">
        <v>1546</v>
      </c>
      <c r="U116" s="94" t="s">
        <v>1546</v>
      </c>
      <c r="V116" s="94" t="s">
        <v>1546</v>
      </c>
      <c r="W116" s="94" t="s">
        <v>1546</v>
      </c>
      <c r="X116" s="94" t="s">
        <v>1546</v>
      </c>
      <c r="Y116" s="94" t="s">
        <v>1546</v>
      </c>
      <c r="Z116" s="94" t="s">
        <v>1546</v>
      </c>
      <c r="AA116" s="94" t="s">
        <v>1546</v>
      </c>
      <c r="AB116" s="95" t="s">
        <v>1546</v>
      </c>
      <c r="AC116" s="90" t="s">
        <v>1546</v>
      </c>
      <c r="AD116" s="90" t="s">
        <v>349</v>
      </c>
      <c r="AF116">
        <v>115</v>
      </c>
      <c r="AG116" t="s">
        <v>796</v>
      </c>
      <c r="AH116" t="s">
        <v>183</v>
      </c>
      <c r="AI116">
        <v>10</v>
      </c>
      <c r="AJ116" s="94">
        <v>0</v>
      </c>
      <c r="AK116" s="94">
        <v>0</v>
      </c>
      <c r="AL116" s="94">
        <v>28.365119999999994</v>
      </c>
      <c r="AM116" s="94">
        <v>14.352750719999998</v>
      </c>
      <c r="AN116" s="94">
        <v>220.88883358079997</v>
      </c>
      <c r="AO116" s="94">
        <v>1.3635113183999998</v>
      </c>
      <c r="AP116" s="95">
        <v>44.622701988479989</v>
      </c>
      <c r="AQ116" s="90">
        <v>0</v>
      </c>
      <c r="AR116" s="90" t="s">
        <v>350</v>
      </c>
      <c r="BF116">
        <v>36</v>
      </c>
      <c r="BG116" t="str">
        <v>Zach Charbonnet</v>
      </c>
      <c r="BH116" t="str">
        <v>SEA</v>
      </c>
      <c r="BI116" s="10">
        <v>160.74144030311851</v>
      </c>
      <c r="BJ116" s="97">
        <v>13.830113461304798</v>
      </c>
      <c r="BK116" t="str">
        <v>RB</v>
      </c>
      <c r="BL116" s="13">
        <f t="shared" si="1"/>
        <v>8.9300800168399164</v>
      </c>
      <c r="BN116">
        <v>36</v>
      </c>
      <c r="BO116" t="s">
        <v>1111</v>
      </c>
      <c r="BP116" t="s">
        <v>280</v>
      </c>
      <c r="BQ116">
        <v>160.74144030311851</v>
      </c>
      <c r="BR116">
        <v>13.830113461304798</v>
      </c>
      <c r="BS116" t="s">
        <v>349</v>
      </c>
      <c r="BT116">
        <v>8.9300800168399164</v>
      </c>
    </row>
    <row r="117" spans="17:72" x14ac:dyDescent="0.35">
      <c r="Q117">
        <v>116</v>
      </c>
      <c r="R117" t="s">
        <v>1546</v>
      </c>
      <c r="S117" t="s">
        <v>1546</v>
      </c>
      <c r="T117" t="s">
        <v>1546</v>
      </c>
      <c r="U117" s="94" t="s">
        <v>1546</v>
      </c>
      <c r="V117" s="94" t="s">
        <v>1546</v>
      </c>
      <c r="W117" s="94" t="s">
        <v>1546</v>
      </c>
      <c r="X117" s="94" t="s">
        <v>1546</v>
      </c>
      <c r="Y117" s="94" t="s">
        <v>1546</v>
      </c>
      <c r="Z117" s="94" t="s">
        <v>1546</v>
      </c>
      <c r="AA117" s="94" t="s">
        <v>1546</v>
      </c>
      <c r="AB117" s="95" t="s">
        <v>1546</v>
      </c>
      <c r="AC117" s="90" t="s">
        <v>1546</v>
      </c>
      <c r="AD117" s="90" t="s">
        <v>349</v>
      </c>
      <c r="AF117">
        <v>116</v>
      </c>
      <c r="AG117" t="s">
        <v>1073</v>
      </c>
      <c r="AH117" t="s">
        <v>207</v>
      </c>
      <c r="AI117">
        <v>10</v>
      </c>
      <c r="AJ117" s="94">
        <v>19.717208783999997</v>
      </c>
      <c r="AK117" s="94">
        <v>0.16852315200000001</v>
      </c>
      <c r="AL117" s="94">
        <v>27.773517519999995</v>
      </c>
      <c r="AM117" s="94">
        <v>15.858678503919997</v>
      </c>
      <c r="AN117" s="94">
        <v>191.89000989743195</v>
      </c>
      <c r="AO117" s="94">
        <v>0.9515207102351998</v>
      </c>
      <c r="AP117" s="95">
        <v>43.739663545474393</v>
      </c>
      <c r="AQ117" s="90">
        <v>0</v>
      </c>
      <c r="AR117" s="90" t="s">
        <v>350</v>
      </c>
      <c r="BF117">
        <v>37</v>
      </c>
      <c r="BG117" t="str">
        <v>Javonte Williams</v>
      </c>
      <c r="BH117" t="str">
        <v>DEN</v>
      </c>
      <c r="BI117" s="10">
        <v>159.615397235952</v>
      </c>
      <c r="BJ117" s="97">
        <v>13.420541173646999</v>
      </c>
      <c r="BK117" t="str">
        <v>RB</v>
      </c>
      <c r="BL117" s="13">
        <f t="shared" si="1"/>
        <v>8.8675220686639999</v>
      </c>
      <c r="BN117">
        <v>37</v>
      </c>
      <c r="BO117" t="s">
        <v>734</v>
      </c>
      <c r="BP117" t="s">
        <v>129</v>
      </c>
      <c r="BQ117">
        <v>159.615397235952</v>
      </c>
      <c r="BR117">
        <v>13.420541173646999</v>
      </c>
      <c r="BS117" t="s">
        <v>349</v>
      </c>
      <c r="BT117">
        <v>8.8675220686639999</v>
      </c>
    </row>
    <row r="118" spans="17:72" x14ac:dyDescent="0.35">
      <c r="Q118">
        <v>117</v>
      </c>
      <c r="R118" t="s">
        <v>1546</v>
      </c>
      <c r="S118" t="s">
        <v>1546</v>
      </c>
      <c r="T118" t="s">
        <v>1546</v>
      </c>
      <c r="U118" s="94" t="s">
        <v>1546</v>
      </c>
      <c r="V118" s="94" t="s">
        <v>1546</v>
      </c>
      <c r="W118" s="94" t="s">
        <v>1546</v>
      </c>
      <c r="X118" s="94" t="s">
        <v>1546</v>
      </c>
      <c r="Y118" s="94" t="s">
        <v>1546</v>
      </c>
      <c r="Z118" s="94" t="s">
        <v>1546</v>
      </c>
      <c r="AA118" s="94" t="s">
        <v>1546</v>
      </c>
      <c r="AB118" s="95" t="s">
        <v>1546</v>
      </c>
      <c r="AC118" s="90" t="s">
        <v>1546</v>
      </c>
      <c r="AD118" s="90" t="s">
        <v>349</v>
      </c>
      <c r="AF118">
        <v>117</v>
      </c>
      <c r="AG118" t="s">
        <v>802</v>
      </c>
      <c r="AH118" t="s">
        <v>236</v>
      </c>
      <c r="AI118">
        <v>11</v>
      </c>
      <c r="AJ118" s="94">
        <v>0</v>
      </c>
      <c r="AK118" s="94">
        <v>0</v>
      </c>
      <c r="AL118" s="94">
        <v>28.344147999999993</v>
      </c>
      <c r="AM118" s="94">
        <v>17.063177095999997</v>
      </c>
      <c r="AN118" s="94">
        <v>194.17895535247999</v>
      </c>
      <c r="AO118" s="94">
        <v>1.1091065112399998</v>
      </c>
      <c r="AP118" s="95">
        <v>43.135711698687999</v>
      </c>
      <c r="AQ118" s="90">
        <v>0</v>
      </c>
      <c r="AR118" s="90" t="s">
        <v>350</v>
      </c>
      <c r="BF118">
        <v>38</v>
      </c>
      <c r="BG118" t="str">
        <v>Jaylen Warren</v>
      </c>
      <c r="BH118" t="str">
        <v>PIT</v>
      </c>
      <c r="BI118" s="10">
        <v>154.36548419648997</v>
      </c>
      <c r="BJ118" s="97">
        <v>11.511005955791045</v>
      </c>
      <c r="BK118" t="str">
        <v>RB</v>
      </c>
      <c r="BL118" s="13">
        <f t="shared" si="1"/>
        <v>8.5758602331383322</v>
      </c>
      <c r="BN118">
        <v>38</v>
      </c>
      <c r="BO118" t="s">
        <v>740</v>
      </c>
      <c r="BP118" t="s">
        <v>273</v>
      </c>
      <c r="BQ118">
        <v>154.36548419648997</v>
      </c>
      <c r="BR118">
        <v>11.511005955791045</v>
      </c>
      <c r="BS118" t="s">
        <v>349</v>
      </c>
      <c r="BT118">
        <v>8.5758602331383322</v>
      </c>
    </row>
    <row r="119" spans="17:72" x14ac:dyDescent="0.35">
      <c r="Q119">
        <v>118</v>
      </c>
      <c r="R119" t="s">
        <v>1546</v>
      </c>
      <c r="S119" t="s">
        <v>1546</v>
      </c>
      <c r="T119" t="s">
        <v>1546</v>
      </c>
      <c r="U119" s="94" t="s">
        <v>1546</v>
      </c>
      <c r="V119" s="94" t="s">
        <v>1546</v>
      </c>
      <c r="W119" s="94" t="s">
        <v>1546</v>
      </c>
      <c r="X119" s="94" t="s">
        <v>1546</v>
      </c>
      <c r="Y119" s="94" t="s">
        <v>1546</v>
      </c>
      <c r="Z119" s="94" t="s">
        <v>1546</v>
      </c>
      <c r="AA119" s="94" t="s">
        <v>1546</v>
      </c>
      <c r="AB119" s="95" t="s">
        <v>1546</v>
      </c>
      <c r="AC119" s="90" t="s">
        <v>1546</v>
      </c>
      <c r="AD119" s="90" t="s">
        <v>349</v>
      </c>
      <c r="AF119">
        <v>118</v>
      </c>
      <c r="AG119" t="s">
        <v>861</v>
      </c>
      <c r="AH119" t="s">
        <v>72</v>
      </c>
      <c r="AI119">
        <v>13</v>
      </c>
      <c r="AJ119" s="94">
        <v>22.444395903999997</v>
      </c>
      <c r="AK119" s="94">
        <v>6.7064927999999996E-2</v>
      </c>
      <c r="AL119" s="94">
        <v>24.295219199999995</v>
      </c>
      <c r="AM119" s="94">
        <v>14.528541081599997</v>
      </c>
      <c r="AN119" s="94">
        <v>187.41817995263997</v>
      </c>
      <c r="AO119" s="94">
        <v>1.0896405811199996</v>
      </c>
      <c r="AP119" s="95">
        <v>42.455031721983993</v>
      </c>
      <c r="AQ119" s="90">
        <v>0</v>
      </c>
      <c r="AR119" s="90" t="s">
        <v>350</v>
      </c>
      <c r="BF119">
        <v>39</v>
      </c>
      <c r="BG119" t="str">
        <v>Rico Dowdle</v>
      </c>
      <c r="BH119" t="str">
        <v>DAL</v>
      </c>
      <c r="BI119" s="10">
        <v>131.57004241987201</v>
      </c>
      <c r="BJ119" s="97">
        <v>3.2196878802639568</v>
      </c>
      <c r="BK119" t="str">
        <v>RB</v>
      </c>
      <c r="BL119" s="13">
        <f t="shared" si="1"/>
        <v>7.3094468011040004</v>
      </c>
      <c r="BN119">
        <v>39</v>
      </c>
      <c r="BO119" t="s">
        <v>970</v>
      </c>
      <c r="BP119" t="s">
        <v>119</v>
      </c>
      <c r="BQ119">
        <v>131.57004241987201</v>
      </c>
      <c r="BR119">
        <v>3.2196878802639568</v>
      </c>
      <c r="BS119" t="s">
        <v>349</v>
      </c>
      <c r="BT119">
        <v>7.3094468011040004</v>
      </c>
    </row>
    <row r="120" spans="17:72" x14ac:dyDescent="0.35">
      <c r="Q120">
        <v>119</v>
      </c>
      <c r="R120" t="s">
        <v>1546</v>
      </c>
      <c r="S120" t="s">
        <v>1546</v>
      </c>
      <c r="T120" t="s">
        <v>1546</v>
      </c>
      <c r="U120" s="94" t="s">
        <v>1546</v>
      </c>
      <c r="V120" s="94" t="s">
        <v>1546</v>
      </c>
      <c r="W120" s="94" t="s">
        <v>1546</v>
      </c>
      <c r="X120" s="94" t="s">
        <v>1546</v>
      </c>
      <c r="Y120" s="94" t="s">
        <v>1546</v>
      </c>
      <c r="Z120" s="94" t="s">
        <v>1546</v>
      </c>
      <c r="AA120" s="94" t="s">
        <v>1546</v>
      </c>
      <c r="AB120" s="95" t="s">
        <v>1546</v>
      </c>
      <c r="AC120" s="90" t="s">
        <v>1546</v>
      </c>
      <c r="AD120" s="90" t="s">
        <v>349</v>
      </c>
      <c r="AF120">
        <v>119</v>
      </c>
      <c r="AG120" t="s">
        <v>1762</v>
      </c>
      <c r="AH120" t="s">
        <v>199</v>
      </c>
      <c r="AI120">
        <v>5</v>
      </c>
      <c r="AJ120" s="94">
        <v>0</v>
      </c>
      <c r="AK120" s="94">
        <v>0</v>
      </c>
      <c r="AL120" s="94">
        <v>27.918092999999995</v>
      </c>
      <c r="AM120" s="94">
        <v>16.136657753999994</v>
      </c>
      <c r="AN120" s="94">
        <v>191.86486069505995</v>
      </c>
      <c r="AO120" s="94">
        <v>1.0972927272719997</v>
      </c>
      <c r="AP120" s="95">
        <v>41.906900187137985</v>
      </c>
      <c r="AQ120" s="90">
        <v>0</v>
      </c>
      <c r="AR120" s="90" t="s">
        <v>350</v>
      </c>
      <c r="BF120">
        <v>40</v>
      </c>
      <c r="BG120" t="str">
        <v>Tyler Allgeier</v>
      </c>
      <c r="BH120" t="str">
        <v>ATL</v>
      </c>
      <c r="BI120" s="10">
        <v>131.0477121358272</v>
      </c>
      <c r="BJ120" s="97">
        <v>3.0297022433135821</v>
      </c>
      <c r="BK120" t="str">
        <v>RB</v>
      </c>
      <c r="BL120" s="13">
        <f t="shared" si="1"/>
        <v>7.2804284519903995</v>
      </c>
      <c r="BN120">
        <v>40</v>
      </c>
      <c r="BO120" t="s">
        <v>1078</v>
      </c>
      <c r="BP120" t="s">
        <v>50</v>
      </c>
      <c r="BQ120">
        <v>131.0477121358272</v>
      </c>
      <c r="BR120">
        <v>3.0297022433135821</v>
      </c>
      <c r="BS120" t="s">
        <v>349</v>
      </c>
      <c r="BT120">
        <v>7.2804284519903995</v>
      </c>
    </row>
    <row r="121" spans="17:72" x14ac:dyDescent="0.35">
      <c r="Q121">
        <v>120</v>
      </c>
      <c r="R121" t="s">
        <v>1546</v>
      </c>
      <c r="S121" t="s">
        <v>1546</v>
      </c>
      <c r="T121" t="s">
        <v>1546</v>
      </c>
      <c r="U121" s="94" t="s">
        <v>1546</v>
      </c>
      <c r="V121" s="94" t="s">
        <v>1546</v>
      </c>
      <c r="W121" s="94" t="s">
        <v>1546</v>
      </c>
      <c r="X121" s="94" t="s">
        <v>1546</v>
      </c>
      <c r="Y121" s="94" t="s">
        <v>1546</v>
      </c>
      <c r="Z121" s="94" t="s">
        <v>1546</v>
      </c>
      <c r="AA121" s="94" t="s">
        <v>1546</v>
      </c>
      <c r="AB121" s="95" t="s">
        <v>1546</v>
      </c>
      <c r="AC121" s="90" t="s">
        <v>1546</v>
      </c>
      <c r="AD121" s="90" t="s">
        <v>349</v>
      </c>
      <c r="AF121">
        <v>120</v>
      </c>
      <c r="AG121" t="s">
        <v>1763</v>
      </c>
      <c r="AH121" t="s">
        <v>119</v>
      </c>
      <c r="AI121">
        <v>7</v>
      </c>
      <c r="AJ121" s="94">
        <v>0</v>
      </c>
      <c r="AK121" s="94">
        <v>0</v>
      </c>
      <c r="AL121" s="94">
        <v>24.39329759999999</v>
      </c>
      <c r="AM121" s="94">
        <v>15.294597595199994</v>
      </c>
      <c r="AN121" s="94">
        <v>177.57027808027192</v>
      </c>
      <c r="AO121" s="94">
        <v>1.3765137835679995</v>
      </c>
      <c r="AP121" s="95">
        <v>41.310708104635182</v>
      </c>
      <c r="AQ121" s="90">
        <v>0</v>
      </c>
      <c r="AR121" s="90" t="s">
        <v>350</v>
      </c>
      <c r="BF121">
        <v>41</v>
      </c>
      <c r="BG121" t="str">
        <v>Ty Chandler</v>
      </c>
      <c r="BH121" t="str">
        <v>MIN</v>
      </c>
      <c r="BI121" s="10">
        <v>126.11451546624001</v>
      </c>
      <c r="BJ121" s="97">
        <v>1.2353653264202427</v>
      </c>
      <c r="BK121" t="str">
        <v>RB</v>
      </c>
      <c r="BL121" s="13">
        <f t="shared" si="1"/>
        <v>7.0063619703466671</v>
      </c>
      <c r="BN121">
        <v>41</v>
      </c>
      <c r="BO121" t="s">
        <v>1074</v>
      </c>
      <c r="BP121" t="s">
        <v>227</v>
      </c>
      <c r="BQ121">
        <v>126.11451546624001</v>
      </c>
      <c r="BR121">
        <v>1.2353653264202427</v>
      </c>
      <c r="BS121" t="s">
        <v>349</v>
      </c>
      <c r="BT121">
        <v>7.0063619703466671</v>
      </c>
    </row>
    <row r="122" spans="17:72" x14ac:dyDescent="0.35">
      <c r="Q122">
        <v>121</v>
      </c>
      <c r="R122" t="s">
        <v>1546</v>
      </c>
      <c r="S122" t="s">
        <v>1546</v>
      </c>
      <c r="T122" t="s">
        <v>1546</v>
      </c>
      <c r="U122" s="94" t="s">
        <v>1546</v>
      </c>
      <c r="V122" s="94" t="s">
        <v>1546</v>
      </c>
      <c r="W122" s="94" t="s">
        <v>1546</v>
      </c>
      <c r="X122" s="94" t="s">
        <v>1546</v>
      </c>
      <c r="Y122" s="94" t="s">
        <v>1546</v>
      </c>
      <c r="Z122" s="94" t="s">
        <v>1546</v>
      </c>
      <c r="AA122" s="94" t="s">
        <v>1546</v>
      </c>
      <c r="AB122" s="95" t="s">
        <v>1546</v>
      </c>
      <c r="AC122" s="90" t="s">
        <v>1546</v>
      </c>
      <c r="AD122" s="90" t="s">
        <v>349</v>
      </c>
      <c r="AF122">
        <v>121</v>
      </c>
      <c r="AG122" t="s">
        <v>933</v>
      </c>
      <c r="AH122" t="s">
        <v>174</v>
      </c>
      <c r="AI122">
        <v>9</v>
      </c>
      <c r="AJ122" s="94">
        <v>0</v>
      </c>
      <c r="AK122" s="94">
        <v>0</v>
      </c>
      <c r="AL122" s="94">
        <v>24.170327999999991</v>
      </c>
      <c r="AM122" s="94">
        <v>16.556674679999993</v>
      </c>
      <c r="AN122" s="94">
        <v>162.58654535759993</v>
      </c>
      <c r="AO122" s="94">
        <v>1.0761838541999995</v>
      </c>
      <c r="AP122" s="95">
        <v>39.272432340959988</v>
      </c>
      <c r="AQ122" s="90">
        <v>0</v>
      </c>
      <c r="AR122" s="90" t="s">
        <v>350</v>
      </c>
      <c r="BF122">
        <v>42</v>
      </c>
      <c r="BG122" t="str">
        <v>Antonio Gibson</v>
      </c>
      <c r="BH122" t="str">
        <v>NE</v>
      </c>
      <c r="BI122" s="10">
        <v>125.146925921248</v>
      </c>
      <c r="BJ122" s="97">
        <v>0.88342686597275477</v>
      </c>
      <c r="BK122" t="str">
        <v>RB</v>
      </c>
      <c r="BL122" s="13">
        <f t="shared" si="1"/>
        <v>6.9526069956248886</v>
      </c>
      <c r="BN122">
        <v>42</v>
      </c>
      <c r="BO122" t="s">
        <v>425</v>
      </c>
      <c r="BP122" t="s">
        <v>236</v>
      </c>
      <c r="BQ122">
        <v>125.146925921248</v>
      </c>
      <c r="BR122">
        <v>0.88342686597275477</v>
      </c>
      <c r="BS122" t="s">
        <v>349</v>
      </c>
      <c r="BT122">
        <v>6.9526069956248886</v>
      </c>
    </row>
    <row r="123" spans="17:72" x14ac:dyDescent="0.35">
      <c r="Q123">
        <v>122</v>
      </c>
      <c r="R123" t="s">
        <v>1546</v>
      </c>
      <c r="S123" t="s">
        <v>1546</v>
      </c>
      <c r="T123" t="s">
        <v>1546</v>
      </c>
      <c r="U123" s="94" t="s">
        <v>1546</v>
      </c>
      <c r="V123" s="94" t="s">
        <v>1546</v>
      </c>
      <c r="W123" s="94" t="s">
        <v>1546</v>
      </c>
      <c r="X123" s="94" t="s">
        <v>1546</v>
      </c>
      <c r="Y123" s="94" t="s">
        <v>1546</v>
      </c>
      <c r="Z123" s="94" t="s">
        <v>1546</v>
      </c>
      <c r="AA123" s="94" t="s">
        <v>1546</v>
      </c>
      <c r="AB123" s="95" t="s">
        <v>1546</v>
      </c>
      <c r="AC123" s="90" t="s">
        <v>1546</v>
      </c>
      <c r="AD123" s="90" t="s">
        <v>349</v>
      </c>
      <c r="AF123">
        <v>122</v>
      </c>
      <c r="AG123" t="s">
        <v>476</v>
      </c>
      <c r="AH123" t="s">
        <v>273</v>
      </c>
      <c r="AI123">
        <v>6</v>
      </c>
      <c r="AJ123" s="94">
        <v>0</v>
      </c>
      <c r="AK123" s="94">
        <v>0</v>
      </c>
      <c r="AL123" s="94">
        <v>27.525750000000002</v>
      </c>
      <c r="AM123" s="94">
        <v>16.37782125</v>
      </c>
      <c r="AN123" s="94">
        <v>168.36400244999999</v>
      </c>
      <c r="AO123" s="94">
        <v>0.98266927500000001</v>
      </c>
      <c r="AP123" s="95">
        <v>39.110237145000006</v>
      </c>
      <c r="AQ123" s="90">
        <v>0</v>
      </c>
      <c r="AR123" s="90" t="s">
        <v>350</v>
      </c>
      <c r="BF123">
        <v>43</v>
      </c>
      <c r="BG123" t="str">
        <v>Trey Benson</v>
      </c>
      <c r="BH123" t="str">
        <v>ARI</v>
      </c>
      <c r="BI123" s="10">
        <v>122.79746930094001</v>
      </c>
      <c r="BJ123" s="97">
        <v>2.8866014091928641E-2</v>
      </c>
      <c r="BK123" t="str">
        <v>RB</v>
      </c>
      <c r="BL123" s="13">
        <f t="shared" si="1"/>
        <v>6.8220816278300003</v>
      </c>
      <c r="BN123">
        <v>43</v>
      </c>
      <c r="BO123" t="s">
        <v>1718</v>
      </c>
      <c r="BP123" t="s">
        <v>36</v>
      </c>
      <c r="BQ123">
        <v>122.79746930094001</v>
      </c>
      <c r="BR123">
        <v>2.8866014091928641E-2</v>
      </c>
      <c r="BS123" t="s">
        <v>349</v>
      </c>
      <c r="BT123">
        <v>6.8220816278300003</v>
      </c>
    </row>
    <row r="124" spans="17:72" x14ac:dyDescent="0.35">
      <c r="Q124">
        <v>123</v>
      </c>
      <c r="R124" t="s">
        <v>1546</v>
      </c>
      <c r="S124" t="s">
        <v>1546</v>
      </c>
      <c r="T124" t="s">
        <v>1546</v>
      </c>
      <c r="U124" s="94" t="s">
        <v>1546</v>
      </c>
      <c r="V124" s="94" t="s">
        <v>1546</v>
      </c>
      <c r="W124" s="94" t="s">
        <v>1546</v>
      </c>
      <c r="X124" s="94" t="s">
        <v>1546</v>
      </c>
      <c r="Y124" s="94" t="s">
        <v>1546</v>
      </c>
      <c r="Z124" s="94" t="s">
        <v>1546</v>
      </c>
      <c r="AA124" s="94" t="s">
        <v>1546</v>
      </c>
      <c r="AB124" s="95" t="s">
        <v>1546</v>
      </c>
      <c r="AC124" s="90" t="s">
        <v>1546</v>
      </c>
      <c r="AD124" s="90" t="s">
        <v>349</v>
      </c>
      <c r="AF124">
        <v>123</v>
      </c>
      <c r="AG124" t="s">
        <v>398</v>
      </c>
      <c r="AH124" t="s">
        <v>165</v>
      </c>
      <c r="AI124">
        <v>11</v>
      </c>
      <c r="AJ124" s="94">
        <v>0</v>
      </c>
      <c r="AK124" s="94">
        <v>0</v>
      </c>
      <c r="AL124" s="94">
        <v>26.831420000000001</v>
      </c>
      <c r="AM124" s="94">
        <v>13.818181300000001</v>
      </c>
      <c r="AN124" s="94">
        <v>200.639992476</v>
      </c>
      <c r="AO124" s="94">
        <v>0.87054542190000006</v>
      </c>
      <c r="AP124" s="95">
        <v>39.105453079</v>
      </c>
      <c r="AQ124" s="90">
        <v>0</v>
      </c>
      <c r="AR124" s="90" t="s">
        <v>350</v>
      </c>
      <c r="BF124">
        <v>44</v>
      </c>
      <c r="BG124" t="str">
        <v>Chase Brown</v>
      </c>
      <c r="BH124" t="str">
        <v>CIN</v>
      </c>
      <c r="BI124" s="10">
        <v>122.71810754716797</v>
      </c>
      <c r="BJ124" s="97">
        <v>0</v>
      </c>
      <c r="BK124" t="str">
        <v>RB</v>
      </c>
      <c r="BL124" s="13">
        <f t="shared" si="1"/>
        <v>6.8176726415093318</v>
      </c>
      <c r="BN124">
        <v>44</v>
      </c>
      <c r="BO124" t="s">
        <v>493</v>
      </c>
      <c r="BP124" t="s">
        <v>103</v>
      </c>
      <c r="BQ124">
        <v>122.71810754716797</v>
      </c>
      <c r="BR124">
        <v>0</v>
      </c>
      <c r="BS124" t="s">
        <v>349</v>
      </c>
      <c r="BT124">
        <v>6.8176726415093318</v>
      </c>
    </row>
    <row r="125" spans="17:72" x14ac:dyDescent="0.35">
      <c r="Q125">
        <v>124</v>
      </c>
      <c r="R125" t="s">
        <v>1546</v>
      </c>
      <c r="S125" t="s">
        <v>1546</v>
      </c>
      <c r="T125" t="s">
        <v>1546</v>
      </c>
      <c r="U125" s="94" t="s">
        <v>1546</v>
      </c>
      <c r="V125" s="94" t="s">
        <v>1546</v>
      </c>
      <c r="W125" s="94" t="s">
        <v>1546</v>
      </c>
      <c r="X125" s="94" t="s">
        <v>1546</v>
      </c>
      <c r="Y125" s="94" t="s">
        <v>1546</v>
      </c>
      <c r="Z125" s="94" t="s">
        <v>1546</v>
      </c>
      <c r="AA125" s="94" t="s">
        <v>1546</v>
      </c>
      <c r="AB125" s="95" t="s">
        <v>1546</v>
      </c>
      <c r="AC125" s="90" t="s">
        <v>1546</v>
      </c>
      <c r="AD125" s="90" t="s">
        <v>349</v>
      </c>
      <c r="AF125">
        <v>124</v>
      </c>
      <c r="AG125" t="s">
        <v>1067</v>
      </c>
      <c r="AH125" t="s">
        <v>303</v>
      </c>
      <c r="AI125">
        <v>7</v>
      </c>
      <c r="AJ125" s="94">
        <v>0</v>
      </c>
      <c r="AK125" s="94">
        <v>0</v>
      </c>
      <c r="AL125" s="94">
        <v>23.459435999999993</v>
      </c>
      <c r="AM125" s="94">
        <v>13.723770059999994</v>
      </c>
      <c r="AN125" s="94">
        <v>187.32946131899993</v>
      </c>
      <c r="AO125" s="94">
        <v>1.0292827544999996</v>
      </c>
      <c r="AP125" s="95">
        <v>38.632412718899985</v>
      </c>
      <c r="AQ125" s="90">
        <v>0</v>
      </c>
      <c r="AR125" s="90" t="s">
        <v>350</v>
      </c>
      <c r="BF125">
        <v>45</v>
      </c>
      <c r="BG125" t="str">
        <v>J.K. Dobbins</v>
      </c>
      <c r="BH125" t="str">
        <v>LAC</v>
      </c>
      <c r="BI125" s="10">
        <v>122.38487337447</v>
      </c>
      <c r="BJ125" s="97">
        <v>0</v>
      </c>
      <c r="BK125" t="str">
        <v>RB</v>
      </c>
      <c r="BL125" s="13">
        <f t="shared" si="1"/>
        <v>6.7991596319149998</v>
      </c>
      <c r="BN125">
        <v>45</v>
      </c>
      <c r="BO125" t="s">
        <v>688</v>
      </c>
      <c r="BP125" t="s">
        <v>199</v>
      </c>
      <c r="BQ125">
        <v>122.38487337447</v>
      </c>
      <c r="BR125">
        <v>0</v>
      </c>
      <c r="BS125" t="s">
        <v>349</v>
      </c>
      <c r="BT125">
        <v>6.7991596319149998</v>
      </c>
    </row>
    <row r="126" spans="17:72" x14ac:dyDescent="0.35">
      <c r="Q126">
        <v>125</v>
      </c>
      <c r="R126" t="s">
        <v>1546</v>
      </c>
      <c r="S126" t="s">
        <v>1546</v>
      </c>
      <c r="T126" t="s">
        <v>1546</v>
      </c>
      <c r="U126" s="94" t="s">
        <v>1546</v>
      </c>
      <c r="V126" s="94" t="s">
        <v>1546</v>
      </c>
      <c r="W126" s="94" t="s">
        <v>1546</v>
      </c>
      <c r="X126" s="94" t="s">
        <v>1546</v>
      </c>
      <c r="Y126" s="94" t="s">
        <v>1546</v>
      </c>
      <c r="Z126" s="94" t="s">
        <v>1546</v>
      </c>
      <c r="AA126" s="94" t="s">
        <v>1546</v>
      </c>
      <c r="AB126" s="95" t="s">
        <v>1546</v>
      </c>
      <c r="AC126" s="90" t="s">
        <v>1546</v>
      </c>
      <c r="AD126" s="90" t="s">
        <v>349</v>
      </c>
      <c r="AF126">
        <v>125</v>
      </c>
      <c r="AG126" t="s">
        <v>617</v>
      </c>
      <c r="AH126" t="s">
        <v>138</v>
      </c>
      <c r="AI126">
        <v>9</v>
      </c>
      <c r="AJ126" s="94">
        <v>0</v>
      </c>
      <c r="AK126" s="94">
        <v>0</v>
      </c>
      <c r="AL126" s="94">
        <v>23.706983999999995</v>
      </c>
      <c r="AM126" s="94">
        <v>13.323325007999998</v>
      </c>
      <c r="AN126" s="94">
        <v>184.79451786095996</v>
      </c>
      <c r="AO126" s="94">
        <v>0.93263275055999995</v>
      </c>
      <c r="AP126" s="95">
        <v>37.398573297455997</v>
      </c>
      <c r="AQ126" s="90">
        <v>0</v>
      </c>
      <c r="AR126" s="90" t="s">
        <v>350</v>
      </c>
      <c r="BF126">
        <v>46</v>
      </c>
      <c r="BG126" t="str">
        <v>Jonathon Brooks</v>
      </c>
      <c r="BH126" t="str">
        <v>CAR</v>
      </c>
      <c r="BI126" s="10">
        <v>119.67222961764001</v>
      </c>
      <c r="BJ126" s="97">
        <v>0</v>
      </c>
      <c r="BK126" t="str">
        <v>RB</v>
      </c>
      <c r="BL126" s="13">
        <f t="shared" si="1"/>
        <v>6.6484572009800011</v>
      </c>
      <c r="BN126">
        <v>46</v>
      </c>
      <c r="BO126" t="s">
        <v>1721</v>
      </c>
      <c r="BP126" t="s">
        <v>83</v>
      </c>
      <c r="BQ126">
        <v>119.67222961764001</v>
      </c>
      <c r="BR126">
        <v>0</v>
      </c>
      <c r="BS126" t="s">
        <v>349</v>
      </c>
      <c r="BT126">
        <v>6.6484572009800011</v>
      </c>
    </row>
    <row r="127" spans="17:72" x14ac:dyDescent="0.35">
      <c r="Q127">
        <v>126</v>
      </c>
      <c r="R127" t="s">
        <v>1546</v>
      </c>
      <c r="S127" t="s">
        <v>1546</v>
      </c>
      <c r="T127" t="s">
        <v>1546</v>
      </c>
      <c r="U127" s="94" t="s">
        <v>1546</v>
      </c>
      <c r="V127" s="94" t="s">
        <v>1546</v>
      </c>
      <c r="W127" s="94" t="s">
        <v>1546</v>
      </c>
      <c r="X127" s="94" t="s">
        <v>1546</v>
      </c>
      <c r="Y127" s="94" t="s">
        <v>1546</v>
      </c>
      <c r="Z127" s="94" t="s">
        <v>1546</v>
      </c>
      <c r="AA127" s="94" t="s">
        <v>1546</v>
      </c>
      <c r="AB127" s="95" t="s">
        <v>1546</v>
      </c>
      <c r="AC127" s="90" t="s">
        <v>1546</v>
      </c>
      <c r="AD127" s="90" t="s">
        <v>349</v>
      </c>
      <c r="AF127">
        <v>126</v>
      </c>
      <c r="AG127" t="s">
        <v>924</v>
      </c>
      <c r="AH127" t="s">
        <v>156</v>
      </c>
      <c r="AI127">
        <v>7</v>
      </c>
      <c r="AJ127" s="94">
        <v>0</v>
      </c>
      <c r="AK127" s="94">
        <v>0</v>
      </c>
      <c r="AL127" s="94">
        <v>20.832448000000003</v>
      </c>
      <c r="AM127" s="94">
        <v>12.520301248000001</v>
      </c>
      <c r="AN127" s="94">
        <v>185.30045847040003</v>
      </c>
      <c r="AO127" s="94">
        <v>1.0016240998400001</v>
      </c>
      <c r="AP127" s="95">
        <v>37.06009169408</v>
      </c>
      <c r="AQ127" s="90">
        <v>0</v>
      </c>
      <c r="AR127" s="90" t="s">
        <v>350</v>
      </c>
      <c r="BF127">
        <v>47</v>
      </c>
      <c r="BG127" t="str">
        <v>Jerome Ford</v>
      </c>
      <c r="BH127" t="str">
        <v>CLE</v>
      </c>
      <c r="BI127" s="10">
        <v>118.56504948749999</v>
      </c>
      <c r="BJ127" s="97">
        <v>0</v>
      </c>
      <c r="BK127" t="str">
        <v>RB</v>
      </c>
      <c r="BL127" s="13">
        <f t="shared" si="1"/>
        <v>6.5869471937499995</v>
      </c>
      <c r="BN127">
        <v>47</v>
      </c>
      <c r="BO127" t="s">
        <v>749</v>
      </c>
      <c r="BP127" t="s">
        <v>111</v>
      </c>
      <c r="BQ127">
        <v>118.56504948749999</v>
      </c>
      <c r="BR127">
        <v>0</v>
      </c>
      <c r="BS127" t="s">
        <v>349</v>
      </c>
      <c r="BT127">
        <v>6.5869471937499995</v>
      </c>
    </row>
    <row r="128" spans="17:72" x14ac:dyDescent="0.35">
      <c r="Q128">
        <v>127</v>
      </c>
      <c r="R128" t="s">
        <v>1546</v>
      </c>
      <c r="S128" t="s">
        <v>1546</v>
      </c>
      <c r="T128" t="s">
        <v>1546</v>
      </c>
      <c r="U128" s="94" t="s">
        <v>1546</v>
      </c>
      <c r="V128" s="94" t="s">
        <v>1546</v>
      </c>
      <c r="W128" s="94" t="s">
        <v>1546</v>
      </c>
      <c r="X128" s="94" t="s">
        <v>1546</v>
      </c>
      <c r="Y128" s="94" t="s">
        <v>1546</v>
      </c>
      <c r="Z128" s="94" t="s">
        <v>1546</v>
      </c>
      <c r="AA128" s="94" t="s">
        <v>1546</v>
      </c>
      <c r="AB128" s="95" t="s">
        <v>1546</v>
      </c>
      <c r="AC128" s="90" t="s">
        <v>1546</v>
      </c>
      <c r="AD128" s="90" t="s">
        <v>349</v>
      </c>
      <c r="AF128">
        <v>127</v>
      </c>
      <c r="AG128" t="s">
        <v>1764</v>
      </c>
      <c r="AH128" t="s">
        <v>217</v>
      </c>
      <c r="AI128">
        <v>10</v>
      </c>
      <c r="AJ128" s="94">
        <v>0</v>
      </c>
      <c r="AK128" s="94">
        <v>0</v>
      </c>
      <c r="AL128" s="94">
        <v>23.453203199999997</v>
      </c>
      <c r="AM128" s="94">
        <v>15.432207705599998</v>
      </c>
      <c r="AN128" s="94">
        <v>162.65546921702398</v>
      </c>
      <c r="AO128" s="94">
        <v>0.80247480069119981</v>
      </c>
      <c r="AP128" s="95">
        <v>36.512603431449591</v>
      </c>
      <c r="AQ128" s="90">
        <v>0</v>
      </c>
      <c r="AR128" s="90" t="s">
        <v>350</v>
      </c>
      <c r="BF128">
        <v>48</v>
      </c>
      <c r="BG128" t="str">
        <v>Kendre Miller</v>
      </c>
      <c r="BH128" t="str">
        <v>NO</v>
      </c>
      <c r="BI128" s="10">
        <v>116.79875910840063</v>
      </c>
      <c r="BJ128" s="97">
        <v>0</v>
      </c>
      <c r="BK128" t="str">
        <v>RB</v>
      </c>
      <c r="BL128" s="13">
        <f t="shared" si="1"/>
        <v>6.4888199504667021</v>
      </c>
      <c r="BN128">
        <v>48</v>
      </c>
      <c r="BO128" t="s">
        <v>817</v>
      </c>
      <c r="BP128" t="s">
        <v>243</v>
      </c>
      <c r="BQ128">
        <v>116.79875910840063</v>
      </c>
      <c r="BR128">
        <v>0</v>
      </c>
      <c r="BS128" t="s">
        <v>349</v>
      </c>
      <c r="BT128">
        <v>6.4888199504667021</v>
      </c>
    </row>
    <row r="129" spans="17:72" x14ac:dyDescent="0.35">
      <c r="Q129">
        <v>128</v>
      </c>
      <c r="R129" t="s">
        <v>1546</v>
      </c>
      <c r="S129" t="s">
        <v>1546</v>
      </c>
      <c r="T129" t="s">
        <v>1546</v>
      </c>
      <c r="U129" s="94" t="s">
        <v>1546</v>
      </c>
      <c r="V129" s="94" t="s">
        <v>1546</v>
      </c>
      <c r="W129" s="94" t="s">
        <v>1546</v>
      </c>
      <c r="X129" s="94" t="s">
        <v>1546</v>
      </c>
      <c r="Y129" s="94" t="s">
        <v>1546</v>
      </c>
      <c r="Z129" s="94" t="s">
        <v>1546</v>
      </c>
      <c r="AA129" s="94" t="s">
        <v>1546</v>
      </c>
      <c r="AB129" s="95" t="s">
        <v>1546</v>
      </c>
      <c r="AC129" s="90" t="s">
        <v>1546</v>
      </c>
      <c r="AD129" s="90" t="s">
        <v>349</v>
      </c>
      <c r="AF129">
        <v>128</v>
      </c>
      <c r="AG129" t="s">
        <v>764</v>
      </c>
      <c r="AH129" t="s">
        <v>83</v>
      </c>
      <c r="AI129">
        <v>7</v>
      </c>
      <c r="AJ129" s="94">
        <v>0</v>
      </c>
      <c r="AK129" s="94">
        <v>0</v>
      </c>
      <c r="AL129" s="94">
        <v>23.166807999999996</v>
      </c>
      <c r="AM129" s="94">
        <v>13.251414175999997</v>
      </c>
      <c r="AN129" s="94">
        <v>186.31488331455998</v>
      </c>
      <c r="AO129" s="94">
        <v>0.7288277796799999</v>
      </c>
      <c r="AP129" s="95">
        <v>36.255869185535992</v>
      </c>
      <c r="AQ129" s="90">
        <v>0</v>
      </c>
      <c r="AR129" s="90" t="s">
        <v>350</v>
      </c>
      <c r="BF129">
        <v>49</v>
      </c>
      <c r="BG129" t="str">
        <v>Blake Corum</v>
      </c>
      <c r="BH129" t="str">
        <v>LAR</v>
      </c>
      <c r="BI129" s="10">
        <v>116.2677625008704</v>
      </c>
      <c r="BJ129" s="97">
        <v>0</v>
      </c>
      <c r="BK129" t="str">
        <v>RB</v>
      </c>
      <c r="BL129" s="13">
        <f t="shared" si="1"/>
        <v>6.4593201389372448</v>
      </c>
      <c r="BN129">
        <v>49</v>
      </c>
      <c r="BO129" t="s">
        <v>1723</v>
      </c>
      <c r="BP129" t="s">
        <v>207</v>
      </c>
      <c r="BQ129">
        <v>116.2677625008704</v>
      </c>
      <c r="BR129">
        <v>0</v>
      </c>
      <c r="BS129" t="s">
        <v>349</v>
      </c>
      <c r="BT129">
        <v>6.4593201389372448</v>
      </c>
    </row>
    <row r="130" spans="17:72" x14ac:dyDescent="0.35">
      <c r="Q130">
        <v>129</v>
      </c>
      <c r="R130" t="s">
        <v>1546</v>
      </c>
      <c r="S130" t="s">
        <v>1546</v>
      </c>
      <c r="T130" t="s">
        <v>1546</v>
      </c>
      <c r="U130" s="94" t="s">
        <v>1546</v>
      </c>
      <c r="V130" s="94" t="s">
        <v>1546</v>
      </c>
      <c r="W130" s="94" t="s">
        <v>1546</v>
      </c>
      <c r="X130" s="94" t="s">
        <v>1546</v>
      </c>
      <c r="Y130" s="94" t="s">
        <v>1546</v>
      </c>
      <c r="Z130" s="94" t="s">
        <v>1546</v>
      </c>
      <c r="AA130" s="94" t="s">
        <v>1546</v>
      </c>
      <c r="AB130" s="95" t="s">
        <v>1546</v>
      </c>
      <c r="AC130" s="90" t="s">
        <v>1546</v>
      </c>
      <c r="AD130" s="90" t="s">
        <v>349</v>
      </c>
      <c r="AF130">
        <v>129</v>
      </c>
      <c r="AG130" t="s">
        <v>1031</v>
      </c>
      <c r="AH130" t="s">
        <v>83</v>
      </c>
      <c r="AI130">
        <v>7</v>
      </c>
      <c r="AJ130" s="94">
        <v>0</v>
      </c>
      <c r="AK130" s="94">
        <v>0</v>
      </c>
      <c r="AL130" s="94">
        <v>23.166807999999996</v>
      </c>
      <c r="AM130" s="94">
        <v>13.737917143999997</v>
      </c>
      <c r="AN130" s="94">
        <v>176.66961447183996</v>
      </c>
      <c r="AO130" s="94">
        <v>0.74184752577599988</v>
      </c>
      <c r="AP130" s="95">
        <v>35.855963745839993</v>
      </c>
      <c r="AQ130" s="90">
        <v>0</v>
      </c>
      <c r="AR130" s="90" t="s">
        <v>350</v>
      </c>
      <c r="BF130">
        <v>50</v>
      </c>
      <c r="BG130" t="str">
        <v>Samaje Perine</v>
      </c>
      <c r="BH130" t="str">
        <v>DEN</v>
      </c>
      <c r="BI130" s="10">
        <v>110.52300267072401</v>
      </c>
      <c r="BJ130" s="97">
        <v>0</v>
      </c>
      <c r="BK130" t="str">
        <v>RB</v>
      </c>
      <c r="BL130" s="13">
        <f t="shared" si="1"/>
        <v>6.1401668150402227</v>
      </c>
      <c r="BN130">
        <v>50</v>
      </c>
      <c r="BO130" t="s">
        <v>999</v>
      </c>
      <c r="BP130" t="s">
        <v>129</v>
      </c>
      <c r="BQ130">
        <v>110.52300267072401</v>
      </c>
      <c r="BR130">
        <v>0</v>
      </c>
      <c r="BS130" t="s">
        <v>349</v>
      </c>
      <c r="BT130">
        <v>6.1401668150402227</v>
      </c>
    </row>
    <row r="131" spans="17:72" x14ac:dyDescent="0.35">
      <c r="Q131">
        <v>130</v>
      </c>
      <c r="R131" t="s">
        <v>1546</v>
      </c>
      <c r="S131" t="s">
        <v>1546</v>
      </c>
      <c r="T131" t="s">
        <v>1546</v>
      </c>
      <c r="U131" s="94" t="s">
        <v>1546</v>
      </c>
      <c r="V131" s="94" t="s">
        <v>1546</v>
      </c>
      <c r="W131" s="94" t="s">
        <v>1546</v>
      </c>
      <c r="X131" s="94" t="s">
        <v>1546</v>
      </c>
      <c r="Y131" s="94" t="s">
        <v>1546</v>
      </c>
      <c r="Z131" s="94" t="s">
        <v>1546</v>
      </c>
      <c r="AA131" s="94" t="s">
        <v>1546</v>
      </c>
      <c r="AB131" s="95" t="s">
        <v>1546</v>
      </c>
      <c r="AC131" s="90" t="s">
        <v>1546</v>
      </c>
      <c r="AD131" s="90" t="s">
        <v>349</v>
      </c>
      <c r="AF131">
        <v>130</v>
      </c>
      <c r="AG131" t="s">
        <v>1008</v>
      </c>
      <c r="AH131" t="s">
        <v>183</v>
      </c>
      <c r="AI131">
        <v>10</v>
      </c>
      <c r="AJ131" s="94">
        <v>0</v>
      </c>
      <c r="AK131" s="94">
        <v>0</v>
      </c>
      <c r="AL131" s="94">
        <v>22.061759999999996</v>
      </c>
      <c r="AM131" s="94">
        <v>13.347364799999998</v>
      </c>
      <c r="AN131" s="94">
        <v>160.83574583999999</v>
      </c>
      <c r="AO131" s="94">
        <v>1.0677891839999998</v>
      </c>
      <c r="AP131" s="95">
        <v>35.837674487999998</v>
      </c>
      <c r="AQ131" s="90">
        <v>0</v>
      </c>
      <c r="AR131" s="90" t="s">
        <v>350</v>
      </c>
      <c r="BF131">
        <v>51</v>
      </c>
      <c r="BG131" t="str">
        <v>Jaylen Wright</v>
      </c>
      <c r="BH131" t="str">
        <v>MIA</v>
      </c>
      <c r="BI131" s="10">
        <v>104.198522237376</v>
      </c>
      <c r="BJ131" s="97">
        <v>0</v>
      </c>
      <c r="BK131" t="str">
        <v>RB</v>
      </c>
      <c r="BL131" s="13">
        <f t="shared" ref="BL131:BL194" si="2">BI131/18</f>
        <v>5.7888067909653333</v>
      </c>
      <c r="BN131">
        <v>51</v>
      </c>
      <c r="BO131" t="s">
        <v>1724</v>
      </c>
      <c r="BP131" t="s">
        <v>217</v>
      </c>
      <c r="BQ131">
        <v>104.198522237376</v>
      </c>
      <c r="BR131">
        <v>0</v>
      </c>
      <c r="BS131" t="s">
        <v>349</v>
      </c>
      <c r="BT131">
        <v>5.7888067909653333</v>
      </c>
    </row>
    <row r="132" spans="17:72" x14ac:dyDescent="0.35">
      <c r="Q132">
        <v>131</v>
      </c>
      <c r="R132" t="s">
        <v>1546</v>
      </c>
      <c r="S132" t="s">
        <v>1546</v>
      </c>
      <c r="T132" t="s">
        <v>1546</v>
      </c>
      <c r="U132" s="94" t="s">
        <v>1546</v>
      </c>
      <c r="V132" s="94" t="s">
        <v>1546</v>
      </c>
      <c r="W132" s="94" t="s">
        <v>1546</v>
      </c>
      <c r="X132" s="94" t="s">
        <v>1546</v>
      </c>
      <c r="Y132" s="94" t="s">
        <v>1546</v>
      </c>
      <c r="Z132" s="94" t="s">
        <v>1546</v>
      </c>
      <c r="AA132" s="94" t="s">
        <v>1546</v>
      </c>
      <c r="AB132" s="95" t="s">
        <v>1546</v>
      </c>
      <c r="AC132" s="90" t="s">
        <v>1546</v>
      </c>
      <c r="AD132" s="90" t="s">
        <v>349</v>
      </c>
      <c r="AF132">
        <v>131</v>
      </c>
      <c r="AG132" t="s">
        <v>733</v>
      </c>
      <c r="AH132" t="s">
        <v>287</v>
      </c>
      <c r="AI132">
        <v>9</v>
      </c>
      <c r="AJ132" s="94">
        <v>0</v>
      </c>
      <c r="AK132" s="94">
        <v>0</v>
      </c>
      <c r="AL132" s="94">
        <v>21.301358399999998</v>
      </c>
      <c r="AM132" s="94">
        <v>13.228143566399998</v>
      </c>
      <c r="AN132" s="94">
        <v>166.41004606531197</v>
      </c>
      <c r="AO132" s="94">
        <v>0.99211076747999982</v>
      </c>
      <c r="AP132" s="95">
        <v>35.821812777811196</v>
      </c>
      <c r="AQ132" s="90">
        <v>0</v>
      </c>
      <c r="AR132" s="90" t="s">
        <v>350</v>
      </c>
      <c r="BF132">
        <v>52</v>
      </c>
      <c r="BG132" t="str">
        <v>Roschon Johnson</v>
      </c>
      <c r="BH132" t="str">
        <v>CHI</v>
      </c>
      <c r="BI132" s="10">
        <v>103.14608834879999</v>
      </c>
      <c r="BJ132" s="97">
        <v>0</v>
      </c>
      <c r="BK132" t="str">
        <v>RB</v>
      </c>
      <c r="BL132" s="13">
        <f t="shared" si="2"/>
        <v>5.7303382415999993</v>
      </c>
      <c r="BN132">
        <v>52</v>
      </c>
      <c r="BO132" t="s">
        <v>983</v>
      </c>
      <c r="BP132" t="s">
        <v>92</v>
      </c>
      <c r="BQ132">
        <v>103.14608834879999</v>
      </c>
      <c r="BR132">
        <v>0</v>
      </c>
      <c r="BS132" t="s">
        <v>349</v>
      </c>
      <c r="BT132">
        <v>5.7303382415999993</v>
      </c>
    </row>
    <row r="133" spans="17:72" x14ac:dyDescent="0.35">
      <c r="Q133">
        <v>132</v>
      </c>
      <c r="R133" t="s">
        <v>1546</v>
      </c>
      <c r="S133" t="s">
        <v>1546</v>
      </c>
      <c r="T133" t="s">
        <v>1546</v>
      </c>
      <c r="U133" s="94" t="s">
        <v>1546</v>
      </c>
      <c r="V133" s="94" t="s">
        <v>1546</v>
      </c>
      <c r="W133" s="94" t="s">
        <v>1546</v>
      </c>
      <c r="X133" s="94" t="s">
        <v>1546</v>
      </c>
      <c r="Y133" s="94" t="s">
        <v>1546</v>
      </c>
      <c r="Z133" s="94" t="s">
        <v>1546</v>
      </c>
      <c r="AA133" s="94" t="s">
        <v>1546</v>
      </c>
      <c r="AB133" s="95" t="s">
        <v>1546</v>
      </c>
      <c r="AC133" s="90" t="s">
        <v>1546</v>
      </c>
      <c r="AD133" s="90" t="s">
        <v>349</v>
      </c>
      <c r="AF133">
        <v>132</v>
      </c>
      <c r="AG133" t="s">
        <v>976</v>
      </c>
      <c r="AH133" t="s">
        <v>156</v>
      </c>
      <c r="AI133">
        <v>7</v>
      </c>
      <c r="AJ133" s="94">
        <v>0</v>
      </c>
      <c r="AK133" s="94">
        <v>0</v>
      </c>
      <c r="AL133" s="94">
        <v>23.808512</v>
      </c>
      <c r="AM133" s="94">
        <v>14.666043392000001</v>
      </c>
      <c r="AN133" s="94">
        <v>156.63334342656</v>
      </c>
      <c r="AO133" s="94">
        <v>0.87996260352</v>
      </c>
      <c r="AP133" s="95">
        <v>35.609153355776002</v>
      </c>
      <c r="AQ133" s="90">
        <v>0</v>
      </c>
      <c r="AR133" s="90" t="s">
        <v>350</v>
      </c>
      <c r="BF133">
        <v>53</v>
      </c>
      <c r="BG133" t="str">
        <v>MarShawn Lloyd</v>
      </c>
      <c r="BH133" t="str">
        <v>GB</v>
      </c>
      <c r="BI133" s="10">
        <v>102.28492354080001</v>
      </c>
      <c r="BJ133" s="97">
        <v>0</v>
      </c>
      <c r="BK133" t="str">
        <v>RB</v>
      </c>
      <c r="BL133" s="13">
        <f t="shared" si="2"/>
        <v>5.682495752266667</v>
      </c>
      <c r="BN133">
        <v>53</v>
      </c>
      <c r="BO133" t="s">
        <v>1725</v>
      </c>
      <c r="BP133" t="s">
        <v>146</v>
      </c>
      <c r="BQ133">
        <v>102.28492354080001</v>
      </c>
      <c r="BR133">
        <v>0</v>
      </c>
      <c r="BS133" t="s">
        <v>349</v>
      </c>
      <c r="BT133">
        <v>5.682495752266667</v>
      </c>
    </row>
    <row r="134" spans="17:72" x14ac:dyDescent="0.35">
      <c r="Q134">
        <v>133</v>
      </c>
      <c r="R134" t="s">
        <v>1546</v>
      </c>
      <c r="S134" t="s">
        <v>1546</v>
      </c>
      <c r="T134" t="s">
        <v>1546</v>
      </c>
      <c r="U134" s="94" t="s">
        <v>1546</v>
      </c>
      <c r="V134" s="94" t="s">
        <v>1546</v>
      </c>
      <c r="W134" s="94" t="s">
        <v>1546</v>
      </c>
      <c r="X134" s="94" t="s">
        <v>1546</v>
      </c>
      <c r="Y134" s="94" t="s">
        <v>1546</v>
      </c>
      <c r="Z134" s="94" t="s">
        <v>1546</v>
      </c>
      <c r="AA134" s="94" t="s">
        <v>1546</v>
      </c>
      <c r="AB134" s="95" t="s">
        <v>1546</v>
      </c>
      <c r="AC134" s="90" t="s">
        <v>1546</v>
      </c>
      <c r="AD134" s="90" t="s">
        <v>349</v>
      </c>
      <c r="AF134">
        <v>133</v>
      </c>
      <c r="AG134" t="s">
        <v>592</v>
      </c>
      <c r="AH134" t="s">
        <v>59</v>
      </c>
      <c r="AI134">
        <v>13</v>
      </c>
      <c r="AJ134" s="94">
        <v>0</v>
      </c>
      <c r="AK134" s="94">
        <v>0</v>
      </c>
      <c r="AL134" s="94">
        <v>21.1739584</v>
      </c>
      <c r="AM134" s="94">
        <v>13.593681292799999</v>
      </c>
      <c r="AN134" s="94">
        <v>149.122683782016</v>
      </c>
      <c r="AO134" s="94">
        <v>1.087494503424</v>
      </c>
      <c r="AP134" s="95">
        <v>35.030916691545599</v>
      </c>
      <c r="AQ134" s="90">
        <v>0</v>
      </c>
      <c r="AR134" s="90" t="s">
        <v>350</v>
      </c>
      <c r="BF134">
        <v>54</v>
      </c>
      <c r="BG134" t="str">
        <v>Ray Davis</v>
      </c>
      <c r="BH134" t="str">
        <v>BUF</v>
      </c>
      <c r="BI134" s="10">
        <v>102.08188455736321</v>
      </c>
      <c r="BJ134" s="97">
        <v>0</v>
      </c>
      <c r="BK134" t="str">
        <v>RB</v>
      </c>
      <c r="BL134" s="13">
        <f t="shared" si="2"/>
        <v>5.6712158087424003</v>
      </c>
      <c r="BN134">
        <v>54</v>
      </c>
      <c r="BO134" t="s">
        <v>1726</v>
      </c>
      <c r="BP134" t="s">
        <v>72</v>
      </c>
      <c r="BQ134">
        <v>102.08188455736321</v>
      </c>
      <c r="BR134">
        <v>0</v>
      </c>
      <c r="BS134" t="s">
        <v>349</v>
      </c>
      <c r="BT134">
        <v>5.6712158087424003</v>
      </c>
    </row>
    <row r="135" spans="17:72" x14ac:dyDescent="0.35">
      <c r="Q135">
        <v>134</v>
      </c>
      <c r="R135" t="s">
        <v>1546</v>
      </c>
      <c r="S135" t="s">
        <v>1546</v>
      </c>
      <c r="T135" t="s">
        <v>1546</v>
      </c>
      <c r="U135" s="94" t="s">
        <v>1546</v>
      </c>
      <c r="V135" s="94" t="s">
        <v>1546</v>
      </c>
      <c r="W135" s="94" t="s">
        <v>1546</v>
      </c>
      <c r="X135" s="94" t="s">
        <v>1546</v>
      </c>
      <c r="Y135" s="94" t="s">
        <v>1546</v>
      </c>
      <c r="Z135" s="94" t="s">
        <v>1546</v>
      </c>
      <c r="AA135" s="94" t="s">
        <v>1546</v>
      </c>
      <c r="AB135" s="95" t="s">
        <v>1546</v>
      </c>
      <c r="AC135" s="90" t="s">
        <v>1546</v>
      </c>
      <c r="AD135" s="90" t="s">
        <v>349</v>
      </c>
      <c r="AF135">
        <v>134</v>
      </c>
      <c r="AG135" t="s">
        <v>1038</v>
      </c>
      <c r="AH135" t="s">
        <v>129</v>
      </c>
      <c r="AI135">
        <v>9</v>
      </c>
      <c r="AJ135" s="94">
        <v>0</v>
      </c>
      <c r="AK135" s="94">
        <v>0</v>
      </c>
      <c r="AL135" s="94">
        <v>22.834588</v>
      </c>
      <c r="AM135" s="94">
        <v>13.472406919999999</v>
      </c>
      <c r="AN135" s="94">
        <v>155.47157585679997</v>
      </c>
      <c r="AO135" s="94">
        <v>0.94306848440000002</v>
      </c>
      <c r="AP135" s="95">
        <v>34.677975412079995</v>
      </c>
      <c r="AQ135" s="90">
        <v>0</v>
      </c>
      <c r="AR135" s="90" t="s">
        <v>350</v>
      </c>
      <c r="BF135">
        <v>55</v>
      </c>
      <c r="BG135" t="str">
        <v>Cordarrelle Patterson</v>
      </c>
      <c r="BH135" t="str">
        <v>PIT</v>
      </c>
      <c r="BI135" s="10">
        <v>98.240223180120012</v>
      </c>
      <c r="BJ135" s="97">
        <v>0</v>
      </c>
      <c r="BK135" t="str">
        <v>RB</v>
      </c>
      <c r="BL135" s="13">
        <f t="shared" si="2"/>
        <v>5.4577901766733339</v>
      </c>
      <c r="BN135">
        <v>55</v>
      </c>
      <c r="BO135" t="s">
        <v>528</v>
      </c>
      <c r="BP135" t="s">
        <v>273</v>
      </c>
      <c r="BQ135">
        <v>98.240223180120012</v>
      </c>
      <c r="BR135">
        <v>0</v>
      </c>
      <c r="BS135" t="s">
        <v>349</v>
      </c>
      <c r="BT135">
        <v>5.4577901766733339</v>
      </c>
    </row>
    <row r="136" spans="17:72" x14ac:dyDescent="0.35">
      <c r="Q136">
        <v>135</v>
      </c>
      <c r="R136" t="s">
        <v>1546</v>
      </c>
      <c r="S136" t="s">
        <v>1546</v>
      </c>
      <c r="T136" t="s">
        <v>1546</v>
      </c>
      <c r="U136" s="94" t="s">
        <v>1546</v>
      </c>
      <c r="V136" s="94" t="s">
        <v>1546</v>
      </c>
      <c r="W136" s="94" t="s">
        <v>1546</v>
      </c>
      <c r="X136" s="94" t="s">
        <v>1546</v>
      </c>
      <c r="Y136" s="94" t="s">
        <v>1546</v>
      </c>
      <c r="Z136" s="94" t="s">
        <v>1546</v>
      </c>
      <c r="AA136" s="94" t="s">
        <v>1546</v>
      </c>
      <c r="AB136" s="95" t="s">
        <v>1546</v>
      </c>
      <c r="AC136" s="90" t="s">
        <v>1546</v>
      </c>
      <c r="AD136" s="90" t="s">
        <v>349</v>
      </c>
      <c r="AF136">
        <v>135</v>
      </c>
      <c r="AG136" t="s">
        <v>1480</v>
      </c>
      <c r="AH136" t="s">
        <v>103</v>
      </c>
      <c r="AI136">
        <v>7</v>
      </c>
      <c r="AJ136" s="94">
        <v>0</v>
      </c>
      <c r="AK136" s="94">
        <v>0</v>
      </c>
      <c r="AL136" s="94">
        <v>18.707043599999999</v>
      </c>
      <c r="AM136" s="94">
        <v>12.589840342800001</v>
      </c>
      <c r="AN136" s="94">
        <v>137.22925973652002</v>
      </c>
      <c r="AO136" s="94">
        <v>0.94423802571000004</v>
      </c>
      <c r="AP136" s="95">
        <v>31.978194470712005</v>
      </c>
      <c r="AQ136" s="90">
        <v>0</v>
      </c>
      <c r="AR136" s="90" t="s">
        <v>350</v>
      </c>
      <c r="BF136">
        <v>56</v>
      </c>
      <c r="BG136" t="str">
        <v>Bucky Irving</v>
      </c>
      <c r="BH136" t="str">
        <v>TB</v>
      </c>
      <c r="BI136" s="10">
        <v>89.834481464851208</v>
      </c>
      <c r="BJ136" s="97">
        <v>0</v>
      </c>
      <c r="BK136" t="str">
        <v>RB</v>
      </c>
      <c r="BL136" s="13">
        <f t="shared" si="2"/>
        <v>4.9908045258250668</v>
      </c>
      <c r="BN136">
        <v>56</v>
      </c>
      <c r="BO136" t="s">
        <v>1728</v>
      </c>
      <c r="BP136" t="s">
        <v>295</v>
      </c>
      <c r="BQ136">
        <v>89.834481464851208</v>
      </c>
      <c r="BR136">
        <v>0</v>
      </c>
      <c r="BS136" t="s">
        <v>349</v>
      </c>
      <c r="BT136">
        <v>4.9908045258250668</v>
      </c>
    </row>
    <row r="137" spans="17:72" x14ac:dyDescent="0.35">
      <c r="Q137">
        <v>136</v>
      </c>
      <c r="R137" t="s">
        <v>1546</v>
      </c>
      <c r="S137" t="s">
        <v>1546</v>
      </c>
      <c r="T137" t="s">
        <v>1546</v>
      </c>
      <c r="U137" s="94" t="s">
        <v>1546</v>
      </c>
      <c r="V137" s="94" t="s">
        <v>1546</v>
      </c>
      <c r="W137" s="94" t="s">
        <v>1546</v>
      </c>
      <c r="X137" s="94" t="s">
        <v>1546</v>
      </c>
      <c r="Y137" s="94" t="s">
        <v>1546</v>
      </c>
      <c r="Z137" s="94" t="s">
        <v>1546</v>
      </c>
      <c r="AA137" s="94" t="s">
        <v>1546</v>
      </c>
      <c r="AB137" s="95" t="s">
        <v>1546</v>
      </c>
      <c r="AC137" s="90" t="s">
        <v>1546</v>
      </c>
      <c r="AD137" s="90" t="s">
        <v>349</v>
      </c>
      <c r="AF137">
        <v>136</v>
      </c>
      <c r="AG137" t="s">
        <v>1765</v>
      </c>
      <c r="AH137" t="s">
        <v>165</v>
      </c>
      <c r="AI137">
        <v>11</v>
      </c>
      <c r="AJ137" s="94">
        <v>0</v>
      </c>
      <c r="AK137" s="94">
        <v>0</v>
      </c>
      <c r="AL137" s="94">
        <v>21.465136000000001</v>
      </c>
      <c r="AM137" s="94">
        <v>12.621499968</v>
      </c>
      <c r="AN137" s="94">
        <v>147.79776462528002</v>
      </c>
      <c r="AO137" s="94">
        <v>0.75728999807999997</v>
      </c>
      <c r="AP137" s="95">
        <v>31.945016419008002</v>
      </c>
      <c r="AQ137" s="90">
        <v>0</v>
      </c>
      <c r="AR137" s="90" t="s">
        <v>350</v>
      </c>
      <c r="BF137">
        <v>57</v>
      </c>
      <c r="BG137" t="str">
        <v>Tank Bigsby</v>
      </c>
      <c r="BH137" t="str">
        <v>JAX</v>
      </c>
      <c r="BI137" s="10">
        <v>86.100628671917988</v>
      </c>
      <c r="BJ137" s="97">
        <v>0</v>
      </c>
      <c r="BK137" t="str">
        <v>RB</v>
      </c>
      <c r="BL137" s="13">
        <f t="shared" si="2"/>
        <v>4.7833682595509996</v>
      </c>
      <c r="BN137">
        <v>57</v>
      </c>
      <c r="BO137" t="s">
        <v>1021</v>
      </c>
      <c r="BP137" t="s">
        <v>174</v>
      </c>
      <c r="BQ137">
        <v>86.100628671917988</v>
      </c>
      <c r="BR137">
        <v>0</v>
      </c>
      <c r="BS137" t="s">
        <v>349</v>
      </c>
      <c r="BT137">
        <v>4.7833682595509996</v>
      </c>
    </row>
    <row r="138" spans="17:72" x14ac:dyDescent="0.35">
      <c r="Q138">
        <v>137</v>
      </c>
      <c r="R138" t="s">
        <v>1546</v>
      </c>
      <c r="S138" t="s">
        <v>1546</v>
      </c>
      <c r="T138" t="s">
        <v>1546</v>
      </c>
      <c r="U138" s="94" t="s">
        <v>1546</v>
      </c>
      <c r="V138" s="94" t="s">
        <v>1546</v>
      </c>
      <c r="W138" s="94" t="s">
        <v>1546</v>
      </c>
      <c r="X138" s="94" t="s">
        <v>1546</v>
      </c>
      <c r="Y138" s="94" t="s">
        <v>1546</v>
      </c>
      <c r="Z138" s="94" t="s">
        <v>1546</v>
      </c>
      <c r="AA138" s="94" t="s">
        <v>1546</v>
      </c>
      <c r="AB138" s="95" t="s">
        <v>1546</v>
      </c>
      <c r="AC138" s="90" t="s">
        <v>1546</v>
      </c>
      <c r="AD138" s="90" t="s">
        <v>349</v>
      </c>
      <c r="AF138">
        <v>137</v>
      </c>
      <c r="AG138" t="s">
        <v>1766</v>
      </c>
      <c r="AH138" t="s">
        <v>119</v>
      </c>
      <c r="AI138">
        <v>7</v>
      </c>
      <c r="AJ138" s="94">
        <v>0</v>
      </c>
      <c r="AK138" s="94">
        <v>0</v>
      </c>
      <c r="AL138" s="94">
        <v>18.294973199999994</v>
      </c>
      <c r="AM138" s="94">
        <v>11.306293437599995</v>
      </c>
      <c r="AN138" s="94">
        <v>145.39893360753592</v>
      </c>
      <c r="AO138" s="94">
        <v>0.96103494219599972</v>
      </c>
      <c r="AP138" s="95">
        <v>31.612396451529587</v>
      </c>
      <c r="AQ138" s="90">
        <v>0</v>
      </c>
      <c r="AR138" s="90" t="s">
        <v>350</v>
      </c>
      <c r="BF138">
        <v>58</v>
      </c>
      <c r="BG138" t="str">
        <v>Audric Estime</v>
      </c>
      <c r="BH138" t="str">
        <v>DEN</v>
      </c>
      <c r="BI138" s="10">
        <v>85.965156211900023</v>
      </c>
      <c r="BJ138" s="97">
        <v>0</v>
      </c>
      <c r="BK138" t="str">
        <v>RB</v>
      </c>
      <c r="BL138" s="13">
        <f t="shared" si="2"/>
        <v>4.7758420117722231</v>
      </c>
      <c r="BN138">
        <v>58</v>
      </c>
      <c r="BO138" t="s">
        <v>1731</v>
      </c>
      <c r="BP138" t="s">
        <v>129</v>
      </c>
      <c r="BQ138">
        <v>85.965156211900023</v>
      </c>
      <c r="BR138">
        <v>0</v>
      </c>
      <c r="BS138" t="s">
        <v>349</v>
      </c>
      <c r="BT138">
        <v>4.7758420117722231</v>
      </c>
    </row>
    <row r="139" spans="17:72" x14ac:dyDescent="0.35">
      <c r="Q139">
        <v>138</v>
      </c>
      <c r="R139" t="s">
        <v>1546</v>
      </c>
      <c r="S139" t="s">
        <v>1546</v>
      </c>
      <c r="T139" t="s">
        <v>1546</v>
      </c>
      <c r="U139" s="94" t="s">
        <v>1546</v>
      </c>
      <c r="V139" s="94" t="s">
        <v>1546</v>
      </c>
      <c r="W139" s="94" t="s">
        <v>1546</v>
      </c>
      <c r="X139" s="94" t="s">
        <v>1546</v>
      </c>
      <c r="Y139" s="94" t="s">
        <v>1546</v>
      </c>
      <c r="Z139" s="94" t="s">
        <v>1546</v>
      </c>
      <c r="AA139" s="94" t="s">
        <v>1546</v>
      </c>
      <c r="AB139" s="95" t="s">
        <v>1546</v>
      </c>
      <c r="AC139" s="90" t="s">
        <v>1546</v>
      </c>
      <c r="AD139" s="90" t="s">
        <v>349</v>
      </c>
      <c r="AF139">
        <v>138</v>
      </c>
      <c r="AG139" t="s">
        <v>444</v>
      </c>
      <c r="AH139" t="s">
        <v>146</v>
      </c>
      <c r="AI139">
        <v>6</v>
      </c>
      <c r="AJ139" s="94">
        <v>0</v>
      </c>
      <c r="AK139" s="94">
        <v>0</v>
      </c>
      <c r="AL139" s="94">
        <v>17.106096000000001</v>
      </c>
      <c r="AM139" s="94">
        <v>10.896583152000002</v>
      </c>
      <c r="AN139" s="94">
        <v>133.91900693808</v>
      </c>
      <c r="AO139" s="94">
        <v>0.98069248368000006</v>
      </c>
      <c r="AP139" s="95">
        <v>30.172638747888001</v>
      </c>
      <c r="AQ139" s="90">
        <v>0</v>
      </c>
      <c r="AR139" s="90" t="s">
        <v>350</v>
      </c>
      <c r="BF139">
        <v>59</v>
      </c>
      <c r="BG139" t="str">
        <v>Alexander Mattison</v>
      </c>
      <c r="BH139" t="str">
        <v>LV</v>
      </c>
      <c r="BI139" s="10">
        <v>83.699178989999993</v>
      </c>
      <c r="BJ139" s="97">
        <v>0</v>
      </c>
      <c r="BK139" t="str">
        <v>RB</v>
      </c>
      <c r="BL139" s="13">
        <f t="shared" si="2"/>
        <v>4.6499543883333327</v>
      </c>
      <c r="BN139">
        <v>59</v>
      </c>
      <c r="BO139" t="s">
        <v>402</v>
      </c>
      <c r="BP139" t="s">
        <v>209</v>
      </c>
      <c r="BQ139">
        <v>83.699178989999993</v>
      </c>
      <c r="BR139">
        <v>0</v>
      </c>
      <c r="BS139" t="s">
        <v>349</v>
      </c>
      <c r="BT139">
        <v>4.6499543883333327</v>
      </c>
    </row>
    <row r="140" spans="17:72" x14ac:dyDescent="0.35">
      <c r="Q140">
        <v>139</v>
      </c>
      <c r="R140" t="s">
        <v>1546</v>
      </c>
      <c r="S140" t="s">
        <v>1546</v>
      </c>
      <c r="T140" t="s">
        <v>1546</v>
      </c>
      <c r="U140" s="94" t="s">
        <v>1546</v>
      </c>
      <c r="V140" s="94" t="s">
        <v>1546</v>
      </c>
      <c r="W140" s="94" t="s">
        <v>1546</v>
      </c>
      <c r="X140" s="94" t="s">
        <v>1546</v>
      </c>
      <c r="Y140" s="94" t="s">
        <v>1546</v>
      </c>
      <c r="Z140" s="94" t="s">
        <v>1546</v>
      </c>
      <c r="AA140" s="94" t="s">
        <v>1546</v>
      </c>
      <c r="AB140" s="95" t="s">
        <v>1546</v>
      </c>
      <c r="AC140" s="90" t="s">
        <v>1546</v>
      </c>
      <c r="AD140" s="90" t="s">
        <v>349</v>
      </c>
      <c r="AF140">
        <v>139</v>
      </c>
      <c r="AG140" t="s">
        <v>963</v>
      </c>
      <c r="AH140" t="s">
        <v>50</v>
      </c>
      <c r="AI140">
        <v>11</v>
      </c>
      <c r="AJ140" s="94">
        <v>0</v>
      </c>
      <c r="AK140" s="94">
        <v>0</v>
      </c>
      <c r="AL140" s="94">
        <v>17.254036799999994</v>
      </c>
      <c r="AM140" s="94">
        <v>12.233112091199995</v>
      </c>
      <c r="AN140" s="94">
        <v>125.02240557206396</v>
      </c>
      <c r="AO140" s="94">
        <v>0.85631784638399977</v>
      </c>
      <c r="AP140" s="95">
        <v>29.873259726710387</v>
      </c>
      <c r="AQ140" s="90">
        <v>0</v>
      </c>
      <c r="AR140" s="90" t="s">
        <v>350</v>
      </c>
      <c r="BF140">
        <v>60</v>
      </c>
      <c r="BG140" t="str">
        <v>Kenneth Gainwell</v>
      </c>
      <c r="BH140" t="str">
        <v>PHI</v>
      </c>
      <c r="BI140" s="10">
        <v>81.34612465190402</v>
      </c>
      <c r="BJ140" s="97">
        <v>0</v>
      </c>
      <c r="BK140" t="str">
        <v>RB</v>
      </c>
      <c r="BL140" s="13">
        <f t="shared" si="2"/>
        <v>4.5192291473280015</v>
      </c>
      <c r="BN140">
        <v>60</v>
      </c>
      <c r="BO140" t="s">
        <v>819</v>
      </c>
      <c r="BP140" t="s">
        <v>267</v>
      </c>
      <c r="BQ140">
        <v>81.34612465190402</v>
      </c>
      <c r="BR140">
        <v>0</v>
      </c>
      <c r="BS140" t="s">
        <v>349</v>
      </c>
      <c r="BT140">
        <v>4.5192291473280015</v>
      </c>
    </row>
    <row r="141" spans="17:72" x14ac:dyDescent="0.35">
      <c r="Q141">
        <v>140</v>
      </c>
      <c r="R141" t="s">
        <v>1546</v>
      </c>
      <c r="S141" t="s">
        <v>1546</v>
      </c>
      <c r="T141" t="s">
        <v>1546</v>
      </c>
      <c r="U141" s="94" t="s">
        <v>1546</v>
      </c>
      <c r="V141" s="94" t="s">
        <v>1546</v>
      </c>
      <c r="W141" s="94" t="s">
        <v>1546</v>
      </c>
      <c r="X141" s="94" t="s">
        <v>1546</v>
      </c>
      <c r="Y141" s="94" t="s">
        <v>1546</v>
      </c>
      <c r="Z141" s="94" t="s">
        <v>1546</v>
      </c>
      <c r="AA141" s="94" t="s">
        <v>1546</v>
      </c>
      <c r="AB141" s="95" t="s">
        <v>1546</v>
      </c>
      <c r="AC141" s="90" t="s">
        <v>1546</v>
      </c>
      <c r="AD141" s="90" t="s">
        <v>349</v>
      </c>
      <c r="AF141">
        <v>140</v>
      </c>
      <c r="AG141" t="s">
        <v>849</v>
      </c>
      <c r="AH141" t="s">
        <v>280</v>
      </c>
      <c r="AI141">
        <v>5</v>
      </c>
      <c r="AJ141" s="94">
        <v>0</v>
      </c>
      <c r="AK141" s="94">
        <v>0</v>
      </c>
      <c r="AL141" s="94">
        <v>17.414472599999996</v>
      </c>
      <c r="AM141" s="94">
        <v>11.998571621399996</v>
      </c>
      <c r="AN141" s="94">
        <v>116.98607330864996</v>
      </c>
      <c r="AO141" s="94">
        <v>0.7199142972839998</v>
      </c>
      <c r="AP141" s="95">
        <v>28.016664735968991</v>
      </c>
      <c r="AQ141" s="90">
        <v>0</v>
      </c>
      <c r="AR141" s="90" t="s">
        <v>350</v>
      </c>
      <c r="BF141">
        <v>61</v>
      </c>
      <c r="BG141" t="str">
        <v>Khalil Herbert</v>
      </c>
      <c r="BH141" t="str">
        <v>CHI</v>
      </c>
      <c r="BI141" s="10">
        <v>80.03383824239998</v>
      </c>
      <c r="BJ141" s="97">
        <v>0</v>
      </c>
      <c r="BK141" t="str">
        <v>RB</v>
      </c>
      <c r="BL141" s="13">
        <f t="shared" si="2"/>
        <v>4.4463243467999991</v>
      </c>
      <c r="BN141">
        <v>61</v>
      </c>
      <c r="BO141" t="s">
        <v>829</v>
      </c>
      <c r="BP141" t="s">
        <v>92</v>
      </c>
      <c r="BQ141">
        <v>80.03383824239998</v>
      </c>
      <c r="BR141">
        <v>0</v>
      </c>
      <c r="BS141" t="s">
        <v>349</v>
      </c>
      <c r="BT141">
        <v>4.4463243467999991</v>
      </c>
    </row>
    <row r="142" spans="17:72" x14ac:dyDescent="0.35">
      <c r="Q142">
        <v>141</v>
      </c>
      <c r="R142" t="s">
        <v>1546</v>
      </c>
      <c r="S142" t="s">
        <v>1546</v>
      </c>
      <c r="T142" t="s">
        <v>1546</v>
      </c>
      <c r="U142" s="94" t="s">
        <v>1546</v>
      </c>
      <c r="V142" s="94" t="s">
        <v>1546</v>
      </c>
      <c r="W142" s="94" t="s">
        <v>1546</v>
      </c>
      <c r="X142" s="94" t="s">
        <v>1546</v>
      </c>
      <c r="Y142" s="94" t="s">
        <v>1546</v>
      </c>
      <c r="Z142" s="94" t="s">
        <v>1546</v>
      </c>
      <c r="AA142" s="94" t="s">
        <v>1546</v>
      </c>
      <c r="AB142" s="95" t="s">
        <v>1546</v>
      </c>
      <c r="AC142" s="90" t="s">
        <v>1546</v>
      </c>
      <c r="AD142" s="90" t="s">
        <v>349</v>
      </c>
      <c r="AF142">
        <v>141</v>
      </c>
      <c r="AG142" t="s">
        <v>1109</v>
      </c>
      <c r="AH142" t="s">
        <v>259</v>
      </c>
      <c r="AI142">
        <v>7</v>
      </c>
      <c r="AJ142" s="94">
        <v>0</v>
      </c>
      <c r="AK142" s="94">
        <v>0</v>
      </c>
      <c r="AL142" s="94">
        <v>17.775357599999996</v>
      </c>
      <c r="AM142" s="94">
        <v>10.807417420799997</v>
      </c>
      <c r="AN142" s="94">
        <v>119.20581415142395</v>
      </c>
      <c r="AO142" s="94">
        <v>0.86459339366399979</v>
      </c>
      <c r="AP142" s="95">
        <v>27.915559197926392</v>
      </c>
      <c r="AQ142" s="90">
        <v>0</v>
      </c>
      <c r="AR142" s="90" t="s">
        <v>350</v>
      </c>
      <c r="BF142">
        <v>62</v>
      </c>
      <c r="BG142" t="str">
        <v>Jawhar Jordan</v>
      </c>
      <c r="BH142" t="str">
        <v>HOU</v>
      </c>
      <c r="BI142" s="10">
        <v>79.998369568000001</v>
      </c>
      <c r="BJ142" s="97">
        <v>0</v>
      </c>
      <c r="BK142" t="str">
        <v>RB</v>
      </c>
      <c r="BL142" s="13">
        <f t="shared" si="2"/>
        <v>4.4443538648888889</v>
      </c>
      <c r="BN142">
        <v>62</v>
      </c>
      <c r="BO142" t="s">
        <v>1733</v>
      </c>
      <c r="BP142" t="s">
        <v>156</v>
      </c>
      <c r="BQ142">
        <v>79.998369568000001</v>
      </c>
      <c r="BR142">
        <v>0</v>
      </c>
      <c r="BS142" t="s">
        <v>349</v>
      </c>
      <c r="BT142">
        <v>4.4443538648888889</v>
      </c>
    </row>
    <row r="143" spans="17:72" x14ac:dyDescent="0.35">
      <c r="Q143">
        <v>142</v>
      </c>
      <c r="R143" t="s">
        <v>1546</v>
      </c>
      <c r="S143" t="s">
        <v>1546</v>
      </c>
      <c r="T143" t="s">
        <v>1546</v>
      </c>
      <c r="U143" s="94" t="s">
        <v>1546</v>
      </c>
      <c r="V143" s="94" t="s">
        <v>1546</v>
      </c>
      <c r="W143" s="94" t="s">
        <v>1546</v>
      </c>
      <c r="X143" s="94" t="s">
        <v>1546</v>
      </c>
      <c r="Y143" s="94" t="s">
        <v>1546</v>
      </c>
      <c r="Z143" s="94" t="s">
        <v>1546</v>
      </c>
      <c r="AA143" s="94" t="s">
        <v>1546</v>
      </c>
      <c r="AB143" s="95" t="s">
        <v>1546</v>
      </c>
      <c r="AC143" s="90" t="s">
        <v>1546</v>
      </c>
      <c r="AD143" s="90" t="s">
        <v>349</v>
      </c>
      <c r="AF143">
        <v>142</v>
      </c>
      <c r="AG143" t="s">
        <v>1387</v>
      </c>
      <c r="AH143" t="s">
        <v>259</v>
      </c>
      <c r="AI143">
        <v>7</v>
      </c>
      <c r="AJ143" s="94">
        <v>0</v>
      </c>
      <c r="AK143" s="94">
        <v>0</v>
      </c>
      <c r="AL143" s="94">
        <v>17.775357599999996</v>
      </c>
      <c r="AM143" s="94">
        <v>10.665214559999997</v>
      </c>
      <c r="AN143" s="94">
        <v>121.79675027519997</v>
      </c>
      <c r="AO143" s="94">
        <v>0.83188673567999982</v>
      </c>
      <c r="AP143" s="95">
        <v>27.836210001599994</v>
      </c>
      <c r="AQ143" s="90">
        <v>0</v>
      </c>
      <c r="AR143" s="90" t="s">
        <v>350</v>
      </c>
      <c r="BF143">
        <v>63</v>
      </c>
      <c r="BG143" t="str">
        <v>Clyde Edwards-Helaire</v>
      </c>
      <c r="BH143" t="str">
        <v>KC</v>
      </c>
      <c r="BI143" s="10">
        <v>79.469552368639981</v>
      </c>
      <c r="BJ143" s="97">
        <v>0</v>
      </c>
      <c r="BK143" t="str">
        <v>RB</v>
      </c>
      <c r="BL143" s="13">
        <f t="shared" si="2"/>
        <v>4.4149751315911097</v>
      </c>
      <c r="BN143">
        <v>63</v>
      </c>
      <c r="BO143" t="s">
        <v>517</v>
      </c>
      <c r="BP143" t="s">
        <v>183</v>
      </c>
      <c r="BQ143">
        <v>79.469552368639981</v>
      </c>
      <c r="BR143">
        <v>0</v>
      </c>
      <c r="BS143" t="s">
        <v>349</v>
      </c>
      <c r="BT143">
        <v>4.4149751315911097</v>
      </c>
    </row>
    <row r="144" spans="17:72" x14ac:dyDescent="0.35">
      <c r="Q144">
        <v>143</v>
      </c>
      <c r="R144" t="s">
        <v>1546</v>
      </c>
      <c r="S144" t="s">
        <v>1546</v>
      </c>
      <c r="T144" t="s">
        <v>1546</v>
      </c>
      <c r="U144" s="94" t="s">
        <v>1546</v>
      </c>
      <c r="V144" s="94" t="s">
        <v>1546</v>
      </c>
      <c r="W144" s="94" t="s">
        <v>1546</v>
      </c>
      <c r="X144" s="94" t="s">
        <v>1546</v>
      </c>
      <c r="Y144" s="94" t="s">
        <v>1546</v>
      </c>
      <c r="Z144" s="94" t="s">
        <v>1546</v>
      </c>
      <c r="AA144" s="94" t="s">
        <v>1546</v>
      </c>
      <c r="AB144" s="95" t="s">
        <v>1546</v>
      </c>
      <c r="AC144" s="90" t="s">
        <v>1546</v>
      </c>
      <c r="AD144" s="90" t="s">
        <v>349</v>
      </c>
      <c r="AF144">
        <v>143</v>
      </c>
      <c r="AG144" t="s">
        <v>953</v>
      </c>
      <c r="AH144" t="s">
        <v>119</v>
      </c>
      <c r="AI144">
        <v>7</v>
      </c>
      <c r="AJ144" s="94">
        <v>0</v>
      </c>
      <c r="AK144" s="94">
        <v>0</v>
      </c>
      <c r="AL144" s="94">
        <v>18.294973199999994</v>
      </c>
      <c r="AM144" s="94">
        <v>11.159933651999996</v>
      </c>
      <c r="AN144" s="94">
        <v>111.59933651999995</v>
      </c>
      <c r="AO144" s="94">
        <v>0.78119535563999976</v>
      </c>
      <c r="AP144" s="95">
        <v>27.007039437839993</v>
      </c>
      <c r="AQ144" s="90">
        <v>0</v>
      </c>
      <c r="AR144" s="90" t="s">
        <v>350</v>
      </c>
      <c r="BF144">
        <v>64</v>
      </c>
      <c r="BG144" t="str">
        <v>Braelon Allen</v>
      </c>
      <c r="BH144" t="str">
        <v>NYJ</v>
      </c>
      <c r="BI144" s="10">
        <v>74.773713539571219</v>
      </c>
      <c r="BJ144" s="97">
        <v>0</v>
      </c>
      <c r="BK144" t="str">
        <v>RB</v>
      </c>
      <c r="BL144" s="13">
        <f t="shared" si="2"/>
        <v>4.1540951966428459</v>
      </c>
      <c r="BN144">
        <v>64</v>
      </c>
      <c r="BO144" t="s">
        <v>1735</v>
      </c>
      <c r="BP144" t="s">
        <v>259</v>
      </c>
      <c r="BQ144">
        <v>74.773713539571219</v>
      </c>
      <c r="BR144">
        <v>0</v>
      </c>
      <c r="BS144" t="s">
        <v>349</v>
      </c>
      <c r="BT144">
        <v>4.1540951966428459</v>
      </c>
    </row>
    <row r="145" spans="17:72" x14ac:dyDescent="0.35">
      <c r="Q145">
        <v>144</v>
      </c>
      <c r="R145" t="s">
        <v>1546</v>
      </c>
      <c r="S145" t="s">
        <v>1546</v>
      </c>
      <c r="T145" t="s">
        <v>1546</v>
      </c>
      <c r="U145" s="94" t="s">
        <v>1546</v>
      </c>
      <c r="V145" s="94" t="s">
        <v>1546</v>
      </c>
      <c r="W145" s="94" t="s">
        <v>1546</v>
      </c>
      <c r="X145" s="94" t="s">
        <v>1546</v>
      </c>
      <c r="Y145" s="94" t="s">
        <v>1546</v>
      </c>
      <c r="Z145" s="94" t="s">
        <v>1546</v>
      </c>
      <c r="AA145" s="94" t="s">
        <v>1546</v>
      </c>
      <c r="AB145" s="95" t="s">
        <v>1546</v>
      </c>
      <c r="AC145" s="90" t="s">
        <v>1546</v>
      </c>
      <c r="AD145" s="90" t="s">
        <v>349</v>
      </c>
      <c r="AF145">
        <v>144</v>
      </c>
      <c r="AG145" t="s">
        <v>1468</v>
      </c>
      <c r="AH145" t="s">
        <v>138</v>
      </c>
      <c r="AI145">
        <v>9</v>
      </c>
      <c r="AJ145" s="94">
        <v>0</v>
      </c>
      <c r="AK145" s="94">
        <v>0</v>
      </c>
      <c r="AL145" s="94">
        <v>17.780237999999994</v>
      </c>
      <c r="AM145" s="94">
        <v>10.134735659999995</v>
      </c>
      <c r="AN145" s="94">
        <v>128.71114288199993</v>
      </c>
      <c r="AO145" s="94">
        <v>0.60808413959999974</v>
      </c>
      <c r="AP145" s="95">
        <v>26.654354785799985</v>
      </c>
      <c r="AQ145" s="90">
        <v>0</v>
      </c>
      <c r="AR145" s="90" t="s">
        <v>350</v>
      </c>
      <c r="BF145">
        <v>65</v>
      </c>
      <c r="BG145" t="str">
        <v>Dylan Laube</v>
      </c>
      <c r="BH145" t="str">
        <v>LV</v>
      </c>
      <c r="BI145" s="10">
        <v>74.380467044799985</v>
      </c>
      <c r="BJ145" s="97">
        <v>0</v>
      </c>
      <c r="BK145" t="str">
        <v>RB</v>
      </c>
      <c r="BL145" s="13">
        <f t="shared" si="2"/>
        <v>4.132248169155555</v>
      </c>
      <c r="BN145">
        <v>65</v>
      </c>
      <c r="BO145" t="s">
        <v>1736</v>
      </c>
      <c r="BP145" t="s">
        <v>209</v>
      </c>
      <c r="BQ145">
        <v>74.380467044799985</v>
      </c>
      <c r="BR145">
        <v>0</v>
      </c>
      <c r="BS145" t="s">
        <v>349</v>
      </c>
      <c r="BT145">
        <v>4.132248169155555</v>
      </c>
    </row>
    <row r="146" spans="17:72" x14ac:dyDescent="0.35">
      <c r="Q146">
        <v>145</v>
      </c>
      <c r="R146" t="s">
        <v>1546</v>
      </c>
      <c r="S146" t="s">
        <v>1546</v>
      </c>
      <c r="T146" t="s">
        <v>1546</v>
      </c>
      <c r="U146" s="94" t="s">
        <v>1546</v>
      </c>
      <c r="V146" s="94" t="s">
        <v>1546</v>
      </c>
      <c r="W146" s="94" t="s">
        <v>1546</v>
      </c>
      <c r="X146" s="94" t="s">
        <v>1546</v>
      </c>
      <c r="Y146" s="94" t="s">
        <v>1546</v>
      </c>
      <c r="Z146" s="94" t="s">
        <v>1546</v>
      </c>
      <c r="AA146" s="94" t="s">
        <v>1546</v>
      </c>
      <c r="AB146" s="95" t="s">
        <v>1546</v>
      </c>
      <c r="AC146" s="90" t="s">
        <v>1546</v>
      </c>
      <c r="AD146" s="90" t="s">
        <v>349</v>
      </c>
      <c r="AF146">
        <v>145</v>
      </c>
      <c r="AG146" t="s">
        <v>1089</v>
      </c>
      <c r="AH146" t="s">
        <v>92</v>
      </c>
      <c r="AI146">
        <v>13</v>
      </c>
      <c r="AJ146" s="94">
        <v>0</v>
      </c>
      <c r="AK146" s="94">
        <v>0</v>
      </c>
      <c r="AL146" s="94">
        <v>17.004254399999994</v>
      </c>
      <c r="AM146" s="94">
        <v>10.032510095999996</v>
      </c>
      <c r="AN146" s="94">
        <v>123.39987418079996</v>
      </c>
      <c r="AO146" s="94">
        <v>0.65211315623999977</v>
      </c>
      <c r="AP146" s="95">
        <v>26.285176451519991</v>
      </c>
      <c r="AQ146" s="90">
        <v>0</v>
      </c>
      <c r="AR146" s="90" t="s">
        <v>350</v>
      </c>
      <c r="BF146">
        <v>66</v>
      </c>
      <c r="BG146" t="str">
        <v>Elijah Mitchell</v>
      </c>
      <c r="BH146" t="str">
        <v>SF</v>
      </c>
      <c r="BI146" s="10">
        <v>72.596416137470385</v>
      </c>
      <c r="BJ146" s="97">
        <v>0</v>
      </c>
      <c r="BK146" t="str">
        <v>RB</v>
      </c>
      <c r="BL146" s="13">
        <f t="shared" si="2"/>
        <v>4.0331342298594661</v>
      </c>
      <c r="BN146">
        <v>66</v>
      </c>
      <c r="BO146" t="s">
        <v>634</v>
      </c>
      <c r="BP146" t="s">
        <v>287</v>
      </c>
      <c r="BQ146">
        <v>72.596416137470385</v>
      </c>
      <c r="BR146">
        <v>0</v>
      </c>
      <c r="BS146" t="s">
        <v>349</v>
      </c>
      <c r="BT146">
        <v>4.0331342298594661</v>
      </c>
    </row>
    <row r="147" spans="17:72" x14ac:dyDescent="0.35">
      <c r="Q147">
        <v>146</v>
      </c>
      <c r="R147" t="s">
        <v>1546</v>
      </c>
      <c r="S147" t="s">
        <v>1546</v>
      </c>
      <c r="T147" t="s">
        <v>1546</v>
      </c>
      <c r="U147" s="94" t="s">
        <v>1546</v>
      </c>
      <c r="V147" s="94" t="s">
        <v>1546</v>
      </c>
      <c r="W147" s="94" t="s">
        <v>1546</v>
      </c>
      <c r="X147" s="94" t="s">
        <v>1546</v>
      </c>
      <c r="Y147" s="94" t="s">
        <v>1546</v>
      </c>
      <c r="Z147" s="94" t="s">
        <v>1546</v>
      </c>
      <c r="AA147" s="94" t="s">
        <v>1546</v>
      </c>
      <c r="AB147" s="95" t="s">
        <v>1546</v>
      </c>
      <c r="AC147" s="90" t="s">
        <v>1546</v>
      </c>
      <c r="AD147" s="90" t="s">
        <v>349</v>
      </c>
      <c r="AF147">
        <v>146</v>
      </c>
      <c r="AG147" t="s">
        <v>828</v>
      </c>
      <c r="AH147" t="s">
        <v>50</v>
      </c>
      <c r="AI147">
        <v>11</v>
      </c>
      <c r="AJ147" s="94">
        <v>0</v>
      </c>
      <c r="AK147" s="94">
        <v>0</v>
      </c>
      <c r="AL147" s="94">
        <v>17.254036799999994</v>
      </c>
      <c r="AM147" s="94">
        <v>10.593978595199996</v>
      </c>
      <c r="AN147" s="94">
        <v>106.57542466771196</v>
      </c>
      <c r="AO147" s="94">
        <v>0.74157850166399975</v>
      </c>
      <c r="AP147" s="95">
        <v>25.700992071955191</v>
      </c>
      <c r="AQ147" s="90">
        <v>0</v>
      </c>
      <c r="AR147" s="90" t="s">
        <v>350</v>
      </c>
      <c r="BF147">
        <v>67</v>
      </c>
      <c r="BG147" t="str">
        <v>Isaac Guerendo</v>
      </c>
      <c r="BH147" t="str">
        <v>SF</v>
      </c>
      <c r="BI147" s="10">
        <v>72.028621655323192</v>
      </c>
      <c r="BJ147" s="97">
        <v>0</v>
      </c>
      <c r="BK147" t="str">
        <v>RB</v>
      </c>
      <c r="BL147" s="13">
        <f t="shared" si="2"/>
        <v>4.0015900919623997</v>
      </c>
      <c r="BN147">
        <v>67</v>
      </c>
      <c r="BO147" t="s">
        <v>1738</v>
      </c>
      <c r="BP147" t="s">
        <v>287</v>
      </c>
      <c r="BQ147">
        <v>72.028621655323192</v>
      </c>
      <c r="BR147">
        <v>0</v>
      </c>
      <c r="BS147" t="s">
        <v>349</v>
      </c>
      <c r="BT147">
        <v>4.0015900919623997</v>
      </c>
    </row>
    <row r="148" spans="17:72" x14ac:dyDescent="0.35">
      <c r="Q148">
        <v>147</v>
      </c>
      <c r="R148" t="s">
        <v>1546</v>
      </c>
      <c r="S148" t="s">
        <v>1546</v>
      </c>
      <c r="T148" t="s">
        <v>1546</v>
      </c>
      <c r="U148" s="94" t="s">
        <v>1546</v>
      </c>
      <c r="V148" s="94" t="s">
        <v>1546</v>
      </c>
      <c r="W148" s="94" t="s">
        <v>1546</v>
      </c>
      <c r="X148" s="94" t="s">
        <v>1546</v>
      </c>
      <c r="Y148" s="94" t="s">
        <v>1546</v>
      </c>
      <c r="Z148" s="94" t="s">
        <v>1546</v>
      </c>
      <c r="AA148" s="94" t="s">
        <v>1546</v>
      </c>
      <c r="AB148" s="95" t="s">
        <v>1546</v>
      </c>
      <c r="AC148" s="90" t="s">
        <v>1546</v>
      </c>
      <c r="AD148" s="90" t="s">
        <v>349</v>
      </c>
      <c r="AF148">
        <v>147</v>
      </c>
      <c r="AG148" t="s">
        <v>1767</v>
      </c>
      <c r="AH148" t="s">
        <v>111</v>
      </c>
      <c r="AI148">
        <v>5</v>
      </c>
      <c r="AJ148" s="94">
        <v>0</v>
      </c>
      <c r="AK148" s="94">
        <v>0</v>
      </c>
      <c r="AL148" s="94">
        <v>16.129574999999999</v>
      </c>
      <c r="AM148" s="94">
        <v>10.032595649999999</v>
      </c>
      <c r="AN148" s="94">
        <v>117.18071719199999</v>
      </c>
      <c r="AO148" s="94">
        <v>0.60195573899999999</v>
      </c>
      <c r="AP148" s="95">
        <v>25.362401803199997</v>
      </c>
      <c r="AQ148" s="90">
        <v>0</v>
      </c>
      <c r="AR148" s="90" t="s">
        <v>350</v>
      </c>
      <c r="BF148">
        <v>68</v>
      </c>
      <c r="BG148" t="str">
        <v>Eric Gray</v>
      </c>
      <c r="BH148" t="str">
        <v>NYG</v>
      </c>
      <c r="BI148" s="10">
        <v>69.227772685030402</v>
      </c>
      <c r="BJ148" s="97">
        <v>0</v>
      </c>
      <c r="BK148" t="str">
        <v>RB</v>
      </c>
      <c r="BL148" s="13">
        <f t="shared" si="2"/>
        <v>3.8459873713905779</v>
      </c>
      <c r="BN148">
        <v>68</v>
      </c>
      <c r="BO148" t="s">
        <v>642</v>
      </c>
      <c r="BP148" t="s">
        <v>251</v>
      </c>
      <c r="BQ148">
        <v>69.227772685030402</v>
      </c>
      <c r="BR148">
        <v>0</v>
      </c>
      <c r="BS148" t="s">
        <v>349</v>
      </c>
      <c r="BT148">
        <v>3.8459873713905779</v>
      </c>
    </row>
    <row r="149" spans="17:72" x14ac:dyDescent="0.35">
      <c r="Q149">
        <v>148</v>
      </c>
      <c r="R149" t="s">
        <v>1546</v>
      </c>
      <c r="S149" t="s">
        <v>1546</v>
      </c>
      <c r="T149" t="s">
        <v>1546</v>
      </c>
      <c r="U149" s="94" t="s">
        <v>1546</v>
      </c>
      <c r="V149" s="94" t="s">
        <v>1546</v>
      </c>
      <c r="W149" s="94" t="s">
        <v>1546</v>
      </c>
      <c r="X149" s="94" t="s">
        <v>1546</v>
      </c>
      <c r="Y149" s="94" t="s">
        <v>1546</v>
      </c>
      <c r="Z149" s="94" t="s">
        <v>1546</v>
      </c>
      <c r="AA149" s="94" t="s">
        <v>1546</v>
      </c>
      <c r="AB149" s="95" t="s">
        <v>1546</v>
      </c>
      <c r="AC149" s="90" t="s">
        <v>1546</v>
      </c>
      <c r="AD149" s="90" t="s">
        <v>349</v>
      </c>
      <c r="AF149">
        <v>148</v>
      </c>
      <c r="AG149" t="s">
        <v>921</v>
      </c>
      <c r="AH149" t="s">
        <v>303</v>
      </c>
      <c r="AI149">
        <v>7</v>
      </c>
      <c r="AJ149" s="94">
        <v>0</v>
      </c>
      <c r="AK149" s="94">
        <v>0</v>
      </c>
      <c r="AL149" s="94">
        <v>17.594576999999994</v>
      </c>
      <c r="AM149" s="94">
        <v>10.468773314999996</v>
      </c>
      <c r="AN149" s="94">
        <v>109.92211980749997</v>
      </c>
      <c r="AO149" s="94">
        <v>0.52343866574999987</v>
      </c>
      <c r="AP149" s="95">
        <v>24.60161729024999</v>
      </c>
      <c r="AQ149" s="90">
        <v>0</v>
      </c>
      <c r="AR149" s="90" t="s">
        <v>350</v>
      </c>
      <c r="BF149">
        <v>69</v>
      </c>
      <c r="BG149" t="str">
        <v>Chase Edmonds</v>
      </c>
      <c r="BH149" t="str">
        <v>TB</v>
      </c>
      <c r="BI149" s="10">
        <v>68.282156036745008</v>
      </c>
      <c r="BJ149" s="97">
        <v>0</v>
      </c>
      <c r="BK149" t="str">
        <v>RB</v>
      </c>
      <c r="BL149" s="13">
        <f t="shared" si="2"/>
        <v>3.7934531131525002</v>
      </c>
      <c r="BN149">
        <v>69</v>
      </c>
      <c r="BO149" t="s">
        <v>496</v>
      </c>
      <c r="BP149" t="s">
        <v>295</v>
      </c>
      <c r="BQ149">
        <v>68.282156036745008</v>
      </c>
      <c r="BR149">
        <v>0</v>
      </c>
      <c r="BS149" t="s">
        <v>349</v>
      </c>
      <c r="BT149">
        <v>3.7934531131525002</v>
      </c>
    </row>
    <row r="150" spans="17:72" x14ac:dyDescent="0.35">
      <c r="Q150">
        <v>149</v>
      </c>
      <c r="R150" t="s">
        <v>1546</v>
      </c>
      <c r="S150" t="s">
        <v>1546</v>
      </c>
      <c r="T150" t="s">
        <v>1546</v>
      </c>
      <c r="U150" s="94" t="s">
        <v>1546</v>
      </c>
      <c r="V150" s="94" t="s">
        <v>1546</v>
      </c>
      <c r="W150" s="94" t="s">
        <v>1546</v>
      </c>
      <c r="X150" s="94" t="s">
        <v>1546</v>
      </c>
      <c r="Y150" s="94" t="s">
        <v>1546</v>
      </c>
      <c r="Z150" s="94" t="s">
        <v>1546</v>
      </c>
      <c r="AA150" s="94" t="s">
        <v>1546</v>
      </c>
      <c r="AB150" s="95" t="s">
        <v>1546</v>
      </c>
      <c r="AC150" s="90" t="s">
        <v>1546</v>
      </c>
      <c r="AD150" s="90" t="s">
        <v>349</v>
      </c>
      <c r="AF150">
        <v>149</v>
      </c>
      <c r="AG150" t="s">
        <v>931</v>
      </c>
      <c r="AH150" t="s">
        <v>1705</v>
      </c>
      <c r="AI150">
        <v>14</v>
      </c>
      <c r="AJ150" s="94">
        <v>0</v>
      </c>
      <c r="AK150" s="94">
        <v>0</v>
      </c>
      <c r="AL150" s="94">
        <v>17.090366999999997</v>
      </c>
      <c r="AM150" s="94">
        <v>10.151677997999998</v>
      </c>
      <c r="AN150" s="94">
        <v>106.38958541903999</v>
      </c>
      <c r="AO150" s="94">
        <v>0.60910067987999994</v>
      </c>
      <c r="AP150" s="95">
        <v>24.445240619183998</v>
      </c>
      <c r="AQ150" s="90">
        <v>0</v>
      </c>
      <c r="AR150" s="90" t="s">
        <v>350</v>
      </c>
      <c r="BF150">
        <v>70</v>
      </c>
      <c r="BG150" t="str">
        <v>Tyrone Tracy</v>
      </c>
      <c r="BH150" t="str">
        <v>NYG</v>
      </c>
      <c r="BI150" s="10">
        <v>66.330970695931185</v>
      </c>
      <c r="BJ150" s="97">
        <v>0</v>
      </c>
      <c r="BK150" t="str">
        <v>RB</v>
      </c>
      <c r="BL150" s="13">
        <f t="shared" si="2"/>
        <v>3.6850539275517327</v>
      </c>
      <c r="BN150">
        <v>70</v>
      </c>
      <c r="BO150" t="s">
        <v>1739</v>
      </c>
      <c r="BP150" t="s">
        <v>251</v>
      </c>
      <c r="BQ150">
        <v>66.330970695931185</v>
      </c>
      <c r="BR150">
        <v>0</v>
      </c>
      <c r="BS150" t="s">
        <v>349</v>
      </c>
      <c r="BT150">
        <v>3.6850539275517327</v>
      </c>
    </row>
    <row r="151" spans="17:72" x14ac:dyDescent="0.35">
      <c r="Q151">
        <v>150</v>
      </c>
      <c r="R151" t="s">
        <v>1546</v>
      </c>
      <c r="S151" t="s">
        <v>1546</v>
      </c>
      <c r="T151" t="s">
        <v>1546</v>
      </c>
      <c r="U151" s="94" t="s">
        <v>1546</v>
      </c>
      <c r="V151" s="94" t="s">
        <v>1546</v>
      </c>
      <c r="W151" s="94" t="s">
        <v>1546</v>
      </c>
      <c r="X151" s="94" t="s">
        <v>1546</v>
      </c>
      <c r="Y151" s="94" t="s">
        <v>1546</v>
      </c>
      <c r="Z151" s="94" t="s">
        <v>1546</v>
      </c>
      <c r="AA151" s="94" t="s">
        <v>1546</v>
      </c>
      <c r="AB151" s="95" t="s">
        <v>1546</v>
      </c>
      <c r="AC151" s="90" t="s">
        <v>1546</v>
      </c>
      <c r="AD151" s="90" t="s">
        <v>349</v>
      </c>
      <c r="AF151">
        <v>150</v>
      </c>
      <c r="AG151" t="s">
        <v>680</v>
      </c>
      <c r="AH151" t="s">
        <v>251</v>
      </c>
      <c r="AI151">
        <v>13</v>
      </c>
      <c r="AJ151" s="94">
        <v>0</v>
      </c>
      <c r="AK151" s="94">
        <v>0</v>
      </c>
      <c r="AL151" s="94">
        <v>17.654817599999994</v>
      </c>
      <c r="AM151" s="94">
        <v>10.416342383999996</v>
      </c>
      <c r="AN151" s="94">
        <v>104.16342383999996</v>
      </c>
      <c r="AO151" s="94">
        <v>0.52081711919999985</v>
      </c>
      <c r="AP151" s="95">
        <v>23.957587483199994</v>
      </c>
      <c r="AQ151" s="90">
        <v>0</v>
      </c>
      <c r="AR151" s="90" t="s">
        <v>350</v>
      </c>
      <c r="BF151">
        <v>71</v>
      </c>
      <c r="BG151" t="str">
        <v>Kimani Vidal</v>
      </c>
      <c r="BH151" t="str">
        <v>LAC</v>
      </c>
      <c r="BI151" s="10">
        <v>63.851754360239994</v>
      </c>
      <c r="BJ151" s="97">
        <v>0</v>
      </c>
      <c r="BK151" t="str">
        <v>RB</v>
      </c>
      <c r="BL151" s="13">
        <f t="shared" si="2"/>
        <v>3.5473196866799999</v>
      </c>
      <c r="BN151">
        <v>71</v>
      </c>
      <c r="BO151" t="s">
        <v>1741</v>
      </c>
      <c r="BP151" t="s">
        <v>199</v>
      </c>
      <c r="BQ151">
        <v>63.851754360239994</v>
      </c>
      <c r="BR151">
        <v>0</v>
      </c>
      <c r="BS151" t="s">
        <v>349</v>
      </c>
      <c r="BT151">
        <v>3.5473196866799999</v>
      </c>
    </row>
    <row r="152" spans="17:72" x14ac:dyDescent="0.35">
      <c r="Q152">
        <v>151</v>
      </c>
      <c r="R152" t="s">
        <v>1546</v>
      </c>
      <c r="S152" t="s">
        <v>1546</v>
      </c>
      <c r="T152" t="s">
        <v>1546</v>
      </c>
      <c r="U152" s="94" t="s">
        <v>1546</v>
      </c>
      <c r="V152" s="94" t="s">
        <v>1546</v>
      </c>
      <c r="W152" s="94" t="s">
        <v>1546</v>
      </c>
      <c r="X152" s="94" t="s">
        <v>1546</v>
      </c>
      <c r="Y152" s="94" t="s">
        <v>1546</v>
      </c>
      <c r="Z152" s="94" t="s">
        <v>1546</v>
      </c>
      <c r="AA152" s="94" t="s">
        <v>1546</v>
      </c>
      <c r="AB152" s="95" t="s">
        <v>1546</v>
      </c>
      <c r="AC152" s="90" t="s">
        <v>1546</v>
      </c>
      <c r="AD152" s="90" t="s">
        <v>349</v>
      </c>
      <c r="AF152">
        <v>151</v>
      </c>
      <c r="AG152" t="s">
        <v>1385</v>
      </c>
      <c r="AH152" t="s">
        <v>251</v>
      </c>
      <c r="AI152">
        <v>13</v>
      </c>
      <c r="AJ152" s="94">
        <v>0</v>
      </c>
      <c r="AK152" s="94">
        <v>0</v>
      </c>
      <c r="AL152" s="94">
        <v>17.654817599999994</v>
      </c>
      <c r="AM152" s="94">
        <v>10.592890559999995</v>
      </c>
      <c r="AN152" s="94">
        <v>99.996886886399949</v>
      </c>
      <c r="AO152" s="94">
        <v>0.47668007519999978</v>
      </c>
      <c r="AP152" s="95">
        <v>23.452659699839991</v>
      </c>
      <c r="AQ152" s="90">
        <v>0</v>
      </c>
      <c r="AR152" s="90" t="s">
        <v>350</v>
      </c>
      <c r="BF152">
        <v>72</v>
      </c>
      <c r="BG152" t="str">
        <v>Rasheen Ali</v>
      </c>
      <c r="BH152" t="str">
        <v>BAL</v>
      </c>
      <c r="BI152" s="10">
        <v>60.057022636799999</v>
      </c>
      <c r="BJ152" s="97">
        <v>0</v>
      </c>
      <c r="BK152" t="str">
        <v>RB</v>
      </c>
      <c r="BL152" s="13">
        <f t="shared" si="2"/>
        <v>3.3365012576000002</v>
      </c>
      <c r="BN152">
        <v>72</v>
      </c>
      <c r="BO152" t="s">
        <v>1744</v>
      </c>
      <c r="BP152" t="s">
        <v>59</v>
      </c>
      <c r="BQ152">
        <v>60.057022636799999</v>
      </c>
      <c r="BR152">
        <v>0</v>
      </c>
      <c r="BS152" t="s">
        <v>349</v>
      </c>
      <c r="BT152">
        <v>3.3365012576000002</v>
      </c>
    </row>
    <row r="153" spans="17:72" x14ac:dyDescent="0.35">
      <c r="Q153">
        <v>152</v>
      </c>
      <c r="R153" t="s">
        <v>1546</v>
      </c>
      <c r="S153" t="s">
        <v>1546</v>
      </c>
      <c r="T153" t="s">
        <v>1546</v>
      </c>
      <c r="U153" s="94" t="s">
        <v>1546</v>
      </c>
      <c r="V153" s="94" t="s">
        <v>1546</v>
      </c>
      <c r="W153" s="94" t="s">
        <v>1546</v>
      </c>
      <c r="X153" s="94" t="s">
        <v>1546</v>
      </c>
      <c r="Y153" s="94" t="s">
        <v>1546</v>
      </c>
      <c r="Z153" s="94" t="s">
        <v>1546</v>
      </c>
      <c r="AA153" s="94" t="s">
        <v>1546</v>
      </c>
      <c r="AB153" s="95" t="s">
        <v>1546</v>
      </c>
      <c r="AC153" s="90" t="s">
        <v>1546</v>
      </c>
      <c r="AD153" s="90" t="s">
        <v>349</v>
      </c>
      <c r="AF153">
        <v>152</v>
      </c>
      <c r="AG153" t="s">
        <v>836</v>
      </c>
      <c r="AH153" t="s">
        <v>303</v>
      </c>
      <c r="AI153">
        <v>7</v>
      </c>
      <c r="AJ153" s="94">
        <v>0</v>
      </c>
      <c r="AK153" s="94">
        <v>0</v>
      </c>
      <c r="AL153" s="94">
        <v>14.662147499999996</v>
      </c>
      <c r="AM153" s="94">
        <v>9.0465450074999971</v>
      </c>
      <c r="AN153" s="94">
        <v>104.39712938654996</v>
      </c>
      <c r="AO153" s="94">
        <v>0.45232725037499988</v>
      </c>
      <c r="AP153" s="95">
        <v>22.200221448404992</v>
      </c>
      <c r="AQ153" s="90">
        <v>0</v>
      </c>
      <c r="AR153" s="90" t="s">
        <v>350</v>
      </c>
      <c r="BF153">
        <v>73</v>
      </c>
      <c r="BG153" t="str">
        <v>Deuce Vaughn</v>
      </c>
      <c r="BH153" t="str">
        <v>DAL</v>
      </c>
      <c r="BI153" s="10">
        <v>58.145512941935976</v>
      </c>
      <c r="BJ153" s="97">
        <v>0</v>
      </c>
      <c r="BK153" t="str">
        <v>RB</v>
      </c>
      <c r="BL153" s="13">
        <f t="shared" si="2"/>
        <v>3.2303062745519986</v>
      </c>
      <c r="BN153">
        <v>73</v>
      </c>
      <c r="BO153" t="s">
        <v>600</v>
      </c>
      <c r="BP153" t="s">
        <v>119</v>
      </c>
      <c r="BQ153">
        <v>58.145512941935976</v>
      </c>
      <c r="BR153">
        <v>0</v>
      </c>
      <c r="BS153" t="s">
        <v>349</v>
      </c>
      <c r="BT153">
        <v>3.2303062745519986</v>
      </c>
    </row>
    <row r="154" spans="17:72" x14ac:dyDescent="0.35">
      <c r="Q154">
        <v>153</v>
      </c>
      <c r="R154" t="s">
        <v>1546</v>
      </c>
      <c r="S154" t="s">
        <v>1546</v>
      </c>
      <c r="T154" t="s">
        <v>1546</v>
      </c>
      <c r="U154" s="94" t="s">
        <v>1546</v>
      </c>
      <c r="V154" s="94" t="s">
        <v>1546</v>
      </c>
      <c r="W154" s="94" t="s">
        <v>1546</v>
      </c>
      <c r="X154" s="94" t="s">
        <v>1546</v>
      </c>
      <c r="Y154" s="94" t="s">
        <v>1546</v>
      </c>
      <c r="Z154" s="94" t="s">
        <v>1546</v>
      </c>
      <c r="AA154" s="94" t="s">
        <v>1546</v>
      </c>
      <c r="AB154" s="95" t="s">
        <v>1546</v>
      </c>
      <c r="AC154" s="90" t="s">
        <v>1546</v>
      </c>
      <c r="AD154" s="90" t="s">
        <v>349</v>
      </c>
      <c r="AF154">
        <v>153</v>
      </c>
      <c r="AG154" t="s">
        <v>504</v>
      </c>
      <c r="AH154" t="s">
        <v>36</v>
      </c>
      <c r="AI154">
        <v>14</v>
      </c>
      <c r="AJ154" s="94">
        <v>0</v>
      </c>
      <c r="AK154" s="94">
        <v>0</v>
      </c>
      <c r="AL154" s="94">
        <v>14.742262500000001</v>
      </c>
      <c r="AM154" s="94">
        <v>8.8453575000000004</v>
      </c>
      <c r="AN154" s="94">
        <v>99.068004000000002</v>
      </c>
      <c r="AO154" s="94">
        <v>0.44226787500000003</v>
      </c>
      <c r="AP154" s="95">
        <v>21.405765150000001</v>
      </c>
      <c r="AQ154" s="90">
        <v>0</v>
      </c>
      <c r="AR154" s="90" t="s">
        <v>350</v>
      </c>
      <c r="BF154">
        <v>74</v>
      </c>
      <c r="BG154" t="str">
        <v>Will Shipley</v>
      </c>
      <c r="BH154" t="str">
        <v>PHI</v>
      </c>
      <c r="BI154" s="10">
        <v>54.550937500416005</v>
      </c>
      <c r="BJ154" s="97">
        <v>0</v>
      </c>
      <c r="BK154" t="str">
        <v>RB</v>
      </c>
      <c r="BL154" s="13">
        <f t="shared" si="2"/>
        <v>3.0306076389120005</v>
      </c>
      <c r="BN154">
        <v>74</v>
      </c>
      <c r="BO154" t="s">
        <v>1746</v>
      </c>
      <c r="BP154" t="s">
        <v>267</v>
      </c>
      <c r="BQ154">
        <v>54.550937500416005</v>
      </c>
      <c r="BR154">
        <v>0</v>
      </c>
      <c r="BS154" t="s">
        <v>349</v>
      </c>
      <c r="BT154">
        <v>3.0306076389120005</v>
      </c>
    </row>
    <row r="155" spans="17:72" x14ac:dyDescent="0.35">
      <c r="Q155">
        <v>154</v>
      </c>
      <c r="R155" t="s">
        <v>1546</v>
      </c>
      <c r="S155" t="s">
        <v>1546</v>
      </c>
      <c r="T155" t="s">
        <v>1546</v>
      </c>
      <c r="U155" s="94" t="s">
        <v>1546</v>
      </c>
      <c r="V155" s="94" t="s">
        <v>1546</v>
      </c>
      <c r="W155" s="94" t="s">
        <v>1546</v>
      </c>
      <c r="X155" s="94" t="s">
        <v>1546</v>
      </c>
      <c r="Y155" s="94" t="s">
        <v>1546</v>
      </c>
      <c r="Z155" s="94" t="s">
        <v>1546</v>
      </c>
      <c r="AA155" s="94" t="s">
        <v>1546</v>
      </c>
      <c r="AB155" s="95" t="s">
        <v>1546</v>
      </c>
      <c r="AC155" s="90" t="s">
        <v>1546</v>
      </c>
      <c r="AD155" s="90" t="s">
        <v>349</v>
      </c>
      <c r="AF155">
        <v>154</v>
      </c>
      <c r="AG155" t="s">
        <v>950</v>
      </c>
      <c r="AH155" t="s">
        <v>273</v>
      </c>
      <c r="AI155">
        <v>6</v>
      </c>
      <c r="AJ155" s="94">
        <v>0</v>
      </c>
      <c r="AK155" s="94">
        <v>0</v>
      </c>
      <c r="AL155" s="94">
        <v>13.762875000000001</v>
      </c>
      <c r="AM155" s="94">
        <v>7.9411788750000003</v>
      </c>
      <c r="AN155" s="94">
        <v>101.329442445</v>
      </c>
      <c r="AO155" s="94">
        <v>0.47647073249999999</v>
      </c>
      <c r="AP155" s="95">
        <v>20.9329475145</v>
      </c>
      <c r="AQ155" s="90">
        <v>0</v>
      </c>
      <c r="AR155" s="90" t="s">
        <v>350</v>
      </c>
      <c r="BF155">
        <v>75</v>
      </c>
      <c r="BG155" t="str">
        <v>Isaiah Davis</v>
      </c>
      <c r="BH155" t="str">
        <v>NYJ</v>
      </c>
      <c r="BI155" s="10">
        <v>54.447571075296004</v>
      </c>
      <c r="BJ155" s="97">
        <v>0</v>
      </c>
      <c r="BK155" t="str">
        <v>RB</v>
      </c>
      <c r="BL155" s="13">
        <f t="shared" si="2"/>
        <v>3.024865059738667</v>
      </c>
      <c r="BN155">
        <v>75</v>
      </c>
      <c r="BO155" t="s">
        <v>1747</v>
      </c>
      <c r="BP155" t="s">
        <v>259</v>
      </c>
      <c r="BQ155">
        <v>54.447571075296004</v>
      </c>
      <c r="BR155">
        <v>0</v>
      </c>
      <c r="BS155" t="s">
        <v>349</v>
      </c>
      <c r="BT155">
        <v>3.024865059738667</v>
      </c>
    </row>
    <row r="156" spans="17:72" x14ac:dyDescent="0.35">
      <c r="Q156">
        <v>155</v>
      </c>
      <c r="R156" t="s">
        <v>1546</v>
      </c>
      <c r="S156" t="s">
        <v>1546</v>
      </c>
      <c r="T156" t="s">
        <v>1546</v>
      </c>
      <c r="U156" s="94" t="s">
        <v>1546</v>
      </c>
      <c r="V156" s="94" t="s">
        <v>1546</v>
      </c>
      <c r="W156" s="94" t="s">
        <v>1546</v>
      </c>
      <c r="X156" s="94" t="s">
        <v>1546</v>
      </c>
      <c r="Y156" s="94" t="s">
        <v>1546</v>
      </c>
      <c r="Z156" s="94" t="s">
        <v>1546</v>
      </c>
      <c r="AA156" s="94" t="s">
        <v>1546</v>
      </c>
      <c r="AB156" s="95" t="s">
        <v>1546</v>
      </c>
      <c r="AC156" s="90" t="s">
        <v>1546</v>
      </c>
      <c r="AD156" s="90" t="s">
        <v>349</v>
      </c>
      <c r="AF156">
        <v>155</v>
      </c>
      <c r="AG156" t="s">
        <v>934</v>
      </c>
      <c r="AH156" t="s">
        <v>267</v>
      </c>
      <c r="AI156">
        <v>10</v>
      </c>
      <c r="AJ156" s="94">
        <v>0</v>
      </c>
      <c r="AK156" s="94">
        <v>0</v>
      </c>
      <c r="AL156" s="94">
        <v>13.946184000000002</v>
      </c>
      <c r="AM156" s="94">
        <v>8.9813424960000017</v>
      </c>
      <c r="AN156" s="94">
        <v>87.657902760960013</v>
      </c>
      <c r="AO156" s="94">
        <v>0.44906712480000011</v>
      </c>
      <c r="AP156" s="95">
        <v>20.441535520896004</v>
      </c>
      <c r="AQ156" s="90">
        <v>0</v>
      </c>
      <c r="AR156" s="90" t="s">
        <v>350</v>
      </c>
      <c r="BF156">
        <v>76</v>
      </c>
      <c r="BG156" t="str">
        <v>D'Onta Foreman</v>
      </c>
      <c r="BH156" t="str">
        <v>CLE</v>
      </c>
      <c r="BI156" s="10">
        <v>53.548960080000001</v>
      </c>
      <c r="BJ156" s="97">
        <v>0</v>
      </c>
      <c r="BK156" t="str">
        <v>RB</v>
      </c>
      <c r="BL156" s="13">
        <f t="shared" si="2"/>
        <v>2.9749422266666667</v>
      </c>
      <c r="BN156">
        <v>76</v>
      </c>
      <c r="BO156" t="s">
        <v>618</v>
      </c>
      <c r="BP156" t="s">
        <v>111</v>
      </c>
      <c r="BQ156">
        <v>53.548960080000001</v>
      </c>
      <c r="BR156">
        <v>0</v>
      </c>
      <c r="BS156" t="s">
        <v>349</v>
      </c>
      <c r="BT156">
        <v>2.9749422266666667</v>
      </c>
    </row>
    <row r="157" spans="17:72" x14ac:dyDescent="0.35">
      <c r="Q157">
        <v>156</v>
      </c>
      <c r="R157" t="s">
        <v>1546</v>
      </c>
      <c r="S157" t="s">
        <v>1546</v>
      </c>
      <c r="T157" t="s">
        <v>1546</v>
      </c>
      <c r="U157" s="94" t="s">
        <v>1546</v>
      </c>
      <c r="V157" s="94" t="s">
        <v>1546</v>
      </c>
      <c r="W157" s="94" t="s">
        <v>1546</v>
      </c>
      <c r="X157" s="94" t="s">
        <v>1546</v>
      </c>
      <c r="Y157" s="94" t="s">
        <v>1546</v>
      </c>
      <c r="Z157" s="94" t="s">
        <v>1546</v>
      </c>
      <c r="AA157" s="94" t="s">
        <v>1546</v>
      </c>
      <c r="AB157" s="95" t="s">
        <v>1546</v>
      </c>
      <c r="AC157" s="90" t="s">
        <v>1546</v>
      </c>
      <c r="AD157" s="90" t="s">
        <v>349</v>
      </c>
      <c r="AF157">
        <v>156</v>
      </c>
      <c r="AG157" t="s">
        <v>454</v>
      </c>
      <c r="AH157" t="s">
        <v>217</v>
      </c>
      <c r="AI157">
        <v>10</v>
      </c>
      <c r="AJ157" s="94">
        <v>0</v>
      </c>
      <c r="AK157" s="94">
        <v>0</v>
      </c>
      <c r="AL157" s="94">
        <v>14.658251999999999</v>
      </c>
      <c r="AM157" s="94">
        <v>8.7949511999999999</v>
      </c>
      <c r="AN157" s="94">
        <v>87.949511999999999</v>
      </c>
      <c r="AO157" s="94">
        <v>0.43974756000000004</v>
      </c>
      <c r="AP157" s="95">
        <v>20.22838776</v>
      </c>
      <c r="AQ157" s="90">
        <v>0</v>
      </c>
      <c r="AR157" s="90" t="s">
        <v>350</v>
      </c>
      <c r="BF157">
        <v>77</v>
      </c>
      <c r="BG157" t="str">
        <v>Jase McClellan</v>
      </c>
      <c r="BH157" t="str">
        <v>ATL</v>
      </c>
      <c r="BI157" s="10">
        <v>52.272452954937592</v>
      </c>
      <c r="BJ157" s="97">
        <v>0</v>
      </c>
      <c r="BK157" t="str">
        <v>RB</v>
      </c>
      <c r="BL157" s="13">
        <f t="shared" si="2"/>
        <v>2.9040251641631993</v>
      </c>
      <c r="BN157">
        <v>77</v>
      </c>
      <c r="BO157" t="s">
        <v>1748</v>
      </c>
      <c r="BP157" t="s">
        <v>50</v>
      </c>
      <c r="BQ157">
        <v>52.272452954937592</v>
      </c>
      <c r="BR157">
        <v>0</v>
      </c>
      <c r="BS157" t="s">
        <v>349</v>
      </c>
      <c r="BT157">
        <v>2.9040251641631993</v>
      </c>
    </row>
    <row r="158" spans="17:72" x14ac:dyDescent="0.35">
      <c r="Q158">
        <v>157</v>
      </c>
      <c r="R158" t="s">
        <v>1546</v>
      </c>
      <c r="S158" t="s">
        <v>1546</v>
      </c>
      <c r="T158" t="s">
        <v>1546</v>
      </c>
      <c r="U158" s="94" t="s">
        <v>1546</v>
      </c>
      <c r="V158" s="94" t="s">
        <v>1546</v>
      </c>
      <c r="W158" s="94" t="s">
        <v>1546</v>
      </c>
      <c r="X158" s="94" t="s">
        <v>1546</v>
      </c>
      <c r="Y158" s="94" t="s">
        <v>1546</v>
      </c>
      <c r="Z158" s="94" t="s">
        <v>1546</v>
      </c>
      <c r="AA158" s="94" t="s">
        <v>1546</v>
      </c>
      <c r="AB158" s="95" t="s">
        <v>1546</v>
      </c>
      <c r="AC158" s="90" t="s">
        <v>1546</v>
      </c>
      <c r="AD158" s="90" t="s">
        <v>349</v>
      </c>
      <c r="AF158">
        <v>157</v>
      </c>
      <c r="AG158" t="s">
        <v>1768</v>
      </c>
      <c r="AH158" t="s">
        <v>207</v>
      </c>
      <c r="AI158">
        <v>10</v>
      </c>
      <c r="AJ158" s="94">
        <v>0</v>
      </c>
      <c r="AK158" s="94">
        <v>0</v>
      </c>
      <c r="AL158" s="94">
        <v>12.075442399999998</v>
      </c>
      <c r="AM158" s="94">
        <v>7.1969636703999988</v>
      </c>
      <c r="AN158" s="94">
        <v>90.465833336927986</v>
      </c>
      <c r="AO158" s="94">
        <v>0.51098442059839988</v>
      </c>
      <c r="AP158" s="95">
        <v>19.309453527683196</v>
      </c>
      <c r="AQ158" s="90">
        <v>0</v>
      </c>
      <c r="AR158" s="90" t="s">
        <v>350</v>
      </c>
      <c r="BF158">
        <v>78</v>
      </c>
      <c r="BG158" t="str">
        <v>Jamaal Williams</v>
      </c>
      <c r="BH158" t="str">
        <v>NO</v>
      </c>
      <c r="BI158" s="10">
        <v>51.419995532870274</v>
      </c>
      <c r="BJ158" s="97">
        <v>0</v>
      </c>
      <c r="BK158" t="str">
        <v>RB</v>
      </c>
      <c r="BL158" s="13">
        <f t="shared" si="2"/>
        <v>2.856666418492793</v>
      </c>
      <c r="BN158">
        <v>78</v>
      </c>
      <c r="BO158" t="s">
        <v>710</v>
      </c>
      <c r="BP158" t="s">
        <v>243</v>
      </c>
      <c r="BQ158">
        <v>51.419995532870274</v>
      </c>
      <c r="BR158">
        <v>0</v>
      </c>
      <c r="BS158" t="s">
        <v>349</v>
      </c>
      <c r="BT158">
        <v>2.856666418492793</v>
      </c>
    </row>
    <row r="159" spans="17:72" x14ac:dyDescent="0.35">
      <c r="Q159">
        <v>158</v>
      </c>
      <c r="R159" t="s">
        <v>1546</v>
      </c>
      <c r="S159" t="s">
        <v>1546</v>
      </c>
      <c r="T159" t="s">
        <v>1546</v>
      </c>
      <c r="U159" s="94" t="s">
        <v>1546</v>
      </c>
      <c r="V159" s="94" t="s">
        <v>1546</v>
      </c>
      <c r="W159" s="94" t="s">
        <v>1546</v>
      </c>
      <c r="X159" s="94" t="s">
        <v>1546</v>
      </c>
      <c r="Y159" s="94" t="s">
        <v>1546</v>
      </c>
      <c r="Z159" s="94" t="s">
        <v>1546</v>
      </c>
      <c r="AA159" s="94" t="s">
        <v>1546</v>
      </c>
      <c r="AB159" s="95" t="s">
        <v>1546</v>
      </c>
      <c r="AC159" s="90" t="s">
        <v>1546</v>
      </c>
      <c r="AD159" s="90" t="s">
        <v>349</v>
      </c>
      <c r="AF159">
        <v>158</v>
      </c>
      <c r="AG159" t="s">
        <v>1769</v>
      </c>
      <c r="AH159" t="s">
        <v>243</v>
      </c>
      <c r="AI159">
        <v>11</v>
      </c>
      <c r="AJ159" s="94">
        <v>0</v>
      </c>
      <c r="AK159" s="94">
        <v>0</v>
      </c>
      <c r="AL159" s="94">
        <v>11.126658927999998</v>
      </c>
      <c r="AM159" s="94">
        <v>7.065428419279999</v>
      </c>
      <c r="AN159" s="94">
        <v>87.752620967457588</v>
      </c>
      <c r="AO159" s="94">
        <v>0.49457998934959996</v>
      </c>
      <c r="AP159" s="95">
        <v>18.80817045212336</v>
      </c>
      <c r="AQ159" s="90">
        <v>0</v>
      </c>
      <c r="AR159" s="90" t="s">
        <v>350</v>
      </c>
      <c r="BF159">
        <v>79</v>
      </c>
      <c r="BG159" t="str">
        <v>AJ Dillon</v>
      </c>
      <c r="BH159" t="str">
        <v>GB</v>
      </c>
      <c r="BI159" s="10">
        <v>51.158523579968012</v>
      </c>
      <c r="BJ159" s="97">
        <v>0</v>
      </c>
      <c r="BK159" t="str">
        <v>RB</v>
      </c>
      <c r="BL159" s="13">
        <f t="shared" si="2"/>
        <v>2.8421401988871118</v>
      </c>
      <c r="BN159">
        <v>79</v>
      </c>
      <c r="BO159" t="s">
        <v>1536</v>
      </c>
      <c r="BP159" t="s">
        <v>146</v>
      </c>
      <c r="BQ159">
        <v>51.158523579968012</v>
      </c>
      <c r="BR159">
        <v>0</v>
      </c>
      <c r="BS159" t="s">
        <v>349</v>
      </c>
      <c r="BT159">
        <v>2.8421401988871118</v>
      </c>
    </row>
    <row r="160" spans="17:72" x14ac:dyDescent="0.35">
      <c r="Q160">
        <v>159</v>
      </c>
      <c r="R160" t="s">
        <v>1546</v>
      </c>
      <c r="S160" t="s">
        <v>1546</v>
      </c>
      <c r="T160" t="s">
        <v>1546</v>
      </c>
      <c r="U160" s="94" t="s">
        <v>1546</v>
      </c>
      <c r="V160" s="94" t="s">
        <v>1546</v>
      </c>
      <c r="W160" s="94" t="s">
        <v>1546</v>
      </c>
      <c r="X160" s="94" t="s">
        <v>1546</v>
      </c>
      <c r="Y160" s="94" t="s">
        <v>1546</v>
      </c>
      <c r="Z160" s="94" t="s">
        <v>1546</v>
      </c>
      <c r="AA160" s="94" t="s">
        <v>1546</v>
      </c>
      <c r="AB160" s="95" t="s">
        <v>1546</v>
      </c>
      <c r="AC160" s="90" t="s">
        <v>1546</v>
      </c>
      <c r="AD160" s="90" t="s">
        <v>349</v>
      </c>
      <c r="AF160">
        <v>159</v>
      </c>
      <c r="AG160" t="s">
        <v>1055</v>
      </c>
      <c r="AH160" t="s">
        <v>227</v>
      </c>
      <c r="AI160">
        <v>13</v>
      </c>
      <c r="AJ160" s="94">
        <v>0</v>
      </c>
      <c r="AK160" s="94">
        <v>0</v>
      </c>
      <c r="AL160" s="94">
        <v>12.442079999999999</v>
      </c>
      <c r="AM160" s="94">
        <v>7.3035009599999992</v>
      </c>
      <c r="AN160" s="94">
        <v>85.450961231999983</v>
      </c>
      <c r="AO160" s="94">
        <v>0.365175048</v>
      </c>
      <c r="AP160" s="95">
        <v>18.039647371199997</v>
      </c>
      <c r="AQ160" s="90">
        <v>0</v>
      </c>
      <c r="AR160" s="90" t="s">
        <v>350</v>
      </c>
      <c r="BF160">
        <v>80</v>
      </c>
      <c r="BG160" t="str">
        <v>Dameon Pierce</v>
      </c>
      <c r="BH160" t="str">
        <v>HOU</v>
      </c>
      <c r="BI160" s="10">
        <v>49.099956725248006</v>
      </c>
      <c r="BJ160" s="97">
        <v>0</v>
      </c>
      <c r="BK160" t="str">
        <v>RB</v>
      </c>
      <c r="BL160" s="13">
        <f t="shared" si="2"/>
        <v>2.7277753736248891</v>
      </c>
      <c r="BN160">
        <v>80</v>
      </c>
      <c r="BO160" t="s">
        <v>544</v>
      </c>
      <c r="BP160" t="s">
        <v>156</v>
      </c>
      <c r="BQ160">
        <v>49.099956725248006</v>
      </c>
      <c r="BR160">
        <v>0</v>
      </c>
      <c r="BS160" t="s">
        <v>349</v>
      </c>
      <c r="BT160">
        <v>2.7277753736248891</v>
      </c>
    </row>
    <row r="161" spans="17:72" x14ac:dyDescent="0.35">
      <c r="Q161">
        <v>160</v>
      </c>
      <c r="R161" t="s">
        <v>1546</v>
      </c>
      <c r="S161" t="s">
        <v>1546</v>
      </c>
      <c r="T161" t="s">
        <v>1546</v>
      </c>
      <c r="U161" s="94" t="s">
        <v>1546</v>
      </c>
      <c r="V161" s="94" t="s">
        <v>1546</v>
      </c>
      <c r="W161" s="94" t="s">
        <v>1546</v>
      </c>
      <c r="X161" s="94" t="s">
        <v>1546</v>
      </c>
      <c r="Y161" s="94" t="s">
        <v>1546</v>
      </c>
      <c r="Z161" s="94" t="s">
        <v>1546</v>
      </c>
      <c r="AA161" s="94" t="s">
        <v>1546</v>
      </c>
      <c r="AB161" s="95" t="s">
        <v>1546</v>
      </c>
      <c r="AC161" s="90" t="s">
        <v>1546</v>
      </c>
      <c r="AD161" s="90" t="s">
        <v>349</v>
      </c>
      <c r="AF161">
        <v>160</v>
      </c>
      <c r="AG161" t="s">
        <v>981</v>
      </c>
      <c r="AH161" t="s">
        <v>287</v>
      </c>
      <c r="AI161">
        <v>9</v>
      </c>
      <c r="AJ161" s="94">
        <v>0</v>
      </c>
      <c r="AK161" s="94">
        <v>0</v>
      </c>
      <c r="AL161" s="94">
        <v>10.650679199999999</v>
      </c>
      <c r="AM161" s="94">
        <v>6.8057840087999999</v>
      </c>
      <c r="AN161" s="94">
        <v>82.554160026744</v>
      </c>
      <c r="AO161" s="94">
        <v>0.47640488061600006</v>
      </c>
      <c r="AP161" s="95">
        <v>17.919629295170399</v>
      </c>
      <c r="AQ161" s="90">
        <v>0</v>
      </c>
      <c r="AR161" s="90" t="s">
        <v>350</v>
      </c>
      <c r="BF161">
        <v>81</v>
      </c>
      <c r="BG161" t="str">
        <v>Trey Sermon</v>
      </c>
      <c r="BH161" t="str">
        <v>IND</v>
      </c>
      <c r="BI161" s="10">
        <v>45.805412267999998</v>
      </c>
      <c r="BJ161" s="97">
        <v>0</v>
      </c>
      <c r="BK161" t="str">
        <v>RB</v>
      </c>
      <c r="BL161" s="13">
        <f t="shared" si="2"/>
        <v>2.544745126</v>
      </c>
      <c r="BN161">
        <v>81</v>
      </c>
      <c r="BO161" t="s">
        <v>1066</v>
      </c>
      <c r="BP161" t="s">
        <v>165</v>
      </c>
      <c r="BQ161">
        <v>45.805412267999998</v>
      </c>
      <c r="BR161">
        <v>0</v>
      </c>
      <c r="BS161" t="s">
        <v>349</v>
      </c>
      <c r="BT161">
        <v>2.544745126</v>
      </c>
    </row>
    <row r="162" spans="17:72" x14ac:dyDescent="0.35">
      <c r="Q162">
        <v>161</v>
      </c>
      <c r="R162" t="s">
        <v>1546</v>
      </c>
      <c r="S162" t="s">
        <v>1546</v>
      </c>
      <c r="T162" t="s">
        <v>1546</v>
      </c>
      <c r="U162" s="94" t="s">
        <v>1546</v>
      </c>
      <c r="V162" s="94" t="s">
        <v>1546</v>
      </c>
      <c r="W162" s="94" t="s">
        <v>1546</v>
      </c>
      <c r="X162" s="94" t="s">
        <v>1546</v>
      </c>
      <c r="Y162" s="94" t="s">
        <v>1546</v>
      </c>
      <c r="Z162" s="94" t="s">
        <v>1546</v>
      </c>
      <c r="AA162" s="94" t="s">
        <v>1546</v>
      </c>
      <c r="AB162" s="95" t="s">
        <v>1546</v>
      </c>
      <c r="AC162" s="90" t="s">
        <v>1546</v>
      </c>
      <c r="AD162" s="90" t="s">
        <v>349</v>
      </c>
      <c r="AF162">
        <v>161</v>
      </c>
      <c r="AG162" t="s">
        <v>1770</v>
      </c>
      <c r="AH162" t="s">
        <v>217</v>
      </c>
      <c r="AI162">
        <v>10</v>
      </c>
      <c r="AJ162" s="94">
        <v>0</v>
      </c>
      <c r="AK162" s="94">
        <v>0</v>
      </c>
      <c r="AL162" s="94">
        <v>11.726601599999999</v>
      </c>
      <c r="AM162" s="94">
        <v>7.3291259999999987</v>
      </c>
      <c r="AN162" s="94">
        <v>84.284948999999983</v>
      </c>
      <c r="AO162" s="94">
        <v>0.32981066999999992</v>
      </c>
      <c r="AP162" s="95">
        <v>17.736484919999995</v>
      </c>
      <c r="AQ162" s="90">
        <v>0</v>
      </c>
      <c r="AR162" s="90" t="s">
        <v>350</v>
      </c>
      <c r="BF162">
        <v>82</v>
      </c>
      <c r="BG162" t="str">
        <v>Keaton Mitchell</v>
      </c>
      <c r="BH162" t="str">
        <v>BAL</v>
      </c>
      <c r="BI162" s="10">
        <v>43.647098817201595</v>
      </c>
      <c r="BJ162" s="97">
        <v>0</v>
      </c>
      <c r="BK162" t="str">
        <v>RB</v>
      </c>
      <c r="BL162" s="13">
        <f t="shared" si="2"/>
        <v>2.4248388231778666</v>
      </c>
      <c r="BN162">
        <v>82</v>
      </c>
      <c r="BO162" t="s">
        <v>809</v>
      </c>
      <c r="BP162" t="s">
        <v>59</v>
      </c>
      <c r="BQ162">
        <v>43.647098817201595</v>
      </c>
      <c r="BR162">
        <v>0</v>
      </c>
      <c r="BS162" t="s">
        <v>349</v>
      </c>
      <c r="BT162">
        <v>2.4248388231778666</v>
      </c>
    </row>
    <row r="163" spans="17:72" x14ac:dyDescent="0.35">
      <c r="Q163">
        <v>162</v>
      </c>
      <c r="R163" t="s">
        <v>1546</v>
      </c>
      <c r="S163" t="s">
        <v>1546</v>
      </c>
      <c r="T163" t="s">
        <v>1546</v>
      </c>
      <c r="U163" s="94" t="s">
        <v>1546</v>
      </c>
      <c r="V163" s="94" t="s">
        <v>1546</v>
      </c>
      <c r="W163" s="94" t="s">
        <v>1546</v>
      </c>
      <c r="X163" s="94" t="s">
        <v>1546</v>
      </c>
      <c r="Y163" s="94" t="s">
        <v>1546</v>
      </c>
      <c r="Z163" s="94" t="s">
        <v>1546</v>
      </c>
      <c r="AA163" s="94" t="s">
        <v>1546</v>
      </c>
      <c r="AB163" s="95" t="s">
        <v>1546</v>
      </c>
      <c r="AC163" s="90" t="s">
        <v>1546</v>
      </c>
      <c r="AD163" s="90" t="s">
        <v>349</v>
      </c>
      <c r="AF163">
        <v>162</v>
      </c>
      <c r="AG163" t="s">
        <v>1101</v>
      </c>
      <c r="AH163" t="s">
        <v>92</v>
      </c>
      <c r="AI163">
        <v>13</v>
      </c>
      <c r="AJ163" s="94">
        <v>0</v>
      </c>
      <c r="AK163" s="94">
        <v>0</v>
      </c>
      <c r="AL163" s="94">
        <v>11.336169599999996</v>
      </c>
      <c r="AM163" s="94">
        <v>6.5749783679999974</v>
      </c>
      <c r="AN163" s="94">
        <v>82.844727436799971</v>
      </c>
      <c r="AO163" s="94">
        <v>0.46024848575999988</v>
      </c>
      <c r="AP163" s="95">
        <v>17.620942026239995</v>
      </c>
      <c r="AQ163" s="90">
        <v>0</v>
      </c>
      <c r="AR163" s="90" t="s">
        <v>350</v>
      </c>
      <c r="BF163">
        <v>83</v>
      </c>
      <c r="BG163" t="str">
        <v>Miles Sanders</v>
      </c>
      <c r="BH163" t="str">
        <v>CAR</v>
      </c>
      <c r="BI163" s="10">
        <v>40.976352744767993</v>
      </c>
      <c r="BJ163" s="97">
        <v>0</v>
      </c>
      <c r="BK163" t="str">
        <v>RB</v>
      </c>
      <c r="BL163" s="13">
        <f t="shared" si="2"/>
        <v>2.2764640413759998</v>
      </c>
      <c r="BN163">
        <v>83</v>
      </c>
      <c r="BO163" t="s">
        <v>905</v>
      </c>
      <c r="BP163" t="s">
        <v>83</v>
      </c>
      <c r="BQ163">
        <v>40.976352744767993</v>
      </c>
      <c r="BR163">
        <v>0</v>
      </c>
      <c r="BS163" t="s">
        <v>349</v>
      </c>
      <c r="BT163">
        <v>2.2764640413759998</v>
      </c>
    </row>
    <row r="164" spans="17:72" x14ac:dyDescent="0.35">
      <c r="Q164">
        <v>163</v>
      </c>
      <c r="R164" t="s">
        <v>1546</v>
      </c>
      <c r="S164" t="s">
        <v>1546</v>
      </c>
      <c r="T164" t="s">
        <v>1546</v>
      </c>
      <c r="U164" s="94" t="s">
        <v>1546</v>
      </c>
      <c r="V164" s="94" t="s">
        <v>1546</v>
      </c>
      <c r="W164" s="94" t="s">
        <v>1546</v>
      </c>
      <c r="X164" s="94" t="s">
        <v>1546</v>
      </c>
      <c r="Y164" s="94" t="s">
        <v>1546</v>
      </c>
      <c r="Z164" s="94" t="s">
        <v>1546</v>
      </c>
      <c r="AA164" s="94" t="s">
        <v>1546</v>
      </c>
      <c r="AB164" s="95" t="s">
        <v>1546</v>
      </c>
      <c r="AC164" s="90" t="s">
        <v>1546</v>
      </c>
      <c r="AD164" s="90" t="s">
        <v>349</v>
      </c>
      <c r="AF164">
        <v>163</v>
      </c>
      <c r="AG164" t="s">
        <v>1110</v>
      </c>
      <c r="AH164" t="s">
        <v>156</v>
      </c>
      <c r="AI164">
        <v>7</v>
      </c>
      <c r="AJ164" s="94">
        <v>0</v>
      </c>
      <c r="AK164" s="94">
        <v>0</v>
      </c>
      <c r="AL164" s="94">
        <v>11.904256</v>
      </c>
      <c r="AM164" s="94">
        <v>6.6187663360000011</v>
      </c>
      <c r="AN164" s="94">
        <v>82.734579200000013</v>
      </c>
      <c r="AO164" s="94">
        <v>0.43021981184000008</v>
      </c>
      <c r="AP164" s="95">
        <v>17.473543127040003</v>
      </c>
      <c r="AQ164" s="90">
        <v>0</v>
      </c>
      <c r="AR164" s="90" t="s">
        <v>350</v>
      </c>
      <c r="BF164">
        <v>84</v>
      </c>
      <c r="BG164" t="str">
        <v>Israel Abanikanda</v>
      </c>
      <c r="BH164" t="str">
        <v>NYJ</v>
      </c>
      <c r="BI164" s="10">
        <v>37.953795792449604</v>
      </c>
      <c r="BJ164" s="97">
        <v>0</v>
      </c>
      <c r="BK164" t="str">
        <v>RB</v>
      </c>
      <c r="BL164" s="13">
        <f t="shared" si="2"/>
        <v>2.1085442106916448</v>
      </c>
      <c r="BN164">
        <v>84</v>
      </c>
      <c r="BO164" t="s">
        <v>684</v>
      </c>
      <c r="BP164" t="s">
        <v>259</v>
      </c>
      <c r="BQ164">
        <v>37.953795792449604</v>
      </c>
      <c r="BR164">
        <v>0</v>
      </c>
      <c r="BS164" t="s">
        <v>349</v>
      </c>
      <c r="BT164">
        <v>2.1085442106916448</v>
      </c>
    </row>
    <row r="165" spans="17:72" x14ac:dyDescent="0.35">
      <c r="Q165">
        <v>164</v>
      </c>
      <c r="R165" t="s">
        <v>1546</v>
      </c>
      <c r="S165" t="s">
        <v>1546</v>
      </c>
      <c r="T165" t="s">
        <v>1546</v>
      </c>
      <c r="U165" s="94" t="s">
        <v>1546</v>
      </c>
      <c r="V165" s="94" t="s">
        <v>1546</v>
      </c>
      <c r="W165" s="94" t="s">
        <v>1546</v>
      </c>
      <c r="X165" s="94" t="s">
        <v>1546</v>
      </c>
      <c r="Y165" s="94" t="s">
        <v>1546</v>
      </c>
      <c r="Z165" s="94" t="s">
        <v>1546</v>
      </c>
      <c r="AA165" s="94" t="s">
        <v>1546</v>
      </c>
      <c r="AB165" s="95" t="s">
        <v>1546</v>
      </c>
      <c r="AC165" s="90" t="s">
        <v>1546</v>
      </c>
      <c r="AD165" s="90" t="s">
        <v>349</v>
      </c>
      <c r="AF165">
        <v>164</v>
      </c>
      <c r="AG165" t="s">
        <v>1037</v>
      </c>
      <c r="AH165" t="s">
        <v>174</v>
      </c>
      <c r="AI165">
        <v>9</v>
      </c>
      <c r="AJ165" s="94">
        <v>0</v>
      </c>
      <c r="AK165" s="94">
        <v>0</v>
      </c>
      <c r="AL165" s="94">
        <v>12.085163999999995</v>
      </c>
      <c r="AM165" s="94">
        <v>6.8885434799999965</v>
      </c>
      <c r="AN165" s="94">
        <v>75.773978279999966</v>
      </c>
      <c r="AO165" s="94">
        <v>0.41331260879999976</v>
      </c>
      <c r="AP165" s="95">
        <v>16.945816960799995</v>
      </c>
      <c r="AQ165" s="90">
        <v>0</v>
      </c>
      <c r="AR165" s="90" t="s">
        <v>350</v>
      </c>
      <c r="BF165">
        <v>85</v>
      </c>
      <c r="BG165" t="str">
        <v>Kenny McIntosh</v>
      </c>
      <c r="BH165" t="str">
        <v>SEA</v>
      </c>
      <c r="BI165" s="10">
        <v>34.534106803875005</v>
      </c>
      <c r="BJ165" s="97">
        <v>0</v>
      </c>
      <c r="BK165" t="str">
        <v>RB</v>
      </c>
      <c r="BL165" s="13">
        <f t="shared" si="2"/>
        <v>1.9185614891041669</v>
      </c>
      <c r="BN165">
        <v>85</v>
      </c>
      <c r="BO165" t="s">
        <v>1753</v>
      </c>
      <c r="BP165" t="s">
        <v>280</v>
      </c>
      <c r="BQ165">
        <v>34.534106803875005</v>
      </c>
      <c r="BR165">
        <v>0</v>
      </c>
      <c r="BS165" t="s">
        <v>349</v>
      </c>
      <c r="BT165">
        <v>1.9185614891041669</v>
      </c>
    </row>
    <row r="166" spans="17:72" x14ac:dyDescent="0.35">
      <c r="Q166">
        <v>165</v>
      </c>
      <c r="R166" t="s">
        <v>1546</v>
      </c>
      <c r="S166" t="s">
        <v>1546</v>
      </c>
      <c r="T166" t="s">
        <v>1546</v>
      </c>
      <c r="U166" s="94" t="s">
        <v>1546</v>
      </c>
      <c r="V166" s="94" t="s">
        <v>1546</v>
      </c>
      <c r="W166" s="94" t="s">
        <v>1546</v>
      </c>
      <c r="X166" s="94" t="s">
        <v>1546</v>
      </c>
      <c r="Y166" s="94" t="s">
        <v>1546</v>
      </c>
      <c r="Z166" s="94" t="s">
        <v>1546</v>
      </c>
      <c r="AA166" s="94" t="s">
        <v>1546</v>
      </c>
      <c r="AB166" s="95" t="s">
        <v>1546</v>
      </c>
      <c r="AC166" s="90" t="s">
        <v>1546</v>
      </c>
      <c r="AD166" s="90" t="s">
        <v>349</v>
      </c>
      <c r="AF166">
        <v>165</v>
      </c>
      <c r="AG166" t="s">
        <v>705</v>
      </c>
      <c r="AH166" t="s">
        <v>227</v>
      </c>
      <c r="AI166">
        <v>13</v>
      </c>
      <c r="AJ166" s="94">
        <v>0</v>
      </c>
      <c r="AK166" s="94">
        <v>0</v>
      </c>
      <c r="AL166" s="94">
        <v>12.442079999999999</v>
      </c>
      <c r="AM166" s="94">
        <v>7.228848479999999</v>
      </c>
      <c r="AN166" s="94">
        <v>72.288484799999992</v>
      </c>
      <c r="AO166" s="94">
        <v>0.36144242399999998</v>
      </c>
      <c r="AP166" s="95">
        <v>16.626351503999999</v>
      </c>
      <c r="AQ166" s="90">
        <v>0</v>
      </c>
      <c r="AR166" s="90" t="s">
        <v>350</v>
      </c>
      <c r="BF166">
        <v>86</v>
      </c>
      <c r="BG166" t="str">
        <v>D'Ernest Johnson</v>
      </c>
      <c r="BH166" t="str">
        <v>JAX</v>
      </c>
      <c r="BI166" s="10">
        <v>31.999277587032001</v>
      </c>
      <c r="BJ166" s="97">
        <v>0</v>
      </c>
      <c r="BK166" t="str">
        <v>RB</v>
      </c>
      <c r="BL166" s="13">
        <f t="shared" si="2"/>
        <v>1.777737643724</v>
      </c>
      <c r="BN166">
        <v>86</v>
      </c>
      <c r="BO166" t="s">
        <v>594</v>
      </c>
      <c r="BP166" t="s">
        <v>174</v>
      </c>
      <c r="BQ166">
        <v>31.999277587032001</v>
      </c>
      <c r="BR166">
        <v>0</v>
      </c>
      <c r="BS166" t="s">
        <v>349</v>
      </c>
      <c r="BT166">
        <v>1.777737643724</v>
      </c>
    </row>
    <row r="167" spans="17:72" x14ac:dyDescent="0.35">
      <c r="Q167">
        <v>166</v>
      </c>
      <c r="R167" t="s">
        <v>1546</v>
      </c>
      <c r="S167" t="s">
        <v>1546</v>
      </c>
      <c r="T167" t="s">
        <v>1546</v>
      </c>
      <c r="U167" s="94" t="s">
        <v>1546</v>
      </c>
      <c r="V167" s="94" t="s">
        <v>1546</v>
      </c>
      <c r="W167" s="94" t="s">
        <v>1546</v>
      </c>
      <c r="X167" s="94" t="s">
        <v>1546</v>
      </c>
      <c r="Y167" s="94" t="s">
        <v>1546</v>
      </c>
      <c r="Z167" s="94" t="s">
        <v>1546</v>
      </c>
      <c r="AA167" s="94" t="s">
        <v>1546</v>
      </c>
      <c r="AB167" s="95" t="s">
        <v>1546</v>
      </c>
      <c r="AC167" s="90" t="s">
        <v>1546</v>
      </c>
      <c r="AD167" s="90" t="s">
        <v>349</v>
      </c>
      <c r="AF167">
        <v>166</v>
      </c>
      <c r="AG167" t="s">
        <v>451</v>
      </c>
      <c r="AH167" t="s">
        <v>129</v>
      </c>
      <c r="AI167">
        <v>9</v>
      </c>
      <c r="AJ167" s="94">
        <v>0</v>
      </c>
      <c r="AK167" s="94">
        <v>0</v>
      </c>
      <c r="AL167" s="94">
        <v>11.417294</v>
      </c>
      <c r="AM167" s="94">
        <v>6.3365981700000003</v>
      </c>
      <c r="AN167" s="94">
        <v>81.742116393000003</v>
      </c>
      <c r="AO167" s="94">
        <v>0.31682990850000003</v>
      </c>
      <c r="AP167" s="95">
        <v>16.411789260300001</v>
      </c>
      <c r="AQ167" s="90">
        <v>0</v>
      </c>
      <c r="AR167" s="90" t="s">
        <v>350</v>
      </c>
      <c r="BF167">
        <v>87</v>
      </c>
      <c r="BG167" t="str">
        <v>Michael Carter</v>
      </c>
      <c r="BH167" t="str">
        <v>ARI</v>
      </c>
      <c r="BI167" s="10">
        <v>31.666922991480003</v>
      </c>
      <c r="BJ167" s="97">
        <v>0</v>
      </c>
      <c r="BK167" t="str">
        <v>RB</v>
      </c>
      <c r="BL167" s="13">
        <f t="shared" si="2"/>
        <v>1.7592734995266668</v>
      </c>
      <c r="BN167">
        <v>87</v>
      </c>
      <c r="BO167" t="s">
        <v>890</v>
      </c>
      <c r="BP167" t="s">
        <v>36</v>
      </c>
      <c r="BQ167">
        <v>31.666922991480003</v>
      </c>
      <c r="BR167">
        <v>0</v>
      </c>
      <c r="BS167" t="s">
        <v>349</v>
      </c>
      <c r="BT167">
        <v>1.7592734995266668</v>
      </c>
    </row>
    <row r="168" spans="17:72" x14ac:dyDescent="0.35">
      <c r="Q168">
        <v>167</v>
      </c>
      <c r="R168" t="s">
        <v>1546</v>
      </c>
      <c r="S168" t="s">
        <v>1546</v>
      </c>
      <c r="T168" t="s">
        <v>1546</v>
      </c>
      <c r="U168" s="94" t="s">
        <v>1546</v>
      </c>
      <c r="V168" s="94" t="s">
        <v>1546</v>
      </c>
      <c r="W168" s="94" t="s">
        <v>1546</v>
      </c>
      <c r="X168" s="94" t="s">
        <v>1546</v>
      </c>
      <c r="Y168" s="94" t="s">
        <v>1546</v>
      </c>
      <c r="Z168" s="94" t="s">
        <v>1546</v>
      </c>
      <c r="AA168" s="94" t="s">
        <v>1546</v>
      </c>
      <c r="AB168" s="95" t="s">
        <v>1546</v>
      </c>
      <c r="AC168" s="90" t="s">
        <v>1546</v>
      </c>
      <c r="AD168" s="90" t="s">
        <v>349</v>
      </c>
      <c r="AF168">
        <v>167</v>
      </c>
      <c r="AG168" t="s">
        <v>569</v>
      </c>
      <c r="AH168" t="s">
        <v>83</v>
      </c>
      <c r="AI168">
        <v>7</v>
      </c>
      <c r="AJ168" s="94">
        <v>0</v>
      </c>
      <c r="AK168" s="94">
        <v>0</v>
      </c>
      <c r="AL168" s="94">
        <v>11.583403999999998</v>
      </c>
      <c r="AM168" s="94">
        <v>6.7183743199999988</v>
      </c>
      <c r="AN168" s="94">
        <v>74.57395495199998</v>
      </c>
      <c r="AO168" s="94">
        <v>0.33591871599999995</v>
      </c>
      <c r="AP168" s="95">
        <v>16.191282111199996</v>
      </c>
      <c r="AQ168" s="90">
        <v>0</v>
      </c>
      <c r="AR168" s="90" t="s">
        <v>350</v>
      </c>
      <c r="BF168">
        <v>88</v>
      </c>
      <c r="BG168" t="str">
        <v>Isaiah Spiller</v>
      </c>
      <c r="BH168" t="str">
        <v>LAC</v>
      </c>
      <c r="BI168" s="10">
        <v>27.8254416146784</v>
      </c>
      <c r="BJ168" s="97">
        <v>0</v>
      </c>
      <c r="BK168" t="str">
        <v>RB</v>
      </c>
      <c r="BL168" s="13">
        <f t="shared" si="2"/>
        <v>1.5458578674821333</v>
      </c>
      <c r="BN168">
        <v>88</v>
      </c>
      <c r="BO168" t="s">
        <v>681</v>
      </c>
      <c r="BP168" t="s">
        <v>199</v>
      </c>
      <c r="BQ168">
        <v>27.8254416146784</v>
      </c>
      <c r="BR168">
        <v>0</v>
      </c>
      <c r="BS168" t="s">
        <v>349</v>
      </c>
      <c r="BT168">
        <v>1.5458578674821333</v>
      </c>
    </row>
    <row r="169" spans="17:72" x14ac:dyDescent="0.35">
      <c r="Q169">
        <v>168</v>
      </c>
      <c r="R169" t="s">
        <v>1546</v>
      </c>
      <c r="S169" t="s">
        <v>1546</v>
      </c>
      <c r="T169" t="s">
        <v>1546</v>
      </c>
      <c r="U169" s="94" t="s">
        <v>1546</v>
      </c>
      <c r="V169" s="94" t="s">
        <v>1546</v>
      </c>
      <c r="W169" s="94" t="s">
        <v>1546</v>
      </c>
      <c r="X169" s="94" t="s">
        <v>1546</v>
      </c>
      <c r="Y169" s="94" t="s">
        <v>1546</v>
      </c>
      <c r="Z169" s="94" t="s">
        <v>1546</v>
      </c>
      <c r="AA169" s="94" t="s">
        <v>1546</v>
      </c>
      <c r="AB169" s="95" t="s">
        <v>1546</v>
      </c>
      <c r="AC169" s="90" t="s">
        <v>1546</v>
      </c>
      <c r="AD169" s="90" t="s">
        <v>349</v>
      </c>
      <c r="AF169">
        <v>168</v>
      </c>
      <c r="AG169" t="s">
        <v>1203</v>
      </c>
      <c r="AH169" t="s">
        <v>243</v>
      </c>
      <c r="AI169">
        <v>11</v>
      </c>
      <c r="AJ169" s="94">
        <v>0</v>
      </c>
      <c r="AK169" s="94">
        <v>0</v>
      </c>
      <c r="AL169" s="94">
        <v>11.126658927999998</v>
      </c>
      <c r="AM169" s="94">
        <v>6.6759953567999988</v>
      </c>
      <c r="AN169" s="94">
        <v>73.435948924799987</v>
      </c>
      <c r="AO169" s="94">
        <v>0.33379976783999998</v>
      </c>
      <c r="AP169" s="95">
        <v>16.022388856319996</v>
      </c>
      <c r="AQ169" s="90">
        <v>0</v>
      </c>
      <c r="AR169" s="90" t="s">
        <v>350</v>
      </c>
      <c r="BF169">
        <v>89</v>
      </c>
      <c r="BG169" t="str">
        <v>Hassan Haskins</v>
      </c>
      <c r="BH169" t="str">
        <v>TEN</v>
      </c>
      <c r="BI169" s="10">
        <v>27.478719114</v>
      </c>
      <c r="BJ169" s="97">
        <v>0</v>
      </c>
      <c r="BK169" t="str">
        <v>RB</v>
      </c>
      <c r="BL169" s="13">
        <f t="shared" si="2"/>
        <v>1.5265955063333334</v>
      </c>
      <c r="BN169">
        <v>89</v>
      </c>
      <c r="BO169" t="s">
        <v>669</v>
      </c>
      <c r="BP169" t="s">
        <v>303</v>
      </c>
      <c r="BQ169">
        <v>27.478719114</v>
      </c>
      <c r="BR169">
        <v>0</v>
      </c>
      <c r="BS169" t="s">
        <v>349</v>
      </c>
      <c r="BT169">
        <v>1.5265955063333334</v>
      </c>
    </row>
    <row r="170" spans="17:72" x14ac:dyDescent="0.35">
      <c r="Q170">
        <v>169</v>
      </c>
      <c r="R170" t="s">
        <v>1546</v>
      </c>
      <c r="S170" t="s">
        <v>1546</v>
      </c>
      <c r="T170" t="s">
        <v>1546</v>
      </c>
      <c r="U170" s="94" t="s">
        <v>1546</v>
      </c>
      <c r="V170" s="94" t="s">
        <v>1546</v>
      </c>
      <c r="W170" s="94" t="s">
        <v>1546</v>
      </c>
      <c r="X170" s="94" t="s">
        <v>1546</v>
      </c>
      <c r="Y170" s="94" t="s">
        <v>1546</v>
      </c>
      <c r="Z170" s="94" t="s">
        <v>1546</v>
      </c>
      <c r="AA170" s="94" t="s">
        <v>1546</v>
      </c>
      <c r="AB170" s="95" t="s">
        <v>1546</v>
      </c>
      <c r="AC170" s="90" t="s">
        <v>1546</v>
      </c>
      <c r="AD170" s="90" t="s">
        <v>349</v>
      </c>
      <c r="AF170">
        <v>169</v>
      </c>
      <c r="AG170" t="s">
        <v>602</v>
      </c>
      <c r="AH170" t="s">
        <v>295</v>
      </c>
      <c r="AI170">
        <v>5</v>
      </c>
      <c r="AJ170" s="94">
        <v>0</v>
      </c>
      <c r="AK170" s="94">
        <v>0</v>
      </c>
      <c r="AL170" s="94">
        <v>11.861018399999999</v>
      </c>
      <c r="AM170" s="94">
        <v>6.8793906719999987</v>
      </c>
      <c r="AN170" s="94">
        <v>65.560593104159977</v>
      </c>
      <c r="AO170" s="94">
        <v>0.34396953359999993</v>
      </c>
      <c r="AP170" s="95">
        <v>15.499267184015995</v>
      </c>
      <c r="AQ170" s="90">
        <v>0</v>
      </c>
      <c r="AR170" s="90" t="s">
        <v>350</v>
      </c>
      <c r="BF170">
        <v>90</v>
      </c>
      <c r="BG170" t="str">
        <v>Evan Hull</v>
      </c>
      <c r="BH170" t="str">
        <v>IND</v>
      </c>
      <c r="BI170" s="10">
        <v>26.817582688511997</v>
      </c>
      <c r="BJ170" s="97">
        <v>0</v>
      </c>
      <c r="BK170" t="str">
        <v>RB</v>
      </c>
      <c r="BL170" s="13">
        <f t="shared" si="2"/>
        <v>1.4898657049173332</v>
      </c>
      <c r="BN170">
        <v>90</v>
      </c>
      <c r="BO170" t="s">
        <v>1362</v>
      </c>
      <c r="BP170" t="s">
        <v>165</v>
      </c>
      <c r="BQ170">
        <v>26.817582688511997</v>
      </c>
      <c r="BR170">
        <v>0</v>
      </c>
      <c r="BS170" t="s">
        <v>349</v>
      </c>
      <c r="BT170">
        <v>1.4898657049173332</v>
      </c>
    </row>
    <row r="171" spans="17:72" x14ac:dyDescent="0.35">
      <c r="Q171">
        <v>170</v>
      </c>
      <c r="R171" t="s">
        <v>1546</v>
      </c>
      <c r="S171" t="s">
        <v>1546</v>
      </c>
      <c r="T171" t="s">
        <v>1546</v>
      </c>
      <c r="U171" s="94" t="s">
        <v>1546</v>
      </c>
      <c r="V171" s="94" t="s">
        <v>1546</v>
      </c>
      <c r="W171" s="94" t="s">
        <v>1546</v>
      </c>
      <c r="X171" s="94" t="s">
        <v>1546</v>
      </c>
      <c r="Y171" s="94" t="s">
        <v>1546</v>
      </c>
      <c r="Z171" s="94" t="s">
        <v>1546</v>
      </c>
      <c r="AA171" s="94" t="s">
        <v>1546</v>
      </c>
      <c r="AB171" s="95" t="s">
        <v>1546</v>
      </c>
      <c r="AC171" s="90" t="s">
        <v>1546</v>
      </c>
      <c r="AD171" s="90" t="s">
        <v>349</v>
      </c>
      <c r="AF171">
        <v>170</v>
      </c>
      <c r="AG171" t="s">
        <v>704</v>
      </c>
      <c r="AH171" t="s">
        <v>209</v>
      </c>
      <c r="AI171">
        <v>13</v>
      </c>
      <c r="AJ171" s="94">
        <v>0</v>
      </c>
      <c r="AK171" s="94">
        <v>0</v>
      </c>
      <c r="AL171" s="94">
        <v>8.7391499999999969</v>
      </c>
      <c r="AM171" s="94">
        <v>5.0687069999999981</v>
      </c>
      <c r="AN171" s="94">
        <v>69.441285899999968</v>
      </c>
      <c r="AO171" s="94">
        <v>0.27877888499999992</v>
      </c>
      <c r="AP171" s="95">
        <v>13.685508899999995</v>
      </c>
      <c r="AQ171" s="90">
        <v>0</v>
      </c>
      <c r="AR171" s="90" t="s">
        <v>350</v>
      </c>
      <c r="BF171">
        <v>91</v>
      </c>
      <c r="BG171" t="str">
        <v>Jaleel McLaughlin</v>
      </c>
      <c r="BH171" t="str">
        <v>DEN</v>
      </c>
      <c r="BI171" s="10">
        <v>26.76828125678</v>
      </c>
      <c r="BJ171" s="97">
        <v>0</v>
      </c>
      <c r="BK171" t="str">
        <v>RB</v>
      </c>
      <c r="BL171" s="13">
        <f t="shared" si="2"/>
        <v>1.4871267364877778</v>
      </c>
      <c r="BN171">
        <v>91</v>
      </c>
      <c r="BO171" t="s">
        <v>702</v>
      </c>
      <c r="BP171" t="s">
        <v>129</v>
      </c>
      <c r="BQ171">
        <v>26.76828125678</v>
      </c>
      <c r="BR171">
        <v>0</v>
      </c>
      <c r="BS171" t="s">
        <v>349</v>
      </c>
      <c r="BT171">
        <v>1.4871267364877778</v>
      </c>
    </row>
    <row r="172" spans="17:72" x14ac:dyDescent="0.35">
      <c r="AF172">
        <v>171</v>
      </c>
      <c r="AG172" t="s">
        <v>1771</v>
      </c>
      <c r="AH172" t="s">
        <v>267</v>
      </c>
      <c r="AI172">
        <v>10</v>
      </c>
      <c r="AJ172" s="94">
        <v>0</v>
      </c>
      <c r="AK172" s="94">
        <v>0</v>
      </c>
      <c r="AL172" s="94">
        <v>8.3677104000000018</v>
      </c>
      <c r="AM172" s="94">
        <v>4.8616397424000004</v>
      </c>
      <c r="AN172" s="94">
        <v>65.097356150736005</v>
      </c>
      <c r="AO172" s="94">
        <v>0.34031478196800008</v>
      </c>
      <c r="AP172" s="95">
        <v>13.413264049281601</v>
      </c>
      <c r="AQ172" s="90">
        <v>0</v>
      </c>
      <c r="AR172" s="90" t="s">
        <v>350</v>
      </c>
      <c r="BF172">
        <v>92</v>
      </c>
      <c r="BG172" t="str">
        <v>Chris Evans</v>
      </c>
      <c r="BH172" t="str">
        <v>CIN</v>
      </c>
      <c r="BI172" s="10">
        <v>26.237751071616</v>
      </c>
      <c r="BJ172" s="97">
        <v>0</v>
      </c>
      <c r="BK172" t="str">
        <v>RB</v>
      </c>
      <c r="BL172" s="13">
        <f t="shared" si="2"/>
        <v>1.4576528373119999</v>
      </c>
      <c r="BN172">
        <v>92</v>
      </c>
      <c r="BO172" t="s">
        <v>501</v>
      </c>
      <c r="BP172" t="s">
        <v>103</v>
      </c>
      <c r="BQ172">
        <v>26.237751071616</v>
      </c>
      <c r="BR172">
        <v>0</v>
      </c>
      <c r="BS172" t="s">
        <v>349</v>
      </c>
      <c r="BT172">
        <v>1.4576528373119999</v>
      </c>
    </row>
    <row r="173" spans="17:72" x14ac:dyDescent="0.35">
      <c r="AF173">
        <v>172</v>
      </c>
      <c r="AG173" t="s">
        <v>631</v>
      </c>
      <c r="AH173" t="s">
        <v>1705</v>
      </c>
      <c r="AI173">
        <v>14</v>
      </c>
      <c r="AJ173" s="94">
        <v>0</v>
      </c>
      <c r="AK173" s="94">
        <v>0</v>
      </c>
      <c r="AL173" s="94">
        <v>8.5451834999999985</v>
      </c>
      <c r="AM173" s="94">
        <v>4.5374924384999993</v>
      </c>
      <c r="AN173" s="94">
        <v>67.336387787339987</v>
      </c>
      <c r="AO173" s="94">
        <v>0.31762447069499999</v>
      </c>
      <c r="AP173" s="95">
        <v>13.176878041403999</v>
      </c>
      <c r="AQ173" s="90">
        <v>0</v>
      </c>
      <c r="AR173" s="90" t="s">
        <v>350</v>
      </c>
      <c r="BF173">
        <v>93</v>
      </c>
      <c r="BG173" t="str">
        <v>Keaontay Ingram</v>
      </c>
      <c r="BH173" t="str">
        <v>KC</v>
      </c>
      <c r="BI173" s="10">
        <v>25.650472960000002</v>
      </c>
      <c r="BJ173" s="97">
        <v>0</v>
      </c>
      <c r="BK173" t="str">
        <v>RB</v>
      </c>
      <c r="BL173" s="13">
        <f t="shared" si="2"/>
        <v>1.4250262755555556</v>
      </c>
      <c r="BN173">
        <v>93</v>
      </c>
      <c r="BO173" t="s">
        <v>808</v>
      </c>
      <c r="BP173" t="s">
        <v>183</v>
      </c>
      <c r="BQ173">
        <v>25.650472960000002</v>
      </c>
      <c r="BR173">
        <v>0</v>
      </c>
      <c r="BS173" t="s">
        <v>349</v>
      </c>
      <c r="BT173">
        <v>1.4250262755555556</v>
      </c>
    </row>
    <row r="174" spans="17:72" x14ac:dyDescent="0.35">
      <c r="AF174">
        <v>173</v>
      </c>
      <c r="AG174" t="s">
        <v>1114</v>
      </c>
      <c r="AH174" t="s">
        <v>36</v>
      </c>
      <c r="AI174">
        <v>14</v>
      </c>
      <c r="AJ174" s="94">
        <v>0</v>
      </c>
      <c r="AK174" s="94">
        <v>0</v>
      </c>
      <c r="AL174" s="94">
        <v>8.8453575000000004</v>
      </c>
      <c r="AM174" s="94">
        <v>5.1391527075000001</v>
      </c>
      <c r="AN174" s="94">
        <v>58.843298500874994</v>
      </c>
      <c r="AO174" s="94">
        <v>0.30834916244999999</v>
      </c>
      <c r="AP174" s="95">
        <v>12.873577532287499</v>
      </c>
      <c r="AQ174" s="90">
        <v>0</v>
      </c>
      <c r="AR174" s="90" t="s">
        <v>350</v>
      </c>
      <c r="BF174">
        <v>94</v>
      </c>
      <c r="BG174" t="str">
        <v>Kevin Harris</v>
      </c>
      <c r="BH174" t="str">
        <v>NE</v>
      </c>
      <c r="BI174" s="10">
        <v>25.594041816588003</v>
      </c>
      <c r="BJ174" s="97">
        <v>0</v>
      </c>
      <c r="BK174" t="str">
        <v>RB</v>
      </c>
      <c r="BL174" s="13">
        <f t="shared" si="2"/>
        <v>1.4218912120326668</v>
      </c>
      <c r="BN174">
        <v>94</v>
      </c>
      <c r="BO174" t="s">
        <v>827</v>
      </c>
      <c r="BP174" t="s">
        <v>236</v>
      </c>
      <c r="BQ174">
        <v>25.594041816588003</v>
      </c>
      <c r="BR174">
        <v>0</v>
      </c>
      <c r="BS174" t="s">
        <v>349</v>
      </c>
      <c r="BT174">
        <v>1.4218912120326668</v>
      </c>
    </row>
    <row r="175" spans="17:72" x14ac:dyDescent="0.35">
      <c r="AF175">
        <v>174</v>
      </c>
      <c r="AG175" t="s">
        <v>1772</v>
      </c>
      <c r="AH175" t="s">
        <v>72</v>
      </c>
      <c r="AI175">
        <v>13</v>
      </c>
      <c r="AJ175" s="94">
        <v>0</v>
      </c>
      <c r="AK175" s="94">
        <v>0</v>
      </c>
      <c r="AL175" s="94">
        <v>9.1107071999999967</v>
      </c>
      <c r="AM175" s="94">
        <v>5.466424319999998</v>
      </c>
      <c r="AN175" s="94">
        <v>57.397455359999981</v>
      </c>
      <c r="AO175" s="94">
        <v>0.27332121599999992</v>
      </c>
      <c r="AP175" s="95">
        <v>12.846097151999995</v>
      </c>
      <c r="AQ175" s="90">
        <v>0</v>
      </c>
      <c r="AR175" s="90" t="s">
        <v>350</v>
      </c>
      <c r="BF175">
        <v>95</v>
      </c>
      <c r="BG175" t="str">
        <v>Justice Hill</v>
      </c>
      <c r="BH175" t="str">
        <v>BAL</v>
      </c>
      <c r="BI175" s="10">
        <v>25.223965113760006</v>
      </c>
      <c r="BJ175" s="97">
        <v>0</v>
      </c>
      <c r="BK175" t="str">
        <v>RB</v>
      </c>
      <c r="BL175" s="13">
        <f t="shared" si="2"/>
        <v>1.4013313952088893</v>
      </c>
      <c r="BN175">
        <v>95</v>
      </c>
      <c r="BO175" t="s">
        <v>791</v>
      </c>
      <c r="BP175" t="s">
        <v>59</v>
      </c>
      <c r="BQ175">
        <v>25.223965113760006</v>
      </c>
      <c r="BR175">
        <v>0</v>
      </c>
      <c r="BS175" t="s">
        <v>349</v>
      </c>
      <c r="BT175">
        <v>1.4013313952088893</v>
      </c>
    </row>
    <row r="176" spans="17:72" x14ac:dyDescent="0.35">
      <c r="AF176">
        <v>175</v>
      </c>
      <c r="AG176" t="s">
        <v>416</v>
      </c>
      <c r="AH176" t="s">
        <v>72</v>
      </c>
      <c r="AI176">
        <v>13</v>
      </c>
      <c r="AJ176" s="94">
        <v>0</v>
      </c>
      <c r="AK176" s="94">
        <v>0</v>
      </c>
      <c r="AL176" s="94">
        <v>9.1107071999999967</v>
      </c>
      <c r="AM176" s="94">
        <v>5.1019960319999988</v>
      </c>
      <c r="AN176" s="94">
        <v>58.672954367999985</v>
      </c>
      <c r="AO176" s="94">
        <v>0.3061197619199999</v>
      </c>
      <c r="AP176" s="95">
        <v>12.806010040319997</v>
      </c>
      <c r="AQ176" s="90">
        <v>0</v>
      </c>
      <c r="AR176" s="90" t="s">
        <v>350</v>
      </c>
      <c r="BF176">
        <v>96</v>
      </c>
      <c r="BG176" t="str">
        <v>Royce Freeman</v>
      </c>
      <c r="BH176" t="str">
        <v>DAL</v>
      </c>
      <c r="BI176" s="10">
        <v>24.306851457</v>
      </c>
      <c r="BJ176" s="97">
        <v>0</v>
      </c>
      <c r="BK176" t="str">
        <v>RB</v>
      </c>
      <c r="BL176" s="13">
        <f t="shared" si="2"/>
        <v>1.3503806365</v>
      </c>
      <c r="BN176">
        <v>96</v>
      </c>
      <c r="BO176" t="s">
        <v>985</v>
      </c>
      <c r="BP176" t="s">
        <v>119</v>
      </c>
      <c r="BQ176">
        <v>24.306851457</v>
      </c>
      <c r="BR176">
        <v>0</v>
      </c>
      <c r="BS176" t="s">
        <v>349</v>
      </c>
      <c r="BT176">
        <v>1.3503806365</v>
      </c>
    </row>
    <row r="177" spans="32:72" x14ac:dyDescent="0.35">
      <c r="AF177">
        <v>176</v>
      </c>
      <c r="AG177" t="s">
        <v>1773</v>
      </c>
      <c r="AH177" t="s">
        <v>267</v>
      </c>
      <c r="AI177">
        <v>10</v>
      </c>
      <c r="AJ177" s="94">
        <v>0</v>
      </c>
      <c r="AK177" s="94">
        <v>0</v>
      </c>
      <c r="AL177" s="94">
        <v>8.3677104000000018</v>
      </c>
      <c r="AM177" s="94">
        <v>5.1461418960000014</v>
      </c>
      <c r="AN177" s="94">
        <v>55.526871057840012</v>
      </c>
      <c r="AO177" s="94">
        <v>0.30876851376000009</v>
      </c>
      <c r="AP177" s="95">
        <v>12.551440084344003</v>
      </c>
      <c r="AQ177" s="90">
        <v>0</v>
      </c>
      <c r="AR177" s="90" t="s">
        <v>350</v>
      </c>
      <c r="BF177">
        <v>97</v>
      </c>
      <c r="BG177" t="str">
        <v>Craig Reynolds</v>
      </c>
      <c r="BH177" t="str">
        <v>DET</v>
      </c>
      <c r="BI177" s="10">
        <v>21.321520724000003</v>
      </c>
      <c r="BJ177" s="97">
        <v>0</v>
      </c>
      <c r="BK177" t="str">
        <v>RB</v>
      </c>
      <c r="BL177" s="13">
        <f t="shared" si="2"/>
        <v>1.1845289291111112</v>
      </c>
      <c r="BN177">
        <v>97</v>
      </c>
      <c r="BO177" t="s">
        <v>532</v>
      </c>
      <c r="BP177" t="s">
        <v>138</v>
      </c>
      <c r="BQ177">
        <v>21.321520724000003</v>
      </c>
      <c r="BR177">
        <v>0</v>
      </c>
      <c r="BS177" t="s">
        <v>349</v>
      </c>
      <c r="BT177">
        <v>1.1845289291111112</v>
      </c>
    </row>
    <row r="178" spans="32:72" x14ac:dyDescent="0.35">
      <c r="AF178">
        <v>177</v>
      </c>
      <c r="AG178" t="s">
        <v>1774</v>
      </c>
      <c r="AH178" t="s">
        <v>303</v>
      </c>
      <c r="AI178">
        <v>7</v>
      </c>
      <c r="AJ178" s="94">
        <v>0</v>
      </c>
      <c r="AK178" s="94">
        <v>0</v>
      </c>
      <c r="AL178" s="94">
        <v>8.797288499999997</v>
      </c>
      <c r="AM178" s="94">
        <v>5.0936300414999982</v>
      </c>
      <c r="AN178" s="94">
        <v>56.029930456499983</v>
      </c>
      <c r="AO178" s="94">
        <v>0.28014965228249988</v>
      </c>
      <c r="AP178" s="95">
        <v>12.377521000844997</v>
      </c>
      <c r="AQ178" s="90">
        <v>0</v>
      </c>
      <c r="AR178" s="90" t="s">
        <v>350</v>
      </c>
      <c r="BF178">
        <v>98</v>
      </c>
      <c r="BG178" t="str">
        <v>Deon Jackson</v>
      </c>
      <c r="BH178" t="str">
        <v>NYG</v>
      </c>
      <c r="BI178" s="10">
        <v>21.232661079728</v>
      </c>
      <c r="BJ178" s="97">
        <v>0</v>
      </c>
      <c r="BK178" t="str">
        <v>RB</v>
      </c>
      <c r="BL178" s="13">
        <f t="shared" si="2"/>
        <v>1.1795922822071112</v>
      </c>
      <c r="BN178">
        <v>98</v>
      </c>
      <c r="BO178" t="s">
        <v>589</v>
      </c>
      <c r="BP178" t="s">
        <v>251</v>
      </c>
      <c r="BQ178">
        <v>21.232661079728</v>
      </c>
      <c r="BR178">
        <v>0</v>
      </c>
      <c r="BS178" t="s">
        <v>349</v>
      </c>
      <c r="BT178">
        <v>1.1795922822071112</v>
      </c>
    </row>
    <row r="179" spans="32:72" x14ac:dyDescent="0.35">
      <c r="AF179">
        <v>178</v>
      </c>
      <c r="AG179" t="s">
        <v>1438</v>
      </c>
      <c r="AH179" t="s">
        <v>287</v>
      </c>
      <c r="AI179">
        <v>9</v>
      </c>
      <c r="AJ179" s="94">
        <v>0</v>
      </c>
      <c r="AK179" s="94">
        <v>0</v>
      </c>
      <c r="AL179" s="94">
        <v>5.3253395999999995</v>
      </c>
      <c r="AM179" s="94">
        <v>3.3389879291999995</v>
      </c>
      <c r="AN179" s="94">
        <v>54.258553849499989</v>
      </c>
      <c r="AO179" s="94">
        <v>0.25042409468999993</v>
      </c>
      <c r="AP179" s="95">
        <v>10.267387882289999</v>
      </c>
      <c r="AQ179" s="90">
        <v>0</v>
      </c>
      <c r="AR179" s="90" t="s">
        <v>350</v>
      </c>
      <c r="BF179">
        <v>99</v>
      </c>
      <c r="BG179" t="str">
        <v>Zach Evans</v>
      </c>
      <c r="BH179" t="str">
        <v>LAR</v>
      </c>
      <c r="BI179" s="10">
        <v>20.893352568423996</v>
      </c>
      <c r="BJ179" s="97">
        <v>0</v>
      </c>
      <c r="BK179" t="str">
        <v>RB</v>
      </c>
      <c r="BL179" s="13">
        <f t="shared" si="2"/>
        <v>1.1607418093568886</v>
      </c>
      <c r="BN179">
        <v>99</v>
      </c>
      <c r="BO179" t="s">
        <v>1230</v>
      </c>
      <c r="BP179" t="s">
        <v>207</v>
      </c>
      <c r="BQ179">
        <v>20.893352568423996</v>
      </c>
      <c r="BR179">
        <v>0</v>
      </c>
      <c r="BS179" t="s">
        <v>349</v>
      </c>
      <c r="BT179">
        <v>1.1607418093568886</v>
      </c>
    </row>
    <row r="180" spans="32:72" x14ac:dyDescent="0.35">
      <c r="AF180">
        <v>179</v>
      </c>
      <c r="AG180" t="s">
        <v>603</v>
      </c>
      <c r="AH180" t="s">
        <v>174</v>
      </c>
      <c r="AI180">
        <v>9</v>
      </c>
      <c r="AJ180" s="94">
        <v>0</v>
      </c>
      <c r="AK180" s="94">
        <v>0</v>
      </c>
      <c r="AL180" s="94">
        <v>6.0425819999999977</v>
      </c>
      <c r="AM180" s="94">
        <v>3.9760189559999985</v>
      </c>
      <c r="AN180" s="94">
        <v>40.316832213839987</v>
      </c>
      <c r="AO180" s="94">
        <v>0.2385611373599999</v>
      </c>
      <c r="AP180" s="95">
        <v>9.4390690015439969</v>
      </c>
      <c r="AQ180" s="90">
        <v>0</v>
      </c>
      <c r="AR180" s="90" t="s">
        <v>350</v>
      </c>
      <c r="BF180">
        <v>100</v>
      </c>
      <c r="BG180" t="str">
        <v>Chris Rodriguez</v>
      </c>
      <c r="BH180" t="str">
        <v>WSH</v>
      </c>
      <c r="BI180" s="10">
        <v>20.678464800084001</v>
      </c>
      <c r="BJ180" s="97">
        <v>0</v>
      </c>
      <c r="BK180" t="str">
        <v>RB</v>
      </c>
      <c r="BL180" s="13">
        <f t="shared" si="2"/>
        <v>1.1488036000046666</v>
      </c>
      <c r="BN180">
        <v>100</v>
      </c>
      <c r="BO180" t="s">
        <v>506</v>
      </c>
      <c r="BP180" t="s">
        <v>1705</v>
      </c>
      <c r="BQ180">
        <v>20.678464800084001</v>
      </c>
      <c r="BR180">
        <v>0</v>
      </c>
      <c r="BS180" t="s">
        <v>349</v>
      </c>
      <c r="BT180">
        <v>1.1488036000046666</v>
      </c>
    </row>
    <row r="181" spans="32:72" x14ac:dyDescent="0.35">
      <c r="AF181">
        <v>180</v>
      </c>
      <c r="AG181" t="s">
        <v>760</v>
      </c>
      <c r="AH181" t="s">
        <v>156</v>
      </c>
      <c r="AI181">
        <v>7</v>
      </c>
      <c r="AJ181" s="94">
        <v>0</v>
      </c>
      <c r="AK181" s="94">
        <v>0</v>
      </c>
      <c r="AL181" s="94">
        <v>5.9521280000000001</v>
      </c>
      <c r="AM181" s="94">
        <v>3.6486544639999998</v>
      </c>
      <c r="AN181" s="94">
        <v>40.317631827200003</v>
      </c>
      <c r="AO181" s="94">
        <v>0.23716254015999999</v>
      </c>
      <c r="AP181" s="95">
        <v>9.1033928876800001</v>
      </c>
      <c r="AQ181" s="90">
        <v>0</v>
      </c>
      <c r="AR181" s="90" t="s">
        <v>350</v>
      </c>
      <c r="BF181">
        <v>101</v>
      </c>
      <c r="BG181" t="str">
        <v>Raheem Blackshear</v>
      </c>
      <c r="BH181" t="str">
        <v>CAR</v>
      </c>
      <c r="BI181" s="10">
        <v>19.987660150751999</v>
      </c>
      <c r="BJ181" s="97">
        <v>0</v>
      </c>
      <c r="BK181" t="str">
        <v>RB</v>
      </c>
      <c r="BL181" s="13">
        <f t="shared" si="2"/>
        <v>1.1104255639306666</v>
      </c>
      <c r="BN181">
        <v>101</v>
      </c>
      <c r="BO181" t="s">
        <v>955</v>
      </c>
      <c r="BP181" t="s">
        <v>83</v>
      </c>
      <c r="BQ181">
        <v>19.987660150751999</v>
      </c>
      <c r="BR181">
        <v>0</v>
      </c>
      <c r="BS181" t="s">
        <v>349</v>
      </c>
      <c r="BT181">
        <v>1.1104255639306666</v>
      </c>
    </row>
    <row r="182" spans="32:72" x14ac:dyDescent="0.35">
      <c r="AF182">
        <v>181</v>
      </c>
      <c r="AG182" t="s">
        <v>1775</v>
      </c>
      <c r="AH182" t="s">
        <v>50</v>
      </c>
      <c r="AI182">
        <v>11</v>
      </c>
      <c r="AJ182" s="94">
        <v>0</v>
      </c>
      <c r="AK182" s="94">
        <v>0</v>
      </c>
      <c r="AL182" s="94">
        <v>5.7513455999999987</v>
      </c>
      <c r="AM182" s="94">
        <v>3.7556286767999993</v>
      </c>
      <c r="AN182" s="94">
        <v>36.429598164959991</v>
      </c>
      <c r="AO182" s="94">
        <v>0.24411586399199997</v>
      </c>
      <c r="AP182" s="95">
        <v>8.8632836772479973</v>
      </c>
      <c r="AQ182" s="90">
        <v>0</v>
      </c>
      <c r="AR182" s="90" t="s">
        <v>350</v>
      </c>
      <c r="BF182">
        <v>102</v>
      </c>
      <c r="BG182" t="str">
        <v>Sean Tucker</v>
      </c>
      <c r="BH182" t="str">
        <v>TB</v>
      </c>
      <c r="BI182" s="10">
        <v>19.136638252670398</v>
      </c>
      <c r="BJ182" s="97">
        <v>0</v>
      </c>
      <c r="BK182" t="str">
        <v>RB</v>
      </c>
      <c r="BL182" s="13">
        <f t="shared" si="2"/>
        <v>1.0631465695928</v>
      </c>
      <c r="BN182">
        <v>102</v>
      </c>
      <c r="BO182" t="s">
        <v>1004</v>
      </c>
      <c r="BP182" t="s">
        <v>295</v>
      </c>
      <c r="BQ182">
        <v>19.136638252670398</v>
      </c>
      <c r="BR182">
        <v>0</v>
      </c>
      <c r="BS182" t="s">
        <v>349</v>
      </c>
      <c r="BT182">
        <v>1.0631465695928</v>
      </c>
    </row>
    <row r="183" spans="32:72" x14ac:dyDescent="0.35">
      <c r="AF183">
        <v>182</v>
      </c>
      <c r="AG183" t="s">
        <v>565</v>
      </c>
      <c r="AH183" t="s">
        <v>111</v>
      </c>
      <c r="AI183">
        <v>5</v>
      </c>
      <c r="AJ183" s="94">
        <v>0</v>
      </c>
      <c r="AK183" s="94">
        <v>0</v>
      </c>
      <c r="AL183" s="94">
        <v>5.376525</v>
      </c>
      <c r="AM183" s="94">
        <v>3.6130248000000003</v>
      </c>
      <c r="AN183" s="94">
        <v>36.130248000000002</v>
      </c>
      <c r="AO183" s="94">
        <v>0.18065124000000002</v>
      </c>
      <c r="AP183" s="95">
        <v>8.3099570400000005</v>
      </c>
      <c r="AQ183" s="90">
        <v>0</v>
      </c>
      <c r="AR183" s="90" t="s">
        <v>350</v>
      </c>
      <c r="BF183">
        <v>103</v>
      </c>
      <c r="BG183" t="str">
        <v>Ty Johnson</v>
      </c>
      <c r="BH183" t="str">
        <v>BUF</v>
      </c>
      <c r="BI183" s="10">
        <v>17.361262410239998</v>
      </c>
      <c r="BJ183" s="97">
        <v>0</v>
      </c>
      <c r="BK183" t="str">
        <v>RB</v>
      </c>
      <c r="BL183" s="13">
        <f t="shared" si="2"/>
        <v>0.96451457834666654</v>
      </c>
      <c r="BN183">
        <v>103</v>
      </c>
      <c r="BO183" t="s">
        <v>1075</v>
      </c>
      <c r="BP183" t="s">
        <v>72</v>
      </c>
      <c r="BQ183">
        <v>17.361262410239998</v>
      </c>
      <c r="BR183">
        <v>0</v>
      </c>
      <c r="BS183" t="s">
        <v>349</v>
      </c>
      <c r="BT183">
        <v>0.96451457834666654</v>
      </c>
    </row>
    <row r="184" spans="32:72" x14ac:dyDescent="0.35">
      <c r="AF184">
        <v>183</v>
      </c>
      <c r="AG184" t="s">
        <v>1546</v>
      </c>
      <c r="AH184" t="s">
        <v>1546</v>
      </c>
      <c r="AI184" t="s">
        <v>1546</v>
      </c>
      <c r="AJ184" s="94" t="s">
        <v>1546</v>
      </c>
      <c r="AK184" s="94" t="s">
        <v>1546</v>
      </c>
      <c r="AL184" s="94" t="s">
        <v>1546</v>
      </c>
      <c r="AM184" s="94" t="s">
        <v>1546</v>
      </c>
      <c r="AN184" s="94" t="s">
        <v>1546</v>
      </c>
      <c r="AO184" s="94" t="s">
        <v>1546</v>
      </c>
      <c r="AP184" s="95" t="s">
        <v>1546</v>
      </c>
      <c r="AQ184" s="90" t="s">
        <v>1546</v>
      </c>
      <c r="AR184" s="90" t="s">
        <v>350</v>
      </c>
      <c r="BF184">
        <v>104</v>
      </c>
      <c r="BG184" t="str">
        <v>Trayveon Williams</v>
      </c>
      <c r="BH184" t="str">
        <v>CIN</v>
      </c>
      <c r="BI184" s="10">
        <v>16.255841061599998</v>
      </c>
      <c r="BJ184" s="97">
        <v>0</v>
      </c>
      <c r="BK184" t="str">
        <v>RB</v>
      </c>
      <c r="BL184" s="13">
        <f t="shared" si="2"/>
        <v>0.90310228119999991</v>
      </c>
      <c r="BN184">
        <v>104</v>
      </c>
      <c r="BO184" t="s">
        <v>1052</v>
      </c>
      <c r="BP184" t="s">
        <v>103</v>
      </c>
      <c r="BQ184">
        <v>16.255841061599998</v>
      </c>
      <c r="BR184">
        <v>0</v>
      </c>
      <c r="BS184" t="s">
        <v>349</v>
      </c>
      <c r="BT184">
        <v>0.90310228119999991</v>
      </c>
    </row>
    <row r="185" spans="32:72" x14ac:dyDescent="0.35">
      <c r="AF185">
        <v>184</v>
      </c>
      <c r="AG185" t="s">
        <v>1546</v>
      </c>
      <c r="AH185" t="s">
        <v>1546</v>
      </c>
      <c r="AI185" t="s">
        <v>1546</v>
      </c>
      <c r="AJ185" s="94" t="s">
        <v>1546</v>
      </c>
      <c r="AK185" s="94" t="s">
        <v>1546</v>
      </c>
      <c r="AL185" s="94" t="s">
        <v>1546</v>
      </c>
      <c r="AM185" s="94" t="s">
        <v>1546</v>
      </c>
      <c r="AN185" s="94" t="s">
        <v>1546</v>
      </c>
      <c r="AO185" s="94" t="s">
        <v>1546</v>
      </c>
      <c r="AP185" s="95" t="s">
        <v>1546</v>
      </c>
      <c r="AQ185" s="90" t="s">
        <v>1546</v>
      </c>
      <c r="AR185" s="90" t="s">
        <v>350</v>
      </c>
      <c r="BF185">
        <v>105</v>
      </c>
      <c r="BG185" t="str">
        <v>Jordan Mason</v>
      </c>
      <c r="BH185" t="str">
        <v>SF</v>
      </c>
      <c r="BI185" s="10">
        <v>16.188867114839997</v>
      </c>
      <c r="BJ185" s="97">
        <v>0</v>
      </c>
      <c r="BK185" t="str">
        <v>RB</v>
      </c>
      <c r="BL185" s="13">
        <f t="shared" si="2"/>
        <v>0.89938150637999981</v>
      </c>
      <c r="BN185">
        <v>105</v>
      </c>
      <c r="BO185" t="s">
        <v>772</v>
      </c>
      <c r="BP185" t="s">
        <v>287</v>
      </c>
      <c r="BQ185">
        <v>16.188867114839997</v>
      </c>
      <c r="BR185">
        <v>0</v>
      </c>
      <c r="BS185" t="s">
        <v>349</v>
      </c>
      <c r="BT185">
        <v>0.89938150637999981</v>
      </c>
    </row>
    <row r="186" spans="32:72" x14ac:dyDescent="0.35">
      <c r="AF186">
        <v>185</v>
      </c>
      <c r="AG186" t="s">
        <v>1546</v>
      </c>
      <c r="AH186" t="s">
        <v>1546</v>
      </c>
      <c r="AI186" t="s">
        <v>1546</v>
      </c>
      <c r="AJ186" s="94" t="s">
        <v>1546</v>
      </c>
      <c r="AK186" s="94" t="s">
        <v>1546</v>
      </c>
      <c r="AL186" s="94" t="s">
        <v>1546</v>
      </c>
      <c r="AM186" s="94" t="s">
        <v>1546</v>
      </c>
      <c r="AN186" s="94" t="s">
        <v>1546</v>
      </c>
      <c r="AO186" s="94" t="s">
        <v>1546</v>
      </c>
      <c r="AP186" s="95" t="s">
        <v>1546</v>
      </c>
      <c r="AQ186" s="90" t="s">
        <v>1546</v>
      </c>
      <c r="AR186" s="90" t="s">
        <v>350</v>
      </c>
      <c r="BF186">
        <v>106</v>
      </c>
      <c r="BG186" t="str">
        <v>Kene Nwangwu</v>
      </c>
      <c r="BH186" t="str">
        <v>MIN</v>
      </c>
      <c r="BI186" s="10">
        <v>15.087266208000001</v>
      </c>
      <c r="BJ186" s="97">
        <v>0</v>
      </c>
      <c r="BK186" t="str">
        <v>RB</v>
      </c>
      <c r="BL186" s="13">
        <f t="shared" si="2"/>
        <v>0.83818145600000005</v>
      </c>
      <c r="BN186">
        <v>106</v>
      </c>
      <c r="BO186" t="s">
        <v>1268</v>
      </c>
      <c r="BP186" t="s">
        <v>227</v>
      </c>
      <c r="BQ186">
        <v>15.087266208000001</v>
      </c>
      <c r="BR186">
        <v>0</v>
      </c>
      <c r="BS186" t="s">
        <v>349</v>
      </c>
      <c r="BT186">
        <v>0.83818145600000005</v>
      </c>
    </row>
    <row r="187" spans="32:72" x14ac:dyDescent="0.35">
      <c r="AF187">
        <v>186</v>
      </c>
      <c r="AG187" t="s">
        <v>1546</v>
      </c>
      <c r="AH187" t="s">
        <v>1546</v>
      </c>
      <c r="AI187" t="s">
        <v>1546</v>
      </c>
      <c r="AJ187" s="94" t="s">
        <v>1546</v>
      </c>
      <c r="AK187" s="94" t="s">
        <v>1546</v>
      </c>
      <c r="AL187" s="94" t="s">
        <v>1546</v>
      </c>
      <c r="AM187" s="94" t="s">
        <v>1546</v>
      </c>
      <c r="AN187" s="94" t="s">
        <v>1546</v>
      </c>
      <c r="AO187" s="94" t="s">
        <v>1546</v>
      </c>
      <c r="AP187" s="95" t="s">
        <v>1546</v>
      </c>
      <c r="AQ187" s="90" t="s">
        <v>1546</v>
      </c>
      <c r="AR187" s="90" t="s">
        <v>350</v>
      </c>
      <c r="BF187">
        <v>107</v>
      </c>
      <c r="BG187" t="str">
        <v>Jeff Wilson</v>
      </c>
      <c r="BH187" t="str">
        <v>MIA</v>
      </c>
      <c r="BI187" s="10">
        <v>14.137848793600002</v>
      </c>
      <c r="BJ187" s="97">
        <v>0</v>
      </c>
      <c r="BK187" t="str">
        <v>RB</v>
      </c>
      <c r="BL187" s="13">
        <f t="shared" si="2"/>
        <v>0.78543604408888901</v>
      </c>
      <c r="BN187">
        <v>107</v>
      </c>
      <c r="BO187" t="s">
        <v>1758</v>
      </c>
      <c r="BP187" t="s">
        <v>217</v>
      </c>
      <c r="BQ187">
        <v>14.137848793600002</v>
      </c>
      <c r="BR187">
        <v>0</v>
      </c>
      <c r="BS187" t="s">
        <v>349</v>
      </c>
      <c r="BT187">
        <v>0.78543604408888901</v>
      </c>
    </row>
    <row r="188" spans="32:72" x14ac:dyDescent="0.35">
      <c r="AF188">
        <v>187</v>
      </c>
      <c r="AG188" t="s">
        <v>1546</v>
      </c>
      <c r="AH188" t="s">
        <v>1546</v>
      </c>
      <c r="AI188" t="s">
        <v>1546</v>
      </c>
      <c r="AJ188" s="94" t="s">
        <v>1546</v>
      </c>
      <c r="AK188" s="94" t="s">
        <v>1546</v>
      </c>
      <c r="AL188" s="94" t="s">
        <v>1546</v>
      </c>
      <c r="AM188" s="94" t="s">
        <v>1546</v>
      </c>
      <c r="AN188" s="94" t="s">
        <v>1546</v>
      </c>
      <c r="AO188" s="94" t="s">
        <v>1546</v>
      </c>
      <c r="AP188" s="95" t="s">
        <v>1546</v>
      </c>
      <c r="AQ188" s="90" t="s">
        <v>1546</v>
      </c>
      <c r="AR188" s="90" t="s">
        <v>350</v>
      </c>
      <c r="BF188">
        <v>108</v>
      </c>
      <c r="BG188" t="str">
        <v>DeeJay Dallas</v>
      </c>
      <c r="BH188" t="str">
        <v>ARI</v>
      </c>
      <c r="BI188" s="10">
        <v>13.08694125375</v>
      </c>
      <c r="BJ188" s="97">
        <v>0</v>
      </c>
      <c r="BK188" t="str">
        <v>RB</v>
      </c>
      <c r="BL188" s="13">
        <f t="shared" si="2"/>
        <v>0.72705229187499998</v>
      </c>
      <c r="BN188">
        <v>108</v>
      </c>
      <c r="BO188" t="s">
        <v>582</v>
      </c>
      <c r="BP188" t="s">
        <v>36</v>
      </c>
      <c r="BQ188">
        <v>13.08694125375</v>
      </c>
      <c r="BR188">
        <v>0</v>
      </c>
      <c r="BS188" t="s">
        <v>349</v>
      </c>
      <c r="BT188">
        <v>0.72705229187499998</v>
      </c>
    </row>
    <row r="189" spans="32:72" x14ac:dyDescent="0.35">
      <c r="AF189">
        <v>188</v>
      </c>
      <c r="AG189" t="s">
        <v>1546</v>
      </c>
      <c r="AH189" t="s">
        <v>1546</v>
      </c>
      <c r="AI189" t="s">
        <v>1546</v>
      </c>
      <c r="AJ189" s="94" t="s">
        <v>1546</v>
      </c>
      <c r="AK189" s="94" t="s">
        <v>1546</v>
      </c>
      <c r="AL189" s="94" t="s">
        <v>1546</v>
      </c>
      <c r="AM189" s="94" t="s">
        <v>1546</v>
      </c>
      <c r="AN189" s="94" t="s">
        <v>1546</v>
      </c>
      <c r="AO189" s="94" t="s">
        <v>1546</v>
      </c>
      <c r="AP189" s="95" t="s">
        <v>1546</v>
      </c>
      <c r="AQ189" s="90" t="s">
        <v>1546</v>
      </c>
      <c r="AR189" s="90" t="s">
        <v>350</v>
      </c>
      <c r="BF189">
        <v>109</v>
      </c>
      <c r="BG189" t="str">
        <v>Keillan Robinson</v>
      </c>
      <c r="BH189" t="str">
        <v>JAX</v>
      </c>
      <c r="BI189" s="10">
        <v>4.9467571719999999</v>
      </c>
      <c r="BJ189" s="97">
        <v>0</v>
      </c>
      <c r="BK189" t="str">
        <v>RB</v>
      </c>
      <c r="BL189" s="13">
        <f t="shared" si="2"/>
        <v>0.27481984288888889</v>
      </c>
      <c r="BN189">
        <v>109</v>
      </c>
      <c r="BO189" t="s">
        <v>1759</v>
      </c>
      <c r="BP189" t="s">
        <v>174</v>
      </c>
      <c r="BQ189">
        <v>4.9467571719999999</v>
      </c>
      <c r="BR189">
        <v>0</v>
      </c>
      <c r="BS189" t="s">
        <v>349</v>
      </c>
      <c r="BT189">
        <v>0.27481984288888889</v>
      </c>
    </row>
    <row r="190" spans="32:72" x14ac:dyDescent="0.35">
      <c r="AF190">
        <v>189</v>
      </c>
      <c r="AG190" t="s">
        <v>1546</v>
      </c>
      <c r="AH190" t="s">
        <v>1546</v>
      </c>
      <c r="AI190" t="s">
        <v>1546</v>
      </c>
      <c r="AJ190" s="94" t="s">
        <v>1546</v>
      </c>
      <c r="AK190" s="94" t="s">
        <v>1546</v>
      </c>
      <c r="AL190" s="94" t="s">
        <v>1546</v>
      </c>
      <c r="AM190" s="94" t="s">
        <v>1546</v>
      </c>
      <c r="AN190" s="94" t="s">
        <v>1546</v>
      </c>
      <c r="AO190" s="94" t="s">
        <v>1546</v>
      </c>
      <c r="AP190" s="95" t="s">
        <v>1546</v>
      </c>
      <c r="AQ190" s="90" t="s">
        <v>1546</v>
      </c>
      <c r="AR190" s="90" t="s">
        <v>350</v>
      </c>
      <c r="BF190">
        <v>110</v>
      </c>
      <c r="BG190" t="str">
        <v/>
      </c>
      <c r="BH190" t="str">
        <v/>
      </c>
      <c r="BI190" s="10" t="str">
        <v/>
      </c>
      <c r="BJ190" s="97" t="str">
        <v/>
      </c>
      <c r="BK190" t="str">
        <v>RB</v>
      </c>
      <c r="BL190" s="13" t="e">
        <f t="shared" si="2"/>
        <v>#VALUE!</v>
      </c>
      <c r="BN190">
        <v>110</v>
      </c>
      <c r="BO190" t="s">
        <v>1546</v>
      </c>
      <c r="BP190" t="s">
        <v>1546</v>
      </c>
      <c r="BQ190" t="s">
        <v>1546</v>
      </c>
      <c r="BR190" t="s">
        <v>1546</v>
      </c>
      <c r="BS190" t="s">
        <v>349</v>
      </c>
      <c r="BT190" t="e">
        <v>#VALUE!</v>
      </c>
    </row>
    <row r="191" spans="32:72" x14ac:dyDescent="0.35">
      <c r="AF191">
        <v>190</v>
      </c>
      <c r="AG191" t="s">
        <v>1546</v>
      </c>
      <c r="AH191" t="s">
        <v>1546</v>
      </c>
      <c r="AI191" t="s">
        <v>1546</v>
      </c>
      <c r="AJ191" s="94" t="s">
        <v>1546</v>
      </c>
      <c r="AK191" s="94" t="s">
        <v>1546</v>
      </c>
      <c r="AL191" s="94" t="s">
        <v>1546</v>
      </c>
      <c r="AM191" s="94" t="s">
        <v>1546</v>
      </c>
      <c r="AN191" s="94" t="s">
        <v>1546</v>
      </c>
      <c r="AO191" s="94" t="s">
        <v>1546</v>
      </c>
      <c r="AP191" s="95" t="s">
        <v>1546</v>
      </c>
      <c r="AQ191" s="90" t="s">
        <v>1546</v>
      </c>
      <c r="AR191" s="90" t="s">
        <v>350</v>
      </c>
      <c r="BF191">
        <v>111</v>
      </c>
      <c r="BG191" t="str">
        <v/>
      </c>
      <c r="BH191" t="str">
        <v/>
      </c>
      <c r="BI191" s="10" t="str">
        <v/>
      </c>
      <c r="BJ191" s="97" t="str">
        <v/>
      </c>
      <c r="BK191" t="str">
        <v>RB</v>
      </c>
      <c r="BL191" s="13" t="e">
        <f t="shared" si="2"/>
        <v>#VALUE!</v>
      </c>
      <c r="BN191">
        <v>111</v>
      </c>
      <c r="BO191" t="s">
        <v>1546</v>
      </c>
      <c r="BP191" t="s">
        <v>1546</v>
      </c>
      <c r="BQ191" t="s">
        <v>1546</v>
      </c>
      <c r="BR191" t="s">
        <v>1546</v>
      </c>
      <c r="BS191" t="s">
        <v>349</v>
      </c>
      <c r="BT191" t="e">
        <v>#VALUE!</v>
      </c>
    </row>
    <row r="192" spans="32:72" x14ac:dyDescent="0.35">
      <c r="AF192">
        <v>191</v>
      </c>
      <c r="AG192" t="s">
        <v>1546</v>
      </c>
      <c r="AH192" t="s">
        <v>1546</v>
      </c>
      <c r="AI192" t="s">
        <v>1546</v>
      </c>
      <c r="AJ192" s="94" t="s">
        <v>1546</v>
      </c>
      <c r="AK192" s="94" t="s">
        <v>1546</v>
      </c>
      <c r="AL192" s="94" t="s">
        <v>1546</v>
      </c>
      <c r="AM192" s="94" t="s">
        <v>1546</v>
      </c>
      <c r="AN192" s="94" t="s">
        <v>1546</v>
      </c>
      <c r="AO192" s="94" t="s">
        <v>1546</v>
      </c>
      <c r="AP192" s="95" t="s">
        <v>1546</v>
      </c>
      <c r="AQ192" s="90" t="s">
        <v>1546</v>
      </c>
      <c r="AR192" s="90" t="s">
        <v>350</v>
      </c>
      <c r="BF192">
        <v>112</v>
      </c>
      <c r="BG192" t="str">
        <v/>
      </c>
      <c r="BH192" t="str">
        <v/>
      </c>
      <c r="BI192" s="10" t="str">
        <v/>
      </c>
      <c r="BJ192" s="97" t="str">
        <v/>
      </c>
      <c r="BK192" t="str">
        <v>RB</v>
      </c>
      <c r="BL192" s="13" t="e">
        <f t="shared" si="2"/>
        <v>#VALUE!</v>
      </c>
      <c r="BN192">
        <v>112</v>
      </c>
      <c r="BO192" t="s">
        <v>1546</v>
      </c>
      <c r="BP192" t="s">
        <v>1546</v>
      </c>
      <c r="BQ192" t="s">
        <v>1546</v>
      </c>
      <c r="BR192" t="s">
        <v>1546</v>
      </c>
      <c r="BS192" t="s">
        <v>349</v>
      </c>
      <c r="BT192" t="e">
        <v>#VALUE!</v>
      </c>
    </row>
    <row r="193" spans="32:72" x14ac:dyDescent="0.35">
      <c r="AF193">
        <v>192</v>
      </c>
      <c r="AG193" t="s">
        <v>1546</v>
      </c>
      <c r="AH193" t="s">
        <v>1546</v>
      </c>
      <c r="AI193" t="s">
        <v>1546</v>
      </c>
      <c r="AJ193" s="94" t="s">
        <v>1546</v>
      </c>
      <c r="AK193" s="94" t="s">
        <v>1546</v>
      </c>
      <c r="AL193" s="94" t="s">
        <v>1546</v>
      </c>
      <c r="AM193" s="94" t="s">
        <v>1546</v>
      </c>
      <c r="AN193" s="94" t="s">
        <v>1546</v>
      </c>
      <c r="AO193" s="94" t="s">
        <v>1546</v>
      </c>
      <c r="AP193" s="95" t="s">
        <v>1546</v>
      </c>
      <c r="AQ193" s="90" t="s">
        <v>1546</v>
      </c>
      <c r="AR193" s="90" t="s">
        <v>350</v>
      </c>
      <c r="BF193">
        <v>113</v>
      </c>
      <c r="BG193" t="str">
        <v/>
      </c>
      <c r="BH193" t="str">
        <v/>
      </c>
      <c r="BI193" s="10" t="str">
        <v/>
      </c>
      <c r="BJ193" s="97" t="str">
        <v/>
      </c>
      <c r="BK193" t="str">
        <v>RB</v>
      </c>
      <c r="BL193" s="13" t="e">
        <f t="shared" si="2"/>
        <v>#VALUE!</v>
      </c>
      <c r="BN193">
        <v>113</v>
      </c>
      <c r="BO193" t="s">
        <v>1546</v>
      </c>
      <c r="BP193" t="s">
        <v>1546</v>
      </c>
      <c r="BQ193" t="s">
        <v>1546</v>
      </c>
      <c r="BR193" t="s">
        <v>1546</v>
      </c>
      <c r="BS193" t="s">
        <v>349</v>
      </c>
      <c r="BT193" t="e">
        <v>#VALUE!</v>
      </c>
    </row>
    <row r="194" spans="32:72" x14ac:dyDescent="0.35">
      <c r="AF194">
        <v>193</v>
      </c>
      <c r="AG194" t="s">
        <v>1546</v>
      </c>
      <c r="AH194" t="s">
        <v>1546</v>
      </c>
      <c r="AI194" t="s">
        <v>1546</v>
      </c>
      <c r="AJ194" s="94" t="s">
        <v>1546</v>
      </c>
      <c r="AK194" s="94" t="s">
        <v>1546</v>
      </c>
      <c r="AL194" s="94" t="s">
        <v>1546</v>
      </c>
      <c r="AM194" s="94" t="s">
        <v>1546</v>
      </c>
      <c r="AN194" s="94" t="s">
        <v>1546</v>
      </c>
      <c r="AO194" s="94" t="s">
        <v>1546</v>
      </c>
      <c r="AP194" s="95" t="s">
        <v>1546</v>
      </c>
      <c r="AQ194" s="90" t="s">
        <v>1546</v>
      </c>
      <c r="AR194" s="90" t="s">
        <v>350</v>
      </c>
      <c r="BF194">
        <v>114</v>
      </c>
      <c r="BG194" t="str">
        <v/>
      </c>
      <c r="BH194" t="str">
        <v/>
      </c>
      <c r="BI194" s="10" t="str">
        <v/>
      </c>
      <c r="BJ194" s="97" t="str">
        <v/>
      </c>
      <c r="BK194" t="str">
        <v>RB</v>
      </c>
      <c r="BL194" s="13" t="e">
        <f t="shared" si="2"/>
        <v>#VALUE!</v>
      </c>
      <c r="BN194">
        <v>114</v>
      </c>
      <c r="BO194" t="s">
        <v>1546</v>
      </c>
      <c r="BP194" t="s">
        <v>1546</v>
      </c>
      <c r="BQ194" t="s">
        <v>1546</v>
      </c>
      <c r="BR194" t="s">
        <v>1546</v>
      </c>
      <c r="BS194" t="s">
        <v>349</v>
      </c>
      <c r="BT194" t="e">
        <v>#VALUE!</v>
      </c>
    </row>
    <row r="195" spans="32:72" x14ac:dyDescent="0.35">
      <c r="AF195">
        <v>194</v>
      </c>
      <c r="AG195" t="s">
        <v>1546</v>
      </c>
      <c r="AH195" t="s">
        <v>1546</v>
      </c>
      <c r="AI195" t="s">
        <v>1546</v>
      </c>
      <c r="AJ195" s="94" t="s">
        <v>1546</v>
      </c>
      <c r="AK195" s="94" t="s">
        <v>1546</v>
      </c>
      <c r="AL195" s="94" t="s">
        <v>1546</v>
      </c>
      <c r="AM195" s="94" t="s">
        <v>1546</v>
      </c>
      <c r="AN195" s="94" t="s">
        <v>1546</v>
      </c>
      <c r="AO195" s="94" t="s">
        <v>1546</v>
      </c>
      <c r="AP195" s="95" t="s">
        <v>1546</v>
      </c>
      <c r="AQ195" s="90" t="s">
        <v>1546</v>
      </c>
      <c r="AR195" s="90" t="s">
        <v>350</v>
      </c>
      <c r="BF195">
        <v>115</v>
      </c>
      <c r="BG195" t="str">
        <v/>
      </c>
      <c r="BH195" t="str">
        <v/>
      </c>
      <c r="BI195" s="10" t="str">
        <v/>
      </c>
      <c r="BJ195" s="97" t="str">
        <v/>
      </c>
      <c r="BK195" t="str">
        <v>RB</v>
      </c>
      <c r="BL195" s="13" t="e">
        <f t="shared" ref="BL195:BL258" si="3">BI195/18</f>
        <v>#VALUE!</v>
      </c>
      <c r="BN195">
        <v>115</v>
      </c>
      <c r="BO195" t="s">
        <v>1546</v>
      </c>
      <c r="BP195" t="s">
        <v>1546</v>
      </c>
      <c r="BQ195" t="s">
        <v>1546</v>
      </c>
      <c r="BR195" t="s">
        <v>1546</v>
      </c>
      <c r="BS195" t="s">
        <v>349</v>
      </c>
      <c r="BT195" t="e">
        <v>#VALUE!</v>
      </c>
    </row>
    <row r="196" spans="32:72" x14ac:dyDescent="0.35">
      <c r="AF196">
        <v>195</v>
      </c>
      <c r="AG196" t="s">
        <v>1546</v>
      </c>
      <c r="AH196" t="s">
        <v>1546</v>
      </c>
      <c r="AI196" t="s">
        <v>1546</v>
      </c>
      <c r="AJ196" s="94" t="s">
        <v>1546</v>
      </c>
      <c r="AK196" s="94" t="s">
        <v>1546</v>
      </c>
      <c r="AL196" s="94" t="s">
        <v>1546</v>
      </c>
      <c r="AM196" s="94" t="s">
        <v>1546</v>
      </c>
      <c r="AN196" s="94" t="s">
        <v>1546</v>
      </c>
      <c r="AO196" s="94" t="s">
        <v>1546</v>
      </c>
      <c r="AP196" s="95" t="s">
        <v>1546</v>
      </c>
      <c r="AQ196" s="90" t="s">
        <v>1546</v>
      </c>
      <c r="AR196" s="90" t="s">
        <v>350</v>
      </c>
      <c r="BF196">
        <v>116</v>
      </c>
      <c r="BG196" t="str">
        <v/>
      </c>
      <c r="BH196" t="str">
        <v/>
      </c>
      <c r="BI196" s="10" t="str">
        <v/>
      </c>
      <c r="BJ196" s="97" t="str">
        <v/>
      </c>
      <c r="BK196" t="str">
        <v>RB</v>
      </c>
      <c r="BL196" s="13" t="e">
        <f t="shared" si="3"/>
        <v>#VALUE!</v>
      </c>
      <c r="BN196">
        <v>116</v>
      </c>
      <c r="BO196" t="s">
        <v>1546</v>
      </c>
      <c r="BP196" t="s">
        <v>1546</v>
      </c>
      <c r="BQ196" t="s">
        <v>1546</v>
      </c>
      <c r="BR196" t="s">
        <v>1546</v>
      </c>
      <c r="BS196" t="s">
        <v>349</v>
      </c>
      <c r="BT196" t="e">
        <v>#VALUE!</v>
      </c>
    </row>
    <row r="197" spans="32:72" x14ac:dyDescent="0.35">
      <c r="AF197">
        <v>196</v>
      </c>
      <c r="AG197" t="s">
        <v>1546</v>
      </c>
      <c r="AH197" t="s">
        <v>1546</v>
      </c>
      <c r="AI197" t="s">
        <v>1546</v>
      </c>
      <c r="AJ197" s="94" t="s">
        <v>1546</v>
      </c>
      <c r="AK197" s="94" t="s">
        <v>1546</v>
      </c>
      <c r="AL197" s="94" t="s">
        <v>1546</v>
      </c>
      <c r="AM197" s="94" t="s">
        <v>1546</v>
      </c>
      <c r="AN197" s="94" t="s">
        <v>1546</v>
      </c>
      <c r="AO197" s="94" t="s">
        <v>1546</v>
      </c>
      <c r="AP197" s="95" t="s">
        <v>1546</v>
      </c>
      <c r="AQ197" s="90" t="s">
        <v>1546</v>
      </c>
      <c r="AR197" s="90" t="s">
        <v>350</v>
      </c>
      <c r="BF197">
        <v>117</v>
      </c>
      <c r="BG197" t="str">
        <v/>
      </c>
      <c r="BH197" t="str">
        <v/>
      </c>
      <c r="BI197" s="10" t="str">
        <v/>
      </c>
      <c r="BJ197" s="97" t="str">
        <v/>
      </c>
      <c r="BK197" t="str">
        <v>RB</v>
      </c>
      <c r="BL197" s="13" t="e">
        <f t="shared" si="3"/>
        <v>#VALUE!</v>
      </c>
      <c r="BN197">
        <v>117</v>
      </c>
      <c r="BO197" t="s">
        <v>1546</v>
      </c>
      <c r="BP197" t="s">
        <v>1546</v>
      </c>
      <c r="BQ197" t="s">
        <v>1546</v>
      </c>
      <c r="BR197" t="s">
        <v>1546</v>
      </c>
      <c r="BS197" t="s">
        <v>349</v>
      </c>
      <c r="BT197" t="e">
        <v>#VALUE!</v>
      </c>
    </row>
    <row r="198" spans="32:72" x14ac:dyDescent="0.35">
      <c r="AF198">
        <v>197</v>
      </c>
      <c r="AG198" t="s">
        <v>1546</v>
      </c>
      <c r="AH198" t="s">
        <v>1546</v>
      </c>
      <c r="AI198" t="s">
        <v>1546</v>
      </c>
      <c r="AJ198" s="94" t="s">
        <v>1546</v>
      </c>
      <c r="AK198" s="94" t="s">
        <v>1546</v>
      </c>
      <c r="AL198" s="94" t="s">
        <v>1546</v>
      </c>
      <c r="AM198" s="94" t="s">
        <v>1546</v>
      </c>
      <c r="AN198" s="94" t="s">
        <v>1546</v>
      </c>
      <c r="AO198" s="94" t="s">
        <v>1546</v>
      </c>
      <c r="AP198" s="95" t="s">
        <v>1546</v>
      </c>
      <c r="AQ198" s="90" t="s">
        <v>1546</v>
      </c>
      <c r="AR198" s="90" t="s">
        <v>350</v>
      </c>
      <c r="BF198">
        <v>118</v>
      </c>
      <c r="BG198" t="str">
        <v/>
      </c>
      <c r="BH198" t="str">
        <v/>
      </c>
      <c r="BI198" s="10" t="str">
        <v/>
      </c>
      <c r="BJ198" s="97" t="str">
        <v/>
      </c>
      <c r="BK198" t="str">
        <v>RB</v>
      </c>
      <c r="BL198" s="13" t="e">
        <f t="shared" si="3"/>
        <v>#VALUE!</v>
      </c>
      <c r="BN198">
        <v>118</v>
      </c>
      <c r="BO198" t="s">
        <v>1546</v>
      </c>
      <c r="BP198" t="s">
        <v>1546</v>
      </c>
      <c r="BQ198" t="s">
        <v>1546</v>
      </c>
      <c r="BR198" t="s">
        <v>1546</v>
      </c>
      <c r="BS198" t="s">
        <v>349</v>
      </c>
      <c r="BT198" t="e">
        <v>#VALUE!</v>
      </c>
    </row>
    <row r="199" spans="32:72" x14ac:dyDescent="0.35">
      <c r="AF199">
        <v>198</v>
      </c>
      <c r="AG199" t="s">
        <v>1546</v>
      </c>
      <c r="AH199" t="s">
        <v>1546</v>
      </c>
      <c r="AI199" t="s">
        <v>1546</v>
      </c>
      <c r="AJ199" s="94" t="s">
        <v>1546</v>
      </c>
      <c r="AK199" s="94" t="s">
        <v>1546</v>
      </c>
      <c r="AL199" s="94" t="s">
        <v>1546</v>
      </c>
      <c r="AM199" s="94" t="s">
        <v>1546</v>
      </c>
      <c r="AN199" s="94" t="s">
        <v>1546</v>
      </c>
      <c r="AO199" s="94" t="s">
        <v>1546</v>
      </c>
      <c r="AP199" s="95" t="s">
        <v>1546</v>
      </c>
      <c r="AQ199" s="90" t="s">
        <v>1546</v>
      </c>
      <c r="AR199" s="90" t="s">
        <v>350</v>
      </c>
      <c r="BF199">
        <v>119</v>
      </c>
      <c r="BG199" t="str">
        <v/>
      </c>
      <c r="BH199" t="str">
        <v/>
      </c>
      <c r="BI199" s="10" t="str">
        <v/>
      </c>
      <c r="BJ199" s="97" t="str">
        <v/>
      </c>
      <c r="BK199" t="str">
        <v>RB</v>
      </c>
      <c r="BL199" s="13" t="e">
        <f t="shared" si="3"/>
        <v>#VALUE!</v>
      </c>
      <c r="BN199">
        <v>119</v>
      </c>
      <c r="BO199" t="s">
        <v>1546</v>
      </c>
      <c r="BP199" t="s">
        <v>1546</v>
      </c>
      <c r="BQ199" t="s">
        <v>1546</v>
      </c>
      <c r="BR199" t="s">
        <v>1546</v>
      </c>
      <c r="BS199" t="s">
        <v>349</v>
      </c>
      <c r="BT199" t="e">
        <v>#VALUE!</v>
      </c>
    </row>
    <row r="200" spans="32:72" x14ac:dyDescent="0.35">
      <c r="AF200">
        <v>199</v>
      </c>
      <c r="AG200" t="s">
        <v>1546</v>
      </c>
      <c r="AH200" t="s">
        <v>1546</v>
      </c>
      <c r="AI200" t="s">
        <v>1546</v>
      </c>
      <c r="AJ200" s="94" t="s">
        <v>1546</v>
      </c>
      <c r="AK200" s="94" t="s">
        <v>1546</v>
      </c>
      <c r="AL200" s="94" t="s">
        <v>1546</v>
      </c>
      <c r="AM200" s="94" t="s">
        <v>1546</v>
      </c>
      <c r="AN200" s="94" t="s">
        <v>1546</v>
      </c>
      <c r="AO200" s="94" t="s">
        <v>1546</v>
      </c>
      <c r="AP200" s="95" t="s">
        <v>1546</v>
      </c>
      <c r="AQ200" s="90" t="s">
        <v>1546</v>
      </c>
      <c r="AR200" s="90" t="s">
        <v>350</v>
      </c>
      <c r="BF200">
        <v>120</v>
      </c>
      <c r="BG200" t="str">
        <v/>
      </c>
      <c r="BH200" t="str">
        <v/>
      </c>
      <c r="BI200" s="10" t="str">
        <v/>
      </c>
      <c r="BJ200" s="97" t="str">
        <v/>
      </c>
      <c r="BK200" t="str">
        <v>RB</v>
      </c>
      <c r="BL200" s="13" t="e">
        <f t="shared" si="3"/>
        <v>#VALUE!</v>
      </c>
      <c r="BN200">
        <v>120</v>
      </c>
      <c r="BO200" t="s">
        <v>1546</v>
      </c>
      <c r="BP200" t="s">
        <v>1546</v>
      </c>
      <c r="BQ200" t="s">
        <v>1546</v>
      </c>
      <c r="BR200" t="s">
        <v>1546</v>
      </c>
      <c r="BS200" t="s">
        <v>349</v>
      </c>
      <c r="BT200" t="e">
        <v>#VALUE!</v>
      </c>
    </row>
    <row r="201" spans="32:72" x14ac:dyDescent="0.35">
      <c r="AF201">
        <v>200</v>
      </c>
      <c r="AG201" t="s">
        <v>1546</v>
      </c>
      <c r="AH201" t="s">
        <v>1546</v>
      </c>
      <c r="AI201" t="s">
        <v>1546</v>
      </c>
      <c r="AJ201" s="94" t="s">
        <v>1546</v>
      </c>
      <c r="AK201" s="94" t="s">
        <v>1546</v>
      </c>
      <c r="AL201" s="94" t="s">
        <v>1546</v>
      </c>
      <c r="AM201" s="94" t="s">
        <v>1546</v>
      </c>
      <c r="AN201" s="94" t="s">
        <v>1546</v>
      </c>
      <c r="AO201" s="94" t="s">
        <v>1546</v>
      </c>
      <c r="AP201" s="95" t="s">
        <v>1546</v>
      </c>
      <c r="AQ201" s="90" t="s">
        <v>1546</v>
      </c>
      <c r="AR201" s="90" t="s">
        <v>350</v>
      </c>
      <c r="BF201">
        <v>121</v>
      </c>
      <c r="BG201" t="str">
        <v/>
      </c>
      <c r="BH201" t="str">
        <v/>
      </c>
      <c r="BI201" s="10" t="str">
        <v/>
      </c>
      <c r="BJ201" s="97" t="str">
        <v/>
      </c>
      <c r="BK201" t="str">
        <v>RB</v>
      </c>
      <c r="BL201" s="13" t="e">
        <f t="shared" si="3"/>
        <v>#VALUE!</v>
      </c>
      <c r="BN201">
        <v>121</v>
      </c>
      <c r="BO201" t="s">
        <v>1546</v>
      </c>
      <c r="BP201" t="s">
        <v>1546</v>
      </c>
      <c r="BQ201" t="s">
        <v>1546</v>
      </c>
      <c r="BR201" t="s">
        <v>1546</v>
      </c>
      <c r="BS201" t="s">
        <v>349</v>
      </c>
      <c r="BT201" t="e">
        <v>#VALUE!</v>
      </c>
    </row>
    <row r="202" spans="32:72" x14ac:dyDescent="0.35">
      <c r="AF202">
        <v>201</v>
      </c>
      <c r="AG202" t="s">
        <v>1546</v>
      </c>
      <c r="AH202" t="s">
        <v>1546</v>
      </c>
      <c r="AI202" t="s">
        <v>1546</v>
      </c>
      <c r="AJ202" s="94" t="s">
        <v>1546</v>
      </c>
      <c r="AK202" s="94" t="s">
        <v>1546</v>
      </c>
      <c r="AL202" s="94" t="s">
        <v>1546</v>
      </c>
      <c r="AM202" s="94" t="s">
        <v>1546</v>
      </c>
      <c r="AN202" s="94" t="s">
        <v>1546</v>
      </c>
      <c r="AO202" s="94" t="s">
        <v>1546</v>
      </c>
      <c r="AP202" s="95" t="s">
        <v>1546</v>
      </c>
      <c r="AQ202" s="90" t="s">
        <v>1546</v>
      </c>
      <c r="AR202" s="90" t="s">
        <v>350</v>
      </c>
      <c r="BF202">
        <v>122</v>
      </c>
      <c r="BG202" t="str">
        <v/>
      </c>
      <c r="BH202" t="str">
        <v/>
      </c>
      <c r="BI202" s="10" t="str">
        <v/>
      </c>
      <c r="BJ202" s="97" t="str">
        <v/>
      </c>
      <c r="BK202" t="str">
        <v>RB</v>
      </c>
      <c r="BL202" s="13" t="e">
        <f t="shared" si="3"/>
        <v>#VALUE!</v>
      </c>
      <c r="BN202">
        <v>122</v>
      </c>
      <c r="BO202" t="s">
        <v>1546</v>
      </c>
      <c r="BP202" t="s">
        <v>1546</v>
      </c>
      <c r="BQ202" t="s">
        <v>1546</v>
      </c>
      <c r="BR202" t="s">
        <v>1546</v>
      </c>
      <c r="BS202" t="s">
        <v>349</v>
      </c>
      <c r="BT202" t="e">
        <v>#VALUE!</v>
      </c>
    </row>
    <row r="203" spans="32:72" x14ac:dyDescent="0.35">
      <c r="AF203">
        <v>202</v>
      </c>
      <c r="AG203" t="s">
        <v>1546</v>
      </c>
      <c r="AH203" t="s">
        <v>1546</v>
      </c>
      <c r="AI203" t="s">
        <v>1546</v>
      </c>
      <c r="AJ203" s="94" t="s">
        <v>1546</v>
      </c>
      <c r="AK203" s="94" t="s">
        <v>1546</v>
      </c>
      <c r="AL203" s="94" t="s">
        <v>1546</v>
      </c>
      <c r="AM203" s="94" t="s">
        <v>1546</v>
      </c>
      <c r="AN203" s="94" t="s">
        <v>1546</v>
      </c>
      <c r="AO203" s="94" t="s">
        <v>1546</v>
      </c>
      <c r="AP203" s="95" t="s">
        <v>1546</v>
      </c>
      <c r="AQ203" s="90" t="s">
        <v>1546</v>
      </c>
      <c r="AR203" s="90" t="s">
        <v>350</v>
      </c>
      <c r="BF203">
        <v>123</v>
      </c>
      <c r="BG203" t="str">
        <v/>
      </c>
      <c r="BH203" t="str">
        <v/>
      </c>
      <c r="BI203" s="10" t="str">
        <v/>
      </c>
      <c r="BJ203" s="97" t="str">
        <v/>
      </c>
      <c r="BK203" t="str">
        <v>RB</v>
      </c>
      <c r="BL203" s="13" t="e">
        <f t="shared" si="3"/>
        <v>#VALUE!</v>
      </c>
      <c r="BN203">
        <v>123</v>
      </c>
      <c r="BO203" t="s">
        <v>1546</v>
      </c>
      <c r="BP203" t="s">
        <v>1546</v>
      </c>
      <c r="BQ203" t="s">
        <v>1546</v>
      </c>
      <c r="BR203" t="s">
        <v>1546</v>
      </c>
      <c r="BS203" t="s">
        <v>349</v>
      </c>
      <c r="BT203" t="e">
        <v>#VALUE!</v>
      </c>
    </row>
    <row r="204" spans="32:72" x14ac:dyDescent="0.35">
      <c r="AF204">
        <v>203</v>
      </c>
      <c r="AG204" t="s">
        <v>1546</v>
      </c>
      <c r="AH204" t="s">
        <v>1546</v>
      </c>
      <c r="AI204" t="s">
        <v>1546</v>
      </c>
      <c r="AJ204" s="94" t="s">
        <v>1546</v>
      </c>
      <c r="AK204" s="94" t="s">
        <v>1546</v>
      </c>
      <c r="AL204" s="94" t="s">
        <v>1546</v>
      </c>
      <c r="AM204" s="94" t="s">
        <v>1546</v>
      </c>
      <c r="AN204" s="94" t="s">
        <v>1546</v>
      </c>
      <c r="AO204" s="94" t="s">
        <v>1546</v>
      </c>
      <c r="AP204" s="95" t="s">
        <v>1546</v>
      </c>
      <c r="AQ204" s="90" t="s">
        <v>1546</v>
      </c>
      <c r="AR204" s="90" t="s">
        <v>350</v>
      </c>
      <c r="BF204">
        <v>124</v>
      </c>
      <c r="BG204" t="str">
        <v/>
      </c>
      <c r="BH204" t="str">
        <v/>
      </c>
      <c r="BI204" s="10" t="str">
        <v/>
      </c>
      <c r="BJ204" s="97" t="str">
        <v/>
      </c>
      <c r="BK204" t="str">
        <v>RB</v>
      </c>
      <c r="BL204" s="13" t="e">
        <f t="shared" si="3"/>
        <v>#VALUE!</v>
      </c>
      <c r="BN204">
        <v>124</v>
      </c>
      <c r="BO204" t="s">
        <v>1546</v>
      </c>
      <c r="BP204" t="s">
        <v>1546</v>
      </c>
      <c r="BQ204" t="s">
        <v>1546</v>
      </c>
      <c r="BR204" t="s">
        <v>1546</v>
      </c>
      <c r="BS204" t="s">
        <v>349</v>
      </c>
      <c r="BT204" t="e">
        <v>#VALUE!</v>
      </c>
    </row>
    <row r="205" spans="32:72" x14ac:dyDescent="0.35">
      <c r="AF205">
        <v>204</v>
      </c>
      <c r="AG205" t="s">
        <v>1546</v>
      </c>
      <c r="AH205" t="s">
        <v>1546</v>
      </c>
      <c r="AI205" t="s">
        <v>1546</v>
      </c>
      <c r="AJ205" s="94" t="s">
        <v>1546</v>
      </c>
      <c r="AK205" s="94" t="s">
        <v>1546</v>
      </c>
      <c r="AL205" s="94" t="s">
        <v>1546</v>
      </c>
      <c r="AM205" s="94" t="s">
        <v>1546</v>
      </c>
      <c r="AN205" s="94" t="s">
        <v>1546</v>
      </c>
      <c r="AO205" s="94" t="s">
        <v>1546</v>
      </c>
      <c r="AP205" s="95" t="s">
        <v>1546</v>
      </c>
      <c r="AQ205" s="90" t="s">
        <v>1546</v>
      </c>
      <c r="AR205" s="90" t="s">
        <v>350</v>
      </c>
      <c r="BF205">
        <v>125</v>
      </c>
      <c r="BG205" t="str">
        <v/>
      </c>
      <c r="BH205" t="str">
        <v/>
      </c>
      <c r="BI205" s="10" t="str">
        <v/>
      </c>
      <c r="BJ205" s="97" t="str">
        <v/>
      </c>
      <c r="BK205" t="str">
        <v>RB</v>
      </c>
      <c r="BL205" s="13" t="e">
        <f t="shared" si="3"/>
        <v>#VALUE!</v>
      </c>
      <c r="BN205">
        <v>125</v>
      </c>
      <c r="BO205" t="s">
        <v>1546</v>
      </c>
      <c r="BP205" t="s">
        <v>1546</v>
      </c>
      <c r="BQ205" t="s">
        <v>1546</v>
      </c>
      <c r="BR205" t="s">
        <v>1546</v>
      </c>
      <c r="BS205" t="s">
        <v>349</v>
      </c>
      <c r="BT205" t="e">
        <v>#VALUE!</v>
      </c>
    </row>
    <row r="206" spans="32:72" x14ac:dyDescent="0.35">
      <c r="AF206">
        <v>205</v>
      </c>
      <c r="AG206" t="s">
        <v>1546</v>
      </c>
      <c r="AH206" t="s">
        <v>1546</v>
      </c>
      <c r="AI206" t="s">
        <v>1546</v>
      </c>
      <c r="AJ206" s="94" t="s">
        <v>1546</v>
      </c>
      <c r="AK206" s="94" t="s">
        <v>1546</v>
      </c>
      <c r="AL206" s="94" t="s">
        <v>1546</v>
      </c>
      <c r="AM206" s="94" t="s">
        <v>1546</v>
      </c>
      <c r="AN206" s="94" t="s">
        <v>1546</v>
      </c>
      <c r="AO206" s="94" t="s">
        <v>1546</v>
      </c>
      <c r="AP206" s="95" t="s">
        <v>1546</v>
      </c>
      <c r="AQ206" s="90" t="s">
        <v>1546</v>
      </c>
      <c r="AR206" s="90" t="s">
        <v>350</v>
      </c>
      <c r="BF206">
        <v>126</v>
      </c>
      <c r="BG206" t="str">
        <v/>
      </c>
      <c r="BH206" t="str">
        <v/>
      </c>
      <c r="BI206" s="10" t="str">
        <v/>
      </c>
      <c r="BJ206" s="97" t="str">
        <v/>
      </c>
      <c r="BK206" t="str">
        <v>RB</v>
      </c>
      <c r="BL206" s="13" t="e">
        <f t="shared" si="3"/>
        <v>#VALUE!</v>
      </c>
      <c r="BN206">
        <v>126</v>
      </c>
      <c r="BO206" t="s">
        <v>1546</v>
      </c>
      <c r="BP206" t="s">
        <v>1546</v>
      </c>
      <c r="BQ206" t="s">
        <v>1546</v>
      </c>
      <c r="BR206" t="s">
        <v>1546</v>
      </c>
      <c r="BS206" t="s">
        <v>349</v>
      </c>
      <c r="BT206" t="e">
        <v>#VALUE!</v>
      </c>
    </row>
    <row r="207" spans="32:72" x14ac:dyDescent="0.35">
      <c r="AF207">
        <v>206</v>
      </c>
      <c r="AG207" t="s">
        <v>1546</v>
      </c>
      <c r="AH207" t="s">
        <v>1546</v>
      </c>
      <c r="AI207" t="s">
        <v>1546</v>
      </c>
      <c r="AJ207" s="94" t="s">
        <v>1546</v>
      </c>
      <c r="AK207" s="94" t="s">
        <v>1546</v>
      </c>
      <c r="AL207" s="94" t="s">
        <v>1546</v>
      </c>
      <c r="AM207" s="94" t="s">
        <v>1546</v>
      </c>
      <c r="AN207" s="94" t="s">
        <v>1546</v>
      </c>
      <c r="AO207" s="94" t="s">
        <v>1546</v>
      </c>
      <c r="AP207" s="95" t="s">
        <v>1546</v>
      </c>
      <c r="AQ207" s="90" t="s">
        <v>1546</v>
      </c>
      <c r="AR207" s="90" t="s">
        <v>350</v>
      </c>
      <c r="BF207">
        <v>127</v>
      </c>
      <c r="BG207" t="str">
        <v/>
      </c>
      <c r="BH207" t="str">
        <v/>
      </c>
      <c r="BI207" s="10" t="str">
        <v/>
      </c>
      <c r="BJ207" s="97" t="str">
        <v/>
      </c>
      <c r="BK207" t="str">
        <v>RB</v>
      </c>
      <c r="BL207" s="13" t="e">
        <f t="shared" si="3"/>
        <v>#VALUE!</v>
      </c>
      <c r="BN207">
        <v>127</v>
      </c>
      <c r="BO207" t="s">
        <v>1546</v>
      </c>
      <c r="BP207" t="s">
        <v>1546</v>
      </c>
      <c r="BQ207" t="s">
        <v>1546</v>
      </c>
      <c r="BR207" t="s">
        <v>1546</v>
      </c>
      <c r="BS207" t="s">
        <v>349</v>
      </c>
      <c r="BT207" t="e">
        <v>#VALUE!</v>
      </c>
    </row>
    <row r="208" spans="32:72" x14ac:dyDescent="0.35">
      <c r="AF208">
        <v>207</v>
      </c>
      <c r="AG208" t="s">
        <v>1546</v>
      </c>
      <c r="AH208" t="s">
        <v>1546</v>
      </c>
      <c r="AI208" t="s">
        <v>1546</v>
      </c>
      <c r="AJ208" s="94" t="s">
        <v>1546</v>
      </c>
      <c r="AK208" s="94" t="s">
        <v>1546</v>
      </c>
      <c r="AL208" s="94" t="s">
        <v>1546</v>
      </c>
      <c r="AM208" s="94" t="s">
        <v>1546</v>
      </c>
      <c r="AN208" s="94" t="s">
        <v>1546</v>
      </c>
      <c r="AO208" s="94" t="s">
        <v>1546</v>
      </c>
      <c r="AP208" s="95" t="s">
        <v>1546</v>
      </c>
      <c r="AQ208" s="90" t="s">
        <v>1546</v>
      </c>
      <c r="AR208" s="90" t="s">
        <v>350</v>
      </c>
      <c r="BF208">
        <v>128</v>
      </c>
      <c r="BG208" t="str">
        <v/>
      </c>
      <c r="BH208" t="str">
        <v/>
      </c>
      <c r="BI208" s="10" t="str">
        <v/>
      </c>
      <c r="BJ208" s="97" t="str">
        <v/>
      </c>
      <c r="BK208" t="str">
        <v>RB</v>
      </c>
      <c r="BL208" s="13" t="e">
        <f t="shared" si="3"/>
        <v>#VALUE!</v>
      </c>
      <c r="BN208">
        <v>128</v>
      </c>
      <c r="BO208" t="s">
        <v>1546</v>
      </c>
      <c r="BP208" t="s">
        <v>1546</v>
      </c>
      <c r="BQ208" t="s">
        <v>1546</v>
      </c>
      <c r="BR208" t="s">
        <v>1546</v>
      </c>
      <c r="BS208" t="s">
        <v>349</v>
      </c>
      <c r="BT208" t="e">
        <v>#VALUE!</v>
      </c>
    </row>
    <row r="209" spans="32:72" x14ac:dyDescent="0.35">
      <c r="AF209">
        <v>208</v>
      </c>
      <c r="AG209" t="s">
        <v>1546</v>
      </c>
      <c r="AH209" t="s">
        <v>1546</v>
      </c>
      <c r="AI209" t="s">
        <v>1546</v>
      </c>
      <c r="AJ209" s="94" t="s">
        <v>1546</v>
      </c>
      <c r="AK209" s="94" t="s">
        <v>1546</v>
      </c>
      <c r="AL209" s="94" t="s">
        <v>1546</v>
      </c>
      <c r="AM209" s="94" t="s">
        <v>1546</v>
      </c>
      <c r="AN209" s="94" t="s">
        <v>1546</v>
      </c>
      <c r="AO209" s="94" t="s">
        <v>1546</v>
      </c>
      <c r="AP209" s="95" t="s">
        <v>1546</v>
      </c>
      <c r="AQ209" s="90" t="s">
        <v>1546</v>
      </c>
      <c r="AR209" s="90" t="s">
        <v>350</v>
      </c>
      <c r="BF209">
        <v>129</v>
      </c>
      <c r="BG209" t="str">
        <v/>
      </c>
      <c r="BH209" t="str">
        <v/>
      </c>
      <c r="BI209" s="10" t="str">
        <v/>
      </c>
      <c r="BJ209" s="97" t="str">
        <v/>
      </c>
      <c r="BK209" t="str">
        <v>RB</v>
      </c>
      <c r="BL209" s="13" t="e">
        <f t="shared" si="3"/>
        <v>#VALUE!</v>
      </c>
      <c r="BN209">
        <v>129</v>
      </c>
      <c r="BO209" t="s">
        <v>1546</v>
      </c>
      <c r="BP209" t="s">
        <v>1546</v>
      </c>
      <c r="BQ209" t="s">
        <v>1546</v>
      </c>
      <c r="BR209" t="s">
        <v>1546</v>
      </c>
      <c r="BS209" t="s">
        <v>349</v>
      </c>
      <c r="BT209" t="e">
        <v>#VALUE!</v>
      </c>
    </row>
    <row r="210" spans="32:72" x14ac:dyDescent="0.35">
      <c r="AF210">
        <v>209</v>
      </c>
      <c r="AG210" t="s">
        <v>1546</v>
      </c>
      <c r="AH210" t="s">
        <v>1546</v>
      </c>
      <c r="AI210" t="s">
        <v>1546</v>
      </c>
      <c r="AJ210" s="94" t="s">
        <v>1546</v>
      </c>
      <c r="AK210" s="94" t="s">
        <v>1546</v>
      </c>
      <c r="AL210" s="94" t="s">
        <v>1546</v>
      </c>
      <c r="AM210" s="94" t="s">
        <v>1546</v>
      </c>
      <c r="AN210" s="94" t="s">
        <v>1546</v>
      </c>
      <c r="AO210" s="94" t="s">
        <v>1546</v>
      </c>
      <c r="AP210" s="95" t="s">
        <v>1546</v>
      </c>
      <c r="AQ210" s="90" t="s">
        <v>1546</v>
      </c>
      <c r="AR210" s="90" t="s">
        <v>350</v>
      </c>
      <c r="BF210">
        <v>130</v>
      </c>
      <c r="BG210" t="str">
        <v/>
      </c>
      <c r="BH210" t="str">
        <v/>
      </c>
      <c r="BI210" s="10" t="str">
        <v/>
      </c>
      <c r="BJ210" s="97" t="str">
        <v/>
      </c>
      <c r="BK210" t="str">
        <v>RB</v>
      </c>
      <c r="BL210" s="13" t="e">
        <f t="shared" si="3"/>
        <v>#VALUE!</v>
      </c>
      <c r="BN210">
        <v>130</v>
      </c>
      <c r="BO210" t="s">
        <v>1546</v>
      </c>
      <c r="BP210" t="s">
        <v>1546</v>
      </c>
      <c r="BQ210" t="s">
        <v>1546</v>
      </c>
      <c r="BR210" t="s">
        <v>1546</v>
      </c>
      <c r="BS210" t="s">
        <v>349</v>
      </c>
      <c r="BT210" t="e">
        <v>#VALUE!</v>
      </c>
    </row>
    <row r="211" spans="32:72" x14ac:dyDescent="0.35">
      <c r="AF211">
        <v>210</v>
      </c>
      <c r="AG211" t="s">
        <v>1546</v>
      </c>
      <c r="AH211" t="s">
        <v>1546</v>
      </c>
      <c r="AI211" t="s">
        <v>1546</v>
      </c>
      <c r="AJ211" s="94" t="s">
        <v>1546</v>
      </c>
      <c r="AK211" s="94" t="s">
        <v>1546</v>
      </c>
      <c r="AL211" s="94" t="s">
        <v>1546</v>
      </c>
      <c r="AM211" s="94" t="s">
        <v>1546</v>
      </c>
      <c r="AN211" s="94" t="s">
        <v>1546</v>
      </c>
      <c r="AO211" s="94" t="s">
        <v>1546</v>
      </c>
      <c r="AP211" s="95" t="s">
        <v>1546</v>
      </c>
      <c r="AQ211" s="90" t="s">
        <v>1546</v>
      </c>
      <c r="AR211" s="90" t="s">
        <v>350</v>
      </c>
      <c r="BF211">
        <v>131</v>
      </c>
      <c r="BG211" t="str">
        <v/>
      </c>
      <c r="BH211" t="str">
        <v/>
      </c>
      <c r="BI211" s="10" t="str">
        <v/>
      </c>
      <c r="BJ211" s="97" t="str">
        <v/>
      </c>
      <c r="BK211" t="str">
        <v>RB</v>
      </c>
      <c r="BL211" s="13" t="e">
        <f t="shared" si="3"/>
        <v>#VALUE!</v>
      </c>
      <c r="BN211">
        <v>131</v>
      </c>
      <c r="BO211" t="s">
        <v>1546</v>
      </c>
      <c r="BP211" t="s">
        <v>1546</v>
      </c>
      <c r="BQ211" t="s">
        <v>1546</v>
      </c>
      <c r="BR211" t="s">
        <v>1546</v>
      </c>
      <c r="BS211" t="s">
        <v>349</v>
      </c>
      <c r="BT211" t="e">
        <v>#VALUE!</v>
      </c>
    </row>
    <row r="212" spans="32:72" x14ac:dyDescent="0.35">
      <c r="AF212">
        <v>211</v>
      </c>
      <c r="AG212" t="s">
        <v>1546</v>
      </c>
      <c r="AH212" t="s">
        <v>1546</v>
      </c>
      <c r="AI212" t="s">
        <v>1546</v>
      </c>
      <c r="AJ212" s="94" t="s">
        <v>1546</v>
      </c>
      <c r="AK212" s="94" t="s">
        <v>1546</v>
      </c>
      <c r="AL212" s="94" t="s">
        <v>1546</v>
      </c>
      <c r="AM212" s="94" t="s">
        <v>1546</v>
      </c>
      <c r="AN212" s="94" t="s">
        <v>1546</v>
      </c>
      <c r="AO212" s="94" t="s">
        <v>1546</v>
      </c>
      <c r="AP212" s="95" t="s">
        <v>1546</v>
      </c>
      <c r="AQ212" s="90" t="s">
        <v>1546</v>
      </c>
      <c r="AR212" s="90" t="s">
        <v>350</v>
      </c>
      <c r="BF212">
        <v>132</v>
      </c>
      <c r="BG212" t="str">
        <v/>
      </c>
      <c r="BH212" t="str">
        <v/>
      </c>
      <c r="BI212" s="10" t="str">
        <v/>
      </c>
      <c r="BJ212" s="97" t="str">
        <v/>
      </c>
      <c r="BK212" t="str">
        <v>RB</v>
      </c>
      <c r="BL212" s="13" t="e">
        <f t="shared" si="3"/>
        <v>#VALUE!</v>
      </c>
      <c r="BN212">
        <v>132</v>
      </c>
      <c r="BO212" t="s">
        <v>1546</v>
      </c>
      <c r="BP212" t="s">
        <v>1546</v>
      </c>
      <c r="BQ212" t="s">
        <v>1546</v>
      </c>
      <c r="BR212" t="s">
        <v>1546</v>
      </c>
      <c r="BS212" t="s">
        <v>349</v>
      </c>
      <c r="BT212" t="e">
        <v>#VALUE!</v>
      </c>
    </row>
    <row r="213" spans="32:72" x14ac:dyDescent="0.35">
      <c r="AF213">
        <v>212</v>
      </c>
      <c r="AG213" t="s">
        <v>1546</v>
      </c>
      <c r="AH213" t="s">
        <v>1546</v>
      </c>
      <c r="AI213" t="s">
        <v>1546</v>
      </c>
      <c r="AJ213" s="94" t="s">
        <v>1546</v>
      </c>
      <c r="AK213" s="94" t="s">
        <v>1546</v>
      </c>
      <c r="AL213" s="94" t="s">
        <v>1546</v>
      </c>
      <c r="AM213" s="94" t="s">
        <v>1546</v>
      </c>
      <c r="AN213" s="94" t="s">
        <v>1546</v>
      </c>
      <c r="AO213" s="94" t="s">
        <v>1546</v>
      </c>
      <c r="AP213" s="95" t="s">
        <v>1546</v>
      </c>
      <c r="AQ213" s="90" t="s">
        <v>1546</v>
      </c>
      <c r="AR213" s="90" t="s">
        <v>350</v>
      </c>
      <c r="BF213">
        <v>133</v>
      </c>
      <c r="BG213" t="str">
        <v/>
      </c>
      <c r="BH213" t="str">
        <v/>
      </c>
      <c r="BI213" s="10" t="str">
        <v/>
      </c>
      <c r="BJ213" s="97" t="str">
        <v/>
      </c>
      <c r="BK213" t="str">
        <v>RB</v>
      </c>
      <c r="BL213" s="13" t="e">
        <f t="shared" si="3"/>
        <v>#VALUE!</v>
      </c>
      <c r="BN213">
        <v>133</v>
      </c>
      <c r="BO213" t="s">
        <v>1546</v>
      </c>
      <c r="BP213" t="s">
        <v>1546</v>
      </c>
      <c r="BQ213" t="s">
        <v>1546</v>
      </c>
      <c r="BR213" t="s">
        <v>1546</v>
      </c>
      <c r="BS213" t="s">
        <v>349</v>
      </c>
      <c r="BT213" t="e">
        <v>#VALUE!</v>
      </c>
    </row>
    <row r="214" spans="32:72" x14ac:dyDescent="0.35">
      <c r="AF214">
        <v>213</v>
      </c>
      <c r="AG214" t="s">
        <v>1546</v>
      </c>
      <c r="AH214" t="s">
        <v>1546</v>
      </c>
      <c r="AI214" t="s">
        <v>1546</v>
      </c>
      <c r="AJ214" s="94" t="s">
        <v>1546</v>
      </c>
      <c r="AK214" s="94" t="s">
        <v>1546</v>
      </c>
      <c r="AL214" s="94" t="s">
        <v>1546</v>
      </c>
      <c r="AM214" s="94" t="s">
        <v>1546</v>
      </c>
      <c r="AN214" s="94" t="s">
        <v>1546</v>
      </c>
      <c r="AO214" s="94" t="s">
        <v>1546</v>
      </c>
      <c r="AP214" s="95" t="s">
        <v>1546</v>
      </c>
      <c r="AQ214" s="90" t="s">
        <v>1546</v>
      </c>
      <c r="AR214" s="90" t="s">
        <v>350</v>
      </c>
      <c r="BF214">
        <v>134</v>
      </c>
      <c r="BG214" t="str">
        <v/>
      </c>
      <c r="BH214" t="str">
        <v/>
      </c>
      <c r="BI214" s="10" t="str">
        <v/>
      </c>
      <c r="BJ214" s="97" t="str">
        <v/>
      </c>
      <c r="BK214" t="str">
        <v>RB</v>
      </c>
      <c r="BL214" s="13" t="e">
        <f t="shared" si="3"/>
        <v>#VALUE!</v>
      </c>
      <c r="BN214">
        <v>134</v>
      </c>
      <c r="BO214" t="s">
        <v>1546</v>
      </c>
      <c r="BP214" t="s">
        <v>1546</v>
      </c>
      <c r="BQ214" t="s">
        <v>1546</v>
      </c>
      <c r="BR214" t="s">
        <v>1546</v>
      </c>
      <c r="BS214" t="s">
        <v>349</v>
      </c>
      <c r="BT214" t="e">
        <v>#VALUE!</v>
      </c>
    </row>
    <row r="215" spans="32:72" x14ac:dyDescent="0.35">
      <c r="AF215">
        <v>214</v>
      </c>
      <c r="AG215" t="s">
        <v>1546</v>
      </c>
      <c r="AH215" t="s">
        <v>1546</v>
      </c>
      <c r="AI215" t="s">
        <v>1546</v>
      </c>
      <c r="AJ215" s="94" t="s">
        <v>1546</v>
      </c>
      <c r="AK215" s="94" t="s">
        <v>1546</v>
      </c>
      <c r="AL215" s="94" t="s">
        <v>1546</v>
      </c>
      <c r="AM215" s="94" t="s">
        <v>1546</v>
      </c>
      <c r="AN215" s="94" t="s">
        <v>1546</v>
      </c>
      <c r="AO215" s="94" t="s">
        <v>1546</v>
      </c>
      <c r="AP215" s="95" t="s">
        <v>1546</v>
      </c>
      <c r="AQ215" s="90" t="s">
        <v>1546</v>
      </c>
      <c r="AR215" s="90" t="s">
        <v>350</v>
      </c>
      <c r="BF215">
        <v>135</v>
      </c>
      <c r="BG215" t="str">
        <v/>
      </c>
      <c r="BH215" t="str">
        <v/>
      </c>
      <c r="BI215" s="10" t="str">
        <v/>
      </c>
      <c r="BJ215" s="97" t="str">
        <v/>
      </c>
      <c r="BK215" t="str">
        <v>RB</v>
      </c>
      <c r="BL215" s="13" t="e">
        <f t="shared" si="3"/>
        <v>#VALUE!</v>
      </c>
      <c r="BN215">
        <v>135</v>
      </c>
      <c r="BO215" t="s">
        <v>1546</v>
      </c>
      <c r="BP215" t="s">
        <v>1546</v>
      </c>
      <c r="BQ215" t="s">
        <v>1546</v>
      </c>
      <c r="BR215" t="s">
        <v>1546</v>
      </c>
      <c r="BS215" t="s">
        <v>349</v>
      </c>
      <c r="BT215" t="e">
        <v>#VALUE!</v>
      </c>
    </row>
    <row r="216" spans="32:72" x14ac:dyDescent="0.35">
      <c r="AF216">
        <v>215</v>
      </c>
      <c r="AG216" t="s">
        <v>1546</v>
      </c>
      <c r="AH216" t="s">
        <v>1546</v>
      </c>
      <c r="AI216" t="s">
        <v>1546</v>
      </c>
      <c r="AJ216" s="94" t="s">
        <v>1546</v>
      </c>
      <c r="AK216" s="94" t="s">
        <v>1546</v>
      </c>
      <c r="AL216" s="94" t="s">
        <v>1546</v>
      </c>
      <c r="AM216" s="94" t="s">
        <v>1546</v>
      </c>
      <c r="AN216" s="94" t="s">
        <v>1546</v>
      </c>
      <c r="AO216" s="94" t="s">
        <v>1546</v>
      </c>
      <c r="AP216" s="95" t="s">
        <v>1546</v>
      </c>
      <c r="AQ216" s="90" t="s">
        <v>1546</v>
      </c>
      <c r="AR216" s="90" t="s">
        <v>350</v>
      </c>
      <c r="BF216">
        <v>136</v>
      </c>
      <c r="BG216" t="str">
        <v/>
      </c>
      <c r="BH216" t="str">
        <v/>
      </c>
      <c r="BI216" s="10" t="str">
        <v/>
      </c>
      <c r="BJ216" s="97" t="str">
        <v/>
      </c>
      <c r="BK216" t="str">
        <v>RB</v>
      </c>
      <c r="BL216" s="13" t="e">
        <f t="shared" si="3"/>
        <v>#VALUE!</v>
      </c>
      <c r="BN216">
        <v>136</v>
      </c>
      <c r="BO216" t="s">
        <v>1546</v>
      </c>
      <c r="BP216" t="s">
        <v>1546</v>
      </c>
      <c r="BQ216" t="s">
        <v>1546</v>
      </c>
      <c r="BR216" t="s">
        <v>1546</v>
      </c>
      <c r="BS216" t="s">
        <v>349</v>
      </c>
      <c r="BT216" t="e">
        <v>#VALUE!</v>
      </c>
    </row>
    <row r="217" spans="32:72" x14ac:dyDescent="0.35">
      <c r="AF217">
        <v>216</v>
      </c>
      <c r="AG217" t="s">
        <v>1546</v>
      </c>
      <c r="AH217" t="s">
        <v>1546</v>
      </c>
      <c r="AI217" t="s">
        <v>1546</v>
      </c>
      <c r="AJ217" s="94" t="s">
        <v>1546</v>
      </c>
      <c r="AK217" s="94" t="s">
        <v>1546</v>
      </c>
      <c r="AL217" s="94" t="s">
        <v>1546</v>
      </c>
      <c r="AM217" s="94" t="s">
        <v>1546</v>
      </c>
      <c r="AN217" s="94" t="s">
        <v>1546</v>
      </c>
      <c r="AO217" s="94" t="s">
        <v>1546</v>
      </c>
      <c r="AP217" s="95" t="s">
        <v>1546</v>
      </c>
      <c r="AQ217" s="90" t="s">
        <v>1546</v>
      </c>
      <c r="AR217" s="90" t="s">
        <v>350</v>
      </c>
      <c r="BF217">
        <v>137</v>
      </c>
      <c r="BG217" t="str">
        <v/>
      </c>
      <c r="BH217" t="str">
        <v/>
      </c>
      <c r="BI217" s="10" t="str">
        <v/>
      </c>
      <c r="BJ217" s="97" t="str">
        <v/>
      </c>
      <c r="BK217" t="str">
        <v>RB</v>
      </c>
      <c r="BL217" s="13" t="e">
        <f t="shared" si="3"/>
        <v>#VALUE!</v>
      </c>
      <c r="BN217">
        <v>137</v>
      </c>
      <c r="BO217" t="s">
        <v>1546</v>
      </c>
      <c r="BP217" t="s">
        <v>1546</v>
      </c>
      <c r="BQ217" t="s">
        <v>1546</v>
      </c>
      <c r="BR217" t="s">
        <v>1546</v>
      </c>
      <c r="BS217" t="s">
        <v>349</v>
      </c>
      <c r="BT217" t="e">
        <v>#VALUE!</v>
      </c>
    </row>
    <row r="218" spans="32:72" x14ac:dyDescent="0.35">
      <c r="AF218">
        <v>217</v>
      </c>
      <c r="AG218" t="s">
        <v>1546</v>
      </c>
      <c r="AH218" t="s">
        <v>1546</v>
      </c>
      <c r="AI218" t="s">
        <v>1546</v>
      </c>
      <c r="AJ218" s="94" t="s">
        <v>1546</v>
      </c>
      <c r="AK218" s="94" t="s">
        <v>1546</v>
      </c>
      <c r="AL218" s="94" t="s">
        <v>1546</v>
      </c>
      <c r="AM218" s="94" t="s">
        <v>1546</v>
      </c>
      <c r="AN218" s="94" t="s">
        <v>1546</v>
      </c>
      <c r="AO218" s="94" t="s">
        <v>1546</v>
      </c>
      <c r="AP218" s="95" t="s">
        <v>1546</v>
      </c>
      <c r="AQ218" s="90" t="s">
        <v>1546</v>
      </c>
      <c r="AR218" s="90" t="s">
        <v>350</v>
      </c>
      <c r="BF218">
        <v>138</v>
      </c>
      <c r="BG218" t="str">
        <v/>
      </c>
      <c r="BH218" t="str">
        <v/>
      </c>
      <c r="BI218" s="10" t="str">
        <v/>
      </c>
      <c r="BJ218" s="97" t="str">
        <v/>
      </c>
      <c r="BK218" t="str">
        <v>RB</v>
      </c>
      <c r="BL218" s="13" t="e">
        <f t="shared" si="3"/>
        <v>#VALUE!</v>
      </c>
      <c r="BN218">
        <v>138</v>
      </c>
      <c r="BO218" t="s">
        <v>1546</v>
      </c>
      <c r="BP218" t="s">
        <v>1546</v>
      </c>
      <c r="BQ218" t="s">
        <v>1546</v>
      </c>
      <c r="BR218" t="s">
        <v>1546</v>
      </c>
      <c r="BS218" t="s">
        <v>349</v>
      </c>
      <c r="BT218" t="e">
        <v>#VALUE!</v>
      </c>
    </row>
    <row r="219" spans="32:72" x14ac:dyDescent="0.35">
      <c r="AF219">
        <v>218</v>
      </c>
      <c r="AG219" t="s">
        <v>1546</v>
      </c>
      <c r="AH219" t="s">
        <v>1546</v>
      </c>
      <c r="AI219" t="s">
        <v>1546</v>
      </c>
      <c r="AJ219" s="94" t="s">
        <v>1546</v>
      </c>
      <c r="AK219" s="94" t="s">
        <v>1546</v>
      </c>
      <c r="AL219" s="94" t="s">
        <v>1546</v>
      </c>
      <c r="AM219" s="94" t="s">
        <v>1546</v>
      </c>
      <c r="AN219" s="94" t="s">
        <v>1546</v>
      </c>
      <c r="AO219" s="94" t="s">
        <v>1546</v>
      </c>
      <c r="AP219" s="95" t="s">
        <v>1546</v>
      </c>
      <c r="AQ219" s="90" t="s">
        <v>1546</v>
      </c>
      <c r="AR219" s="90" t="s">
        <v>350</v>
      </c>
      <c r="BF219">
        <v>139</v>
      </c>
      <c r="BG219" t="str">
        <v/>
      </c>
      <c r="BH219" t="str">
        <v/>
      </c>
      <c r="BI219" s="10" t="str">
        <v/>
      </c>
      <c r="BJ219" s="97" t="str">
        <v/>
      </c>
      <c r="BK219" t="str">
        <v>RB</v>
      </c>
      <c r="BL219" s="13" t="e">
        <f t="shared" si="3"/>
        <v>#VALUE!</v>
      </c>
      <c r="BN219">
        <v>139</v>
      </c>
      <c r="BO219" t="s">
        <v>1546</v>
      </c>
      <c r="BP219" t="s">
        <v>1546</v>
      </c>
      <c r="BQ219" t="s">
        <v>1546</v>
      </c>
      <c r="BR219" t="s">
        <v>1546</v>
      </c>
      <c r="BS219" t="s">
        <v>349</v>
      </c>
      <c r="BT219" t="e">
        <v>#VALUE!</v>
      </c>
    </row>
    <row r="220" spans="32:72" x14ac:dyDescent="0.35">
      <c r="AF220">
        <v>219</v>
      </c>
      <c r="AG220" t="s">
        <v>1546</v>
      </c>
      <c r="AH220" t="s">
        <v>1546</v>
      </c>
      <c r="AI220" t="s">
        <v>1546</v>
      </c>
      <c r="AJ220" s="94" t="s">
        <v>1546</v>
      </c>
      <c r="AK220" s="94" t="s">
        <v>1546</v>
      </c>
      <c r="AL220" s="94" t="s">
        <v>1546</v>
      </c>
      <c r="AM220" s="94" t="s">
        <v>1546</v>
      </c>
      <c r="AN220" s="94" t="s">
        <v>1546</v>
      </c>
      <c r="AO220" s="94" t="s">
        <v>1546</v>
      </c>
      <c r="AP220" s="95" t="s">
        <v>1546</v>
      </c>
      <c r="AQ220" s="90" t="s">
        <v>1546</v>
      </c>
      <c r="AR220" s="90" t="s">
        <v>350</v>
      </c>
      <c r="BF220">
        <v>140</v>
      </c>
      <c r="BG220" t="str">
        <v/>
      </c>
      <c r="BH220" t="str">
        <v/>
      </c>
      <c r="BI220" s="10" t="str">
        <v/>
      </c>
      <c r="BJ220" s="97" t="str">
        <v/>
      </c>
      <c r="BK220" t="str">
        <v>RB</v>
      </c>
      <c r="BL220" s="13" t="e">
        <f t="shared" si="3"/>
        <v>#VALUE!</v>
      </c>
      <c r="BN220">
        <v>140</v>
      </c>
      <c r="BO220" t="s">
        <v>1546</v>
      </c>
      <c r="BP220" t="s">
        <v>1546</v>
      </c>
      <c r="BQ220" t="s">
        <v>1546</v>
      </c>
      <c r="BR220" t="s">
        <v>1546</v>
      </c>
      <c r="BS220" t="s">
        <v>349</v>
      </c>
      <c r="BT220" t="e">
        <v>#VALUE!</v>
      </c>
    </row>
    <row r="221" spans="32:72" x14ac:dyDescent="0.35">
      <c r="AF221">
        <v>220</v>
      </c>
      <c r="AG221" t="s">
        <v>1546</v>
      </c>
      <c r="AH221" t="s">
        <v>1546</v>
      </c>
      <c r="AI221" t="s">
        <v>1546</v>
      </c>
      <c r="AJ221" s="94" t="s">
        <v>1546</v>
      </c>
      <c r="AK221" s="94" t="s">
        <v>1546</v>
      </c>
      <c r="AL221" s="94" t="s">
        <v>1546</v>
      </c>
      <c r="AM221" s="94" t="s">
        <v>1546</v>
      </c>
      <c r="AN221" s="94" t="s">
        <v>1546</v>
      </c>
      <c r="AO221" s="94" t="s">
        <v>1546</v>
      </c>
      <c r="AP221" s="95" t="s">
        <v>1546</v>
      </c>
      <c r="AQ221" s="90" t="s">
        <v>1546</v>
      </c>
      <c r="AR221" s="90" t="s">
        <v>350</v>
      </c>
      <c r="BF221">
        <v>141</v>
      </c>
      <c r="BG221" t="str">
        <v/>
      </c>
      <c r="BH221" t="str">
        <v/>
      </c>
      <c r="BI221" s="10" t="str">
        <v/>
      </c>
      <c r="BJ221" s="97" t="str">
        <v/>
      </c>
      <c r="BK221" t="str">
        <v>RB</v>
      </c>
      <c r="BL221" s="13" t="e">
        <f t="shared" si="3"/>
        <v>#VALUE!</v>
      </c>
      <c r="BN221">
        <v>141</v>
      </c>
      <c r="BO221" t="s">
        <v>1546</v>
      </c>
      <c r="BP221" t="s">
        <v>1546</v>
      </c>
      <c r="BQ221" t="s">
        <v>1546</v>
      </c>
      <c r="BR221" t="s">
        <v>1546</v>
      </c>
      <c r="BS221" t="s">
        <v>349</v>
      </c>
      <c r="BT221" t="e">
        <v>#VALUE!</v>
      </c>
    </row>
    <row r="222" spans="32:72" x14ac:dyDescent="0.35">
      <c r="BF222">
        <v>142</v>
      </c>
      <c r="BG222" t="str">
        <v/>
      </c>
      <c r="BH222" t="str">
        <v/>
      </c>
      <c r="BI222" s="10" t="str">
        <v/>
      </c>
      <c r="BJ222" s="97" t="str">
        <v/>
      </c>
      <c r="BK222" t="str">
        <v>RB</v>
      </c>
      <c r="BL222" s="13" t="e">
        <f t="shared" si="3"/>
        <v>#VALUE!</v>
      </c>
      <c r="BN222">
        <v>142</v>
      </c>
      <c r="BO222" t="s">
        <v>1546</v>
      </c>
      <c r="BP222" t="s">
        <v>1546</v>
      </c>
      <c r="BQ222" t="s">
        <v>1546</v>
      </c>
      <c r="BR222" t="s">
        <v>1546</v>
      </c>
      <c r="BS222" t="s">
        <v>349</v>
      </c>
      <c r="BT222" t="e">
        <v>#VALUE!</v>
      </c>
    </row>
    <row r="223" spans="32:72" x14ac:dyDescent="0.35">
      <c r="BF223">
        <v>143</v>
      </c>
      <c r="BG223" t="str">
        <v/>
      </c>
      <c r="BH223" t="str">
        <v/>
      </c>
      <c r="BI223" s="10" t="str">
        <v/>
      </c>
      <c r="BJ223" s="97" t="str">
        <v/>
      </c>
      <c r="BK223" t="str">
        <v>RB</v>
      </c>
      <c r="BL223" s="13" t="e">
        <f t="shared" si="3"/>
        <v>#VALUE!</v>
      </c>
      <c r="BN223">
        <v>143</v>
      </c>
      <c r="BO223" t="s">
        <v>1546</v>
      </c>
      <c r="BP223" t="s">
        <v>1546</v>
      </c>
      <c r="BQ223" t="s">
        <v>1546</v>
      </c>
      <c r="BR223" t="s">
        <v>1546</v>
      </c>
      <c r="BS223" t="s">
        <v>349</v>
      </c>
      <c r="BT223" t="e">
        <v>#VALUE!</v>
      </c>
    </row>
    <row r="224" spans="32:72" x14ac:dyDescent="0.35">
      <c r="BF224">
        <v>144</v>
      </c>
      <c r="BG224" t="str">
        <v/>
      </c>
      <c r="BH224" t="str">
        <v/>
      </c>
      <c r="BI224" s="10" t="str">
        <v/>
      </c>
      <c r="BJ224" s="97" t="str">
        <v/>
      </c>
      <c r="BK224" t="str">
        <v>RB</v>
      </c>
      <c r="BL224" s="13" t="e">
        <f t="shared" si="3"/>
        <v>#VALUE!</v>
      </c>
      <c r="BN224">
        <v>144</v>
      </c>
      <c r="BO224" t="s">
        <v>1546</v>
      </c>
      <c r="BP224" t="s">
        <v>1546</v>
      </c>
      <c r="BQ224" t="s">
        <v>1546</v>
      </c>
      <c r="BR224" t="s">
        <v>1546</v>
      </c>
      <c r="BS224" t="s">
        <v>349</v>
      </c>
      <c r="BT224" t="e">
        <v>#VALUE!</v>
      </c>
    </row>
    <row r="225" spans="58:72" x14ac:dyDescent="0.35">
      <c r="BF225">
        <v>145</v>
      </c>
      <c r="BG225" t="str">
        <v/>
      </c>
      <c r="BH225" t="str">
        <v/>
      </c>
      <c r="BI225" s="10" t="str">
        <v/>
      </c>
      <c r="BJ225" s="97" t="str">
        <v/>
      </c>
      <c r="BK225" t="str">
        <v>RB</v>
      </c>
      <c r="BL225" s="13" t="e">
        <f t="shared" si="3"/>
        <v>#VALUE!</v>
      </c>
      <c r="BN225">
        <v>145</v>
      </c>
      <c r="BO225" t="s">
        <v>1546</v>
      </c>
      <c r="BP225" t="s">
        <v>1546</v>
      </c>
      <c r="BQ225" t="s">
        <v>1546</v>
      </c>
      <c r="BR225" t="s">
        <v>1546</v>
      </c>
      <c r="BS225" t="s">
        <v>349</v>
      </c>
      <c r="BT225" t="e">
        <v>#VALUE!</v>
      </c>
    </row>
    <row r="226" spans="58:72" x14ac:dyDescent="0.35">
      <c r="BF226">
        <v>146</v>
      </c>
      <c r="BG226" t="str">
        <v/>
      </c>
      <c r="BH226" t="str">
        <v/>
      </c>
      <c r="BI226" s="10" t="str">
        <v/>
      </c>
      <c r="BJ226" s="97" t="str">
        <v/>
      </c>
      <c r="BK226" t="str">
        <v>RB</v>
      </c>
      <c r="BL226" s="13" t="e">
        <f t="shared" si="3"/>
        <v>#VALUE!</v>
      </c>
      <c r="BN226">
        <v>146</v>
      </c>
      <c r="BO226" t="s">
        <v>1546</v>
      </c>
      <c r="BP226" t="s">
        <v>1546</v>
      </c>
      <c r="BQ226" t="s">
        <v>1546</v>
      </c>
      <c r="BR226" t="s">
        <v>1546</v>
      </c>
      <c r="BS226" t="s">
        <v>349</v>
      </c>
      <c r="BT226" t="e">
        <v>#VALUE!</v>
      </c>
    </row>
    <row r="227" spans="58:72" x14ac:dyDescent="0.35">
      <c r="BF227">
        <v>147</v>
      </c>
      <c r="BG227" t="str">
        <v/>
      </c>
      <c r="BH227" t="str">
        <v/>
      </c>
      <c r="BI227" s="10" t="str">
        <v/>
      </c>
      <c r="BJ227" s="97" t="str">
        <v/>
      </c>
      <c r="BK227" t="str">
        <v>RB</v>
      </c>
      <c r="BL227" s="13" t="e">
        <f t="shared" si="3"/>
        <v>#VALUE!</v>
      </c>
      <c r="BN227">
        <v>147</v>
      </c>
      <c r="BO227" t="s">
        <v>1546</v>
      </c>
      <c r="BP227" t="s">
        <v>1546</v>
      </c>
      <c r="BQ227" t="s">
        <v>1546</v>
      </c>
      <c r="BR227" t="s">
        <v>1546</v>
      </c>
      <c r="BS227" t="s">
        <v>349</v>
      </c>
      <c r="BT227" t="e">
        <v>#VALUE!</v>
      </c>
    </row>
    <row r="228" spans="58:72" x14ac:dyDescent="0.35">
      <c r="BF228">
        <v>148</v>
      </c>
      <c r="BG228" t="str">
        <v/>
      </c>
      <c r="BH228" t="str">
        <v/>
      </c>
      <c r="BI228" s="10" t="str">
        <v/>
      </c>
      <c r="BJ228" s="97" t="str">
        <v/>
      </c>
      <c r="BK228" t="str">
        <v>RB</v>
      </c>
      <c r="BL228" s="13" t="e">
        <f t="shared" si="3"/>
        <v>#VALUE!</v>
      </c>
      <c r="BN228">
        <v>148</v>
      </c>
      <c r="BO228" t="s">
        <v>1546</v>
      </c>
      <c r="BP228" t="s">
        <v>1546</v>
      </c>
      <c r="BQ228" t="s">
        <v>1546</v>
      </c>
      <c r="BR228" t="s">
        <v>1546</v>
      </c>
      <c r="BS228" t="s">
        <v>349</v>
      </c>
      <c r="BT228" t="e">
        <v>#VALUE!</v>
      </c>
    </row>
    <row r="229" spans="58:72" x14ac:dyDescent="0.35">
      <c r="BF229">
        <v>149</v>
      </c>
      <c r="BG229" t="str">
        <v/>
      </c>
      <c r="BH229" t="str">
        <v/>
      </c>
      <c r="BI229" s="10" t="str">
        <v/>
      </c>
      <c r="BJ229" s="97" t="str">
        <v/>
      </c>
      <c r="BK229" t="str">
        <v>RB</v>
      </c>
      <c r="BL229" s="13" t="e">
        <f t="shared" si="3"/>
        <v>#VALUE!</v>
      </c>
      <c r="BN229">
        <v>149</v>
      </c>
      <c r="BO229" t="s">
        <v>1546</v>
      </c>
      <c r="BP229" t="s">
        <v>1546</v>
      </c>
      <c r="BQ229" t="s">
        <v>1546</v>
      </c>
      <c r="BR229" t="s">
        <v>1546</v>
      </c>
      <c r="BS229" t="s">
        <v>349</v>
      </c>
      <c r="BT229" t="e">
        <v>#VALUE!</v>
      </c>
    </row>
    <row r="230" spans="58:72" x14ac:dyDescent="0.35">
      <c r="BF230">
        <v>150</v>
      </c>
      <c r="BG230" t="str">
        <v/>
      </c>
      <c r="BH230" t="str">
        <v/>
      </c>
      <c r="BI230" s="10" t="str">
        <v/>
      </c>
      <c r="BJ230" s="97" t="str">
        <v/>
      </c>
      <c r="BK230" t="str">
        <v>RB</v>
      </c>
      <c r="BL230" s="13" t="e">
        <f t="shared" si="3"/>
        <v>#VALUE!</v>
      </c>
      <c r="BN230">
        <v>150</v>
      </c>
      <c r="BO230" t="s">
        <v>1546</v>
      </c>
      <c r="BP230" t="s">
        <v>1546</v>
      </c>
      <c r="BQ230" t="s">
        <v>1546</v>
      </c>
      <c r="BR230" t="s">
        <v>1546</v>
      </c>
      <c r="BS230" t="s">
        <v>349</v>
      </c>
      <c r="BT230" t="e">
        <v>#VALUE!</v>
      </c>
    </row>
    <row r="231" spans="58:72" x14ac:dyDescent="0.35">
      <c r="BF231">
        <v>151</v>
      </c>
      <c r="BG231" t="str">
        <v/>
      </c>
      <c r="BH231" t="str">
        <v/>
      </c>
      <c r="BI231" s="10" t="str">
        <v/>
      </c>
      <c r="BJ231" s="97" t="str">
        <v/>
      </c>
      <c r="BK231" t="str">
        <v>RB</v>
      </c>
      <c r="BL231" s="13" t="e">
        <f t="shared" si="3"/>
        <v>#VALUE!</v>
      </c>
      <c r="BN231">
        <v>151</v>
      </c>
      <c r="BO231" t="s">
        <v>1546</v>
      </c>
      <c r="BP231" t="s">
        <v>1546</v>
      </c>
      <c r="BQ231" t="s">
        <v>1546</v>
      </c>
      <c r="BR231" t="s">
        <v>1546</v>
      </c>
      <c r="BS231" t="s">
        <v>349</v>
      </c>
      <c r="BT231" t="e">
        <v>#VALUE!</v>
      </c>
    </row>
    <row r="232" spans="58:72" x14ac:dyDescent="0.35">
      <c r="BF232">
        <v>152</v>
      </c>
      <c r="BG232" t="str">
        <v/>
      </c>
      <c r="BH232" t="str">
        <v/>
      </c>
      <c r="BI232" s="10" t="str">
        <v/>
      </c>
      <c r="BJ232" s="97" t="str">
        <v/>
      </c>
      <c r="BK232" t="str">
        <v>RB</v>
      </c>
      <c r="BL232" s="13" t="e">
        <f t="shared" si="3"/>
        <v>#VALUE!</v>
      </c>
      <c r="BN232">
        <v>152</v>
      </c>
      <c r="BO232" t="s">
        <v>1546</v>
      </c>
      <c r="BP232" t="s">
        <v>1546</v>
      </c>
      <c r="BQ232" t="s">
        <v>1546</v>
      </c>
      <c r="BR232" t="s">
        <v>1546</v>
      </c>
      <c r="BS232" t="s">
        <v>349</v>
      </c>
      <c r="BT232" t="e">
        <v>#VALUE!</v>
      </c>
    </row>
    <row r="233" spans="58:72" x14ac:dyDescent="0.35">
      <c r="BF233">
        <v>153</v>
      </c>
      <c r="BG233" t="str">
        <v/>
      </c>
      <c r="BH233" t="str">
        <v/>
      </c>
      <c r="BI233" s="10" t="str">
        <v/>
      </c>
      <c r="BJ233" s="97" t="str">
        <v/>
      </c>
      <c r="BK233" t="str">
        <v>RB</v>
      </c>
      <c r="BL233" s="13" t="e">
        <f t="shared" si="3"/>
        <v>#VALUE!</v>
      </c>
      <c r="BN233">
        <v>153</v>
      </c>
      <c r="BO233" t="s">
        <v>1546</v>
      </c>
      <c r="BP233" t="s">
        <v>1546</v>
      </c>
      <c r="BQ233" t="s">
        <v>1546</v>
      </c>
      <c r="BR233" t="s">
        <v>1546</v>
      </c>
      <c r="BS233" t="s">
        <v>349</v>
      </c>
      <c r="BT233" t="e">
        <v>#VALUE!</v>
      </c>
    </row>
    <row r="234" spans="58:72" x14ac:dyDescent="0.35">
      <c r="BF234">
        <v>154</v>
      </c>
      <c r="BG234" t="str">
        <v/>
      </c>
      <c r="BH234" t="str">
        <v/>
      </c>
      <c r="BI234" s="10" t="str">
        <v/>
      </c>
      <c r="BJ234" s="97" t="str">
        <v/>
      </c>
      <c r="BK234" t="str">
        <v>RB</v>
      </c>
      <c r="BL234" s="13" t="e">
        <f t="shared" si="3"/>
        <v>#VALUE!</v>
      </c>
      <c r="BN234">
        <v>154</v>
      </c>
      <c r="BO234" t="s">
        <v>1546</v>
      </c>
      <c r="BP234" t="s">
        <v>1546</v>
      </c>
      <c r="BQ234" t="s">
        <v>1546</v>
      </c>
      <c r="BR234" t="s">
        <v>1546</v>
      </c>
      <c r="BS234" t="s">
        <v>349</v>
      </c>
      <c r="BT234" t="e">
        <v>#VALUE!</v>
      </c>
    </row>
    <row r="235" spans="58:72" x14ac:dyDescent="0.35">
      <c r="BF235">
        <v>155</v>
      </c>
      <c r="BG235" t="str">
        <v/>
      </c>
      <c r="BH235" t="str">
        <v/>
      </c>
      <c r="BI235" s="10" t="str">
        <v/>
      </c>
      <c r="BJ235" s="97" t="str">
        <v/>
      </c>
      <c r="BK235" t="str">
        <v>RB</v>
      </c>
      <c r="BL235" s="13" t="e">
        <f t="shared" si="3"/>
        <v>#VALUE!</v>
      </c>
      <c r="BN235">
        <v>155</v>
      </c>
      <c r="BO235" t="s">
        <v>1546</v>
      </c>
      <c r="BP235" t="s">
        <v>1546</v>
      </c>
      <c r="BQ235" t="s">
        <v>1546</v>
      </c>
      <c r="BR235" t="s">
        <v>1546</v>
      </c>
      <c r="BS235" t="s">
        <v>349</v>
      </c>
      <c r="BT235" t="e">
        <v>#VALUE!</v>
      </c>
    </row>
    <row r="236" spans="58:72" x14ac:dyDescent="0.35">
      <c r="BF236">
        <v>156</v>
      </c>
      <c r="BG236" t="str">
        <v/>
      </c>
      <c r="BH236" t="str">
        <v/>
      </c>
      <c r="BI236" s="10" t="str">
        <v/>
      </c>
      <c r="BJ236" s="97" t="str">
        <v/>
      </c>
      <c r="BK236" t="str">
        <v>RB</v>
      </c>
      <c r="BL236" s="13" t="e">
        <f t="shared" si="3"/>
        <v>#VALUE!</v>
      </c>
      <c r="BN236">
        <v>156</v>
      </c>
      <c r="BO236" t="s">
        <v>1546</v>
      </c>
      <c r="BP236" t="s">
        <v>1546</v>
      </c>
      <c r="BQ236" t="s">
        <v>1546</v>
      </c>
      <c r="BR236" t="s">
        <v>1546</v>
      </c>
      <c r="BS236" t="s">
        <v>349</v>
      </c>
      <c r="BT236" t="e">
        <v>#VALUE!</v>
      </c>
    </row>
    <row r="237" spans="58:72" x14ac:dyDescent="0.35">
      <c r="BF237">
        <v>157</v>
      </c>
      <c r="BG237" t="str">
        <v/>
      </c>
      <c r="BH237" t="str">
        <v/>
      </c>
      <c r="BI237" s="10" t="str">
        <v/>
      </c>
      <c r="BJ237" s="97" t="str">
        <v/>
      </c>
      <c r="BK237" t="str">
        <v>RB</v>
      </c>
      <c r="BL237" s="13" t="e">
        <f t="shared" si="3"/>
        <v>#VALUE!</v>
      </c>
      <c r="BN237">
        <v>157</v>
      </c>
      <c r="BO237" t="s">
        <v>1546</v>
      </c>
      <c r="BP237" t="s">
        <v>1546</v>
      </c>
      <c r="BQ237" t="s">
        <v>1546</v>
      </c>
      <c r="BR237" t="s">
        <v>1546</v>
      </c>
      <c r="BS237" t="s">
        <v>349</v>
      </c>
      <c r="BT237" t="e">
        <v>#VALUE!</v>
      </c>
    </row>
    <row r="238" spans="58:72" x14ac:dyDescent="0.35">
      <c r="BF238">
        <v>158</v>
      </c>
      <c r="BG238" t="str">
        <v/>
      </c>
      <c r="BH238" t="str">
        <v/>
      </c>
      <c r="BI238" s="10" t="str">
        <v/>
      </c>
      <c r="BJ238" s="97" t="str">
        <v/>
      </c>
      <c r="BK238" t="str">
        <v>RB</v>
      </c>
      <c r="BL238" s="13" t="e">
        <f t="shared" si="3"/>
        <v>#VALUE!</v>
      </c>
      <c r="BN238">
        <v>158</v>
      </c>
      <c r="BO238" t="s">
        <v>1546</v>
      </c>
      <c r="BP238" t="s">
        <v>1546</v>
      </c>
      <c r="BQ238" t="s">
        <v>1546</v>
      </c>
      <c r="BR238" t="s">
        <v>1546</v>
      </c>
      <c r="BS238" t="s">
        <v>349</v>
      </c>
      <c r="BT238" t="e">
        <v>#VALUE!</v>
      </c>
    </row>
    <row r="239" spans="58:72" x14ac:dyDescent="0.35">
      <c r="BF239">
        <v>159</v>
      </c>
      <c r="BG239" t="str">
        <v/>
      </c>
      <c r="BH239" t="str">
        <v/>
      </c>
      <c r="BI239" s="10" t="str">
        <v/>
      </c>
      <c r="BJ239" s="97" t="str">
        <v/>
      </c>
      <c r="BK239" t="str">
        <v>RB</v>
      </c>
      <c r="BL239" s="13" t="e">
        <f t="shared" si="3"/>
        <v>#VALUE!</v>
      </c>
      <c r="BN239">
        <v>159</v>
      </c>
      <c r="BO239" t="s">
        <v>1546</v>
      </c>
      <c r="BP239" t="s">
        <v>1546</v>
      </c>
      <c r="BQ239" t="s">
        <v>1546</v>
      </c>
      <c r="BR239" t="s">
        <v>1546</v>
      </c>
      <c r="BS239" t="s">
        <v>349</v>
      </c>
      <c r="BT239" t="e">
        <v>#VALUE!</v>
      </c>
    </row>
    <row r="240" spans="58:72" x14ac:dyDescent="0.35">
      <c r="BF240">
        <v>160</v>
      </c>
      <c r="BG240" t="str">
        <v/>
      </c>
      <c r="BH240" t="str">
        <v/>
      </c>
      <c r="BI240" s="10" t="str">
        <v/>
      </c>
      <c r="BJ240" s="97" t="str">
        <v/>
      </c>
      <c r="BK240" t="str">
        <v>RB</v>
      </c>
      <c r="BL240" s="13" t="e">
        <f t="shared" si="3"/>
        <v>#VALUE!</v>
      </c>
      <c r="BN240">
        <v>160</v>
      </c>
      <c r="BO240" t="s">
        <v>1546</v>
      </c>
      <c r="BP240" t="s">
        <v>1546</v>
      </c>
      <c r="BQ240" t="s">
        <v>1546</v>
      </c>
      <c r="BR240" t="s">
        <v>1546</v>
      </c>
      <c r="BS240" t="s">
        <v>349</v>
      </c>
      <c r="BT240" t="e">
        <v>#VALUE!</v>
      </c>
    </row>
    <row r="241" spans="58:72" x14ac:dyDescent="0.35">
      <c r="BF241">
        <v>161</v>
      </c>
      <c r="BG241" t="str">
        <v/>
      </c>
      <c r="BH241" t="str">
        <v/>
      </c>
      <c r="BI241" s="10" t="str">
        <v/>
      </c>
      <c r="BJ241" s="97" t="str">
        <v/>
      </c>
      <c r="BK241" t="str">
        <v>RB</v>
      </c>
      <c r="BL241" s="13" t="e">
        <f t="shared" si="3"/>
        <v>#VALUE!</v>
      </c>
      <c r="BN241">
        <v>161</v>
      </c>
      <c r="BO241" t="s">
        <v>1546</v>
      </c>
      <c r="BP241" t="s">
        <v>1546</v>
      </c>
      <c r="BQ241" t="s">
        <v>1546</v>
      </c>
      <c r="BR241" t="s">
        <v>1546</v>
      </c>
      <c r="BS241" t="s">
        <v>349</v>
      </c>
      <c r="BT241" t="e">
        <v>#VALUE!</v>
      </c>
    </row>
    <row r="242" spans="58:72" x14ac:dyDescent="0.35">
      <c r="BF242">
        <v>162</v>
      </c>
      <c r="BG242" t="str">
        <v/>
      </c>
      <c r="BH242" t="str">
        <v/>
      </c>
      <c r="BI242" s="10" t="str">
        <v/>
      </c>
      <c r="BJ242" s="97" t="str">
        <v/>
      </c>
      <c r="BK242" t="str">
        <v>RB</v>
      </c>
      <c r="BL242" s="13" t="e">
        <f t="shared" si="3"/>
        <v>#VALUE!</v>
      </c>
      <c r="BN242">
        <v>162</v>
      </c>
      <c r="BO242" t="s">
        <v>1546</v>
      </c>
      <c r="BP242" t="s">
        <v>1546</v>
      </c>
      <c r="BQ242" t="s">
        <v>1546</v>
      </c>
      <c r="BR242" t="s">
        <v>1546</v>
      </c>
      <c r="BS242" t="s">
        <v>349</v>
      </c>
      <c r="BT242" t="e">
        <v>#VALUE!</v>
      </c>
    </row>
    <row r="243" spans="58:72" x14ac:dyDescent="0.35">
      <c r="BF243">
        <v>163</v>
      </c>
      <c r="BG243" t="str">
        <v/>
      </c>
      <c r="BH243" t="str">
        <v/>
      </c>
      <c r="BI243" s="10" t="str">
        <v/>
      </c>
      <c r="BJ243" s="97" t="str">
        <v/>
      </c>
      <c r="BK243" t="str">
        <v>RB</v>
      </c>
      <c r="BL243" s="13" t="e">
        <f t="shared" si="3"/>
        <v>#VALUE!</v>
      </c>
      <c r="BN243">
        <v>163</v>
      </c>
      <c r="BO243" t="s">
        <v>1546</v>
      </c>
      <c r="BP243" t="s">
        <v>1546</v>
      </c>
      <c r="BQ243" t="s">
        <v>1546</v>
      </c>
      <c r="BR243" t="s">
        <v>1546</v>
      </c>
      <c r="BS243" t="s">
        <v>349</v>
      </c>
      <c r="BT243" t="e">
        <v>#VALUE!</v>
      </c>
    </row>
    <row r="244" spans="58:72" x14ac:dyDescent="0.35">
      <c r="BF244">
        <v>164</v>
      </c>
      <c r="BG244" t="str">
        <v/>
      </c>
      <c r="BH244" t="str">
        <v/>
      </c>
      <c r="BI244" s="10" t="str">
        <v/>
      </c>
      <c r="BJ244" s="97" t="str">
        <v/>
      </c>
      <c r="BK244" t="str">
        <v>RB</v>
      </c>
      <c r="BL244" s="13" t="e">
        <f t="shared" si="3"/>
        <v>#VALUE!</v>
      </c>
      <c r="BN244">
        <v>164</v>
      </c>
      <c r="BO244" t="s">
        <v>1546</v>
      </c>
      <c r="BP244" t="s">
        <v>1546</v>
      </c>
      <c r="BQ244" t="s">
        <v>1546</v>
      </c>
      <c r="BR244" t="s">
        <v>1546</v>
      </c>
      <c r="BS244" t="s">
        <v>349</v>
      </c>
      <c r="BT244" t="e">
        <v>#VALUE!</v>
      </c>
    </row>
    <row r="245" spans="58:72" x14ac:dyDescent="0.35">
      <c r="BF245">
        <v>165</v>
      </c>
      <c r="BG245" t="str">
        <v/>
      </c>
      <c r="BH245" t="str">
        <v/>
      </c>
      <c r="BI245" s="10" t="str">
        <v/>
      </c>
      <c r="BJ245" s="97" t="str">
        <v/>
      </c>
      <c r="BK245" t="str">
        <v>RB</v>
      </c>
      <c r="BL245" s="13" t="e">
        <f t="shared" si="3"/>
        <v>#VALUE!</v>
      </c>
      <c r="BN245">
        <v>165</v>
      </c>
      <c r="BO245" t="s">
        <v>1546</v>
      </c>
      <c r="BP245" t="s">
        <v>1546</v>
      </c>
      <c r="BQ245" t="s">
        <v>1546</v>
      </c>
      <c r="BR245" t="s">
        <v>1546</v>
      </c>
      <c r="BS245" t="s">
        <v>349</v>
      </c>
      <c r="BT245" t="e">
        <v>#VALUE!</v>
      </c>
    </row>
    <row r="246" spans="58:72" x14ac:dyDescent="0.35">
      <c r="BF246">
        <v>166</v>
      </c>
      <c r="BG246" t="str">
        <v/>
      </c>
      <c r="BH246" t="str">
        <v/>
      </c>
      <c r="BI246" s="10" t="str">
        <v/>
      </c>
      <c r="BJ246" s="97" t="str">
        <v/>
      </c>
      <c r="BK246" t="str">
        <v>RB</v>
      </c>
      <c r="BL246" s="13" t="e">
        <f t="shared" si="3"/>
        <v>#VALUE!</v>
      </c>
      <c r="BN246">
        <v>166</v>
      </c>
      <c r="BO246" t="s">
        <v>1546</v>
      </c>
      <c r="BP246" t="s">
        <v>1546</v>
      </c>
      <c r="BQ246" t="s">
        <v>1546</v>
      </c>
      <c r="BR246" t="s">
        <v>1546</v>
      </c>
      <c r="BS246" t="s">
        <v>349</v>
      </c>
      <c r="BT246" t="e">
        <v>#VALUE!</v>
      </c>
    </row>
    <row r="247" spans="58:72" x14ac:dyDescent="0.35">
      <c r="BF247">
        <v>167</v>
      </c>
      <c r="BG247" t="str">
        <v/>
      </c>
      <c r="BH247" t="str">
        <v/>
      </c>
      <c r="BI247" s="10" t="str">
        <v/>
      </c>
      <c r="BJ247" s="97" t="str">
        <v/>
      </c>
      <c r="BK247" t="str">
        <v>RB</v>
      </c>
      <c r="BL247" s="13" t="e">
        <f t="shared" si="3"/>
        <v>#VALUE!</v>
      </c>
      <c r="BN247">
        <v>167</v>
      </c>
      <c r="BO247" t="s">
        <v>1546</v>
      </c>
      <c r="BP247" t="s">
        <v>1546</v>
      </c>
      <c r="BQ247" t="s">
        <v>1546</v>
      </c>
      <c r="BR247" t="s">
        <v>1546</v>
      </c>
      <c r="BS247" t="s">
        <v>349</v>
      </c>
      <c r="BT247" t="e">
        <v>#VALUE!</v>
      </c>
    </row>
    <row r="248" spans="58:72" x14ac:dyDescent="0.35">
      <c r="BF248">
        <v>168</v>
      </c>
      <c r="BG248" t="str">
        <v/>
      </c>
      <c r="BH248" t="str">
        <v/>
      </c>
      <c r="BI248" s="10" t="str">
        <v/>
      </c>
      <c r="BJ248" s="97" t="str">
        <v/>
      </c>
      <c r="BK248" t="str">
        <v>RB</v>
      </c>
      <c r="BL248" s="13" t="e">
        <f t="shared" si="3"/>
        <v>#VALUE!</v>
      </c>
      <c r="BN248">
        <v>168</v>
      </c>
      <c r="BO248" t="s">
        <v>1546</v>
      </c>
      <c r="BP248" t="s">
        <v>1546</v>
      </c>
      <c r="BQ248" t="s">
        <v>1546</v>
      </c>
      <c r="BR248" t="s">
        <v>1546</v>
      </c>
      <c r="BS248" t="s">
        <v>349</v>
      </c>
      <c r="BT248" t="e">
        <v>#VALUE!</v>
      </c>
    </row>
    <row r="249" spans="58:72" x14ac:dyDescent="0.35">
      <c r="BF249">
        <v>169</v>
      </c>
      <c r="BG249" t="str">
        <v/>
      </c>
      <c r="BH249" t="str">
        <v/>
      </c>
      <c r="BI249" s="10" t="str">
        <v/>
      </c>
      <c r="BJ249" s="97" t="str">
        <v/>
      </c>
      <c r="BK249" t="str">
        <v>RB</v>
      </c>
      <c r="BL249" s="13" t="e">
        <f t="shared" si="3"/>
        <v>#VALUE!</v>
      </c>
      <c r="BN249">
        <v>169</v>
      </c>
      <c r="BO249" t="s">
        <v>1546</v>
      </c>
      <c r="BP249" t="s">
        <v>1546</v>
      </c>
      <c r="BQ249" t="s">
        <v>1546</v>
      </c>
      <c r="BR249" t="s">
        <v>1546</v>
      </c>
      <c r="BS249" t="s">
        <v>349</v>
      </c>
      <c r="BT249" t="e">
        <v>#VALUE!</v>
      </c>
    </row>
    <row r="250" spans="58:72" x14ac:dyDescent="0.35">
      <c r="BF250">
        <v>170</v>
      </c>
      <c r="BG250" t="str">
        <v/>
      </c>
      <c r="BH250" t="str">
        <v/>
      </c>
      <c r="BI250" s="10" t="str">
        <v/>
      </c>
      <c r="BJ250" s="97" t="str">
        <v/>
      </c>
      <c r="BK250" t="str">
        <v>RB</v>
      </c>
      <c r="BL250" s="13" t="e">
        <f t="shared" si="3"/>
        <v>#VALUE!</v>
      </c>
      <c r="BN250">
        <v>170</v>
      </c>
      <c r="BO250" t="s">
        <v>1546</v>
      </c>
      <c r="BP250" t="s">
        <v>1546</v>
      </c>
      <c r="BQ250" t="s">
        <v>1546</v>
      </c>
      <c r="BR250" t="s">
        <v>1546</v>
      </c>
      <c r="BS250" t="s">
        <v>349</v>
      </c>
      <c r="BT250" t="e">
        <v>#VALUE!</v>
      </c>
    </row>
    <row r="251" spans="58:72" x14ac:dyDescent="0.35">
      <c r="BF251">
        <v>1</v>
      </c>
      <c r="BG251" t="str">
        <v>Tyreek Hill</v>
      </c>
      <c r="BH251" t="str">
        <v>MIA</v>
      </c>
      <c r="BI251" s="10">
        <v>329.40479225041923</v>
      </c>
      <c r="BJ251" s="97">
        <v>41.384833584201388</v>
      </c>
      <c r="BK251" t="str">
        <v>WR</v>
      </c>
      <c r="BL251" s="13">
        <f t="shared" si="3"/>
        <v>18.300266236134402</v>
      </c>
      <c r="BN251">
        <v>1</v>
      </c>
      <c r="BO251" t="s">
        <v>1092</v>
      </c>
      <c r="BP251" t="s">
        <v>217</v>
      </c>
      <c r="BQ251">
        <v>329.40479225041923</v>
      </c>
      <c r="BR251">
        <v>41.384833584201388</v>
      </c>
      <c r="BS251" t="s">
        <v>350</v>
      </c>
      <c r="BT251">
        <v>18.300266236134402</v>
      </c>
    </row>
    <row r="252" spans="58:72" x14ac:dyDescent="0.35">
      <c r="BF252">
        <v>2</v>
      </c>
      <c r="BG252" t="str">
        <v>Amon-Ra St. Brown</v>
      </c>
      <c r="BH252" t="str">
        <v>DET</v>
      </c>
      <c r="BI252" s="10">
        <v>304.60910670050691</v>
      </c>
      <c r="BJ252" s="97">
        <v>34.909691456991645</v>
      </c>
      <c r="BK252" t="str">
        <v>WR</v>
      </c>
      <c r="BL252" s="13">
        <f t="shared" si="3"/>
        <v>16.922728150028163</v>
      </c>
      <c r="BN252">
        <v>2</v>
      </c>
      <c r="BO252" t="s">
        <v>411</v>
      </c>
      <c r="BP252" t="s">
        <v>138</v>
      </c>
      <c r="BQ252">
        <v>304.60910670050691</v>
      </c>
      <c r="BR252">
        <v>34.909691456991645</v>
      </c>
      <c r="BS252" t="s">
        <v>350</v>
      </c>
      <c r="BT252">
        <v>16.922728150028163</v>
      </c>
    </row>
    <row r="253" spans="58:72" x14ac:dyDescent="0.35">
      <c r="BF253">
        <v>3</v>
      </c>
      <c r="BG253" t="str">
        <v>CeeDee Lamb</v>
      </c>
      <c r="BH253" t="str">
        <v>DAL</v>
      </c>
      <c r="BI253" s="10">
        <v>303.52185696369588</v>
      </c>
      <c r="BJ253" s="97">
        <v>34.625767200916869</v>
      </c>
      <c r="BK253" t="str">
        <v>WR</v>
      </c>
      <c r="BL253" s="13">
        <f t="shared" si="3"/>
        <v>16.862325386871994</v>
      </c>
      <c r="BN253">
        <v>3</v>
      </c>
      <c r="BO253" t="s">
        <v>488</v>
      </c>
      <c r="BP253" t="s">
        <v>119</v>
      </c>
      <c r="BQ253">
        <v>303.52185696369588</v>
      </c>
      <c r="BR253">
        <v>34.625767200916869</v>
      </c>
      <c r="BS253" t="s">
        <v>350</v>
      </c>
      <c r="BT253">
        <v>16.862325386871994</v>
      </c>
    </row>
    <row r="254" spans="58:72" x14ac:dyDescent="0.35">
      <c r="BF254">
        <v>4</v>
      </c>
      <c r="BG254" t="str">
        <v>Justin Jefferson</v>
      </c>
      <c r="BH254" t="str">
        <v>MIN</v>
      </c>
      <c r="BI254" s="10">
        <v>296.74116105759998</v>
      </c>
      <c r="BJ254" s="97">
        <v>32.855057146339831</v>
      </c>
      <c r="BK254" t="str">
        <v>WR</v>
      </c>
      <c r="BL254" s="13">
        <f t="shared" si="3"/>
        <v>16.485620058755554</v>
      </c>
      <c r="BN254">
        <v>4</v>
      </c>
      <c r="BO254" t="s">
        <v>795</v>
      </c>
      <c r="BP254" t="s">
        <v>227</v>
      </c>
      <c r="BQ254">
        <v>296.74116105759998</v>
      </c>
      <c r="BR254">
        <v>32.855057146339831</v>
      </c>
      <c r="BS254" t="s">
        <v>350</v>
      </c>
      <c r="BT254">
        <v>16.485620058755554</v>
      </c>
    </row>
    <row r="255" spans="58:72" x14ac:dyDescent="0.35">
      <c r="BF255">
        <v>5</v>
      </c>
      <c r="BG255" t="str">
        <v>Ja'Marr Chase</v>
      </c>
      <c r="BH255" t="str">
        <v>CIN</v>
      </c>
      <c r="BI255" s="10">
        <v>292.14789990119999</v>
      </c>
      <c r="BJ255" s="97">
        <v>31.655573520238324</v>
      </c>
      <c r="BK255" t="str">
        <v>WR</v>
      </c>
      <c r="BL255" s="13">
        <f t="shared" si="3"/>
        <v>16.230438883399998</v>
      </c>
      <c r="BN255">
        <v>5</v>
      </c>
      <c r="BO255" t="s">
        <v>713</v>
      </c>
      <c r="BP255" t="s">
        <v>103</v>
      </c>
      <c r="BQ255">
        <v>292.14789990119999</v>
      </c>
      <c r="BR255">
        <v>31.655573520238324</v>
      </c>
      <c r="BS255" t="s">
        <v>350</v>
      </c>
      <c r="BT255">
        <v>16.230438883399998</v>
      </c>
    </row>
    <row r="256" spans="58:72" x14ac:dyDescent="0.35">
      <c r="BF256">
        <v>6</v>
      </c>
      <c r="BG256" t="str">
        <v>Puka Nacua</v>
      </c>
      <c r="BH256" t="str">
        <v>LAR</v>
      </c>
      <c r="BI256" s="10">
        <v>274.1098362893016</v>
      </c>
      <c r="BJ256" s="97">
        <v>26.945115914555977</v>
      </c>
      <c r="BK256" t="str">
        <v>WR</v>
      </c>
      <c r="BL256" s="13">
        <f t="shared" si="3"/>
        <v>15.228324238294533</v>
      </c>
      <c r="BN256">
        <v>6</v>
      </c>
      <c r="BO256" t="s">
        <v>947</v>
      </c>
      <c r="BP256" t="s">
        <v>207</v>
      </c>
      <c r="BQ256">
        <v>274.1098362893016</v>
      </c>
      <c r="BR256">
        <v>26.945115914555977</v>
      </c>
      <c r="BS256" t="s">
        <v>350</v>
      </c>
      <c r="BT256">
        <v>15.228324238294533</v>
      </c>
    </row>
    <row r="257" spans="58:72" x14ac:dyDescent="0.35">
      <c r="BF257">
        <v>7</v>
      </c>
      <c r="BG257" t="str">
        <v>Deebo Samuel</v>
      </c>
      <c r="BH257" t="str">
        <v>SF</v>
      </c>
      <c r="BI257" s="10">
        <v>261.29710957278598</v>
      </c>
      <c r="BJ257" s="97">
        <v>23.599202111949722</v>
      </c>
      <c r="BK257" t="str">
        <v>WR</v>
      </c>
      <c r="BL257" s="13">
        <f t="shared" si="3"/>
        <v>14.516506087377</v>
      </c>
      <c r="BN257">
        <v>7</v>
      </c>
      <c r="BO257" t="s">
        <v>581</v>
      </c>
      <c r="BP257" t="s">
        <v>287</v>
      </c>
      <c r="BQ257">
        <v>261.29710957278598</v>
      </c>
      <c r="BR257">
        <v>23.599202111949722</v>
      </c>
      <c r="BS257" t="s">
        <v>350</v>
      </c>
      <c r="BT257">
        <v>14.516506087377</v>
      </c>
    </row>
    <row r="258" spans="58:72" x14ac:dyDescent="0.35">
      <c r="BF258">
        <v>8</v>
      </c>
      <c r="BG258" t="str">
        <v>A.J. Brown</v>
      </c>
      <c r="BH258" t="str">
        <v>PHI</v>
      </c>
      <c r="BI258" s="10">
        <v>259.66988239641125</v>
      </c>
      <c r="BJ258" s="97">
        <v>23.174268216934998</v>
      </c>
      <c r="BK258" t="str">
        <v>WR</v>
      </c>
      <c r="BL258" s="13">
        <f t="shared" si="3"/>
        <v>14.426104577578403</v>
      </c>
      <c r="BN258">
        <v>8</v>
      </c>
      <c r="BO258" t="s">
        <v>14</v>
      </c>
      <c r="BP258" t="s">
        <v>267</v>
      </c>
      <c r="BQ258">
        <v>259.66988239641125</v>
      </c>
      <c r="BR258">
        <v>23.174268216934998</v>
      </c>
      <c r="BS258" t="s">
        <v>350</v>
      </c>
      <c r="BT258">
        <v>14.426104577578403</v>
      </c>
    </row>
    <row r="259" spans="58:72" x14ac:dyDescent="0.35">
      <c r="BF259">
        <v>9</v>
      </c>
      <c r="BG259" t="str">
        <v>Brandon Aiyuk</v>
      </c>
      <c r="BH259" t="str">
        <v>SF</v>
      </c>
      <c r="BI259" s="10">
        <v>249.67663002374394</v>
      </c>
      <c r="BJ259" s="97">
        <v>20.564631580922494</v>
      </c>
      <c r="BK259" t="str">
        <v>WR</v>
      </c>
      <c r="BL259" s="13">
        <f t="shared" ref="BL259:BL322" si="4">BI259/18</f>
        <v>13.870923890207997</v>
      </c>
      <c r="BN259">
        <v>9</v>
      </c>
      <c r="BO259" t="s">
        <v>448</v>
      </c>
      <c r="BP259" t="s">
        <v>287</v>
      </c>
      <c r="BQ259">
        <v>249.67663002374394</v>
      </c>
      <c r="BR259">
        <v>20.564631580922494</v>
      </c>
      <c r="BS259" t="s">
        <v>350</v>
      </c>
      <c r="BT259">
        <v>13.870923890207997</v>
      </c>
    </row>
    <row r="260" spans="58:72" x14ac:dyDescent="0.35">
      <c r="BF260">
        <v>10</v>
      </c>
      <c r="BG260" t="str">
        <v>Mike Evans</v>
      </c>
      <c r="BH260" t="str">
        <v>TB</v>
      </c>
      <c r="BI260" s="10">
        <v>249.00585543482879</v>
      </c>
      <c r="BJ260" s="97">
        <v>20.389465591266621</v>
      </c>
      <c r="BK260" t="str">
        <v>WR</v>
      </c>
      <c r="BL260" s="13">
        <f t="shared" si="4"/>
        <v>13.833658635268266</v>
      </c>
      <c r="BN260">
        <v>10</v>
      </c>
      <c r="BO260" t="s">
        <v>898</v>
      </c>
      <c r="BP260" t="s">
        <v>295</v>
      </c>
      <c r="BQ260">
        <v>249.00585543482879</v>
      </c>
      <c r="BR260">
        <v>20.389465591266621</v>
      </c>
      <c r="BS260" t="s">
        <v>350</v>
      </c>
      <c r="BT260">
        <v>13.833658635268266</v>
      </c>
    </row>
    <row r="261" spans="58:72" x14ac:dyDescent="0.35">
      <c r="BF261">
        <v>11</v>
      </c>
      <c r="BG261" t="str">
        <v>Nico Collins</v>
      </c>
      <c r="BH261" t="str">
        <v>HOU</v>
      </c>
      <c r="BI261" s="10">
        <v>245.10715491225602</v>
      </c>
      <c r="BJ261" s="97">
        <v>19.371359439522216</v>
      </c>
      <c r="BK261" t="str">
        <v>WR</v>
      </c>
      <c r="BL261" s="13">
        <f t="shared" si="4"/>
        <v>13.617064161792001</v>
      </c>
      <c r="BN261">
        <v>11</v>
      </c>
      <c r="BO261" t="s">
        <v>922</v>
      </c>
      <c r="BP261" t="s">
        <v>156</v>
      </c>
      <c r="BQ261">
        <v>245.10715491225602</v>
      </c>
      <c r="BR261">
        <v>19.371359439522216</v>
      </c>
      <c r="BS261" t="s">
        <v>350</v>
      </c>
      <c r="BT261">
        <v>13.617064161792001</v>
      </c>
    </row>
    <row r="262" spans="58:72" x14ac:dyDescent="0.35">
      <c r="BF262">
        <v>12</v>
      </c>
      <c r="BG262" t="str">
        <v>Marvin Harrison</v>
      </c>
      <c r="BH262" t="str">
        <v>ARI</v>
      </c>
      <c r="BI262" s="10">
        <v>244.54241188486205</v>
      </c>
      <c r="BJ262" s="97">
        <v>19.223882518169678</v>
      </c>
      <c r="BK262" t="str">
        <v>WR</v>
      </c>
      <c r="BL262" s="13">
        <f t="shared" si="4"/>
        <v>13.585689549159003</v>
      </c>
      <c r="BN262">
        <v>12</v>
      </c>
      <c r="BO262" t="s">
        <v>1707</v>
      </c>
      <c r="BP262" t="s">
        <v>36</v>
      </c>
      <c r="BQ262">
        <v>244.54241188486205</v>
      </c>
      <c r="BR262">
        <v>19.223882518169678</v>
      </c>
      <c r="BS262" t="s">
        <v>350</v>
      </c>
      <c r="BT262">
        <v>13.585689549159003</v>
      </c>
    </row>
    <row r="263" spans="58:72" x14ac:dyDescent="0.35">
      <c r="BF263">
        <v>13</v>
      </c>
      <c r="BG263" t="str">
        <v>Tee Higgins</v>
      </c>
      <c r="BH263" t="str">
        <v>CIN</v>
      </c>
      <c r="BI263" s="10">
        <v>242.96072188197604</v>
      </c>
      <c r="BJ263" s="97">
        <v>18.810840194767977</v>
      </c>
      <c r="BK263" t="str">
        <v>WR</v>
      </c>
      <c r="BL263" s="13">
        <f t="shared" si="4"/>
        <v>13.497817882332003</v>
      </c>
      <c r="BN263">
        <v>13</v>
      </c>
      <c r="BO263" t="s">
        <v>1030</v>
      </c>
      <c r="BP263" t="s">
        <v>103</v>
      </c>
      <c r="BQ263">
        <v>242.96072188197604</v>
      </c>
      <c r="BR263">
        <v>18.810840194767977</v>
      </c>
      <c r="BS263" t="s">
        <v>350</v>
      </c>
      <c r="BT263">
        <v>13.497817882332003</v>
      </c>
    </row>
    <row r="264" spans="58:72" x14ac:dyDescent="0.35">
      <c r="BF264">
        <v>14</v>
      </c>
      <c r="BG264" t="str">
        <v>Jaylen Waddle</v>
      </c>
      <c r="BH264" t="str">
        <v>MIA</v>
      </c>
      <c r="BI264" s="10">
        <v>239.32635788122877</v>
      </c>
      <c r="BJ264" s="97">
        <v>17.861762848248059</v>
      </c>
      <c r="BK264" t="str">
        <v>WR</v>
      </c>
      <c r="BL264" s="13">
        <f t="shared" si="4"/>
        <v>13.295908771179377</v>
      </c>
      <c r="BN264">
        <v>14</v>
      </c>
      <c r="BO264" t="s">
        <v>739</v>
      </c>
      <c r="BP264" t="s">
        <v>217</v>
      </c>
      <c r="BQ264">
        <v>239.32635788122877</v>
      </c>
      <c r="BR264">
        <v>17.861762848248059</v>
      </c>
      <c r="BS264" t="s">
        <v>350</v>
      </c>
      <c r="BT264">
        <v>13.295908771179377</v>
      </c>
    </row>
    <row r="265" spans="58:72" x14ac:dyDescent="0.35">
      <c r="BF265">
        <v>15</v>
      </c>
      <c r="BG265" t="str">
        <v>Drake London</v>
      </c>
      <c r="BH265" t="str">
        <v>ATL</v>
      </c>
      <c r="BI265" s="10">
        <v>238.57570780243194</v>
      </c>
      <c r="BJ265" s="97">
        <v>17.665738183464072</v>
      </c>
      <c r="BK265" t="str">
        <v>WR</v>
      </c>
      <c r="BL265" s="13">
        <f t="shared" si="4"/>
        <v>13.254205989023996</v>
      </c>
      <c r="BN265">
        <v>15</v>
      </c>
      <c r="BO265" t="s">
        <v>623</v>
      </c>
      <c r="BP265" t="s">
        <v>50</v>
      </c>
      <c r="BQ265">
        <v>238.57570780243194</v>
      </c>
      <c r="BR265">
        <v>17.665738183464072</v>
      </c>
      <c r="BS265" t="s">
        <v>350</v>
      </c>
      <c r="BT265">
        <v>13.254205989023996</v>
      </c>
    </row>
    <row r="266" spans="58:72" x14ac:dyDescent="0.35">
      <c r="BF266">
        <v>16</v>
      </c>
      <c r="BG266" t="str">
        <v>DK Metcalf</v>
      </c>
      <c r="BH266" t="str">
        <v>SEA</v>
      </c>
      <c r="BI266" s="10">
        <v>236.12697862787871</v>
      </c>
      <c r="BJ266" s="97">
        <v>17.026277362574074</v>
      </c>
      <c r="BK266" t="str">
        <v>WR</v>
      </c>
      <c r="BL266" s="13">
        <f t="shared" si="4"/>
        <v>13.118165479326596</v>
      </c>
      <c r="BN266">
        <v>16</v>
      </c>
      <c r="BO266" t="s">
        <v>615</v>
      </c>
      <c r="BP266" t="s">
        <v>280</v>
      </c>
      <c r="BQ266">
        <v>236.12697862787871</v>
      </c>
      <c r="BR266">
        <v>17.026277362574074</v>
      </c>
      <c r="BS266" t="s">
        <v>350</v>
      </c>
      <c r="BT266">
        <v>13.118165479326596</v>
      </c>
    </row>
    <row r="267" spans="58:72" x14ac:dyDescent="0.35">
      <c r="BF267">
        <v>17</v>
      </c>
      <c r="BG267" t="str">
        <v>Garrett Wilson</v>
      </c>
      <c r="BH267" t="str">
        <v>NYJ</v>
      </c>
      <c r="BI267" s="10">
        <v>235.27697954080318</v>
      </c>
      <c r="BJ267" s="97">
        <v>16.804308710578805</v>
      </c>
      <c r="BK267" t="str">
        <v>WR</v>
      </c>
      <c r="BL267" s="13">
        <f t="shared" si="4"/>
        <v>13.070943307822398</v>
      </c>
      <c r="BN267">
        <v>17</v>
      </c>
      <c r="BO267" t="s">
        <v>652</v>
      </c>
      <c r="BP267" t="s">
        <v>259</v>
      </c>
      <c r="BQ267">
        <v>235.27697954080318</v>
      </c>
      <c r="BR267">
        <v>16.804308710578805</v>
      </c>
      <c r="BS267" t="s">
        <v>350</v>
      </c>
      <c r="BT267">
        <v>13.070943307822398</v>
      </c>
    </row>
    <row r="268" spans="58:72" x14ac:dyDescent="0.35">
      <c r="BF268">
        <v>18</v>
      </c>
      <c r="BG268" t="str">
        <v>Chris Olave</v>
      </c>
      <c r="BH268" t="str">
        <v>NO</v>
      </c>
      <c r="BI268" s="10">
        <v>231.08154304622121</v>
      </c>
      <c r="BJ268" s="97">
        <v>15.708712965366713</v>
      </c>
      <c r="BK268" t="str">
        <v>WR</v>
      </c>
      <c r="BL268" s="13">
        <f t="shared" si="4"/>
        <v>12.837863502567846</v>
      </c>
      <c r="BN268">
        <v>18</v>
      </c>
      <c r="BO268" t="s">
        <v>505</v>
      </c>
      <c r="BP268" t="s">
        <v>243</v>
      </c>
      <c r="BQ268">
        <v>231.08154304622121</v>
      </c>
      <c r="BR268">
        <v>15.708712965366713</v>
      </c>
      <c r="BS268" t="s">
        <v>350</v>
      </c>
      <c r="BT268">
        <v>12.837863502567846</v>
      </c>
    </row>
    <row r="269" spans="58:72" x14ac:dyDescent="0.35">
      <c r="BF269">
        <v>19</v>
      </c>
      <c r="BG269" t="str">
        <v>DJ Moore</v>
      </c>
      <c r="BH269" t="str">
        <v>CHI</v>
      </c>
      <c r="BI269" s="10">
        <v>230.41489336739994</v>
      </c>
      <c r="BJ269" s="97">
        <v>15.534624154200865</v>
      </c>
      <c r="BK269" t="str">
        <v>WR</v>
      </c>
      <c r="BL269" s="13">
        <f t="shared" si="4"/>
        <v>12.800827409299997</v>
      </c>
      <c r="BN269">
        <v>19</v>
      </c>
      <c r="BO269" t="s">
        <v>1543</v>
      </c>
      <c r="BP269" t="s">
        <v>92</v>
      </c>
      <c r="BQ269">
        <v>230.41489336739994</v>
      </c>
      <c r="BR269">
        <v>15.534624154200865</v>
      </c>
      <c r="BS269" t="s">
        <v>350</v>
      </c>
      <c r="BT269">
        <v>12.800827409299997</v>
      </c>
    </row>
    <row r="270" spans="58:72" x14ac:dyDescent="0.35">
      <c r="BF270">
        <v>20</v>
      </c>
      <c r="BG270" t="str">
        <v>Cooper Kupp</v>
      </c>
      <c r="BH270" t="str">
        <v>LAR</v>
      </c>
      <c r="BI270" s="10">
        <v>230.19464148889594</v>
      </c>
      <c r="BJ270" s="97">
        <v>15.47710760704884</v>
      </c>
      <c r="BK270" t="str">
        <v>WR</v>
      </c>
      <c r="BL270" s="13">
        <f t="shared" si="4"/>
        <v>12.788591193827552</v>
      </c>
      <c r="BN270">
        <v>20</v>
      </c>
      <c r="BO270" t="s">
        <v>526</v>
      </c>
      <c r="BP270" t="s">
        <v>207</v>
      </c>
      <c r="BQ270">
        <v>230.19464148889594</v>
      </c>
      <c r="BR270">
        <v>15.47710760704884</v>
      </c>
      <c r="BS270" t="s">
        <v>350</v>
      </c>
      <c r="BT270">
        <v>12.788591193827552</v>
      </c>
    </row>
    <row r="271" spans="58:72" x14ac:dyDescent="0.35">
      <c r="BF271">
        <v>21</v>
      </c>
      <c r="BG271" t="str">
        <v>George Pickens</v>
      </c>
      <c r="BH271" t="str">
        <v>PIT</v>
      </c>
      <c r="BI271" s="10">
        <v>228.10336889129997</v>
      </c>
      <c r="BJ271" s="97">
        <v>14.93099295057301</v>
      </c>
      <c r="BK271" t="str">
        <v>WR</v>
      </c>
      <c r="BL271" s="13">
        <f t="shared" si="4"/>
        <v>12.672409382849999</v>
      </c>
      <c r="BN271">
        <v>21</v>
      </c>
      <c r="BO271" t="s">
        <v>657</v>
      </c>
      <c r="BP271" t="s">
        <v>273</v>
      </c>
      <c r="BQ271">
        <v>228.10336889129997</v>
      </c>
      <c r="BR271">
        <v>14.93099295057301</v>
      </c>
      <c r="BS271" t="s">
        <v>350</v>
      </c>
      <c r="BT271">
        <v>12.672409382849999</v>
      </c>
    </row>
    <row r="272" spans="58:72" x14ac:dyDescent="0.35">
      <c r="BF272">
        <v>22</v>
      </c>
      <c r="BG272" t="str">
        <v>Jayden Reed</v>
      </c>
      <c r="BH272" t="str">
        <v>GB</v>
      </c>
      <c r="BI272" s="10">
        <v>228.05467187496004</v>
      </c>
      <c r="BJ272" s="97">
        <v>14.918276218005268</v>
      </c>
      <c r="BK272" t="str">
        <v>WR</v>
      </c>
      <c r="BL272" s="13">
        <f t="shared" si="4"/>
        <v>12.669703993053336</v>
      </c>
      <c r="BN272">
        <v>22</v>
      </c>
      <c r="BO272" t="s">
        <v>736</v>
      </c>
      <c r="BP272" t="s">
        <v>146</v>
      </c>
      <c r="BQ272">
        <v>228.05467187496004</v>
      </c>
      <c r="BR272">
        <v>14.918276218005268</v>
      </c>
      <c r="BS272" t="s">
        <v>350</v>
      </c>
      <c r="BT272">
        <v>12.669703993053336</v>
      </c>
    </row>
    <row r="273" spans="58:72" x14ac:dyDescent="0.35">
      <c r="BF273">
        <v>23</v>
      </c>
      <c r="BG273" t="str">
        <v>Malik Nabers</v>
      </c>
      <c r="BH273" t="str">
        <v>NYG</v>
      </c>
      <c r="BI273" s="10">
        <v>224.93704149248632</v>
      </c>
      <c r="BJ273" s="97">
        <v>14.104138621930774</v>
      </c>
      <c r="BK273" t="str">
        <v>WR</v>
      </c>
      <c r="BL273" s="13">
        <f t="shared" si="4"/>
        <v>12.496502305138129</v>
      </c>
      <c r="BN273">
        <v>23</v>
      </c>
      <c r="BO273" t="s">
        <v>1710</v>
      </c>
      <c r="BP273" t="s">
        <v>251</v>
      </c>
      <c r="BQ273">
        <v>224.93704149248632</v>
      </c>
      <c r="BR273">
        <v>14.104138621930774</v>
      </c>
      <c r="BS273" t="s">
        <v>350</v>
      </c>
      <c r="BT273">
        <v>12.496502305138129</v>
      </c>
    </row>
    <row r="274" spans="58:72" x14ac:dyDescent="0.35">
      <c r="BF274">
        <v>24</v>
      </c>
      <c r="BG274" t="str">
        <v>Davante Adams</v>
      </c>
      <c r="BH274" t="str">
        <v>LV</v>
      </c>
      <c r="BI274" s="10">
        <v>224.83502509999997</v>
      </c>
      <c r="BJ274" s="97">
        <v>14.077498074351453</v>
      </c>
      <c r="BK274" t="str">
        <v>WR</v>
      </c>
      <c r="BL274" s="13">
        <f t="shared" si="4"/>
        <v>12.490834727777775</v>
      </c>
      <c r="BN274">
        <v>24</v>
      </c>
      <c r="BO274" t="s">
        <v>564</v>
      </c>
      <c r="BP274" t="s">
        <v>209</v>
      </c>
      <c r="BQ274">
        <v>224.83502509999997</v>
      </c>
      <c r="BR274">
        <v>14.077498074351453</v>
      </c>
      <c r="BS274" t="s">
        <v>350</v>
      </c>
      <c r="BT274">
        <v>12.490834727777775</v>
      </c>
    </row>
    <row r="275" spans="58:72" x14ac:dyDescent="0.35">
      <c r="BF275">
        <v>25</v>
      </c>
      <c r="BG275" t="str">
        <v>Amari Cooper</v>
      </c>
      <c r="BH275" t="str">
        <v>CLE</v>
      </c>
      <c r="BI275" s="10">
        <v>224.49529594799998</v>
      </c>
      <c r="BJ275" s="97">
        <v>13.988781247404756</v>
      </c>
      <c r="BK275" t="str">
        <v>WR</v>
      </c>
      <c r="BL275" s="13">
        <f t="shared" si="4"/>
        <v>12.471960885999998</v>
      </c>
      <c r="BN275">
        <v>25</v>
      </c>
      <c r="BO275" t="s">
        <v>408</v>
      </c>
      <c r="BP275" t="s">
        <v>111</v>
      </c>
      <c r="BQ275">
        <v>224.49529594799998</v>
      </c>
      <c r="BR275">
        <v>13.988781247404756</v>
      </c>
      <c r="BS275" t="s">
        <v>350</v>
      </c>
      <c r="BT275">
        <v>12.471960885999998</v>
      </c>
    </row>
    <row r="276" spans="58:72" x14ac:dyDescent="0.35">
      <c r="BF276">
        <v>26</v>
      </c>
      <c r="BG276" t="str">
        <v>DeVonta Smith</v>
      </c>
      <c r="BH276" t="str">
        <v>PHI</v>
      </c>
      <c r="BI276" s="10">
        <v>224.32173443568004</v>
      </c>
      <c r="BJ276" s="97">
        <v>13.94345741645752</v>
      </c>
      <c r="BK276" t="str">
        <v>WR</v>
      </c>
      <c r="BL276" s="13">
        <f t="shared" si="4"/>
        <v>12.462318579760002</v>
      </c>
      <c r="BN276">
        <v>26</v>
      </c>
      <c r="BO276" t="s">
        <v>608</v>
      </c>
      <c r="BP276" t="s">
        <v>267</v>
      </c>
      <c r="BQ276">
        <v>224.32173443568004</v>
      </c>
      <c r="BR276">
        <v>13.94345741645752</v>
      </c>
      <c r="BS276" t="s">
        <v>350</v>
      </c>
      <c r="BT276">
        <v>12.462318579760002</v>
      </c>
    </row>
    <row r="277" spans="58:72" x14ac:dyDescent="0.35">
      <c r="BF277">
        <v>27</v>
      </c>
      <c r="BG277" t="str">
        <v>Stefon Diggs</v>
      </c>
      <c r="BH277" t="str">
        <v>HOU</v>
      </c>
      <c r="BI277" s="10">
        <v>222.39364235712</v>
      </c>
      <c r="BJ277" s="97">
        <v>13.439955699681324</v>
      </c>
      <c r="BK277" t="str">
        <v>WR</v>
      </c>
      <c r="BL277" s="13">
        <f t="shared" si="4"/>
        <v>12.355202353173333</v>
      </c>
      <c r="BN277">
        <v>27</v>
      </c>
      <c r="BO277" t="s">
        <v>1011</v>
      </c>
      <c r="BP277" t="s">
        <v>156</v>
      </c>
      <c r="BQ277">
        <v>222.39364235712</v>
      </c>
      <c r="BR277">
        <v>13.439955699681324</v>
      </c>
      <c r="BS277" t="s">
        <v>350</v>
      </c>
      <c r="BT277">
        <v>12.355202353173333</v>
      </c>
    </row>
    <row r="278" spans="58:72" x14ac:dyDescent="0.35">
      <c r="BF278">
        <v>28</v>
      </c>
      <c r="BG278" t="str">
        <v>DeAndre Hopkins</v>
      </c>
      <c r="BH278" t="str">
        <v>TEN</v>
      </c>
      <c r="BI278" s="10">
        <v>220.18111711595989</v>
      </c>
      <c r="BJ278" s="97">
        <v>12.86217714350015</v>
      </c>
      <c r="BK278" t="str">
        <v>WR</v>
      </c>
      <c r="BL278" s="13">
        <f t="shared" si="4"/>
        <v>12.232284284219993</v>
      </c>
      <c r="BN278">
        <v>28</v>
      </c>
      <c r="BO278" t="s">
        <v>578</v>
      </c>
      <c r="BP278" t="s">
        <v>303</v>
      </c>
      <c r="BQ278">
        <v>220.18111711595989</v>
      </c>
      <c r="BR278">
        <v>12.86217714350015</v>
      </c>
      <c r="BS278" t="s">
        <v>350</v>
      </c>
      <c r="BT278">
        <v>12.232284284219993</v>
      </c>
    </row>
    <row r="279" spans="58:72" x14ac:dyDescent="0.35">
      <c r="BF279">
        <v>29</v>
      </c>
      <c r="BG279" t="str">
        <v>Christian Kirk</v>
      </c>
      <c r="BH279" t="str">
        <v>JAX</v>
      </c>
      <c r="BI279" s="10">
        <v>219.38716569772791</v>
      </c>
      <c r="BJ279" s="97">
        <v>12.654844772519585</v>
      </c>
      <c r="BK279" t="str">
        <v>WR</v>
      </c>
      <c r="BL279" s="13">
        <f t="shared" si="4"/>
        <v>12.188175872095995</v>
      </c>
      <c r="BN279">
        <v>29</v>
      </c>
      <c r="BO279" t="s">
        <v>510</v>
      </c>
      <c r="BP279" t="s">
        <v>174</v>
      </c>
      <c r="BQ279">
        <v>219.38716569772791</v>
      </c>
      <c r="BR279">
        <v>12.654844772519585</v>
      </c>
      <c r="BS279" t="s">
        <v>350</v>
      </c>
      <c r="BT279">
        <v>12.188175872095995</v>
      </c>
    </row>
    <row r="280" spans="58:72" x14ac:dyDescent="0.35">
      <c r="BF280">
        <v>30</v>
      </c>
      <c r="BG280" t="str">
        <v>Jordan Addison</v>
      </c>
      <c r="BH280" t="str">
        <v>MIN</v>
      </c>
      <c r="BI280" s="10">
        <v>219.30688910591994</v>
      </c>
      <c r="BJ280" s="97">
        <v>12.633881353686165</v>
      </c>
      <c r="BK280" t="str">
        <v>WR</v>
      </c>
      <c r="BL280" s="13">
        <f t="shared" si="4"/>
        <v>12.183716061439997</v>
      </c>
      <c r="BN280">
        <v>30</v>
      </c>
      <c r="BO280" t="s">
        <v>768</v>
      </c>
      <c r="BP280" t="s">
        <v>227</v>
      </c>
      <c r="BQ280">
        <v>219.30688910591994</v>
      </c>
      <c r="BR280">
        <v>12.633881353686165</v>
      </c>
      <c r="BS280" t="s">
        <v>350</v>
      </c>
      <c r="BT280">
        <v>12.183716061439997</v>
      </c>
    </row>
    <row r="281" spans="58:72" x14ac:dyDescent="0.35">
      <c r="BF281">
        <v>31</v>
      </c>
      <c r="BG281" t="str">
        <v>Courtland Sutton</v>
      </c>
      <c r="BH281" t="str">
        <v>DEN</v>
      </c>
      <c r="BI281" s="10">
        <v>215.74769528157998</v>
      </c>
      <c r="BJ281" s="97">
        <v>11.704433937340383</v>
      </c>
      <c r="BK281" t="str">
        <v>WR</v>
      </c>
      <c r="BL281" s="13">
        <f t="shared" si="4"/>
        <v>11.985983071198888</v>
      </c>
      <c r="BN281">
        <v>31</v>
      </c>
      <c r="BO281" t="s">
        <v>531</v>
      </c>
      <c r="BP281" t="s">
        <v>129</v>
      </c>
      <c r="BQ281">
        <v>215.74769528157998</v>
      </c>
      <c r="BR281">
        <v>11.704433937340383</v>
      </c>
      <c r="BS281" t="s">
        <v>350</v>
      </c>
      <c r="BT281">
        <v>11.985983071198888</v>
      </c>
    </row>
    <row r="282" spans="58:72" x14ac:dyDescent="0.35">
      <c r="BF282">
        <v>32</v>
      </c>
      <c r="BG282" t="str">
        <v>Brian Thomas</v>
      </c>
      <c r="BH282" t="str">
        <v>JAX</v>
      </c>
      <c r="BI282" s="10">
        <v>214.81379009999992</v>
      </c>
      <c r="BJ282" s="97">
        <v>11.460554058645522</v>
      </c>
      <c r="BK282" t="str">
        <v>WR</v>
      </c>
      <c r="BL282" s="13">
        <f t="shared" si="4"/>
        <v>11.934099449999996</v>
      </c>
      <c r="BN282">
        <v>32</v>
      </c>
      <c r="BO282" t="s">
        <v>1713</v>
      </c>
      <c r="BP282" t="s">
        <v>174</v>
      </c>
      <c r="BQ282">
        <v>214.81379009999992</v>
      </c>
      <c r="BR282">
        <v>11.460554058645522</v>
      </c>
      <c r="BS282" t="s">
        <v>350</v>
      </c>
      <c r="BT282">
        <v>11.934099449999996</v>
      </c>
    </row>
    <row r="283" spans="58:72" x14ac:dyDescent="0.35">
      <c r="BF283">
        <v>33</v>
      </c>
      <c r="BG283" t="str">
        <v>Rashee Rice</v>
      </c>
      <c r="BH283" t="str">
        <v>KC</v>
      </c>
      <c r="BI283" s="10">
        <v>213.12219057919992</v>
      </c>
      <c r="BJ283" s="97">
        <v>11.018809977908113</v>
      </c>
      <c r="BK283" t="str">
        <v>WR</v>
      </c>
      <c r="BL283" s="13">
        <f t="shared" si="4"/>
        <v>11.84012169884444</v>
      </c>
      <c r="BN283">
        <v>33</v>
      </c>
      <c r="BO283" t="s">
        <v>960</v>
      </c>
      <c r="BP283" t="s">
        <v>183</v>
      </c>
      <c r="BQ283">
        <v>213.12219057919992</v>
      </c>
      <c r="BR283">
        <v>11.018809977908113</v>
      </c>
      <c r="BS283" t="s">
        <v>350</v>
      </c>
      <c r="BT283">
        <v>11.84012169884444</v>
      </c>
    </row>
    <row r="284" spans="58:72" x14ac:dyDescent="0.35">
      <c r="BF284">
        <v>34</v>
      </c>
      <c r="BG284" t="str">
        <v>Chris Godwin</v>
      </c>
      <c r="BH284" t="str">
        <v>TB</v>
      </c>
      <c r="BI284" s="10">
        <v>212.68173853483196</v>
      </c>
      <c r="BJ284" s="97">
        <v>10.903790387836215</v>
      </c>
      <c r="BK284" t="str">
        <v>WR</v>
      </c>
      <c r="BL284" s="13">
        <f t="shared" si="4"/>
        <v>11.815652140823998</v>
      </c>
      <c r="BN284">
        <v>34</v>
      </c>
      <c r="BO284" t="s">
        <v>502</v>
      </c>
      <c r="BP284" t="s">
        <v>295</v>
      </c>
      <c r="BQ284">
        <v>212.68173853483196</v>
      </c>
      <c r="BR284">
        <v>10.903790387836215</v>
      </c>
      <c r="BS284" t="s">
        <v>350</v>
      </c>
      <c r="BT284">
        <v>11.815652140823998</v>
      </c>
    </row>
    <row r="285" spans="58:72" x14ac:dyDescent="0.35">
      <c r="BF285">
        <v>35</v>
      </c>
      <c r="BG285" t="str">
        <v>Terry McLaurin</v>
      </c>
      <c r="BH285" t="str">
        <v>WSH</v>
      </c>
      <c r="BI285" s="10">
        <v>212.04105497771701</v>
      </c>
      <c r="BJ285" s="97">
        <v>10.736482366344537</v>
      </c>
      <c r="BK285" t="str">
        <v>WR</v>
      </c>
      <c r="BL285" s="13">
        <f t="shared" si="4"/>
        <v>11.780058609873167</v>
      </c>
      <c r="BN285">
        <v>35</v>
      </c>
      <c r="BO285" t="s">
        <v>1033</v>
      </c>
      <c r="BP285" t="s">
        <v>1705</v>
      </c>
      <c r="BQ285">
        <v>212.04105497771701</v>
      </c>
      <c r="BR285">
        <v>10.736482366344537</v>
      </c>
      <c r="BS285" t="s">
        <v>350</v>
      </c>
      <c r="BT285">
        <v>11.780058609873167</v>
      </c>
    </row>
    <row r="286" spans="58:72" x14ac:dyDescent="0.35">
      <c r="BF286">
        <v>36</v>
      </c>
      <c r="BG286" t="str">
        <v>Zay Flowers</v>
      </c>
      <c r="BH286" t="str">
        <v>BAL</v>
      </c>
      <c r="BI286" s="10">
        <v>210.70633873862721</v>
      </c>
      <c r="BJ286" s="97">
        <v>10.387934739774401</v>
      </c>
      <c r="BK286" t="str">
        <v>WR</v>
      </c>
      <c r="BL286" s="13">
        <f t="shared" si="4"/>
        <v>11.705907707701511</v>
      </c>
      <c r="BN286">
        <v>36</v>
      </c>
      <c r="BO286" t="s">
        <v>1118</v>
      </c>
      <c r="BP286" t="s">
        <v>59</v>
      </c>
      <c r="BQ286">
        <v>210.70633873862721</v>
      </c>
      <c r="BR286">
        <v>10.387934739774401</v>
      </c>
      <c r="BS286" t="s">
        <v>350</v>
      </c>
      <c r="BT286">
        <v>11.705907707701511</v>
      </c>
    </row>
    <row r="287" spans="58:72" x14ac:dyDescent="0.35">
      <c r="BF287">
        <v>37</v>
      </c>
      <c r="BG287" t="str">
        <v>Tank Dell</v>
      </c>
      <c r="BH287" t="str">
        <v>HOU</v>
      </c>
      <c r="BI287" s="10">
        <v>209.79254306400003</v>
      </c>
      <c r="BJ287" s="97">
        <v>10.149306255132185</v>
      </c>
      <c r="BK287" t="str">
        <v>WR</v>
      </c>
      <c r="BL287" s="13">
        <f t="shared" si="4"/>
        <v>11.655141281333336</v>
      </c>
      <c r="BN287">
        <v>37</v>
      </c>
      <c r="BO287" t="s">
        <v>1022</v>
      </c>
      <c r="BP287" t="s">
        <v>156</v>
      </c>
      <c r="BQ287">
        <v>209.79254306400003</v>
      </c>
      <c r="BR287">
        <v>10.149306255132185</v>
      </c>
      <c r="BS287" t="s">
        <v>350</v>
      </c>
      <c r="BT287">
        <v>11.655141281333336</v>
      </c>
    </row>
    <row r="288" spans="58:72" x14ac:dyDescent="0.35">
      <c r="BF288">
        <v>38</v>
      </c>
      <c r="BG288" t="str">
        <v>Curtis Samuel</v>
      </c>
      <c r="BH288" t="str">
        <v>BUF</v>
      </c>
      <c r="BI288" s="10">
        <v>205.73902253721596</v>
      </c>
      <c r="BJ288" s="97">
        <v>9.0907704274513961</v>
      </c>
      <c r="BK288" t="str">
        <v>WR</v>
      </c>
      <c r="BL288" s="13">
        <f t="shared" si="4"/>
        <v>11.429945696511998</v>
      </c>
      <c r="BN288">
        <v>38</v>
      </c>
      <c r="BO288" t="s">
        <v>533</v>
      </c>
      <c r="BP288" t="s">
        <v>72</v>
      </c>
      <c r="BQ288">
        <v>205.73902253721596</v>
      </c>
      <c r="BR288">
        <v>9.0907704274513961</v>
      </c>
      <c r="BS288" t="s">
        <v>350</v>
      </c>
      <c r="BT288">
        <v>11.429945696511998</v>
      </c>
    </row>
    <row r="289" spans="58:72" x14ac:dyDescent="0.35">
      <c r="BF289">
        <v>39</v>
      </c>
      <c r="BG289" t="str">
        <v>Ladd McConkey</v>
      </c>
      <c r="BH289" t="str">
        <v>LAC</v>
      </c>
      <c r="BI289" s="10">
        <v>204.03547415747997</v>
      </c>
      <c r="BJ289" s="97">
        <v>8.6459060232321949</v>
      </c>
      <c r="BK289" t="str">
        <v>WR</v>
      </c>
      <c r="BL289" s="13">
        <f t="shared" si="4"/>
        <v>11.335304119859998</v>
      </c>
      <c r="BN289">
        <v>39</v>
      </c>
      <c r="BO289" t="s">
        <v>1715</v>
      </c>
      <c r="BP289" t="s">
        <v>199</v>
      </c>
      <c r="BQ289">
        <v>204.03547415747997</v>
      </c>
      <c r="BR289">
        <v>8.6459060232321949</v>
      </c>
      <c r="BS289" t="s">
        <v>350</v>
      </c>
      <c r="BT289">
        <v>11.335304119859998</v>
      </c>
    </row>
    <row r="290" spans="58:72" x14ac:dyDescent="0.35">
      <c r="BF290">
        <v>40</v>
      </c>
      <c r="BG290" t="str">
        <v>Jameson Williams</v>
      </c>
      <c r="BH290" t="str">
        <v>DET</v>
      </c>
      <c r="BI290" s="10">
        <v>203.45623486679398</v>
      </c>
      <c r="BJ290" s="97">
        <v>8.4946435495528085</v>
      </c>
      <c r="BK290" t="str">
        <v>WR</v>
      </c>
      <c r="BL290" s="13">
        <f t="shared" si="4"/>
        <v>11.303124159266332</v>
      </c>
      <c r="BN290">
        <v>40</v>
      </c>
      <c r="BO290" t="s">
        <v>722</v>
      </c>
      <c r="BP290" t="s">
        <v>138</v>
      </c>
      <c r="BQ290">
        <v>203.45623486679398</v>
      </c>
      <c r="BR290">
        <v>8.4946435495528085</v>
      </c>
      <c r="BS290" t="s">
        <v>350</v>
      </c>
      <c r="BT290">
        <v>11.303124159266332</v>
      </c>
    </row>
    <row r="291" spans="58:72" x14ac:dyDescent="0.35">
      <c r="BF291">
        <v>41</v>
      </c>
      <c r="BG291" t="str">
        <v>Keon Coleman</v>
      </c>
      <c r="BH291" t="str">
        <v>BUF</v>
      </c>
      <c r="BI291" s="10">
        <v>203.26898833919992</v>
      </c>
      <c r="BJ291" s="97">
        <v>8.4457460154815127</v>
      </c>
      <c r="BK291" t="str">
        <v>WR</v>
      </c>
      <c r="BL291" s="13">
        <f t="shared" si="4"/>
        <v>11.292721574399996</v>
      </c>
      <c r="BN291">
        <v>41</v>
      </c>
      <c r="BO291" t="s">
        <v>1716</v>
      </c>
      <c r="BP291" t="s">
        <v>72</v>
      </c>
      <c r="BQ291">
        <v>203.26898833919992</v>
      </c>
      <c r="BR291">
        <v>8.4457460154815127</v>
      </c>
      <c r="BS291" t="s">
        <v>350</v>
      </c>
      <c r="BT291">
        <v>11.292721574399996</v>
      </c>
    </row>
    <row r="292" spans="58:72" x14ac:dyDescent="0.35">
      <c r="BF292">
        <v>42</v>
      </c>
      <c r="BG292" t="str">
        <v>Michael Pittman</v>
      </c>
      <c r="BH292" t="str">
        <v>IND</v>
      </c>
      <c r="BI292" s="10">
        <v>200.11563998727843</v>
      </c>
      <c r="BJ292" s="97">
        <v>7.6222810334711033</v>
      </c>
      <c r="BK292" t="str">
        <v>WR</v>
      </c>
      <c r="BL292" s="13">
        <f t="shared" si="4"/>
        <v>11.117535554848802</v>
      </c>
      <c r="BN292">
        <v>42</v>
      </c>
      <c r="BO292" t="s">
        <v>893</v>
      </c>
      <c r="BP292" t="s">
        <v>165</v>
      </c>
      <c r="BQ292">
        <v>200.11563998727843</v>
      </c>
      <c r="BR292">
        <v>7.6222810334711033</v>
      </c>
      <c r="BS292" t="s">
        <v>350</v>
      </c>
      <c r="BT292">
        <v>11.117535554848802</v>
      </c>
    </row>
    <row r="293" spans="58:72" x14ac:dyDescent="0.35">
      <c r="BF293">
        <v>43</v>
      </c>
      <c r="BG293" t="str">
        <v>Xavier Legette</v>
      </c>
      <c r="BH293" t="str">
        <v>CAR</v>
      </c>
      <c r="BI293" s="10">
        <v>198.34886640521393</v>
      </c>
      <c r="BJ293" s="97">
        <v>7.1609060080684461</v>
      </c>
      <c r="BK293" t="str">
        <v>WR</v>
      </c>
      <c r="BL293" s="13">
        <f t="shared" si="4"/>
        <v>11.019381466956329</v>
      </c>
      <c r="BN293">
        <v>43</v>
      </c>
      <c r="BO293" t="s">
        <v>1719</v>
      </c>
      <c r="BP293" t="s">
        <v>83</v>
      </c>
      <c r="BQ293">
        <v>198.34886640521393</v>
      </c>
      <c r="BR293">
        <v>7.1609060080684461</v>
      </c>
      <c r="BS293" t="s">
        <v>350</v>
      </c>
      <c r="BT293">
        <v>11.019381466956329</v>
      </c>
    </row>
    <row r="294" spans="58:72" x14ac:dyDescent="0.35">
      <c r="BF294">
        <v>44</v>
      </c>
      <c r="BG294" t="str">
        <v>Jaxon Smith-Njigba</v>
      </c>
      <c r="BH294" t="str">
        <v>SEA</v>
      </c>
      <c r="BI294" s="10">
        <v>198.27050414707202</v>
      </c>
      <c r="BJ294" s="97">
        <v>7.1404424980817351</v>
      </c>
      <c r="BK294" t="str">
        <v>WR</v>
      </c>
      <c r="BL294" s="13">
        <f t="shared" si="4"/>
        <v>11.015028008170667</v>
      </c>
      <c r="BN294">
        <v>44</v>
      </c>
      <c r="BO294" t="s">
        <v>735</v>
      </c>
      <c r="BP294" t="s">
        <v>280</v>
      </c>
      <c r="BQ294">
        <v>198.27050414707202</v>
      </c>
      <c r="BR294">
        <v>7.1404424980817351</v>
      </c>
      <c r="BS294" t="s">
        <v>350</v>
      </c>
      <c r="BT294">
        <v>11.015028008170667</v>
      </c>
    </row>
    <row r="295" spans="58:72" x14ac:dyDescent="0.35">
      <c r="BF295">
        <v>45</v>
      </c>
      <c r="BG295" t="str">
        <v>Christian Watson</v>
      </c>
      <c r="BH295" t="str">
        <v>GB</v>
      </c>
      <c r="BI295" s="10">
        <v>195.87057943129599</v>
      </c>
      <c r="BJ295" s="97">
        <v>6.5137264672636981</v>
      </c>
      <c r="BK295" t="str">
        <v>WR</v>
      </c>
      <c r="BL295" s="13">
        <f t="shared" si="4"/>
        <v>10.881698857294221</v>
      </c>
      <c r="BN295">
        <v>45</v>
      </c>
      <c r="BO295" t="s">
        <v>512</v>
      </c>
      <c r="BP295" t="s">
        <v>146</v>
      </c>
      <c r="BQ295">
        <v>195.87057943129599</v>
      </c>
      <c r="BR295">
        <v>6.5137264672636981</v>
      </c>
      <c r="BS295" t="s">
        <v>350</v>
      </c>
      <c r="BT295">
        <v>10.881698857294221</v>
      </c>
    </row>
    <row r="296" spans="58:72" x14ac:dyDescent="0.35">
      <c r="BF296">
        <v>46</v>
      </c>
      <c r="BG296" t="str">
        <v>Brandin Cooks</v>
      </c>
      <c r="BH296" t="str">
        <v>DAL</v>
      </c>
      <c r="BI296" s="10">
        <v>195.86451948134396</v>
      </c>
      <c r="BJ296" s="97">
        <v>6.512143972714628</v>
      </c>
      <c r="BK296" t="str">
        <v>WR</v>
      </c>
      <c r="BL296" s="13">
        <f t="shared" si="4"/>
        <v>10.881362193407998</v>
      </c>
      <c r="BN296">
        <v>46</v>
      </c>
      <c r="BO296" t="s">
        <v>447</v>
      </c>
      <c r="BP296" t="s">
        <v>119</v>
      </c>
      <c r="BQ296">
        <v>195.86451948134396</v>
      </c>
      <c r="BR296">
        <v>6.512143972714628</v>
      </c>
      <c r="BS296" t="s">
        <v>350</v>
      </c>
      <c r="BT296">
        <v>10.881362193407998</v>
      </c>
    </row>
    <row r="297" spans="58:72" x14ac:dyDescent="0.35">
      <c r="BF297">
        <v>47</v>
      </c>
      <c r="BG297" t="str">
        <v>Diontae Johnson</v>
      </c>
      <c r="BH297" t="str">
        <v>CAR</v>
      </c>
      <c r="BI297" s="10">
        <v>193.76513184949198</v>
      </c>
      <c r="BJ297" s="97">
        <v>5.9639101572395825</v>
      </c>
      <c r="BK297" t="str">
        <v>WR</v>
      </c>
      <c r="BL297" s="13">
        <f t="shared" si="4"/>
        <v>10.764729547193999</v>
      </c>
      <c r="BN297">
        <v>47</v>
      </c>
      <c r="BO297" t="s">
        <v>614</v>
      </c>
      <c r="BP297" t="s">
        <v>83</v>
      </c>
      <c r="BQ297">
        <v>193.76513184949198</v>
      </c>
      <c r="BR297">
        <v>5.9639101572395825</v>
      </c>
      <c r="BS297" t="s">
        <v>350</v>
      </c>
      <c r="BT297">
        <v>10.764729547193999</v>
      </c>
    </row>
    <row r="298" spans="58:72" x14ac:dyDescent="0.35">
      <c r="BF298">
        <v>48</v>
      </c>
      <c r="BG298" t="str">
        <v>Xavier Worthy</v>
      </c>
      <c r="BH298" t="str">
        <v>KC</v>
      </c>
      <c r="BI298" s="10">
        <v>190.50636523519995</v>
      </c>
      <c r="BJ298" s="97">
        <v>5.1129162637869534</v>
      </c>
      <c r="BK298" t="str">
        <v>WR</v>
      </c>
      <c r="BL298" s="13">
        <f t="shared" si="4"/>
        <v>10.583686957511109</v>
      </c>
      <c r="BN298">
        <v>48</v>
      </c>
      <c r="BO298" t="s">
        <v>1722</v>
      </c>
      <c r="BP298" t="s">
        <v>183</v>
      </c>
      <c r="BQ298">
        <v>190.50636523519995</v>
      </c>
      <c r="BR298">
        <v>5.1129162637869534</v>
      </c>
      <c r="BS298" t="s">
        <v>350</v>
      </c>
      <c r="BT298">
        <v>10.583686957511109</v>
      </c>
    </row>
    <row r="299" spans="58:72" x14ac:dyDescent="0.35">
      <c r="BF299">
        <v>49</v>
      </c>
      <c r="BG299" t="str">
        <v>Jakobi Meyers</v>
      </c>
      <c r="BH299" t="str">
        <v>LV</v>
      </c>
      <c r="BI299" s="10">
        <v>188.34499557999993</v>
      </c>
      <c r="BJ299" s="97">
        <v>4.5484964707271107</v>
      </c>
      <c r="BK299" t="str">
        <v>WR</v>
      </c>
      <c r="BL299" s="13">
        <f t="shared" si="4"/>
        <v>10.463610865555552</v>
      </c>
      <c r="BN299">
        <v>49</v>
      </c>
      <c r="BO299" t="s">
        <v>701</v>
      </c>
      <c r="BP299" t="s">
        <v>209</v>
      </c>
      <c r="BQ299">
        <v>188.34499557999993</v>
      </c>
      <c r="BR299">
        <v>4.5484964707271107</v>
      </c>
      <c r="BS299" t="s">
        <v>350</v>
      </c>
      <c r="BT299">
        <v>10.463610865555552</v>
      </c>
    </row>
    <row r="300" spans="58:72" x14ac:dyDescent="0.35">
      <c r="BF300">
        <v>50</v>
      </c>
      <c r="BG300" t="str">
        <v>Keenan Allen</v>
      </c>
      <c r="BH300" t="str">
        <v>CHI</v>
      </c>
      <c r="BI300" s="10">
        <v>187.89701111999995</v>
      </c>
      <c r="BJ300" s="97">
        <v>4.4315098666083355</v>
      </c>
      <c r="BK300" t="str">
        <v>WR</v>
      </c>
      <c r="BL300" s="13">
        <f t="shared" si="4"/>
        <v>10.438722839999997</v>
      </c>
      <c r="BN300">
        <v>50</v>
      </c>
      <c r="BO300" t="s">
        <v>812</v>
      </c>
      <c r="BP300" t="s">
        <v>92</v>
      </c>
      <c r="BQ300">
        <v>187.89701111999995</v>
      </c>
      <c r="BR300">
        <v>4.4315098666083355</v>
      </c>
      <c r="BS300" t="s">
        <v>350</v>
      </c>
      <c r="BT300">
        <v>10.438722839999997</v>
      </c>
    </row>
    <row r="301" spans="58:72" x14ac:dyDescent="0.35">
      <c r="BF301">
        <v>51</v>
      </c>
      <c r="BG301" t="str">
        <v>Calvin Ridley</v>
      </c>
      <c r="BH301" t="str">
        <v>TEN</v>
      </c>
      <c r="BI301" s="10">
        <v>187.40898880703998</v>
      </c>
      <c r="BJ301" s="97">
        <v>4.3040677827302956</v>
      </c>
      <c r="BK301" t="str">
        <v>WR</v>
      </c>
      <c r="BL301" s="13">
        <f t="shared" si="4"/>
        <v>10.411610489279999</v>
      </c>
      <c r="BN301">
        <v>51</v>
      </c>
      <c r="BO301" t="s">
        <v>477</v>
      </c>
      <c r="BP301" t="s">
        <v>303</v>
      </c>
      <c r="BQ301">
        <v>187.40898880703998</v>
      </c>
      <c r="BR301">
        <v>4.3040677827302956</v>
      </c>
      <c r="BS301" t="s">
        <v>350</v>
      </c>
      <c r="BT301">
        <v>10.411610489279999</v>
      </c>
    </row>
    <row r="302" spans="58:72" x14ac:dyDescent="0.35">
      <c r="BF302">
        <v>52</v>
      </c>
      <c r="BG302" t="str">
        <v>Tyler Lockett</v>
      </c>
      <c r="BH302" t="str">
        <v>SEA</v>
      </c>
      <c r="BI302" s="10">
        <v>185.2405778004096</v>
      </c>
      <c r="BJ302" s="97">
        <v>3.7378092120658799</v>
      </c>
      <c r="BK302" t="str">
        <v>WR</v>
      </c>
      <c r="BL302" s="13">
        <f t="shared" si="4"/>
        <v>10.291143211133866</v>
      </c>
      <c r="BN302">
        <v>52</v>
      </c>
      <c r="BO302" t="s">
        <v>1088</v>
      </c>
      <c r="BP302" t="s">
        <v>280</v>
      </c>
      <c r="BQ302">
        <v>185.2405778004096</v>
      </c>
      <c r="BR302">
        <v>3.7378092120658799</v>
      </c>
      <c r="BS302" t="s">
        <v>350</v>
      </c>
      <c r="BT302">
        <v>10.291143211133866</v>
      </c>
    </row>
    <row r="303" spans="58:72" x14ac:dyDescent="0.35">
      <c r="BF303">
        <v>53</v>
      </c>
      <c r="BG303" t="str">
        <v>Mike Williams</v>
      </c>
      <c r="BH303" t="str">
        <v>NYJ</v>
      </c>
      <c r="BI303" s="10">
        <v>184.81528119053996</v>
      </c>
      <c r="BJ303" s="97">
        <v>3.6267473102046472</v>
      </c>
      <c r="BK303" t="str">
        <v>WR</v>
      </c>
      <c r="BL303" s="13">
        <f t="shared" si="4"/>
        <v>10.267515621696665</v>
      </c>
      <c r="BN303">
        <v>53</v>
      </c>
      <c r="BO303" t="s">
        <v>903</v>
      </c>
      <c r="BP303" t="s">
        <v>259</v>
      </c>
      <c r="BQ303">
        <v>184.81528119053996</v>
      </c>
      <c r="BR303">
        <v>3.6267473102046472</v>
      </c>
      <c r="BS303" t="s">
        <v>350</v>
      </c>
      <c r="BT303">
        <v>10.267515621696665</v>
      </c>
    </row>
    <row r="304" spans="58:72" x14ac:dyDescent="0.35">
      <c r="BF304">
        <v>54</v>
      </c>
      <c r="BG304" t="str">
        <v>Demarcus Robinson</v>
      </c>
      <c r="BH304" t="str">
        <v>LAR</v>
      </c>
      <c r="BI304" s="10">
        <v>182.08275822063598</v>
      </c>
      <c r="BJ304" s="97">
        <v>2.9131766141907138</v>
      </c>
      <c r="BK304" t="str">
        <v>WR</v>
      </c>
      <c r="BL304" s="13">
        <f t="shared" si="4"/>
        <v>10.115708790035333</v>
      </c>
      <c r="BN304">
        <v>54</v>
      </c>
      <c r="BO304" t="s">
        <v>583</v>
      </c>
      <c r="BP304" t="s">
        <v>207</v>
      </c>
      <c r="BQ304">
        <v>182.08275822063598</v>
      </c>
      <c r="BR304">
        <v>2.9131766141907138</v>
      </c>
      <c r="BS304" t="s">
        <v>350</v>
      </c>
      <c r="BT304">
        <v>10.115708790035333</v>
      </c>
    </row>
    <row r="305" spans="58:72" x14ac:dyDescent="0.35">
      <c r="BF305">
        <v>55</v>
      </c>
      <c r="BG305" t="str">
        <v>Marquise Brown</v>
      </c>
      <c r="BH305" t="str">
        <v>KC</v>
      </c>
      <c r="BI305" s="10">
        <v>178.24527107071995</v>
      </c>
      <c r="BJ305" s="97">
        <v>1.9110557146886948</v>
      </c>
      <c r="BK305" t="str">
        <v>WR</v>
      </c>
      <c r="BL305" s="13">
        <f t="shared" si="4"/>
        <v>9.9025150594844416</v>
      </c>
      <c r="BN305">
        <v>55</v>
      </c>
      <c r="BO305" t="s">
        <v>876</v>
      </c>
      <c r="BP305" t="s">
        <v>183</v>
      </c>
      <c r="BQ305">
        <v>178.24527107071995</v>
      </c>
      <c r="BR305">
        <v>1.9110557146886948</v>
      </c>
      <c r="BS305" t="s">
        <v>350</v>
      </c>
      <c r="BT305">
        <v>9.9025150594844416</v>
      </c>
    </row>
    <row r="306" spans="58:72" x14ac:dyDescent="0.35">
      <c r="BF306">
        <v>56</v>
      </c>
      <c r="BG306" t="str">
        <v>Roman Wilson</v>
      </c>
      <c r="BH306" t="str">
        <v>PIT</v>
      </c>
      <c r="BI306" s="10">
        <v>177.63091833564002</v>
      </c>
      <c r="BJ306" s="97">
        <v>1.7506237206679984</v>
      </c>
      <c r="BK306" t="str">
        <v>WR</v>
      </c>
      <c r="BL306" s="13">
        <f t="shared" si="4"/>
        <v>9.8683843519800014</v>
      </c>
      <c r="BN306">
        <v>56</v>
      </c>
      <c r="BO306" t="s">
        <v>1729</v>
      </c>
      <c r="BP306" t="s">
        <v>273</v>
      </c>
      <c r="BQ306">
        <v>177.63091833564002</v>
      </c>
      <c r="BR306">
        <v>1.7506237206679984</v>
      </c>
      <c r="BS306" t="s">
        <v>350</v>
      </c>
      <c r="BT306">
        <v>9.8683843519800014</v>
      </c>
    </row>
    <row r="307" spans="58:72" x14ac:dyDescent="0.35">
      <c r="BF307">
        <v>57</v>
      </c>
      <c r="BG307" t="str">
        <v>Jahan Dotson</v>
      </c>
      <c r="BH307" t="str">
        <v>WSH</v>
      </c>
      <c r="BI307" s="10">
        <v>170.92714034264537</v>
      </c>
      <c r="BJ307" s="97">
        <v>0</v>
      </c>
      <c r="BK307" t="str">
        <v>WR</v>
      </c>
      <c r="BL307" s="13">
        <f t="shared" si="4"/>
        <v>9.4959522412580757</v>
      </c>
      <c r="BN307">
        <v>57</v>
      </c>
      <c r="BO307" t="s">
        <v>693</v>
      </c>
      <c r="BP307" t="s">
        <v>1705</v>
      </c>
      <c r="BQ307">
        <v>170.92714034264537</v>
      </c>
      <c r="BR307">
        <v>0</v>
      </c>
      <c r="BS307" t="s">
        <v>350</v>
      </c>
      <c r="BT307">
        <v>9.4959522412580757</v>
      </c>
    </row>
    <row r="308" spans="58:72" x14ac:dyDescent="0.35">
      <c r="BF308">
        <v>58</v>
      </c>
      <c r="BG308" t="str">
        <v>Khalil Shakir</v>
      </c>
      <c r="BH308" t="str">
        <v>BUF</v>
      </c>
      <c r="BI308" s="10">
        <v>169.0431316971264</v>
      </c>
      <c r="BJ308" s="97">
        <v>0</v>
      </c>
      <c r="BK308" t="str">
        <v>WR</v>
      </c>
      <c r="BL308" s="13">
        <f t="shared" si="4"/>
        <v>9.3912850942848003</v>
      </c>
      <c r="BN308">
        <v>58</v>
      </c>
      <c r="BO308" t="s">
        <v>830</v>
      </c>
      <c r="BP308" t="s">
        <v>72</v>
      </c>
      <c r="BQ308">
        <v>169.0431316971264</v>
      </c>
      <c r="BR308">
        <v>0</v>
      </c>
      <c r="BS308" t="s">
        <v>350</v>
      </c>
      <c r="BT308">
        <v>9.3912850942848003</v>
      </c>
    </row>
    <row r="309" spans="58:72" x14ac:dyDescent="0.35">
      <c r="BF309">
        <v>59</v>
      </c>
      <c r="BG309" t="str">
        <v>Romeo Doubs</v>
      </c>
      <c r="BH309" t="str">
        <v>GB</v>
      </c>
      <c r="BI309" s="10">
        <v>167.26094341017603</v>
      </c>
      <c r="BJ309" s="97">
        <v>0</v>
      </c>
      <c r="BK309" t="str">
        <v>WR</v>
      </c>
      <c r="BL309" s="13">
        <f t="shared" si="4"/>
        <v>9.2922746338986677</v>
      </c>
      <c r="BN309">
        <v>59</v>
      </c>
      <c r="BO309" t="s">
        <v>978</v>
      </c>
      <c r="BP309" t="s">
        <v>146</v>
      </c>
      <c r="BQ309">
        <v>167.26094341017603</v>
      </c>
      <c r="BR309">
        <v>0</v>
      </c>
      <c r="BS309" t="s">
        <v>350</v>
      </c>
      <c r="BT309">
        <v>9.2922746338986677</v>
      </c>
    </row>
    <row r="310" spans="58:72" x14ac:dyDescent="0.35">
      <c r="BF310">
        <v>60</v>
      </c>
      <c r="BG310" t="str">
        <v>Rashid Shaheed</v>
      </c>
      <c r="BH310" t="str">
        <v>NO</v>
      </c>
      <c r="BI310" s="10">
        <v>166.27349196565984</v>
      </c>
      <c r="BJ310" s="97">
        <v>0</v>
      </c>
      <c r="BK310" t="str">
        <v>WR</v>
      </c>
      <c r="BL310" s="13">
        <f t="shared" si="4"/>
        <v>9.2374162203144365</v>
      </c>
      <c r="BN310">
        <v>60</v>
      </c>
      <c r="BO310" t="s">
        <v>961</v>
      </c>
      <c r="BP310" t="s">
        <v>243</v>
      </c>
      <c r="BQ310">
        <v>166.27349196565984</v>
      </c>
      <c r="BR310">
        <v>0</v>
      </c>
      <c r="BS310" t="s">
        <v>350</v>
      </c>
      <c r="BT310">
        <v>9.2374162203144365</v>
      </c>
    </row>
    <row r="311" spans="58:72" x14ac:dyDescent="0.35">
      <c r="BF311">
        <v>61</v>
      </c>
      <c r="BG311" t="str">
        <v>Darnell Mooney</v>
      </c>
      <c r="BH311" t="str">
        <v>ATL</v>
      </c>
      <c r="BI311" s="10">
        <v>166.18720159641595</v>
      </c>
      <c r="BJ311" s="97">
        <v>0</v>
      </c>
      <c r="BK311" t="str">
        <v>WR</v>
      </c>
      <c r="BL311" s="13">
        <f t="shared" si="4"/>
        <v>9.2326223109119976</v>
      </c>
      <c r="BN311">
        <v>61</v>
      </c>
      <c r="BO311" t="s">
        <v>557</v>
      </c>
      <c r="BP311" t="s">
        <v>50</v>
      </c>
      <c r="BQ311">
        <v>166.18720159641595</v>
      </c>
      <c r="BR311">
        <v>0</v>
      </c>
      <c r="BS311" t="s">
        <v>350</v>
      </c>
      <c r="BT311">
        <v>9.2326223109119976</v>
      </c>
    </row>
    <row r="312" spans="58:72" x14ac:dyDescent="0.35">
      <c r="BF312">
        <v>62</v>
      </c>
      <c r="BG312" t="str">
        <v>Joshua Palmer</v>
      </c>
      <c r="BH312" t="str">
        <v>LAC</v>
      </c>
      <c r="BI312" s="10">
        <v>165.96134845317721</v>
      </c>
      <c r="BJ312" s="97">
        <v>0</v>
      </c>
      <c r="BK312" t="str">
        <v>WR</v>
      </c>
      <c r="BL312" s="13">
        <f t="shared" si="4"/>
        <v>9.2200749140653997</v>
      </c>
      <c r="BN312">
        <v>62</v>
      </c>
      <c r="BO312" t="s">
        <v>1535</v>
      </c>
      <c r="BP312" t="s">
        <v>199</v>
      </c>
      <c r="BQ312">
        <v>165.96134845317721</v>
      </c>
      <c r="BR312">
        <v>0</v>
      </c>
      <c r="BS312" t="s">
        <v>350</v>
      </c>
      <c r="BT312">
        <v>9.2200749140653997</v>
      </c>
    </row>
    <row r="313" spans="58:72" x14ac:dyDescent="0.35">
      <c r="BF313">
        <v>63</v>
      </c>
      <c r="BG313" t="str">
        <v>Rome Odunze</v>
      </c>
      <c r="BH313" t="str">
        <v>CHI</v>
      </c>
      <c r="BI313" s="10">
        <v>164.57851025279996</v>
      </c>
      <c r="BJ313" s="97">
        <v>0</v>
      </c>
      <c r="BK313" t="str">
        <v>WR</v>
      </c>
      <c r="BL313" s="13">
        <f t="shared" si="4"/>
        <v>9.1432505695999975</v>
      </c>
      <c r="BN313">
        <v>63</v>
      </c>
      <c r="BO313" t="s">
        <v>1734</v>
      </c>
      <c r="BP313" t="s">
        <v>92</v>
      </c>
      <c r="BQ313">
        <v>164.57851025279996</v>
      </c>
      <c r="BR313">
        <v>0</v>
      </c>
      <c r="BS313" t="s">
        <v>350</v>
      </c>
      <c r="BT313">
        <v>9.1432505695999975</v>
      </c>
    </row>
    <row r="314" spans="58:72" x14ac:dyDescent="0.35">
      <c r="BF314">
        <v>64</v>
      </c>
      <c r="BG314" t="str">
        <v>Gabe Davis</v>
      </c>
      <c r="BH314" t="str">
        <v>JAX</v>
      </c>
      <c r="BI314" s="10">
        <v>162.05721517439997</v>
      </c>
      <c r="BJ314" s="97">
        <v>0</v>
      </c>
      <c r="BK314" t="str">
        <v>WR</v>
      </c>
      <c r="BL314" s="13">
        <f t="shared" si="4"/>
        <v>9.0031786207999982</v>
      </c>
      <c r="BN314">
        <v>64</v>
      </c>
      <c r="BO314" t="s">
        <v>649</v>
      </c>
      <c r="BP314" t="s">
        <v>174</v>
      </c>
      <c r="BQ314">
        <v>162.05721517439997</v>
      </c>
      <c r="BR314">
        <v>0</v>
      </c>
      <c r="BS314" t="s">
        <v>350</v>
      </c>
      <c r="BT314">
        <v>9.0031786207999982</v>
      </c>
    </row>
    <row r="315" spans="58:72" x14ac:dyDescent="0.35">
      <c r="BF315">
        <v>65</v>
      </c>
      <c r="BG315" t="str">
        <v>Josh Downs</v>
      </c>
      <c r="BH315" t="str">
        <v>IND</v>
      </c>
      <c r="BI315" s="10">
        <v>158.88459322982405</v>
      </c>
      <c r="BJ315" s="97">
        <v>0</v>
      </c>
      <c r="BK315" t="str">
        <v>WR</v>
      </c>
      <c r="BL315" s="13">
        <f t="shared" si="4"/>
        <v>8.8269218461013352</v>
      </c>
      <c r="BN315">
        <v>65</v>
      </c>
      <c r="BO315" t="s">
        <v>777</v>
      </c>
      <c r="BP315" t="s">
        <v>165</v>
      </c>
      <c r="BQ315">
        <v>158.88459322982405</v>
      </c>
      <c r="BR315">
        <v>0</v>
      </c>
      <c r="BS315" t="s">
        <v>350</v>
      </c>
      <c r="BT315">
        <v>8.8269218461013352</v>
      </c>
    </row>
    <row r="316" spans="58:72" x14ac:dyDescent="0.35">
      <c r="BF316">
        <v>66</v>
      </c>
      <c r="BG316" t="str">
        <v>Jerry Jeudy</v>
      </c>
      <c r="BH316" t="str">
        <v>CLE</v>
      </c>
      <c r="BI316" s="10">
        <v>158.32858026562502</v>
      </c>
      <c r="BJ316" s="97">
        <v>0</v>
      </c>
      <c r="BK316" t="str">
        <v>WR</v>
      </c>
      <c r="BL316" s="13">
        <f t="shared" si="4"/>
        <v>8.7960322369791673</v>
      </c>
      <c r="BN316">
        <v>66</v>
      </c>
      <c r="BO316" t="s">
        <v>750</v>
      </c>
      <c r="BP316" t="s">
        <v>111</v>
      </c>
      <c r="BQ316">
        <v>158.32858026562502</v>
      </c>
      <c r="BR316">
        <v>0</v>
      </c>
      <c r="BS316" t="s">
        <v>350</v>
      </c>
      <c r="BT316">
        <v>8.7960322369791673</v>
      </c>
    </row>
    <row r="317" spans="58:72" x14ac:dyDescent="0.35">
      <c r="BF317">
        <v>67</v>
      </c>
      <c r="BG317" t="str">
        <v>Wan'Dale Robinson</v>
      </c>
      <c r="BH317" t="str">
        <v>NYG</v>
      </c>
      <c r="BI317" s="10">
        <v>157.69595957785594</v>
      </c>
      <c r="BJ317" s="97">
        <v>0</v>
      </c>
      <c r="BK317" t="str">
        <v>WR</v>
      </c>
      <c r="BL317" s="13">
        <f t="shared" si="4"/>
        <v>8.7608866432142189</v>
      </c>
      <c r="BN317">
        <v>67</v>
      </c>
      <c r="BO317" t="s">
        <v>1102</v>
      </c>
      <c r="BP317" t="s">
        <v>251</v>
      </c>
      <c r="BQ317">
        <v>157.69595957785594</v>
      </c>
      <c r="BR317">
        <v>0</v>
      </c>
      <c r="BS317" t="s">
        <v>350</v>
      </c>
      <c r="BT317">
        <v>8.7608866432142189</v>
      </c>
    </row>
    <row r="318" spans="58:72" x14ac:dyDescent="0.35">
      <c r="BF318">
        <v>68</v>
      </c>
      <c r="BG318" t="str">
        <v>Quentin Johnston</v>
      </c>
      <c r="BH318" t="str">
        <v>LAC</v>
      </c>
      <c r="BI318" s="10">
        <v>153.752783135133</v>
      </c>
      <c r="BJ318" s="97">
        <v>0</v>
      </c>
      <c r="BK318" t="str">
        <v>WR</v>
      </c>
      <c r="BL318" s="13">
        <f t="shared" si="4"/>
        <v>8.5418212852851667</v>
      </c>
      <c r="BN318">
        <v>68</v>
      </c>
      <c r="BO318" t="s">
        <v>949</v>
      </c>
      <c r="BP318" t="s">
        <v>199</v>
      </c>
      <c r="BQ318">
        <v>153.752783135133</v>
      </c>
      <c r="BR318">
        <v>0</v>
      </c>
      <c r="BS318" t="s">
        <v>350</v>
      </c>
      <c r="BT318">
        <v>8.5418212852851667</v>
      </c>
    </row>
    <row r="319" spans="58:72" x14ac:dyDescent="0.35">
      <c r="BF319">
        <v>69</v>
      </c>
      <c r="BG319" t="str">
        <v>Adam Thielen</v>
      </c>
      <c r="BH319" t="str">
        <v>CAR</v>
      </c>
      <c r="BI319" s="10">
        <v>148.93449147700198</v>
      </c>
      <c r="BJ319" s="97">
        <v>0</v>
      </c>
      <c r="BK319" t="str">
        <v>WR</v>
      </c>
      <c r="BL319" s="13">
        <f t="shared" si="4"/>
        <v>8.2741384153889985</v>
      </c>
      <c r="BN319">
        <v>69</v>
      </c>
      <c r="BO319" t="s">
        <v>391</v>
      </c>
      <c r="BP319" t="s">
        <v>83</v>
      </c>
      <c r="BQ319">
        <v>148.93449147700198</v>
      </c>
      <c r="BR319">
        <v>0</v>
      </c>
      <c r="BS319" t="s">
        <v>350</v>
      </c>
      <c r="BT319">
        <v>8.2741384153889985</v>
      </c>
    </row>
    <row r="320" spans="58:72" x14ac:dyDescent="0.35">
      <c r="BF320">
        <v>70</v>
      </c>
      <c r="BG320" t="str">
        <v>Jermaine Burton</v>
      </c>
      <c r="BH320" t="str">
        <v>CIN</v>
      </c>
      <c r="BI320" s="10">
        <v>145.12456748790004</v>
      </c>
      <c r="BJ320" s="97">
        <v>0</v>
      </c>
      <c r="BK320" t="str">
        <v>WR</v>
      </c>
      <c r="BL320" s="13">
        <f t="shared" si="4"/>
        <v>8.0624759715500023</v>
      </c>
      <c r="BN320">
        <v>70</v>
      </c>
      <c r="BO320" t="s">
        <v>1740</v>
      </c>
      <c r="BP320" t="s">
        <v>103</v>
      </c>
      <c r="BQ320">
        <v>145.12456748790004</v>
      </c>
      <c r="BR320">
        <v>0</v>
      </c>
      <c r="BS320" t="s">
        <v>350</v>
      </c>
      <c r="BT320">
        <v>8.0624759715500023</v>
      </c>
    </row>
    <row r="321" spans="58:72" x14ac:dyDescent="0.35">
      <c r="BF321">
        <v>71</v>
      </c>
      <c r="BG321" t="str">
        <v>Malachi Corley</v>
      </c>
      <c r="BH321" t="str">
        <v>NYJ</v>
      </c>
      <c r="BI321" s="10">
        <v>141.11064554108478</v>
      </c>
      <c r="BJ321" s="97">
        <v>0</v>
      </c>
      <c r="BK321" t="str">
        <v>WR</v>
      </c>
      <c r="BL321" s="13">
        <f t="shared" si="4"/>
        <v>7.8394803078380431</v>
      </c>
      <c r="BN321">
        <v>71</v>
      </c>
      <c r="BO321" t="s">
        <v>1742</v>
      </c>
      <c r="BP321" t="s">
        <v>259</v>
      </c>
      <c r="BQ321">
        <v>141.11064554108478</v>
      </c>
      <c r="BR321">
        <v>0</v>
      </c>
      <c r="BS321" t="s">
        <v>350</v>
      </c>
      <c r="BT321">
        <v>7.8394803078380431</v>
      </c>
    </row>
    <row r="322" spans="58:72" x14ac:dyDescent="0.35">
      <c r="BF322">
        <v>72</v>
      </c>
      <c r="BG322" t="str">
        <v>Adonai Mitchell</v>
      </c>
      <c r="BH322" t="str">
        <v>IND</v>
      </c>
      <c r="BI322" s="10">
        <v>139.84192661824</v>
      </c>
      <c r="BJ322" s="97">
        <v>0</v>
      </c>
      <c r="BK322" t="str">
        <v>WR</v>
      </c>
      <c r="BL322" s="13">
        <f t="shared" si="4"/>
        <v>7.768995923235555</v>
      </c>
      <c r="BN322">
        <v>72</v>
      </c>
      <c r="BO322" t="s">
        <v>1745</v>
      </c>
      <c r="BP322" t="s">
        <v>165</v>
      </c>
      <c r="BQ322">
        <v>139.84192661824</v>
      </c>
      <c r="BR322">
        <v>0</v>
      </c>
      <c r="BS322" t="s">
        <v>350</v>
      </c>
      <c r="BT322">
        <v>7.768995923235555</v>
      </c>
    </row>
    <row r="323" spans="58:72" x14ac:dyDescent="0.35">
      <c r="BF323">
        <v>73</v>
      </c>
      <c r="BG323" t="str">
        <v>Demario Douglas</v>
      </c>
      <c r="BH323" t="str">
        <v>NE</v>
      </c>
      <c r="BI323" s="10">
        <v>132.86319374999999</v>
      </c>
      <c r="BJ323" s="97">
        <v>0</v>
      </c>
      <c r="BK323" t="str">
        <v>WR</v>
      </c>
      <c r="BL323" s="13">
        <f t="shared" ref="BL323:BL386" si="5">BI323/18</f>
        <v>7.3812885416666667</v>
      </c>
      <c r="BN323">
        <v>73</v>
      </c>
      <c r="BO323" t="s">
        <v>584</v>
      </c>
      <c r="BP323" t="s">
        <v>236</v>
      </c>
      <c r="BQ323">
        <v>132.86319374999999</v>
      </c>
      <c r="BR323">
        <v>0</v>
      </c>
      <c r="BS323" t="s">
        <v>350</v>
      </c>
      <c r="BT323">
        <v>7.3812885416666667</v>
      </c>
    </row>
    <row r="324" spans="58:72" x14ac:dyDescent="0.35">
      <c r="BF324">
        <v>74</v>
      </c>
      <c r="BG324" t="str">
        <v>Josh Reynolds</v>
      </c>
      <c r="BH324" t="str">
        <v>DEN</v>
      </c>
      <c r="BI324" s="10">
        <v>130.70364037730997</v>
      </c>
      <c r="BJ324" s="97">
        <v>0</v>
      </c>
      <c r="BK324" t="str">
        <v>WR</v>
      </c>
      <c r="BL324" s="13">
        <f t="shared" si="5"/>
        <v>7.2613133542949981</v>
      </c>
      <c r="BN324">
        <v>74</v>
      </c>
      <c r="BO324" t="s">
        <v>783</v>
      </c>
      <c r="BP324" t="s">
        <v>129</v>
      </c>
      <c r="BQ324">
        <v>130.70364037730997</v>
      </c>
      <c r="BR324">
        <v>0</v>
      </c>
      <c r="BS324" t="s">
        <v>350</v>
      </c>
      <c r="BT324">
        <v>7.2613133542949981</v>
      </c>
    </row>
    <row r="325" spans="58:72" x14ac:dyDescent="0.35">
      <c r="BF325">
        <v>75</v>
      </c>
      <c r="BG325" t="str">
        <v>Marvin Mims</v>
      </c>
      <c r="BH325" t="str">
        <v>DEN</v>
      </c>
      <c r="BI325" s="10">
        <v>128.3212507248</v>
      </c>
      <c r="BJ325" s="97">
        <v>0</v>
      </c>
      <c r="BK325" t="str">
        <v>WR</v>
      </c>
      <c r="BL325" s="13">
        <f t="shared" si="5"/>
        <v>7.1289583735999997</v>
      </c>
      <c r="BN325">
        <v>75</v>
      </c>
      <c r="BO325" t="s">
        <v>880</v>
      </c>
      <c r="BP325" t="s">
        <v>129</v>
      </c>
      <c r="BQ325">
        <v>128.3212507248</v>
      </c>
      <c r="BR325">
        <v>0</v>
      </c>
      <c r="BS325" t="s">
        <v>350</v>
      </c>
      <c r="BT325">
        <v>7.1289583735999997</v>
      </c>
    </row>
    <row r="326" spans="58:72" x14ac:dyDescent="0.35">
      <c r="BF326">
        <v>76</v>
      </c>
      <c r="BG326" t="str">
        <v>Rashod Bateman</v>
      </c>
      <c r="BH326" t="str">
        <v>BAL</v>
      </c>
      <c r="BI326" s="10">
        <v>127.84333200408</v>
      </c>
      <c r="BJ326" s="97">
        <v>0</v>
      </c>
      <c r="BK326" t="str">
        <v>WR</v>
      </c>
      <c r="BL326" s="13">
        <f t="shared" si="5"/>
        <v>7.1024073335599995</v>
      </c>
      <c r="BN326">
        <v>76</v>
      </c>
      <c r="BO326" t="s">
        <v>962</v>
      </c>
      <c r="BP326" t="s">
        <v>59</v>
      </c>
      <c r="BQ326">
        <v>127.84333200408</v>
      </c>
      <c r="BR326">
        <v>0</v>
      </c>
      <c r="BS326" t="s">
        <v>350</v>
      </c>
      <c r="BT326">
        <v>7.1024073335599995</v>
      </c>
    </row>
    <row r="327" spans="58:72" x14ac:dyDescent="0.35">
      <c r="BF327">
        <v>77</v>
      </c>
      <c r="BG327" t="str">
        <v>Darius Slayton</v>
      </c>
      <c r="BH327" t="str">
        <v>NYG</v>
      </c>
      <c r="BI327" s="10">
        <v>122.79170454270718</v>
      </c>
      <c r="BJ327" s="97">
        <v>0</v>
      </c>
      <c r="BK327" t="str">
        <v>WR</v>
      </c>
      <c r="BL327" s="13">
        <f t="shared" si="5"/>
        <v>6.8217613634837324</v>
      </c>
      <c r="BN327">
        <v>77</v>
      </c>
      <c r="BO327" t="s">
        <v>556</v>
      </c>
      <c r="BP327" t="s">
        <v>251</v>
      </c>
      <c r="BQ327">
        <v>122.79170454270718</v>
      </c>
      <c r="BR327">
        <v>0</v>
      </c>
      <c r="BS327" t="s">
        <v>350</v>
      </c>
      <c r="BT327">
        <v>6.8217613634837324</v>
      </c>
    </row>
    <row r="328" spans="58:72" x14ac:dyDescent="0.35">
      <c r="BF328">
        <v>78</v>
      </c>
      <c r="BG328" t="str">
        <v>Kendrick Bourne</v>
      </c>
      <c r="BH328" t="str">
        <v>NE</v>
      </c>
      <c r="BI328" s="10">
        <v>121.88981354009599</v>
      </c>
      <c r="BJ328" s="97">
        <v>0</v>
      </c>
      <c r="BK328" t="str">
        <v>WR</v>
      </c>
      <c r="BL328" s="13">
        <f t="shared" si="5"/>
        <v>6.7716563077831102</v>
      </c>
      <c r="BN328">
        <v>78</v>
      </c>
      <c r="BO328" t="s">
        <v>818</v>
      </c>
      <c r="BP328" t="s">
        <v>236</v>
      </c>
      <c r="BQ328">
        <v>121.88981354009599</v>
      </c>
      <c r="BR328">
        <v>0</v>
      </c>
      <c r="BS328" t="s">
        <v>350</v>
      </c>
      <c r="BT328">
        <v>6.7716563077831102</v>
      </c>
    </row>
    <row r="329" spans="58:72" x14ac:dyDescent="0.35">
      <c r="BF329">
        <v>79</v>
      </c>
      <c r="BG329" t="str">
        <v>Ja'Lynn Polk</v>
      </c>
      <c r="BH329" t="str">
        <v>NE</v>
      </c>
      <c r="BI329" s="10">
        <v>119.12327163689679</v>
      </c>
      <c r="BJ329" s="97">
        <v>0</v>
      </c>
      <c r="BK329" t="str">
        <v>WR</v>
      </c>
      <c r="BL329" s="13">
        <f t="shared" si="5"/>
        <v>6.6179595353831546</v>
      </c>
      <c r="BN329">
        <v>79</v>
      </c>
      <c r="BO329" t="s">
        <v>1750</v>
      </c>
      <c r="BP329" t="s">
        <v>236</v>
      </c>
      <c r="BQ329">
        <v>119.12327163689679</v>
      </c>
      <c r="BR329">
        <v>0</v>
      </c>
      <c r="BS329" t="s">
        <v>350</v>
      </c>
      <c r="BT329">
        <v>6.6179595353831546</v>
      </c>
    </row>
    <row r="330" spans="58:72" x14ac:dyDescent="0.35">
      <c r="BF330">
        <v>80</v>
      </c>
      <c r="BG330" t="str">
        <v>Michael Wilson</v>
      </c>
      <c r="BH330" t="str">
        <v>ARI</v>
      </c>
      <c r="BI330" s="10">
        <v>117.99678599856</v>
      </c>
      <c r="BJ330" s="97">
        <v>0</v>
      </c>
      <c r="BK330" t="str">
        <v>WR</v>
      </c>
      <c r="BL330" s="13">
        <f t="shared" si="5"/>
        <v>6.55537699992</v>
      </c>
      <c r="BN330">
        <v>80</v>
      </c>
      <c r="BO330" t="s">
        <v>895</v>
      </c>
      <c r="BP330" t="s">
        <v>36</v>
      </c>
      <c r="BQ330">
        <v>117.99678599856</v>
      </c>
      <c r="BR330">
        <v>0</v>
      </c>
      <c r="BS330" t="s">
        <v>350</v>
      </c>
      <c r="BT330">
        <v>6.55537699992</v>
      </c>
    </row>
    <row r="331" spans="58:72" x14ac:dyDescent="0.35">
      <c r="BF331">
        <v>81</v>
      </c>
      <c r="BG331" t="str">
        <v>Rondale Moore</v>
      </c>
      <c r="BH331" t="str">
        <v>ATL</v>
      </c>
      <c r="BI331" s="10">
        <v>114.06797864542079</v>
      </c>
      <c r="BJ331" s="97">
        <v>0</v>
      </c>
      <c r="BK331" t="str">
        <v>WR</v>
      </c>
      <c r="BL331" s="13">
        <f t="shared" si="5"/>
        <v>6.3371099247456</v>
      </c>
      <c r="BN331">
        <v>81</v>
      </c>
      <c r="BO331" t="s">
        <v>980</v>
      </c>
      <c r="BP331" t="s">
        <v>50</v>
      </c>
      <c r="BQ331">
        <v>114.06797864542079</v>
      </c>
      <c r="BR331">
        <v>0</v>
      </c>
      <c r="BS331" t="s">
        <v>350</v>
      </c>
      <c r="BT331">
        <v>6.3371099247456</v>
      </c>
    </row>
    <row r="332" spans="58:72" x14ac:dyDescent="0.35">
      <c r="BF332">
        <v>82</v>
      </c>
      <c r="BG332" t="str">
        <v>Troy Franklin</v>
      </c>
      <c r="BH332" t="str">
        <v>DEN</v>
      </c>
      <c r="BI332" s="10">
        <v>110.49965400137998</v>
      </c>
      <c r="BJ332" s="97">
        <v>0</v>
      </c>
      <c r="BK332" t="str">
        <v>WR</v>
      </c>
      <c r="BL332" s="13">
        <f t="shared" si="5"/>
        <v>6.1388696667433322</v>
      </c>
      <c r="BN332">
        <v>82</v>
      </c>
      <c r="BO332" t="s">
        <v>1752</v>
      </c>
      <c r="BP332" t="s">
        <v>129</v>
      </c>
      <c r="BQ332">
        <v>110.49965400137998</v>
      </c>
      <c r="BR332">
        <v>0</v>
      </c>
      <c r="BS332" t="s">
        <v>350</v>
      </c>
      <c r="BT332">
        <v>6.1388696667433322</v>
      </c>
    </row>
    <row r="333" spans="58:72" x14ac:dyDescent="0.35">
      <c r="BF333">
        <v>83</v>
      </c>
      <c r="BG333" t="str">
        <v>Elijah Moore</v>
      </c>
      <c r="BH333" t="str">
        <v>CLE</v>
      </c>
      <c r="BI333" s="10">
        <v>106.34148149625</v>
      </c>
      <c r="BJ333" s="97">
        <v>0</v>
      </c>
      <c r="BK333" t="str">
        <v>WR</v>
      </c>
      <c r="BL333" s="13">
        <f t="shared" si="5"/>
        <v>5.9078600831249997</v>
      </c>
      <c r="BN333">
        <v>83</v>
      </c>
      <c r="BO333" t="s">
        <v>635</v>
      </c>
      <c r="BP333" t="s">
        <v>111</v>
      </c>
      <c r="BQ333">
        <v>106.34148149625</v>
      </c>
      <c r="BR333">
        <v>0</v>
      </c>
      <c r="BS333" t="s">
        <v>350</v>
      </c>
      <c r="BT333">
        <v>5.9078600831249997</v>
      </c>
    </row>
    <row r="334" spans="58:72" x14ac:dyDescent="0.35">
      <c r="BF334">
        <v>84</v>
      </c>
      <c r="BG334" t="str">
        <v>Nelson Agholor</v>
      </c>
      <c r="BH334" t="str">
        <v>BAL</v>
      </c>
      <c r="BI334" s="10">
        <v>105.61686906691202</v>
      </c>
      <c r="BJ334" s="97">
        <v>0</v>
      </c>
      <c r="BK334" t="str">
        <v>WR</v>
      </c>
      <c r="BL334" s="13">
        <f t="shared" si="5"/>
        <v>5.8676038370506678</v>
      </c>
      <c r="BN334">
        <v>84</v>
      </c>
      <c r="BO334" t="s">
        <v>915</v>
      </c>
      <c r="BP334" t="s">
        <v>59</v>
      </c>
      <c r="BQ334">
        <v>105.61686906691202</v>
      </c>
      <c r="BR334">
        <v>0</v>
      </c>
      <c r="BS334" t="s">
        <v>350</v>
      </c>
      <c r="BT334">
        <v>5.8676038370506678</v>
      </c>
    </row>
    <row r="335" spans="58:72" x14ac:dyDescent="0.35">
      <c r="BF335">
        <v>85</v>
      </c>
      <c r="BG335" t="str">
        <v>Andrei Iosivas</v>
      </c>
      <c r="BH335" t="str">
        <v>CIN</v>
      </c>
      <c r="BI335" s="10">
        <v>103.48300021836</v>
      </c>
      <c r="BJ335" s="97">
        <v>0</v>
      </c>
      <c r="BK335" t="str">
        <v>WR</v>
      </c>
      <c r="BL335" s="13">
        <f t="shared" si="5"/>
        <v>5.7490555676866668</v>
      </c>
      <c r="BN335">
        <v>85</v>
      </c>
      <c r="BO335" t="s">
        <v>413</v>
      </c>
      <c r="BP335" t="s">
        <v>103</v>
      </c>
      <c r="BQ335">
        <v>103.48300021836</v>
      </c>
      <c r="BR335">
        <v>0</v>
      </c>
      <c r="BS335" t="s">
        <v>350</v>
      </c>
      <c r="BT335">
        <v>5.7490555676866668</v>
      </c>
    </row>
    <row r="336" spans="58:72" x14ac:dyDescent="0.35">
      <c r="BF336">
        <v>86</v>
      </c>
      <c r="BG336" t="str">
        <v>Jalen Tolbert</v>
      </c>
      <c r="BH336" t="str">
        <v>DAL</v>
      </c>
      <c r="BI336" s="10">
        <v>102.72792106558798</v>
      </c>
      <c r="BJ336" s="97">
        <v>0</v>
      </c>
      <c r="BK336" t="str">
        <v>WR</v>
      </c>
      <c r="BL336" s="13">
        <f t="shared" si="5"/>
        <v>5.7071067258659989</v>
      </c>
      <c r="BN336">
        <v>86</v>
      </c>
      <c r="BO336" t="s">
        <v>708</v>
      </c>
      <c r="BP336" t="s">
        <v>119</v>
      </c>
      <c r="BQ336">
        <v>102.72792106558798</v>
      </c>
      <c r="BR336">
        <v>0</v>
      </c>
      <c r="BS336" t="s">
        <v>350</v>
      </c>
      <c r="BT336">
        <v>5.7071067258659989</v>
      </c>
    </row>
    <row r="337" spans="58:72" x14ac:dyDescent="0.35">
      <c r="BF337">
        <v>87</v>
      </c>
      <c r="BG337" t="str">
        <v>Luke McCaffrey</v>
      </c>
      <c r="BH337" t="str">
        <v>WSH</v>
      </c>
      <c r="BI337" s="10">
        <v>102.22086891966597</v>
      </c>
      <c r="BJ337" s="97">
        <v>0</v>
      </c>
      <c r="BK337" t="str">
        <v>WR</v>
      </c>
      <c r="BL337" s="13">
        <f t="shared" si="5"/>
        <v>5.6789371622036651</v>
      </c>
      <c r="BN337">
        <v>87</v>
      </c>
      <c r="BO337" t="s">
        <v>1754</v>
      </c>
      <c r="BP337" t="s">
        <v>1705</v>
      </c>
      <c r="BQ337">
        <v>102.22086891966597</v>
      </c>
      <c r="BR337">
        <v>0</v>
      </c>
      <c r="BS337" t="s">
        <v>350</v>
      </c>
      <c r="BT337">
        <v>5.6789371622036651</v>
      </c>
    </row>
    <row r="338" spans="58:72" x14ac:dyDescent="0.35">
      <c r="BF338">
        <v>88</v>
      </c>
      <c r="BG338" t="str">
        <v>Van Jefferson</v>
      </c>
      <c r="BH338" t="str">
        <v>PIT</v>
      </c>
      <c r="BI338" s="10">
        <v>100.18213835616001</v>
      </c>
      <c r="BJ338" s="97">
        <v>0</v>
      </c>
      <c r="BK338" t="str">
        <v>WR</v>
      </c>
      <c r="BL338" s="13">
        <f t="shared" si="5"/>
        <v>5.5656743531200004</v>
      </c>
      <c r="BN338">
        <v>88</v>
      </c>
      <c r="BO338" t="s">
        <v>1099</v>
      </c>
      <c r="BP338" t="s">
        <v>273</v>
      </c>
      <c r="BQ338">
        <v>100.18213835616001</v>
      </c>
      <c r="BR338">
        <v>0</v>
      </c>
      <c r="BS338" t="s">
        <v>350</v>
      </c>
      <c r="BT338">
        <v>5.5656743531200004</v>
      </c>
    </row>
    <row r="339" spans="58:72" x14ac:dyDescent="0.35">
      <c r="BF339">
        <v>89</v>
      </c>
      <c r="BG339" t="str">
        <v>Greg Dortch</v>
      </c>
      <c r="BH339" t="str">
        <v>ARI</v>
      </c>
      <c r="BI339" s="10">
        <v>93.440557552125</v>
      </c>
      <c r="BJ339" s="97">
        <v>0</v>
      </c>
      <c r="BK339" t="str">
        <v>WR</v>
      </c>
      <c r="BL339" s="13">
        <f t="shared" si="5"/>
        <v>5.1911420862291671</v>
      </c>
      <c r="BN339">
        <v>89</v>
      </c>
      <c r="BO339" t="s">
        <v>663</v>
      </c>
      <c r="BP339" t="s">
        <v>36</v>
      </c>
      <c r="BQ339">
        <v>93.440557552125</v>
      </c>
      <c r="BR339">
        <v>0</v>
      </c>
      <c r="BS339" t="s">
        <v>350</v>
      </c>
      <c r="BT339">
        <v>5.1911420862291671</v>
      </c>
    </row>
    <row r="340" spans="58:72" x14ac:dyDescent="0.35">
      <c r="BF340">
        <v>90</v>
      </c>
      <c r="BG340" t="str">
        <v>Trey Palmer</v>
      </c>
      <c r="BH340" t="str">
        <v>TB</v>
      </c>
      <c r="BI340" s="10">
        <v>93.322861581734401</v>
      </c>
      <c r="BJ340" s="97">
        <v>0</v>
      </c>
      <c r="BK340" t="str">
        <v>WR</v>
      </c>
      <c r="BL340" s="13">
        <f t="shared" si="5"/>
        <v>5.1846034212074663</v>
      </c>
      <c r="BN340">
        <v>90</v>
      </c>
      <c r="BO340" t="s">
        <v>1065</v>
      </c>
      <c r="BP340" t="s">
        <v>295</v>
      </c>
      <c r="BQ340">
        <v>93.322861581734401</v>
      </c>
      <c r="BR340">
        <v>0</v>
      </c>
      <c r="BS340" t="s">
        <v>350</v>
      </c>
      <c r="BT340">
        <v>5.1846034212074663</v>
      </c>
    </row>
    <row r="341" spans="58:72" x14ac:dyDescent="0.35">
      <c r="BF341">
        <v>91</v>
      </c>
      <c r="BG341" t="str">
        <v>Zay Jones</v>
      </c>
      <c r="BH341" t="str">
        <v>ARI</v>
      </c>
      <c r="BI341" s="10">
        <v>88.889997862763977</v>
      </c>
      <c r="BJ341" s="97">
        <v>0</v>
      </c>
      <c r="BK341" t="str">
        <v>WR</v>
      </c>
      <c r="BL341" s="13">
        <f t="shared" si="5"/>
        <v>4.938333214597999</v>
      </c>
      <c r="BN341">
        <v>91</v>
      </c>
      <c r="BO341" t="s">
        <v>1119</v>
      </c>
      <c r="BP341" t="s">
        <v>36</v>
      </c>
      <c r="BQ341">
        <v>88.889997862763977</v>
      </c>
      <c r="BR341">
        <v>0</v>
      </c>
      <c r="BS341" t="s">
        <v>350</v>
      </c>
      <c r="BT341">
        <v>4.938333214597999</v>
      </c>
    </row>
    <row r="342" spans="58:72" x14ac:dyDescent="0.35">
      <c r="BF342">
        <v>92</v>
      </c>
      <c r="BG342" t="str">
        <v>Cedrick Wilson</v>
      </c>
      <c r="BH342" t="str">
        <v>NO</v>
      </c>
      <c r="BI342" s="10">
        <v>88.270010607609578</v>
      </c>
      <c r="BJ342" s="97">
        <v>0</v>
      </c>
      <c r="BK342" t="str">
        <v>WR</v>
      </c>
      <c r="BL342" s="13">
        <f t="shared" si="5"/>
        <v>4.903889478200532</v>
      </c>
      <c r="BN342">
        <v>92</v>
      </c>
      <c r="BO342" t="s">
        <v>487</v>
      </c>
      <c r="BP342" t="s">
        <v>243</v>
      </c>
      <c r="BQ342">
        <v>88.270010607609578</v>
      </c>
      <c r="BR342">
        <v>0</v>
      </c>
      <c r="BS342" t="s">
        <v>350</v>
      </c>
      <c r="BT342">
        <v>4.903889478200532</v>
      </c>
    </row>
    <row r="343" spans="58:72" x14ac:dyDescent="0.35">
      <c r="BF343">
        <v>93</v>
      </c>
      <c r="BG343" t="str">
        <v>Tyler Boyd</v>
      </c>
      <c r="BH343" t="str">
        <v>TEN</v>
      </c>
      <c r="BI343" s="10">
        <v>88.06635619031249</v>
      </c>
      <c r="BJ343" s="97">
        <v>0</v>
      </c>
      <c r="BK343" t="str">
        <v>WR</v>
      </c>
      <c r="BL343" s="13">
        <f t="shared" si="5"/>
        <v>4.8925753439062492</v>
      </c>
      <c r="BN343">
        <v>93</v>
      </c>
      <c r="BO343" t="s">
        <v>1079</v>
      </c>
      <c r="BP343" t="s">
        <v>303</v>
      </c>
      <c r="BQ343">
        <v>88.06635619031249</v>
      </c>
      <c r="BR343">
        <v>0</v>
      </c>
      <c r="BS343" t="s">
        <v>350</v>
      </c>
      <c r="BT343">
        <v>4.8925753439062492</v>
      </c>
    </row>
    <row r="344" spans="58:72" x14ac:dyDescent="0.35">
      <c r="BF344">
        <v>94</v>
      </c>
      <c r="BG344" t="str">
        <v>Jalen McMillan</v>
      </c>
      <c r="BH344" t="str">
        <v>TB</v>
      </c>
      <c r="BI344" s="10">
        <v>84.586971329783992</v>
      </c>
      <c r="BJ344" s="97">
        <v>0</v>
      </c>
      <c r="BK344" t="str">
        <v>WR</v>
      </c>
      <c r="BL344" s="13">
        <f t="shared" si="5"/>
        <v>4.6992761849879994</v>
      </c>
      <c r="BN344">
        <v>94</v>
      </c>
      <c r="BO344" t="s">
        <v>1755</v>
      </c>
      <c r="BP344" t="s">
        <v>295</v>
      </c>
      <c r="BQ344">
        <v>84.586971329783992</v>
      </c>
      <c r="BR344">
        <v>0</v>
      </c>
      <c r="BS344" t="s">
        <v>350</v>
      </c>
      <c r="BT344">
        <v>4.6992761849879994</v>
      </c>
    </row>
    <row r="345" spans="58:72" x14ac:dyDescent="0.35">
      <c r="BF345">
        <v>95</v>
      </c>
      <c r="BG345" t="str">
        <v>JuJu Smith-Schuster</v>
      </c>
      <c r="BH345" t="str">
        <v>NE</v>
      </c>
      <c r="BI345" s="10">
        <v>82.243379836799974</v>
      </c>
      <c r="BJ345" s="97">
        <v>0</v>
      </c>
      <c r="BK345" t="str">
        <v>WR</v>
      </c>
      <c r="BL345" s="13">
        <f t="shared" si="5"/>
        <v>4.5690766575999984</v>
      </c>
      <c r="BN345">
        <v>95</v>
      </c>
      <c r="BO345" t="s">
        <v>788</v>
      </c>
      <c r="BP345" t="s">
        <v>236</v>
      </c>
      <c r="BQ345">
        <v>82.243379836799974</v>
      </c>
      <c r="BR345">
        <v>0</v>
      </c>
      <c r="BS345" t="s">
        <v>350</v>
      </c>
      <c r="BT345">
        <v>4.5690766575999984</v>
      </c>
    </row>
    <row r="346" spans="58:72" x14ac:dyDescent="0.35">
      <c r="BF346">
        <v>96</v>
      </c>
      <c r="BG346" t="str">
        <v>Brandon Powell</v>
      </c>
      <c r="BH346" t="str">
        <v>MIN</v>
      </c>
      <c r="BI346" s="10">
        <v>77.735627424</v>
      </c>
      <c r="BJ346" s="97">
        <v>0</v>
      </c>
      <c r="BK346" t="str">
        <v>WR</v>
      </c>
      <c r="BL346" s="13">
        <f t="shared" si="5"/>
        <v>4.3186459680000002</v>
      </c>
      <c r="BN346">
        <v>96</v>
      </c>
      <c r="BO346" t="s">
        <v>452</v>
      </c>
      <c r="BP346" t="s">
        <v>227</v>
      </c>
      <c r="BQ346">
        <v>77.735627424</v>
      </c>
      <c r="BR346">
        <v>0</v>
      </c>
      <c r="BS346" t="s">
        <v>350</v>
      </c>
      <c r="BT346">
        <v>4.3186459680000002</v>
      </c>
    </row>
    <row r="347" spans="58:72" x14ac:dyDescent="0.35">
      <c r="BF347">
        <v>97</v>
      </c>
      <c r="BG347" t="str">
        <v>Ricky Pearsall</v>
      </c>
      <c r="BH347" t="str">
        <v>SF</v>
      </c>
      <c r="BI347" s="10">
        <v>77.169879568051186</v>
      </c>
      <c r="BJ347" s="97">
        <v>0</v>
      </c>
      <c r="BK347" t="str">
        <v>WR</v>
      </c>
      <c r="BL347" s="13">
        <f t="shared" si="5"/>
        <v>4.2872155315583989</v>
      </c>
      <c r="BN347">
        <v>97</v>
      </c>
      <c r="BO347" t="s">
        <v>1756</v>
      </c>
      <c r="BP347" t="s">
        <v>287</v>
      </c>
      <c r="BQ347">
        <v>77.169879568051186</v>
      </c>
      <c r="BR347">
        <v>0</v>
      </c>
      <c r="BS347" t="s">
        <v>350</v>
      </c>
      <c r="BT347">
        <v>4.2872155315583989</v>
      </c>
    </row>
    <row r="348" spans="58:72" x14ac:dyDescent="0.35">
      <c r="BF348">
        <v>98</v>
      </c>
      <c r="BG348" t="str">
        <v>Kalif Raymond</v>
      </c>
      <c r="BH348" t="str">
        <v>DET</v>
      </c>
      <c r="BI348" s="10">
        <v>74.857551990144003</v>
      </c>
      <c r="BJ348" s="97">
        <v>0</v>
      </c>
      <c r="BK348" t="str">
        <v>WR</v>
      </c>
      <c r="BL348" s="13">
        <f t="shared" si="5"/>
        <v>4.1587528883413336</v>
      </c>
      <c r="BN348">
        <v>98</v>
      </c>
      <c r="BO348" t="s">
        <v>805</v>
      </c>
      <c r="BP348" t="s">
        <v>138</v>
      </c>
      <c r="BQ348">
        <v>74.857551990144003</v>
      </c>
      <c r="BR348">
        <v>0</v>
      </c>
      <c r="BS348" t="s">
        <v>350</v>
      </c>
      <c r="BT348">
        <v>4.1587528883413336</v>
      </c>
    </row>
    <row r="349" spans="58:72" x14ac:dyDescent="0.35">
      <c r="BF349">
        <v>99</v>
      </c>
      <c r="BG349" t="str">
        <v>Dontayvion Wicks</v>
      </c>
      <c r="BH349" t="str">
        <v>GB</v>
      </c>
      <c r="BI349" s="10">
        <v>72.399293315328009</v>
      </c>
      <c r="BJ349" s="97">
        <v>0</v>
      </c>
      <c r="BK349" t="str">
        <v>WR</v>
      </c>
      <c r="BL349" s="13">
        <f t="shared" si="5"/>
        <v>4.0221829619626668</v>
      </c>
      <c r="BN349">
        <v>99</v>
      </c>
      <c r="BO349" t="s">
        <v>619</v>
      </c>
      <c r="BP349" t="s">
        <v>146</v>
      </c>
      <c r="BQ349">
        <v>72.399293315328009</v>
      </c>
      <c r="BR349">
        <v>0</v>
      </c>
      <c r="BS349" t="s">
        <v>350</v>
      </c>
      <c r="BT349">
        <v>4.0221829619626668</v>
      </c>
    </row>
    <row r="350" spans="58:72" x14ac:dyDescent="0.35">
      <c r="BF350">
        <v>100</v>
      </c>
      <c r="BG350" t="str">
        <v>Odell Beckham</v>
      </c>
      <c r="BH350" t="str">
        <v>MIA</v>
      </c>
      <c r="BI350" s="10">
        <v>69.43976324389439</v>
      </c>
      <c r="BJ350" s="97">
        <v>0</v>
      </c>
      <c r="BK350" t="str">
        <v>WR</v>
      </c>
      <c r="BL350" s="13">
        <f t="shared" si="5"/>
        <v>3.8577646246607995</v>
      </c>
      <c r="BN350">
        <v>100</v>
      </c>
      <c r="BO350" t="s">
        <v>929</v>
      </c>
      <c r="BP350" t="s">
        <v>217</v>
      </c>
      <c r="BQ350">
        <v>69.43976324389439</v>
      </c>
      <c r="BR350">
        <v>0</v>
      </c>
      <c r="BS350" t="s">
        <v>350</v>
      </c>
      <c r="BT350">
        <v>3.8577646246607995</v>
      </c>
    </row>
    <row r="351" spans="58:72" x14ac:dyDescent="0.35">
      <c r="BF351">
        <v>101</v>
      </c>
      <c r="BG351" t="str">
        <v>DeVante Parker</v>
      </c>
      <c r="BH351" t="str">
        <v>PHI</v>
      </c>
      <c r="BI351" s="10">
        <v>68.634052628400013</v>
      </c>
      <c r="BJ351" s="97">
        <v>0</v>
      </c>
      <c r="BK351" t="str">
        <v>WR</v>
      </c>
      <c r="BL351" s="13">
        <f t="shared" si="5"/>
        <v>3.8130029238000009</v>
      </c>
      <c r="BN351">
        <v>101</v>
      </c>
      <c r="BO351" t="s">
        <v>601</v>
      </c>
      <c r="BP351" t="s">
        <v>267</v>
      </c>
      <c r="BQ351">
        <v>68.634052628400013</v>
      </c>
      <c r="BR351">
        <v>0</v>
      </c>
      <c r="BS351" t="s">
        <v>350</v>
      </c>
      <c r="BT351">
        <v>3.8130029238000009</v>
      </c>
    </row>
    <row r="352" spans="58:72" x14ac:dyDescent="0.35">
      <c r="BF352">
        <v>102</v>
      </c>
      <c r="BG352" t="str">
        <v>Kadarius Toney</v>
      </c>
      <c r="BH352" t="str">
        <v>KC</v>
      </c>
      <c r="BI352" s="10">
        <v>67.900159514879974</v>
      </c>
      <c r="BJ352" s="97">
        <v>0</v>
      </c>
      <c r="BK352" t="str">
        <v>WR</v>
      </c>
      <c r="BL352" s="13">
        <f t="shared" si="5"/>
        <v>3.7722310841599986</v>
      </c>
      <c r="BN352">
        <v>102</v>
      </c>
      <c r="BO352" t="s">
        <v>803</v>
      </c>
      <c r="BP352" t="s">
        <v>183</v>
      </c>
      <c r="BQ352">
        <v>67.900159514879974</v>
      </c>
      <c r="BR352">
        <v>0</v>
      </c>
      <c r="BS352" t="s">
        <v>350</v>
      </c>
      <c r="BT352">
        <v>3.7722310841599986</v>
      </c>
    </row>
    <row r="353" spans="58:72" x14ac:dyDescent="0.35">
      <c r="BF353">
        <v>103</v>
      </c>
      <c r="BG353" t="str">
        <v>Michael Gallup</v>
      </c>
      <c r="BH353" t="str">
        <v>LV</v>
      </c>
      <c r="BI353" s="10">
        <v>59.60497406975999</v>
      </c>
      <c r="BJ353" s="97">
        <v>0</v>
      </c>
      <c r="BK353" t="str">
        <v>WR</v>
      </c>
      <c r="BL353" s="13">
        <f t="shared" si="5"/>
        <v>3.3113874483199996</v>
      </c>
      <c r="BN353">
        <v>103</v>
      </c>
      <c r="BO353" t="s">
        <v>891</v>
      </c>
      <c r="BP353" t="s">
        <v>209</v>
      </c>
      <c r="BQ353">
        <v>59.60497406975999</v>
      </c>
      <c r="BR353">
        <v>0</v>
      </c>
      <c r="BS353" t="s">
        <v>350</v>
      </c>
      <c r="BT353">
        <v>3.3113874483199996</v>
      </c>
    </row>
    <row r="354" spans="58:72" x14ac:dyDescent="0.35">
      <c r="BF354">
        <v>104</v>
      </c>
      <c r="BG354" t="str">
        <v>Jamison Crowder</v>
      </c>
      <c r="BH354" t="str">
        <v>WSH</v>
      </c>
      <c r="BI354" s="10">
        <v>58.536216011700006</v>
      </c>
      <c r="BJ354" s="97">
        <v>0</v>
      </c>
      <c r="BK354" t="str">
        <v>WR</v>
      </c>
      <c r="BL354" s="13">
        <f t="shared" si="5"/>
        <v>3.2520120006500002</v>
      </c>
      <c r="BN354">
        <v>104</v>
      </c>
      <c r="BO354" t="s">
        <v>723</v>
      </c>
      <c r="BP354" t="s">
        <v>1705</v>
      </c>
      <c r="BQ354">
        <v>58.536216011700006</v>
      </c>
      <c r="BR354">
        <v>0</v>
      </c>
      <c r="BS354" t="s">
        <v>350</v>
      </c>
      <c r="BT354">
        <v>3.2520120006500002</v>
      </c>
    </row>
    <row r="355" spans="58:72" x14ac:dyDescent="0.35">
      <c r="BF355">
        <v>105</v>
      </c>
      <c r="BG355" t="str">
        <v>A.T. Perry</v>
      </c>
      <c r="BH355" t="str">
        <v>NO</v>
      </c>
      <c r="BI355" s="10">
        <v>55.764188655628978</v>
      </c>
      <c r="BJ355" s="97">
        <v>0</v>
      </c>
      <c r="BK355" t="str">
        <v>WR</v>
      </c>
      <c r="BL355" s="13">
        <f t="shared" si="5"/>
        <v>3.0980104808682767</v>
      </c>
      <c r="BN355">
        <v>105</v>
      </c>
      <c r="BO355" t="s">
        <v>386</v>
      </c>
      <c r="BP355" t="s">
        <v>243</v>
      </c>
      <c r="BQ355">
        <v>55.764188655628978</v>
      </c>
      <c r="BR355">
        <v>0</v>
      </c>
      <c r="BS355" t="s">
        <v>350</v>
      </c>
      <c r="BT355">
        <v>3.0980104808682767</v>
      </c>
    </row>
    <row r="356" spans="58:72" x14ac:dyDescent="0.35">
      <c r="BF356">
        <v>106</v>
      </c>
      <c r="BG356" t="str">
        <v>Devontez Walker</v>
      </c>
      <c r="BH356" t="str">
        <v>BAL</v>
      </c>
      <c r="BI356" s="10">
        <v>51.201585178396805</v>
      </c>
      <c r="BJ356" s="97">
        <v>0</v>
      </c>
      <c r="BK356" t="str">
        <v>WR</v>
      </c>
      <c r="BL356" s="13">
        <f t="shared" si="5"/>
        <v>2.8445325099109335</v>
      </c>
      <c r="BN356">
        <v>106</v>
      </c>
      <c r="BO356" t="s">
        <v>1757</v>
      </c>
      <c r="BP356" t="s">
        <v>59</v>
      </c>
      <c r="BQ356">
        <v>51.201585178396805</v>
      </c>
      <c r="BR356">
        <v>0</v>
      </c>
      <c r="BS356" t="s">
        <v>350</v>
      </c>
      <c r="BT356">
        <v>2.8445325099109335</v>
      </c>
    </row>
    <row r="357" spans="58:72" x14ac:dyDescent="0.35">
      <c r="BF357">
        <v>107</v>
      </c>
      <c r="BG357" t="str">
        <v>Allen Lazard</v>
      </c>
      <c r="BH357" t="str">
        <v>NYJ</v>
      </c>
      <c r="BI357" s="10">
        <v>50.757296622031994</v>
      </c>
      <c r="BJ357" s="97">
        <v>0</v>
      </c>
      <c r="BK357" t="str">
        <v>WR</v>
      </c>
      <c r="BL357" s="13">
        <f t="shared" si="5"/>
        <v>2.8198498123351108</v>
      </c>
      <c r="BN357">
        <v>107</v>
      </c>
      <c r="BO357" t="s">
        <v>404</v>
      </c>
      <c r="BP357" t="s">
        <v>259</v>
      </c>
      <c r="BQ357">
        <v>50.757296622031994</v>
      </c>
      <c r="BR357">
        <v>0</v>
      </c>
      <c r="BS357" t="s">
        <v>350</v>
      </c>
      <c r="BT357">
        <v>2.8198498123351108</v>
      </c>
    </row>
    <row r="358" spans="58:72" x14ac:dyDescent="0.35">
      <c r="BF358">
        <v>108</v>
      </c>
      <c r="BG358" t="str">
        <v>Cedric Tillman</v>
      </c>
      <c r="BH358" t="str">
        <v>CLE</v>
      </c>
      <c r="BI358" s="10">
        <v>49.137137279999997</v>
      </c>
      <c r="BJ358" s="97">
        <v>0</v>
      </c>
      <c r="BK358" t="str">
        <v>WR</v>
      </c>
      <c r="BL358" s="13">
        <f t="shared" si="5"/>
        <v>2.7298409599999998</v>
      </c>
      <c r="BN358">
        <v>108</v>
      </c>
      <c r="BO358" t="s">
        <v>486</v>
      </c>
      <c r="BP358" t="s">
        <v>111</v>
      </c>
      <c r="BQ358">
        <v>49.137137279999997</v>
      </c>
      <c r="BR358">
        <v>0</v>
      </c>
      <c r="BS358" t="s">
        <v>350</v>
      </c>
      <c r="BT358">
        <v>2.7298409599999998</v>
      </c>
    </row>
    <row r="359" spans="58:72" x14ac:dyDescent="0.35">
      <c r="BF359">
        <v>109</v>
      </c>
      <c r="BG359" t="str">
        <v>Jake Bobo</v>
      </c>
      <c r="BH359" t="str">
        <v>SEA</v>
      </c>
      <c r="BI359" s="10">
        <v>47.821070531472003</v>
      </c>
      <c r="BJ359" s="97">
        <v>0</v>
      </c>
      <c r="BK359" t="str">
        <v>WR</v>
      </c>
      <c r="BL359" s="13">
        <f t="shared" si="5"/>
        <v>2.6567261406373337</v>
      </c>
      <c r="BN359">
        <v>109</v>
      </c>
      <c r="BO359" t="s">
        <v>695</v>
      </c>
      <c r="BP359" t="s">
        <v>280</v>
      </c>
      <c r="BQ359">
        <v>47.821070531472003</v>
      </c>
      <c r="BR359">
        <v>0</v>
      </c>
      <c r="BS359" t="s">
        <v>350</v>
      </c>
      <c r="BT359">
        <v>2.6567261406373337</v>
      </c>
    </row>
    <row r="360" spans="58:72" x14ac:dyDescent="0.35">
      <c r="BF360">
        <v>110</v>
      </c>
      <c r="BG360" t="str">
        <v>Tre Tucker</v>
      </c>
      <c r="BH360" t="str">
        <v>LV</v>
      </c>
      <c r="BI360" s="10">
        <v>46.96375863815998</v>
      </c>
      <c r="BJ360" s="97">
        <v>0</v>
      </c>
      <c r="BK360" t="str">
        <v>WR</v>
      </c>
      <c r="BL360" s="13">
        <f t="shared" si="5"/>
        <v>2.6090977021199988</v>
      </c>
      <c r="BN360">
        <v>110</v>
      </c>
      <c r="BO360" t="s">
        <v>1054</v>
      </c>
      <c r="BP360" t="s">
        <v>209</v>
      </c>
      <c r="BQ360">
        <v>46.96375863815998</v>
      </c>
      <c r="BR360">
        <v>0</v>
      </c>
      <c r="BS360" t="s">
        <v>350</v>
      </c>
      <c r="BT360">
        <v>2.6090977021199988</v>
      </c>
    </row>
    <row r="361" spans="58:72" x14ac:dyDescent="0.35">
      <c r="BF361">
        <v>111</v>
      </c>
      <c r="BG361" t="str">
        <v>Derius Davis</v>
      </c>
      <c r="BH361" t="str">
        <v>LAC</v>
      </c>
      <c r="BI361" s="10">
        <v>46.84826305767298</v>
      </c>
      <c r="BJ361" s="97">
        <v>0</v>
      </c>
      <c r="BK361" t="str">
        <v>WR</v>
      </c>
      <c r="BL361" s="13">
        <f t="shared" si="5"/>
        <v>2.602681280981832</v>
      </c>
      <c r="BN361">
        <v>111</v>
      </c>
      <c r="BO361" t="s">
        <v>1363</v>
      </c>
      <c r="BP361" t="s">
        <v>199</v>
      </c>
      <c r="BQ361">
        <v>46.84826305767298</v>
      </c>
      <c r="BR361">
        <v>0</v>
      </c>
      <c r="BS361" t="s">
        <v>350</v>
      </c>
      <c r="BT361">
        <v>2.602681280981832</v>
      </c>
    </row>
    <row r="362" spans="58:72" x14ac:dyDescent="0.35">
      <c r="BF362">
        <v>112</v>
      </c>
      <c r="BG362" t="str">
        <v>Jalin Hyatt</v>
      </c>
      <c r="BH362" t="str">
        <v>NYG</v>
      </c>
      <c r="BI362" s="10">
        <v>45.229877209439984</v>
      </c>
      <c r="BJ362" s="97">
        <v>0</v>
      </c>
      <c r="BK362" t="str">
        <v>WR</v>
      </c>
      <c r="BL362" s="13">
        <f t="shared" si="5"/>
        <v>2.5127709560799989</v>
      </c>
      <c r="BN362">
        <v>112</v>
      </c>
      <c r="BO362" t="s">
        <v>709</v>
      </c>
      <c r="BP362" t="s">
        <v>251</v>
      </c>
      <c r="BQ362">
        <v>45.229877209439984</v>
      </c>
      <c r="BR362">
        <v>0</v>
      </c>
      <c r="BS362" t="s">
        <v>350</v>
      </c>
      <c r="BT362">
        <v>2.5127709560799989</v>
      </c>
    </row>
    <row r="363" spans="58:72" x14ac:dyDescent="0.35">
      <c r="BF363">
        <v>113</v>
      </c>
      <c r="BG363" t="str">
        <v>Cornelius Johnson</v>
      </c>
      <c r="BH363" t="str">
        <v>LAC</v>
      </c>
      <c r="BI363" s="10">
        <v>45.008991172739982</v>
      </c>
      <c r="BJ363" s="97">
        <v>0</v>
      </c>
      <c r="BK363" t="str">
        <v>WR</v>
      </c>
      <c r="BL363" s="13">
        <f t="shared" si="5"/>
        <v>2.5004995095966658</v>
      </c>
      <c r="BN363">
        <v>113</v>
      </c>
      <c r="BO363" t="s">
        <v>1760</v>
      </c>
      <c r="BP363" t="s">
        <v>199</v>
      </c>
      <c r="BQ363">
        <v>45.008991172739982</v>
      </c>
      <c r="BR363">
        <v>0</v>
      </c>
      <c r="BS363" t="s">
        <v>350</v>
      </c>
      <c r="BT363">
        <v>2.5004995095966658</v>
      </c>
    </row>
    <row r="364" spans="58:72" x14ac:dyDescent="0.35">
      <c r="BF364">
        <v>114</v>
      </c>
      <c r="BG364" t="str">
        <v>Javon Baker</v>
      </c>
      <c r="BH364" t="str">
        <v>NE</v>
      </c>
      <c r="BI364" s="10">
        <v>44.960734700111985</v>
      </c>
      <c r="BJ364" s="97">
        <v>0</v>
      </c>
      <c r="BK364" t="str">
        <v>WR</v>
      </c>
      <c r="BL364" s="13">
        <f t="shared" si="5"/>
        <v>2.4978185944506657</v>
      </c>
      <c r="BN364">
        <v>114</v>
      </c>
      <c r="BO364" t="s">
        <v>1761</v>
      </c>
      <c r="BP364" t="s">
        <v>236</v>
      </c>
      <c r="BQ364">
        <v>44.960734700111985</v>
      </c>
      <c r="BR364">
        <v>0</v>
      </c>
      <c r="BS364" t="s">
        <v>350</v>
      </c>
      <c r="BT364">
        <v>2.4978185944506657</v>
      </c>
    </row>
    <row r="365" spans="58:72" x14ac:dyDescent="0.35">
      <c r="BF365">
        <v>115</v>
      </c>
      <c r="BG365" t="str">
        <v>Justin Watson</v>
      </c>
      <c r="BH365" t="str">
        <v>KC</v>
      </c>
      <c r="BI365" s="10">
        <v>44.622701988479989</v>
      </c>
      <c r="BJ365" s="97">
        <v>0</v>
      </c>
      <c r="BK365" t="str">
        <v>WR</v>
      </c>
      <c r="BL365" s="13">
        <f t="shared" si="5"/>
        <v>2.4790389993599993</v>
      </c>
      <c r="BN365">
        <v>115</v>
      </c>
      <c r="BO365" t="s">
        <v>796</v>
      </c>
      <c r="BP365" t="s">
        <v>183</v>
      </c>
      <c r="BQ365">
        <v>44.622701988479989</v>
      </c>
      <c r="BR365">
        <v>0</v>
      </c>
      <c r="BS365" t="s">
        <v>350</v>
      </c>
      <c r="BT365">
        <v>2.4790389993599993</v>
      </c>
    </row>
    <row r="366" spans="58:72" x14ac:dyDescent="0.35">
      <c r="BF366">
        <v>116</v>
      </c>
      <c r="BG366" t="str">
        <v>Tutu Atwell</v>
      </c>
      <c r="BH366" t="str">
        <v>LAR</v>
      </c>
      <c r="BI366" s="10">
        <v>43.739663545474393</v>
      </c>
      <c r="BJ366" s="97">
        <v>0</v>
      </c>
      <c r="BK366" t="str">
        <v>WR</v>
      </c>
      <c r="BL366" s="13">
        <f t="shared" si="5"/>
        <v>2.4299813080819108</v>
      </c>
      <c r="BN366">
        <v>116</v>
      </c>
      <c r="BO366" t="s">
        <v>1073</v>
      </c>
      <c r="BP366" t="s">
        <v>207</v>
      </c>
      <c r="BQ366">
        <v>43.739663545474393</v>
      </c>
      <c r="BR366">
        <v>0</v>
      </c>
      <c r="BS366" t="s">
        <v>350</v>
      </c>
      <c r="BT366">
        <v>2.4299813080819108</v>
      </c>
    </row>
    <row r="367" spans="58:72" x14ac:dyDescent="0.35">
      <c r="BF367">
        <v>117</v>
      </c>
      <c r="BG367" t="str">
        <v>K.J. Osborn</v>
      </c>
      <c r="BH367" t="str">
        <v>NE</v>
      </c>
      <c r="BI367" s="10">
        <v>43.135711698687999</v>
      </c>
      <c r="BJ367" s="97">
        <v>0</v>
      </c>
      <c r="BK367" t="str">
        <v>WR</v>
      </c>
      <c r="BL367" s="13">
        <f t="shared" si="5"/>
        <v>2.3964284277048886</v>
      </c>
      <c r="BN367">
        <v>117</v>
      </c>
      <c r="BO367" t="s">
        <v>802</v>
      </c>
      <c r="BP367" t="s">
        <v>236</v>
      </c>
      <c r="BQ367">
        <v>43.135711698687999</v>
      </c>
      <c r="BR367">
        <v>0</v>
      </c>
      <c r="BS367" t="s">
        <v>350</v>
      </c>
      <c r="BT367">
        <v>2.3964284277048886</v>
      </c>
    </row>
    <row r="368" spans="58:72" x14ac:dyDescent="0.35">
      <c r="BF368">
        <v>118</v>
      </c>
      <c r="BG368" t="str">
        <v>Mack Hollins</v>
      </c>
      <c r="BH368" t="str">
        <v>BUF</v>
      </c>
      <c r="BI368" s="10">
        <v>42.455031721983993</v>
      </c>
      <c r="BJ368" s="97">
        <v>0</v>
      </c>
      <c r="BK368" t="str">
        <v>WR</v>
      </c>
      <c r="BL368" s="13">
        <f t="shared" si="5"/>
        <v>2.3586128734435552</v>
      </c>
      <c r="BN368">
        <v>118</v>
      </c>
      <c r="BO368" t="s">
        <v>861</v>
      </c>
      <c r="BP368" t="s">
        <v>72</v>
      </c>
      <c r="BQ368">
        <v>42.455031721983993</v>
      </c>
      <c r="BR368">
        <v>0</v>
      </c>
      <c r="BS368" t="s">
        <v>350</v>
      </c>
      <c r="BT368">
        <v>2.3586128734435552</v>
      </c>
    </row>
    <row r="369" spans="58:72" x14ac:dyDescent="0.35">
      <c r="BF369">
        <v>119</v>
      </c>
      <c r="BG369" t="str">
        <v>Brenden Rice</v>
      </c>
      <c r="BH369" t="str">
        <v>LAC</v>
      </c>
      <c r="BI369" s="10">
        <v>41.906900187137985</v>
      </c>
      <c r="BJ369" s="97">
        <v>0</v>
      </c>
      <c r="BK369" t="str">
        <v>WR</v>
      </c>
      <c r="BL369" s="13">
        <f t="shared" si="5"/>
        <v>2.3281611215076659</v>
      </c>
      <c r="BN369">
        <v>119</v>
      </c>
      <c r="BO369" t="s">
        <v>1762</v>
      </c>
      <c r="BP369" t="s">
        <v>199</v>
      </c>
      <c r="BQ369">
        <v>41.906900187137985</v>
      </c>
      <c r="BR369">
        <v>0</v>
      </c>
      <c r="BS369" t="s">
        <v>350</v>
      </c>
      <c r="BT369">
        <v>2.3281611215076659</v>
      </c>
    </row>
    <row r="370" spans="58:72" x14ac:dyDescent="0.35">
      <c r="BF370">
        <v>120</v>
      </c>
      <c r="BG370" t="str">
        <v>KaVontae Turpin</v>
      </c>
      <c r="BH370" t="str">
        <v>DAL</v>
      </c>
      <c r="BI370" s="10">
        <v>41.310708104635182</v>
      </c>
      <c r="BJ370" s="97">
        <v>0</v>
      </c>
      <c r="BK370" t="str">
        <v>WR</v>
      </c>
      <c r="BL370" s="13">
        <f t="shared" si="5"/>
        <v>2.295039339146399</v>
      </c>
      <c r="BN370">
        <v>120</v>
      </c>
      <c r="BO370" t="s">
        <v>1763</v>
      </c>
      <c r="BP370" t="s">
        <v>119</v>
      </c>
      <c r="BQ370">
        <v>41.310708104635182</v>
      </c>
      <c r="BR370">
        <v>0</v>
      </c>
      <c r="BS370" t="s">
        <v>350</v>
      </c>
      <c r="BT370">
        <v>2.295039339146399</v>
      </c>
    </row>
    <row r="371" spans="58:72" x14ac:dyDescent="0.35">
      <c r="BF371">
        <v>121</v>
      </c>
      <c r="BG371" t="str">
        <v>Parker Washington</v>
      </c>
      <c r="BH371" t="str">
        <v>JAX</v>
      </c>
      <c r="BI371" s="10">
        <v>39.272432340959988</v>
      </c>
      <c r="BJ371" s="97">
        <v>0</v>
      </c>
      <c r="BK371" t="str">
        <v>WR</v>
      </c>
      <c r="BL371" s="13">
        <f t="shared" si="5"/>
        <v>2.1818017967199994</v>
      </c>
      <c r="BN371">
        <v>121</v>
      </c>
      <c r="BO371" t="s">
        <v>933</v>
      </c>
      <c r="BP371" t="s">
        <v>174</v>
      </c>
      <c r="BQ371">
        <v>39.272432340959988</v>
      </c>
      <c r="BR371">
        <v>0</v>
      </c>
      <c r="BS371" t="s">
        <v>350</v>
      </c>
      <c r="BT371">
        <v>2.1818017967199994</v>
      </c>
    </row>
    <row r="372" spans="58:72" x14ac:dyDescent="0.35">
      <c r="BF372">
        <v>122</v>
      </c>
      <c r="BG372" t="str">
        <v>Calvin Austin</v>
      </c>
      <c r="BH372" t="str">
        <v>PIT</v>
      </c>
      <c r="BI372" s="10">
        <v>39.110237145000006</v>
      </c>
      <c r="BJ372" s="97">
        <v>0</v>
      </c>
      <c r="BK372" t="str">
        <v>WR</v>
      </c>
      <c r="BL372" s="13">
        <f t="shared" si="5"/>
        <v>2.1727909525000002</v>
      </c>
      <c r="BN372">
        <v>122</v>
      </c>
      <c r="BO372" t="s">
        <v>476</v>
      </c>
      <c r="BP372" t="s">
        <v>273</v>
      </c>
      <c r="BQ372">
        <v>39.110237145000006</v>
      </c>
      <c r="BR372">
        <v>0</v>
      </c>
      <c r="BS372" t="s">
        <v>350</v>
      </c>
      <c r="BT372">
        <v>2.1727909525000002</v>
      </c>
    </row>
    <row r="373" spans="58:72" x14ac:dyDescent="0.35">
      <c r="BF373">
        <v>123</v>
      </c>
      <c r="BG373" t="str">
        <v>Alec Pierce</v>
      </c>
      <c r="BH373" t="str">
        <v>IND</v>
      </c>
      <c r="BI373" s="10">
        <v>39.105453079</v>
      </c>
      <c r="BJ373" s="97">
        <v>0</v>
      </c>
      <c r="BK373" t="str">
        <v>WR</v>
      </c>
      <c r="BL373" s="13">
        <f t="shared" si="5"/>
        <v>2.1725251710555558</v>
      </c>
      <c r="BN373">
        <v>123</v>
      </c>
      <c r="BO373" t="s">
        <v>398</v>
      </c>
      <c r="BP373" t="s">
        <v>165</v>
      </c>
      <c r="BQ373">
        <v>39.105453079</v>
      </c>
      <c r="BR373">
        <v>0</v>
      </c>
      <c r="BS373" t="s">
        <v>350</v>
      </c>
      <c r="BT373">
        <v>2.1725251710555558</v>
      </c>
    </row>
    <row r="374" spans="58:72" x14ac:dyDescent="0.35">
      <c r="BF374">
        <v>124</v>
      </c>
      <c r="BG374" t="str">
        <v>Treylon Burks</v>
      </c>
      <c r="BH374" t="str">
        <v>TEN</v>
      </c>
      <c r="BI374" s="10">
        <v>38.632412718899985</v>
      </c>
      <c r="BJ374" s="97">
        <v>0</v>
      </c>
      <c r="BK374" t="str">
        <v>WR</v>
      </c>
      <c r="BL374" s="13">
        <f t="shared" si="5"/>
        <v>2.1462451510499991</v>
      </c>
      <c r="BN374">
        <v>124</v>
      </c>
      <c r="BO374" t="s">
        <v>1067</v>
      </c>
      <c r="BP374" t="s">
        <v>303</v>
      </c>
      <c r="BQ374">
        <v>38.632412718899985</v>
      </c>
      <c r="BR374">
        <v>0</v>
      </c>
      <c r="BS374" t="s">
        <v>350</v>
      </c>
      <c r="BT374">
        <v>2.1462451510499991</v>
      </c>
    </row>
    <row r="375" spans="58:72" x14ac:dyDescent="0.35">
      <c r="BF375">
        <v>125</v>
      </c>
      <c r="BG375" t="str">
        <v>Donovan Peoples-Jones</v>
      </c>
      <c r="BH375" t="str">
        <v>DET</v>
      </c>
      <c r="BI375" s="10">
        <v>37.398573297455997</v>
      </c>
      <c r="BJ375" s="97">
        <v>0</v>
      </c>
      <c r="BK375" t="str">
        <v>WR</v>
      </c>
      <c r="BL375" s="13">
        <f t="shared" si="5"/>
        <v>2.077698516525333</v>
      </c>
      <c r="BN375">
        <v>125</v>
      </c>
      <c r="BO375" t="s">
        <v>617</v>
      </c>
      <c r="BP375" t="s">
        <v>138</v>
      </c>
      <c r="BQ375">
        <v>37.398573297455997</v>
      </c>
      <c r="BR375">
        <v>0</v>
      </c>
      <c r="BS375" t="s">
        <v>350</v>
      </c>
      <c r="BT375">
        <v>2.077698516525333</v>
      </c>
    </row>
    <row r="376" spans="58:72" x14ac:dyDescent="0.35">
      <c r="BF376">
        <v>126</v>
      </c>
      <c r="BG376" t="str">
        <v>Noah Brown</v>
      </c>
      <c r="BH376" t="str">
        <v>HOU</v>
      </c>
      <c r="BI376" s="10">
        <v>37.06009169408</v>
      </c>
      <c r="BJ376" s="97">
        <v>0</v>
      </c>
      <c r="BK376" t="str">
        <v>WR</v>
      </c>
      <c r="BL376" s="13">
        <f t="shared" si="5"/>
        <v>2.0588939830044444</v>
      </c>
      <c r="BN376">
        <v>126</v>
      </c>
      <c r="BO376" t="s">
        <v>924</v>
      </c>
      <c r="BP376" t="s">
        <v>156</v>
      </c>
      <c r="BQ376">
        <v>37.06009169408</v>
      </c>
      <c r="BR376">
        <v>0</v>
      </c>
      <c r="BS376" t="s">
        <v>350</v>
      </c>
      <c r="BT376">
        <v>2.0588939830044444</v>
      </c>
    </row>
    <row r="377" spans="58:72" x14ac:dyDescent="0.35">
      <c r="BF377">
        <v>127</v>
      </c>
      <c r="BG377" t="str">
        <v>Malik Washington</v>
      </c>
      <c r="BH377" t="str">
        <v>MIA</v>
      </c>
      <c r="BI377" s="10">
        <v>36.512603431449591</v>
      </c>
      <c r="BJ377" s="97">
        <v>0</v>
      </c>
      <c r="BK377" t="str">
        <v>WR</v>
      </c>
      <c r="BL377" s="13">
        <f t="shared" si="5"/>
        <v>2.0284779684138661</v>
      </c>
      <c r="BN377">
        <v>127</v>
      </c>
      <c r="BO377" t="s">
        <v>1764</v>
      </c>
      <c r="BP377" t="s">
        <v>217</v>
      </c>
      <c r="BQ377">
        <v>36.512603431449591</v>
      </c>
      <c r="BR377">
        <v>0</v>
      </c>
      <c r="BS377" t="s">
        <v>350</v>
      </c>
      <c r="BT377">
        <v>2.0284779684138661</v>
      </c>
    </row>
    <row r="378" spans="58:72" x14ac:dyDescent="0.35">
      <c r="BF378">
        <v>128</v>
      </c>
      <c r="BG378" t="str">
        <v>Jonathan Mingo</v>
      </c>
      <c r="BH378" t="str">
        <v>CAR</v>
      </c>
      <c r="BI378" s="10">
        <v>36.255869185535992</v>
      </c>
      <c r="BJ378" s="97">
        <v>0</v>
      </c>
      <c r="BK378" t="str">
        <v>WR</v>
      </c>
      <c r="BL378" s="13">
        <f t="shared" si="5"/>
        <v>2.0142149547519996</v>
      </c>
      <c r="BN378">
        <v>128</v>
      </c>
      <c r="BO378" t="s">
        <v>764</v>
      </c>
      <c r="BP378" t="s">
        <v>83</v>
      </c>
      <c r="BQ378">
        <v>36.255869185535992</v>
      </c>
      <c r="BR378">
        <v>0</v>
      </c>
      <c r="BS378" t="s">
        <v>350</v>
      </c>
      <c r="BT378">
        <v>2.0142149547519996</v>
      </c>
    </row>
    <row r="379" spans="58:72" x14ac:dyDescent="0.35">
      <c r="BF379">
        <v>129</v>
      </c>
      <c r="BG379" t="str">
        <v>Terrace Marshall</v>
      </c>
      <c r="BH379" t="str">
        <v>CAR</v>
      </c>
      <c r="BI379" s="10">
        <v>35.855963745839993</v>
      </c>
      <c r="BJ379" s="97">
        <v>0</v>
      </c>
      <c r="BK379" t="str">
        <v>WR</v>
      </c>
      <c r="BL379" s="13">
        <f t="shared" si="5"/>
        <v>1.9919979858799997</v>
      </c>
      <c r="BN379">
        <v>129</v>
      </c>
      <c r="BO379" t="s">
        <v>1031</v>
      </c>
      <c r="BP379" t="s">
        <v>83</v>
      </c>
      <c r="BQ379">
        <v>35.855963745839993</v>
      </c>
      <c r="BR379">
        <v>0</v>
      </c>
      <c r="BS379" t="s">
        <v>350</v>
      </c>
      <c r="BT379">
        <v>1.9919979858799997</v>
      </c>
    </row>
    <row r="380" spans="58:72" x14ac:dyDescent="0.35">
      <c r="BF380">
        <v>130</v>
      </c>
      <c r="BG380" t="str">
        <v>Skyy Moore</v>
      </c>
      <c r="BH380" t="str">
        <v>KC</v>
      </c>
      <c r="BI380" s="10">
        <v>35.837674487999998</v>
      </c>
      <c r="BJ380" s="97">
        <v>0</v>
      </c>
      <c r="BK380" t="str">
        <v>WR</v>
      </c>
      <c r="BL380" s="13">
        <f t="shared" si="5"/>
        <v>1.990981916</v>
      </c>
      <c r="BN380">
        <v>130</v>
      </c>
      <c r="BO380" t="s">
        <v>1008</v>
      </c>
      <c r="BP380" t="s">
        <v>183</v>
      </c>
      <c r="BQ380">
        <v>35.837674487999998</v>
      </c>
      <c r="BR380">
        <v>0</v>
      </c>
      <c r="BS380" t="s">
        <v>350</v>
      </c>
      <c r="BT380">
        <v>1.990981916</v>
      </c>
    </row>
    <row r="381" spans="58:72" x14ac:dyDescent="0.35">
      <c r="BF381">
        <v>131</v>
      </c>
      <c r="BG381" t="str">
        <v>Jauan Jennings</v>
      </c>
      <c r="BH381" t="str">
        <v>SF</v>
      </c>
      <c r="BI381" s="10">
        <v>35.821812777811196</v>
      </c>
      <c r="BJ381" s="97">
        <v>0</v>
      </c>
      <c r="BK381" t="str">
        <v>WR</v>
      </c>
      <c r="BL381" s="13">
        <f t="shared" si="5"/>
        <v>1.9901007098783998</v>
      </c>
      <c r="BN381">
        <v>131</v>
      </c>
      <c r="BO381" t="s">
        <v>733</v>
      </c>
      <c r="BP381" t="s">
        <v>287</v>
      </c>
      <c r="BQ381">
        <v>35.821812777811196</v>
      </c>
      <c r="BR381">
        <v>0</v>
      </c>
      <c r="BS381" t="s">
        <v>350</v>
      </c>
      <c r="BT381">
        <v>1.9901007098783998</v>
      </c>
    </row>
    <row r="382" spans="58:72" x14ac:dyDescent="0.35">
      <c r="BF382">
        <v>132</v>
      </c>
      <c r="BG382" t="str">
        <v>Robert Woods</v>
      </c>
      <c r="BH382" t="str">
        <v>HOU</v>
      </c>
      <c r="BI382" s="10">
        <v>35.609153355776002</v>
      </c>
      <c r="BJ382" s="97">
        <v>0</v>
      </c>
      <c r="BK382" t="str">
        <v>WR</v>
      </c>
      <c r="BL382" s="13">
        <f t="shared" si="5"/>
        <v>1.9782862975431112</v>
      </c>
      <c r="BN382">
        <v>132</v>
      </c>
      <c r="BO382" t="s">
        <v>976</v>
      </c>
      <c r="BP382" t="s">
        <v>156</v>
      </c>
      <c r="BQ382">
        <v>35.609153355776002</v>
      </c>
      <c r="BR382">
        <v>0</v>
      </c>
      <c r="BS382" t="s">
        <v>350</v>
      </c>
      <c r="BT382">
        <v>1.9782862975431112</v>
      </c>
    </row>
    <row r="383" spans="58:72" x14ac:dyDescent="0.35">
      <c r="BF383">
        <v>133</v>
      </c>
      <c r="BG383" t="str">
        <v>Deonte Harty</v>
      </c>
      <c r="BH383" t="str">
        <v>BAL</v>
      </c>
      <c r="BI383" s="10">
        <v>35.030916691545599</v>
      </c>
      <c r="BJ383" s="97">
        <v>0</v>
      </c>
      <c r="BK383" t="str">
        <v>WR</v>
      </c>
      <c r="BL383" s="13">
        <f t="shared" si="5"/>
        <v>1.9461620384192</v>
      </c>
      <c r="BN383">
        <v>133</v>
      </c>
      <c r="BO383" t="s">
        <v>592</v>
      </c>
      <c r="BP383" t="s">
        <v>59</v>
      </c>
      <c r="BQ383">
        <v>35.030916691545599</v>
      </c>
      <c r="BR383">
        <v>0</v>
      </c>
      <c r="BS383" t="s">
        <v>350</v>
      </c>
      <c r="BT383">
        <v>1.9461620384192</v>
      </c>
    </row>
    <row r="384" spans="58:72" x14ac:dyDescent="0.35">
      <c r="BF384">
        <v>134</v>
      </c>
      <c r="BG384" t="str">
        <v>Tim Patrick</v>
      </c>
      <c r="BH384" t="str">
        <v>DEN</v>
      </c>
      <c r="BI384" s="10">
        <v>34.677975412079995</v>
      </c>
      <c r="BJ384" s="97">
        <v>0</v>
      </c>
      <c r="BK384" t="str">
        <v>WR</v>
      </c>
      <c r="BL384" s="13">
        <f t="shared" si="5"/>
        <v>1.9265541895599998</v>
      </c>
      <c r="BN384">
        <v>134</v>
      </c>
      <c r="BO384" t="s">
        <v>1038</v>
      </c>
      <c r="BP384" t="s">
        <v>129</v>
      </c>
      <c r="BQ384">
        <v>34.677975412079995</v>
      </c>
      <c r="BR384">
        <v>0</v>
      </c>
      <c r="BS384" t="s">
        <v>350</v>
      </c>
      <c r="BT384">
        <v>1.9265541895599998</v>
      </c>
    </row>
    <row r="385" spans="58:72" x14ac:dyDescent="0.35">
      <c r="BF385">
        <v>135</v>
      </c>
      <c r="BG385" t="str">
        <v>Charlie Jones</v>
      </c>
      <c r="BH385" t="str">
        <v>CIN</v>
      </c>
      <c r="BI385" s="10">
        <v>31.978194470712005</v>
      </c>
      <c r="BJ385" s="97">
        <v>0</v>
      </c>
      <c r="BK385" t="str">
        <v>WR</v>
      </c>
      <c r="BL385" s="13">
        <f t="shared" si="5"/>
        <v>1.7765663594840002</v>
      </c>
      <c r="BN385">
        <v>135</v>
      </c>
      <c r="BO385" t="s">
        <v>1480</v>
      </c>
      <c r="BP385" t="s">
        <v>103</v>
      </c>
      <c r="BQ385">
        <v>31.978194470712005</v>
      </c>
      <c r="BR385">
        <v>0</v>
      </c>
      <c r="BS385" t="s">
        <v>350</v>
      </c>
      <c r="BT385">
        <v>1.7765663594840002</v>
      </c>
    </row>
    <row r="386" spans="58:72" x14ac:dyDescent="0.35">
      <c r="BF386">
        <v>136</v>
      </c>
      <c r="BG386" t="str">
        <v>Anthony Gould</v>
      </c>
      <c r="BH386" t="str">
        <v>IND</v>
      </c>
      <c r="BI386" s="10">
        <v>31.945016419008002</v>
      </c>
      <c r="BJ386" s="97">
        <v>0</v>
      </c>
      <c r="BK386" t="str">
        <v>WR</v>
      </c>
      <c r="BL386" s="13">
        <f t="shared" si="5"/>
        <v>1.7747231343893335</v>
      </c>
      <c r="BN386">
        <v>136</v>
      </c>
      <c r="BO386" t="s">
        <v>1765</v>
      </c>
      <c r="BP386" t="s">
        <v>165</v>
      </c>
      <c r="BQ386">
        <v>31.945016419008002</v>
      </c>
      <c r="BR386">
        <v>0</v>
      </c>
      <c r="BS386" t="s">
        <v>350</v>
      </c>
      <c r="BT386">
        <v>1.7747231343893335</v>
      </c>
    </row>
    <row r="387" spans="58:72" x14ac:dyDescent="0.35">
      <c r="BF387">
        <v>137</v>
      </c>
      <c r="BG387" t="str">
        <v>Ryan Flournoy</v>
      </c>
      <c r="BH387" t="str">
        <v>DAL</v>
      </c>
      <c r="BI387" s="10">
        <v>31.612396451529587</v>
      </c>
      <c r="BJ387" s="97">
        <v>0</v>
      </c>
      <c r="BK387" t="str">
        <v>WR</v>
      </c>
      <c r="BL387" s="13">
        <f t="shared" ref="BL387:BL450" si="6">BI387/18</f>
        <v>1.7562442473071993</v>
      </c>
      <c r="BN387">
        <v>137</v>
      </c>
      <c r="BO387" t="s">
        <v>1766</v>
      </c>
      <c r="BP387" t="s">
        <v>119</v>
      </c>
      <c r="BQ387">
        <v>31.612396451529587</v>
      </c>
      <c r="BR387">
        <v>0</v>
      </c>
      <c r="BS387" t="s">
        <v>350</v>
      </c>
      <c r="BT387">
        <v>1.7562442473071993</v>
      </c>
    </row>
    <row r="388" spans="58:72" x14ac:dyDescent="0.35">
      <c r="BF388">
        <v>138</v>
      </c>
      <c r="BG388" t="str">
        <v>Bo Melton</v>
      </c>
      <c r="BH388" t="str">
        <v>GB</v>
      </c>
      <c r="BI388" s="10">
        <v>30.172638747888001</v>
      </c>
      <c r="BJ388" s="97">
        <v>0</v>
      </c>
      <c r="BK388" t="str">
        <v>WR</v>
      </c>
      <c r="BL388" s="13">
        <f t="shared" si="6"/>
        <v>1.6762577082160002</v>
      </c>
      <c r="BN388">
        <v>138</v>
      </c>
      <c r="BO388" t="s">
        <v>444</v>
      </c>
      <c r="BP388" t="s">
        <v>146</v>
      </c>
      <c r="BQ388">
        <v>30.172638747888001</v>
      </c>
      <c r="BR388">
        <v>0</v>
      </c>
      <c r="BS388" t="s">
        <v>350</v>
      </c>
      <c r="BT388">
        <v>1.6762577082160002</v>
      </c>
    </row>
    <row r="389" spans="58:72" x14ac:dyDescent="0.35">
      <c r="BF389">
        <v>139</v>
      </c>
      <c r="BG389" t="str">
        <v>Ray-Ray McCloud</v>
      </c>
      <c r="BH389" t="str">
        <v>ATL</v>
      </c>
      <c r="BI389" s="10">
        <v>29.873259726710387</v>
      </c>
      <c r="BJ389" s="97">
        <v>0</v>
      </c>
      <c r="BK389" t="str">
        <v>WR</v>
      </c>
      <c r="BL389" s="13">
        <f t="shared" si="6"/>
        <v>1.6596255403727993</v>
      </c>
      <c r="BN389">
        <v>139</v>
      </c>
      <c r="BO389" t="s">
        <v>963</v>
      </c>
      <c r="BP389" t="s">
        <v>50</v>
      </c>
      <c r="BQ389">
        <v>29.873259726710387</v>
      </c>
      <c r="BR389">
        <v>0</v>
      </c>
      <c r="BS389" t="s">
        <v>350</v>
      </c>
      <c r="BT389">
        <v>1.6596255403727993</v>
      </c>
    </row>
    <row r="390" spans="58:72" x14ac:dyDescent="0.35">
      <c r="BF390">
        <v>140</v>
      </c>
      <c r="BG390" t="str">
        <v>Laviska Shenault</v>
      </c>
      <c r="BH390" t="str">
        <v>SEA</v>
      </c>
      <c r="BI390" s="10">
        <v>28.016664735968991</v>
      </c>
      <c r="BJ390" s="97">
        <v>0</v>
      </c>
      <c r="BK390" t="str">
        <v>WR</v>
      </c>
      <c r="BL390" s="13">
        <f t="shared" si="6"/>
        <v>1.5564813742204995</v>
      </c>
      <c r="BN390">
        <v>140</v>
      </c>
      <c r="BO390" t="s">
        <v>849</v>
      </c>
      <c r="BP390" t="s">
        <v>280</v>
      </c>
      <c r="BQ390">
        <v>28.016664735968991</v>
      </c>
      <c r="BR390">
        <v>0</v>
      </c>
      <c r="BS390" t="s">
        <v>350</v>
      </c>
      <c r="BT390">
        <v>1.5564813742204995</v>
      </c>
    </row>
    <row r="391" spans="58:72" x14ac:dyDescent="0.35">
      <c r="BF391">
        <v>141</v>
      </c>
      <c r="BG391" t="str">
        <v>Xavier Gipson</v>
      </c>
      <c r="BH391" t="str">
        <v>NYJ</v>
      </c>
      <c r="BI391" s="10">
        <v>27.915559197926392</v>
      </c>
      <c r="BJ391" s="97">
        <v>0</v>
      </c>
      <c r="BK391" t="str">
        <v>WR</v>
      </c>
      <c r="BL391" s="13">
        <f t="shared" si="6"/>
        <v>1.5508643998847995</v>
      </c>
      <c r="BN391">
        <v>141</v>
      </c>
      <c r="BO391" t="s">
        <v>1109</v>
      </c>
      <c r="BP391" t="s">
        <v>259</v>
      </c>
      <c r="BQ391">
        <v>27.915559197926392</v>
      </c>
      <c r="BR391">
        <v>0</v>
      </c>
      <c r="BS391" t="s">
        <v>350</v>
      </c>
      <c r="BT391">
        <v>1.5508643998847995</v>
      </c>
    </row>
    <row r="392" spans="58:72" x14ac:dyDescent="0.35">
      <c r="BF392">
        <v>142</v>
      </c>
      <c r="BG392" t="str">
        <v>Jason Brownlee</v>
      </c>
      <c r="BH392" t="str">
        <v>NYJ</v>
      </c>
      <c r="BI392" s="10">
        <v>27.836210001599994</v>
      </c>
      <c r="BJ392" s="97">
        <v>0</v>
      </c>
      <c r="BK392" t="str">
        <v>WR</v>
      </c>
      <c r="BL392" s="13">
        <f t="shared" si="6"/>
        <v>1.5464561111999997</v>
      </c>
      <c r="BN392">
        <v>142</v>
      </c>
      <c r="BO392" t="s">
        <v>1387</v>
      </c>
      <c r="BP392" t="s">
        <v>259</v>
      </c>
      <c r="BQ392">
        <v>27.836210001599994</v>
      </c>
      <c r="BR392">
        <v>0</v>
      </c>
      <c r="BS392" t="s">
        <v>350</v>
      </c>
      <c r="BT392">
        <v>1.5464561111999997</v>
      </c>
    </row>
    <row r="393" spans="58:72" x14ac:dyDescent="0.35">
      <c r="BF393">
        <v>143</v>
      </c>
      <c r="BG393" t="str">
        <v>Racey McMath</v>
      </c>
      <c r="BH393" t="str">
        <v>DAL</v>
      </c>
      <c r="BI393" s="10">
        <v>27.007039437839993</v>
      </c>
      <c r="BJ393" s="97">
        <v>0</v>
      </c>
      <c r="BK393" t="str">
        <v>WR</v>
      </c>
      <c r="BL393" s="13">
        <f t="shared" si="6"/>
        <v>1.5003910798799995</v>
      </c>
      <c r="BN393">
        <v>143</v>
      </c>
      <c r="BO393" t="s">
        <v>953</v>
      </c>
      <c r="BP393" t="s">
        <v>119</v>
      </c>
      <c r="BQ393">
        <v>27.007039437839993</v>
      </c>
      <c r="BR393">
        <v>0</v>
      </c>
      <c r="BS393" t="s">
        <v>350</v>
      </c>
      <c r="BT393">
        <v>1.5003910798799995</v>
      </c>
    </row>
    <row r="394" spans="58:72" x14ac:dyDescent="0.35">
      <c r="BF394">
        <v>144</v>
      </c>
      <c r="BG394" t="str">
        <v>Antoine Green</v>
      </c>
      <c r="BH394" t="str">
        <v>DET</v>
      </c>
      <c r="BI394" s="10">
        <v>26.654354785799985</v>
      </c>
      <c r="BJ394" s="97">
        <v>0</v>
      </c>
      <c r="BK394" t="str">
        <v>WR</v>
      </c>
      <c r="BL394" s="13">
        <f t="shared" si="6"/>
        <v>1.4807974880999992</v>
      </c>
      <c r="BN394">
        <v>144</v>
      </c>
      <c r="BO394" t="s">
        <v>1468</v>
      </c>
      <c r="BP394" t="s">
        <v>138</v>
      </c>
      <c r="BQ394">
        <v>26.654354785799985</v>
      </c>
      <c r="BR394">
        <v>0</v>
      </c>
      <c r="BS394" t="s">
        <v>350</v>
      </c>
      <c r="BT394">
        <v>1.4807974880999992</v>
      </c>
    </row>
    <row r="395" spans="58:72" x14ac:dyDescent="0.35">
      <c r="BF395">
        <v>145</v>
      </c>
      <c r="BG395" t="str">
        <v>Tyler Scott</v>
      </c>
      <c r="BH395" t="str">
        <v>CHI</v>
      </c>
      <c r="BI395" s="10">
        <v>26.285176451519991</v>
      </c>
      <c r="BJ395" s="97">
        <v>0</v>
      </c>
      <c r="BK395" t="str">
        <v>WR</v>
      </c>
      <c r="BL395" s="13">
        <f t="shared" si="6"/>
        <v>1.4602875806399995</v>
      </c>
      <c r="BN395">
        <v>145</v>
      </c>
      <c r="BO395" t="s">
        <v>1089</v>
      </c>
      <c r="BP395" t="s">
        <v>92</v>
      </c>
      <c r="BQ395">
        <v>26.285176451519991</v>
      </c>
      <c r="BR395">
        <v>0</v>
      </c>
      <c r="BS395" t="s">
        <v>350</v>
      </c>
      <c r="BT395">
        <v>1.4602875806399995</v>
      </c>
    </row>
    <row r="396" spans="58:72" x14ac:dyDescent="0.35">
      <c r="BF396">
        <v>146</v>
      </c>
      <c r="BG396" t="str">
        <v>KhaDarel Hodge</v>
      </c>
      <c r="BH396" t="str">
        <v>ATL</v>
      </c>
      <c r="BI396" s="10">
        <v>25.700992071955191</v>
      </c>
      <c r="BJ396" s="97">
        <v>0</v>
      </c>
      <c r="BK396" t="str">
        <v>WR</v>
      </c>
      <c r="BL396" s="13">
        <f t="shared" si="6"/>
        <v>1.4278328928863995</v>
      </c>
      <c r="BN396">
        <v>146</v>
      </c>
      <c r="BO396" t="s">
        <v>828</v>
      </c>
      <c r="BP396" t="s">
        <v>50</v>
      </c>
      <c r="BQ396">
        <v>25.700992071955191</v>
      </c>
      <c r="BR396">
        <v>0</v>
      </c>
      <c r="BS396" t="s">
        <v>350</v>
      </c>
      <c r="BT396">
        <v>1.4278328928863995</v>
      </c>
    </row>
    <row r="397" spans="58:72" x14ac:dyDescent="0.35">
      <c r="BF397">
        <v>147</v>
      </c>
      <c r="BG397" t="str">
        <v>Jamari Thrash</v>
      </c>
      <c r="BH397" t="str">
        <v>CLE</v>
      </c>
      <c r="BI397" s="10">
        <v>25.362401803199997</v>
      </c>
      <c r="BJ397" s="97">
        <v>0</v>
      </c>
      <c r="BK397" t="str">
        <v>WR</v>
      </c>
      <c r="BL397" s="13">
        <f t="shared" si="6"/>
        <v>1.4090223223999998</v>
      </c>
      <c r="BN397">
        <v>147</v>
      </c>
      <c r="BO397" t="s">
        <v>1767</v>
      </c>
      <c r="BP397" t="s">
        <v>111</v>
      </c>
      <c r="BQ397">
        <v>25.362401803199997</v>
      </c>
      <c r="BR397">
        <v>0</v>
      </c>
      <c r="BS397" t="s">
        <v>350</v>
      </c>
      <c r="BT397">
        <v>1.4090223223999998</v>
      </c>
    </row>
    <row r="398" spans="58:72" x14ac:dyDescent="0.35">
      <c r="BF398">
        <v>148</v>
      </c>
      <c r="BG398" t="str">
        <v>Nick Westbrook-Ikhine</v>
      </c>
      <c r="BH398" t="str">
        <v>TEN</v>
      </c>
      <c r="BI398" s="10">
        <v>24.60161729024999</v>
      </c>
      <c r="BJ398" s="97">
        <v>0</v>
      </c>
      <c r="BK398" t="str">
        <v>WR</v>
      </c>
      <c r="BL398" s="13">
        <f t="shared" si="6"/>
        <v>1.3667565161249995</v>
      </c>
      <c r="BN398">
        <v>148</v>
      </c>
      <c r="BO398" t="s">
        <v>921</v>
      </c>
      <c r="BP398" t="s">
        <v>303</v>
      </c>
      <c r="BQ398">
        <v>24.60161729024999</v>
      </c>
      <c r="BR398">
        <v>0</v>
      </c>
      <c r="BS398" t="s">
        <v>350</v>
      </c>
      <c r="BT398">
        <v>1.3667565161249995</v>
      </c>
    </row>
    <row r="399" spans="58:72" x14ac:dyDescent="0.35">
      <c r="BF399">
        <v>149</v>
      </c>
      <c r="BG399" t="str">
        <v>Olamide Zaccheaus</v>
      </c>
      <c r="BH399" t="str">
        <v>WSH</v>
      </c>
      <c r="BI399" s="10">
        <v>24.445240619183998</v>
      </c>
      <c r="BJ399" s="97">
        <v>0</v>
      </c>
      <c r="BK399" t="str">
        <v>WR</v>
      </c>
      <c r="BL399" s="13">
        <f t="shared" si="6"/>
        <v>1.3580689232879999</v>
      </c>
      <c r="BN399">
        <v>149</v>
      </c>
      <c r="BO399" t="s">
        <v>931</v>
      </c>
      <c r="BP399" t="s">
        <v>1705</v>
      </c>
      <c r="BQ399">
        <v>24.445240619183998</v>
      </c>
      <c r="BR399">
        <v>0</v>
      </c>
      <c r="BS399" t="s">
        <v>350</v>
      </c>
      <c r="BT399">
        <v>1.3580689232879999</v>
      </c>
    </row>
    <row r="400" spans="58:72" x14ac:dyDescent="0.35">
      <c r="BF400">
        <v>150</v>
      </c>
      <c r="BG400" t="str">
        <v>Isaiah McKenzie</v>
      </c>
      <c r="BH400" t="str">
        <v>NYG</v>
      </c>
      <c r="BI400" s="10">
        <v>23.957587483199994</v>
      </c>
      <c r="BJ400" s="97">
        <v>0</v>
      </c>
      <c r="BK400" t="str">
        <v>WR</v>
      </c>
      <c r="BL400" s="13">
        <f t="shared" si="6"/>
        <v>1.3309770823999996</v>
      </c>
      <c r="BN400">
        <v>150</v>
      </c>
      <c r="BO400" t="s">
        <v>680</v>
      </c>
      <c r="BP400" t="s">
        <v>251</v>
      </c>
      <c r="BQ400">
        <v>23.957587483199994</v>
      </c>
      <c r="BR400">
        <v>0</v>
      </c>
      <c r="BS400" t="s">
        <v>350</v>
      </c>
      <c r="BT400">
        <v>1.3309770823999996</v>
      </c>
    </row>
    <row r="401" spans="58:72" x14ac:dyDescent="0.35">
      <c r="BF401">
        <v>151</v>
      </c>
      <c r="BG401" t="str">
        <v>Gunner Olszewski</v>
      </c>
      <c r="BH401" t="str">
        <v>NYG</v>
      </c>
      <c r="BI401" s="10">
        <v>23.452659699839991</v>
      </c>
      <c r="BJ401" s="97">
        <v>0</v>
      </c>
      <c r="BK401" t="str">
        <v>WR</v>
      </c>
      <c r="BL401" s="13">
        <f t="shared" si="6"/>
        <v>1.3029255388799994</v>
      </c>
      <c r="BN401">
        <v>151</v>
      </c>
      <c r="BO401" t="s">
        <v>1385</v>
      </c>
      <c r="BP401" t="s">
        <v>251</v>
      </c>
      <c r="BQ401">
        <v>23.452659699839991</v>
      </c>
      <c r="BR401">
        <v>0</v>
      </c>
      <c r="BS401" t="s">
        <v>350</v>
      </c>
      <c r="BT401">
        <v>1.3029255388799994</v>
      </c>
    </row>
    <row r="402" spans="58:72" x14ac:dyDescent="0.35">
      <c r="BF402">
        <v>152</v>
      </c>
      <c r="BG402" t="str">
        <v>Kyle Philips</v>
      </c>
      <c r="BH402" t="str">
        <v>TEN</v>
      </c>
      <c r="BI402" s="10">
        <v>22.200221448404992</v>
      </c>
      <c r="BJ402" s="97">
        <v>0</v>
      </c>
      <c r="BK402" t="str">
        <v>WR</v>
      </c>
      <c r="BL402" s="13">
        <f t="shared" si="6"/>
        <v>1.2333456360224995</v>
      </c>
      <c r="BN402">
        <v>152</v>
      </c>
      <c r="BO402" t="s">
        <v>836</v>
      </c>
      <c r="BP402" t="s">
        <v>303</v>
      </c>
      <c r="BQ402">
        <v>22.200221448404992</v>
      </c>
      <c r="BR402">
        <v>0</v>
      </c>
      <c r="BS402" t="s">
        <v>350</v>
      </c>
      <c r="BT402">
        <v>1.2333456360224995</v>
      </c>
    </row>
    <row r="403" spans="58:72" x14ac:dyDescent="0.35">
      <c r="BF403">
        <v>153</v>
      </c>
      <c r="BG403" t="str">
        <v>Chris Moore</v>
      </c>
      <c r="BH403" t="str">
        <v>ARI</v>
      </c>
      <c r="BI403" s="10">
        <v>21.405765150000001</v>
      </c>
      <c r="BJ403" s="97">
        <v>0</v>
      </c>
      <c r="BK403" t="str">
        <v>WR</v>
      </c>
      <c r="BL403" s="13">
        <f t="shared" si="6"/>
        <v>1.189209175</v>
      </c>
      <c r="BN403">
        <v>153</v>
      </c>
      <c r="BO403" t="s">
        <v>504</v>
      </c>
      <c r="BP403" t="s">
        <v>36</v>
      </c>
      <c r="BQ403">
        <v>21.405765150000001</v>
      </c>
      <c r="BR403">
        <v>0</v>
      </c>
      <c r="BS403" t="s">
        <v>350</v>
      </c>
      <c r="BT403">
        <v>1.189209175</v>
      </c>
    </row>
    <row r="404" spans="58:72" x14ac:dyDescent="0.35">
      <c r="BF404">
        <v>154</v>
      </c>
      <c r="BG404" t="str">
        <v>Quez Watkins</v>
      </c>
      <c r="BH404" t="str">
        <v>PIT</v>
      </c>
      <c r="BI404" s="10">
        <v>20.9329475145</v>
      </c>
      <c r="BJ404" s="97">
        <v>0</v>
      </c>
      <c r="BK404" t="str">
        <v>WR</v>
      </c>
      <c r="BL404" s="13">
        <f t="shared" si="6"/>
        <v>1.1629415285833333</v>
      </c>
      <c r="BN404">
        <v>154</v>
      </c>
      <c r="BO404" t="s">
        <v>950</v>
      </c>
      <c r="BP404" t="s">
        <v>273</v>
      </c>
      <c r="BQ404">
        <v>20.9329475145</v>
      </c>
      <c r="BR404">
        <v>0</v>
      </c>
      <c r="BS404" t="s">
        <v>350</v>
      </c>
      <c r="BT404">
        <v>1.1629415285833333</v>
      </c>
    </row>
    <row r="405" spans="58:72" x14ac:dyDescent="0.35">
      <c r="BF405">
        <v>155</v>
      </c>
      <c r="BG405" t="str">
        <v>Parris Campbell</v>
      </c>
      <c r="BH405" t="str">
        <v>PHI</v>
      </c>
      <c r="BI405" s="10">
        <v>20.441535520896004</v>
      </c>
      <c r="BJ405" s="97">
        <v>0</v>
      </c>
      <c r="BK405" t="str">
        <v>WR</v>
      </c>
      <c r="BL405" s="13">
        <f t="shared" si="6"/>
        <v>1.1356408622720002</v>
      </c>
      <c r="BN405">
        <v>155</v>
      </c>
      <c r="BO405" t="s">
        <v>934</v>
      </c>
      <c r="BP405" t="s">
        <v>267</v>
      </c>
      <c r="BQ405">
        <v>20.441535520896004</v>
      </c>
      <c r="BR405">
        <v>0</v>
      </c>
      <c r="BS405" t="s">
        <v>350</v>
      </c>
      <c r="BT405">
        <v>1.1356408622720002</v>
      </c>
    </row>
    <row r="406" spans="58:72" x14ac:dyDescent="0.35">
      <c r="BF406">
        <v>156</v>
      </c>
      <c r="BG406" t="str">
        <v>Braxton Berrios</v>
      </c>
      <c r="BH406" t="str">
        <v>MIA</v>
      </c>
      <c r="BI406" s="10">
        <v>20.22838776</v>
      </c>
      <c r="BJ406" s="97">
        <v>0</v>
      </c>
      <c r="BK406" t="str">
        <v>WR</v>
      </c>
      <c r="BL406" s="13">
        <f t="shared" si="6"/>
        <v>1.12379932</v>
      </c>
      <c r="BN406">
        <v>156</v>
      </c>
      <c r="BO406" t="s">
        <v>454</v>
      </c>
      <c r="BP406" t="s">
        <v>217</v>
      </c>
      <c r="BQ406">
        <v>20.22838776</v>
      </c>
      <c r="BR406">
        <v>0</v>
      </c>
      <c r="BS406" t="s">
        <v>350</v>
      </c>
      <c r="BT406">
        <v>1.12379932</v>
      </c>
    </row>
    <row r="407" spans="58:72" x14ac:dyDescent="0.35">
      <c r="BF407">
        <v>157</v>
      </c>
      <c r="BG407" t="str">
        <v>Jordan Whittington</v>
      </c>
      <c r="BH407" t="str">
        <v>LAR</v>
      </c>
      <c r="BI407" s="10">
        <v>19.309453527683196</v>
      </c>
      <c r="BJ407" s="97">
        <v>0</v>
      </c>
      <c r="BK407" t="str">
        <v>WR</v>
      </c>
      <c r="BL407" s="13">
        <f t="shared" si="6"/>
        <v>1.0727474182046219</v>
      </c>
      <c r="BN407">
        <v>157</v>
      </c>
      <c r="BO407" t="s">
        <v>1768</v>
      </c>
      <c r="BP407" t="s">
        <v>207</v>
      </c>
      <c r="BQ407">
        <v>19.309453527683196</v>
      </c>
      <c r="BR407">
        <v>0</v>
      </c>
      <c r="BS407" t="s">
        <v>350</v>
      </c>
      <c r="BT407">
        <v>1.0727474182046219</v>
      </c>
    </row>
    <row r="408" spans="58:72" x14ac:dyDescent="0.35">
      <c r="BF408">
        <v>158</v>
      </c>
      <c r="BG408" t="str">
        <v>Bub Means</v>
      </c>
      <c r="BH408" t="str">
        <v>NO</v>
      </c>
      <c r="BI408" s="10">
        <v>18.80817045212336</v>
      </c>
      <c r="BJ408" s="97">
        <v>0</v>
      </c>
      <c r="BK408" t="str">
        <v>WR</v>
      </c>
      <c r="BL408" s="13">
        <f t="shared" si="6"/>
        <v>1.0448983584512979</v>
      </c>
      <c r="BN408">
        <v>158</v>
      </c>
      <c r="BO408" t="s">
        <v>1769</v>
      </c>
      <c r="BP408" t="s">
        <v>243</v>
      </c>
      <c r="BQ408">
        <v>18.80817045212336</v>
      </c>
      <c r="BR408">
        <v>0</v>
      </c>
      <c r="BS408" t="s">
        <v>350</v>
      </c>
      <c r="BT408">
        <v>1.0448983584512979</v>
      </c>
    </row>
    <row r="409" spans="58:72" x14ac:dyDescent="0.35">
      <c r="BF409">
        <v>159</v>
      </c>
      <c r="BG409" t="str">
        <v>Trent Sherfield</v>
      </c>
      <c r="BH409" t="str">
        <v>MIN</v>
      </c>
      <c r="BI409" s="10">
        <v>18.039647371199997</v>
      </c>
      <c r="BJ409" s="97">
        <v>0</v>
      </c>
      <c r="BK409" t="str">
        <v>WR</v>
      </c>
      <c r="BL409" s="13">
        <f t="shared" si="6"/>
        <v>1.0022026317333332</v>
      </c>
      <c r="BN409">
        <v>159</v>
      </c>
      <c r="BO409" t="s">
        <v>1055</v>
      </c>
      <c r="BP409" t="s">
        <v>227</v>
      </c>
      <c r="BQ409">
        <v>18.039647371199997</v>
      </c>
      <c r="BR409">
        <v>0</v>
      </c>
      <c r="BS409" t="s">
        <v>350</v>
      </c>
      <c r="BT409">
        <v>1.0022026317333332</v>
      </c>
    </row>
    <row r="410" spans="58:72" x14ac:dyDescent="0.35">
      <c r="BF410">
        <v>160</v>
      </c>
      <c r="BG410" t="str">
        <v>Ronnie Bell</v>
      </c>
      <c r="BH410" t="str">
        <v>SF</v>
      </c>
      <c r="BI410" s="10">
        <v>17.919629295170399</v>
      </c>
      <c r="BJ410" s="97">
        <v>0</v>
      </c>
      <c r="BK410" t="str">
        <v>WR</v>
      </c>
      <c r="BL410" s="13">
        <f t="shared" si="6"/>
        <v>0.99553496084279991</v>
      </c>
      <c r="BN410">
        <v>160</v>
      </c>
      <c r="BO410" t="s">
        <v>981</v>
      </c>
      <c r="BP410" t="s">
        <v>287</v>
      </c>
      <c r="BQ410">
        <v>17.919629295170399</v>
      </c>
      <c r="BR410">
        <v>0</v>
      </c>
      <c r="BS410" t="s">
        <v>350</v>
      </c>
      <c r="BT410">
        <v>0.99553496084279991</v>
      </c>
    </row>
    <row r="411" spans="58:72" x14ac:dyDescent="0.35">
      <c r="BF411">
        <v>161</v>
      </c>
      <c r="BG411" t="str">
        <v>Tahj Washington</v>
      </c>
      <c r="BH411" t="str">
        <v>MIA</v>
      </c>
      <c r="BI411" s="10">
        <v>17.736484919999995</v>
      </c>
      <c r="BJ411" s="97">
        <v>0</v>
      </c>
      <c r="BK411" t="str">
        <v>WR</v>
      </c>
      <c r="BL411" s="13">
        <f t="shared" si="6"/>
        <v>0.98536027333333309</v>
      </c>
      <c r="BN411">
        <v>161</v>
      </c>
      <c r="BO411" t="s">
        <v>1770</v>
      </c>
      <c r="BP411" t="s">
        <v>217</v>
      </c>
      <c r="BQ411">
        <v>17.736484919999995</v>
      </c>
      <c r="BR411">
        <v>0</v>
      </c>
      <c r="BS411" t="s">
        <v>350</v>
      </c>
      <c r="BT411">
        <v>0.98536027333333309</v>
      </c>
    </row>
    <row r="412" spans="58:72" x14ac:dyDescent="0.35">
      <c r="BF412">
        <v>162</v>
      </c>
      <c r="BG412" t="str">
        <v>Velus Jones</v>
      </c>
      <c r="BH412" t="str">
        <v>CHI</v>
      </c>
      <c r="BI412" s="10">
        <v>17.620942026239995</v>
      </c>
      <c r="BJ412" s="97">
        <v>0</v>
      </c>
      <c r="BK412" t="str">
        <v>WR</v>
      </c>
      <c r="BL412" s="13">
        <f t="shared" si="6"/>
        <v>0.97894122367999969</v>
      </c>
      <c r="BN412">
        <v>162</v>
      </c>
      <c r="BO412" t="s">
        <v>1101</v>
      </c>
      <c r="BP412" t="s">
        <v>92</v>
      </c>
      <c r="BQ412">
        <v>17.620942026239995</v>
      </c>
      <c r="BR412">
        <v>0</v>
      </c>
      <c r="BS412" t="s">
        <v>350</v>
      </c>
      <c r="BT412">
        <v>0.97894122367999969</v>
      </c>
    </row>
    <row r="413" spans="58:72" x14ac:dyDescent="0.35">
      <c r="BF413">
        <v>163</v>
      </c>
      <c r="BG413" t="str">
        <v>Xavier Hutchinson</v>
      </c>
      <c r="BH413" t="str">
        <v>HOU</v>
      </c>
      <c r="BI413" s="10">
        <v>17.473543127040003</v>
      </c>
      <c r="BJ413" s="97">
        <v>0</v>
      </c>
      <c r="BK413" t="str">
        <v>WR</v>
      </c>
      <c r="BL413" s="13">
        <f t="shared" si="6"/>
        <v>0.97075239594666685</v>
      </c>
      <c r="BN413">
        <v>163</v>
      </c>
      <c r="BO413" t="s">
        <v>1110</v>
      </c>
      <c r="BP413" t="s">
        <v>156</v>
      </c>
      <c r="BQ413">
        <v>17.473543127040003</v>
      </c>
      <c r="BR413">
        <v>0</v>
      </c>
      <c r="BS413" t="s">
        <v>350</v>
      </c>
      <c r="BT413">
        <v>0.97075239594666685</v>
      </c>
    </row>
    <row r="414" spans="58:72" x14ac:dyDescent="0.35">
      <c r="BF414">
        <v>164</v>
      </c>
      <c r="BG414" t="str">
        <v>Tim Jones</v>
      </c>
      <c r="BH414" t="str">
        <v>JAX</v>
      </c>
      <c r="BI414" s="10">
        <v>16.945816960799995</v>
      </c>
      <c r="BJ414" s="97">
        <v>0</v>
      </c>
      <c r="BK414" t="str">
        <v>WR</v>
      </c>
      <c r="BL414" s="13">
        <f t="shared" si="6"/>
        <v>0.9414342755999997</v>
      </c>
      <c r="BN414">
        <v>164</v>
      </c>
      <c r="BO414" t="s">
        <v>1037</v>
      </c>
      <c r="BP414" t="s">
        <v>174</v>
      </c>
      <c r="BQ414">
        <v>16.945816960799995</v>
      </c>
      <c r="BR414">
        <v>0</v>
      </c>
      <c r="BS414" t="s">
        <v>350</v>
      </c>
      <c r="BT414">
        <v>0.9414342755999997</v>
      </c>
    </row>
    <row r="415" spans="58:72" x14ac:dyDescent="0.35">
      <c r="BF415">
        <v>165</v>
      </c>
      <c r="BG415" t="str">
        <v>Jalen Nailor</v>
      </c>
      <c r="BH415" t="str">
        <v>MIN</v>
      </c>
      <c r="BI415" s="10">
        <v>16.626351503999999</v>
      </c>
      <c r="BJ415" s="97">
        <v>0</v>
      </c>
      <c r="BK415" t="str">
        <v>WR</v>
      </c>
      <c r="BL415" s="13">
        <f t="shared" si="6"/>
        <v>0.92368619466666657</v>
      </c>
      <c r="BN415">
        <v>165</v>
      </c>
      <c r="BO415" t="s">
        <v>705</v>
      </c>
      <c r="BP415" t="s">
        <v>227</v>
      </c>
      <c r="BQ415">
        <v>16.626351503999999</v>
      </c>
      <c r="BR415">
        <v>0</v>
      </c>
      <c r="BS415" t="s">
        <v>350</v>
      </c>
      <c r="BT415">
        <v>0.92368619466666657</v>
      </c>
    </row>
    <row r="416" spans="58:72" x14ac:dyDescent="0.35">
      <c r="BF416">
        <v>166</v>
      </c>
      <c r="BG416" t="str">
        <v>Brandon Johnson</v>
      </c>
      <c r="BH416" t="str">
        <v>DEN</v>
      </c>
      <c r="BI416" s="10">
        <v>16.411789260300001</v>
      </c>
      <c r="BJ416" s="97">
        <v>0</v>
      </c>
      <c r="BK416" t="str">
        <v>WR</v>
      </c>
      <c r="BL416" s="13">
        <f t="shared" si="6"/>
        <v>0.91176607001666676</v>
      </c>
      <c r="BN416">
        <v>166</v>
      </c>
      <c r="BO416" t="s">
        <v>451</v>
      </c>
      <c r="BP416" t="s">
        <v>129</v>
      </c>
      <c r="BQ416">
        <v>16.411789260300001</v>
      </c>
      <c r="BR416">
        <v>0</v>
      </c>
      <c r="BS416" t="s">
        <v>350</v>
      </c>
      <c r="BT416">
        <v>0.91176607001666676</v>
      </c>
    </row>
    <row r="417" spans="58:72" x14ac:dyDescent="0.35">
      <c r="BF417">
        <v>167</v>
      </c>
      <c r="BG417" t="str">
        <v>David Moore</v>
      </c>
      <c r="BH417" t="str">
        <v>CAR</v>
      </c>
      <c r="BI417" s="10">
        <v>16.191282111199996</v>
      </c>
      <c r="BJ417" s="97">
        <v>0</v>
      </c>
      <c r="BK417" t="str">
        <v>WR</v>
      </c>
      <c r="BL417" s="13">
        <f t="shared" si="6"/>
        <v>0.89951567284444423</v>
      </c>
      <c r="BN417">
        <v>167</v>
      </c>
      <c r="BO417" t="s">
        <v>569</v>
      </c>
      <c r="BP417" t="s">
        <v>83</v>
      </c>
      <c r="BQ417">
        <v>16.191282111199996</v>
      </c>
      <c r="BR417">
        <v>0</v>
      </c>
      <c r="BS417" t="s">
        <v>350</v>
      </c>
      <c r="BT417">
        <v>0.89951567284444423</v>
      </c>
    </row>
    <row r="418" spans="58:72" x14ac:dyDescent="0.35">
      <c r="BF418">
        <v>168</v>
      </c>
      <c r="BG418" t="str">
        <v>Stanley Morgan</v>
      </c>
      <c r="BH418" t="str">
        <v>NO</v>
      </c>
      <c r="BI418" s="10">
        <v>16.022388856319996</v>
      </c>
      <c r="BJ418" s="97">
        <v>0</v>
      </c>
      <c r="BK418" t="str">
        <v>WR</v>
      </c>
      <c r="BL418" s="13">
        <f t="shared" si="6"/>
        <v>0.89013271423999973</v>
      </c>
      <c r="BN418">
        <v>168</v>
      </c>
      <c r="BO418" t="s">
        <v>1203</v>
      </c>
      <c r="BP418" t="s">
        <v>243</v>
      </c>
      <c r="BQ418">
        <v>16.022388856319996</v>
      </c>
      <c r="BR418">
        <v>0</v>
      </c>
      <c r="BS418" t="s">
        <v>350</v>
      </c>
      <c r="BT418">
        <v>0.89013271423999973</v>
      </c>
    </row>
    <row r="419" spans="58:72" x14ac:dyDescent="0.35">
      <c r="BF419">
        <v>169</v>
      </c>
      <c r="BG419" t="str">
        <v>Deven Thompkins</v>
      </c>
      <c r="BH419" t="str">
        <v>TB</v>
      </c>
      <c r="BI419" s="10">
        <v>15.499267184015995</v>
      </c>
      <c r="BJ419" s="97">
        <v>0</v>
      </c>
      <c r="BK419" t="str">
        <v>WR</v>
      </c>
      <c r="BL419" s="13">
        <f t="shared" si="6"/>
        <v>0.86107039911199967</v>
      </c>
      <c r="BN419">
        <v>169</v>
      </c>
      <c r="BO419" t="s">
        <v>602</v>
      </c>
      <c r="BP419" t="s">
        <v>295</v>
      </c>
      <c r="BQ419">
        <v>15.499267184015995</v>
      </c>
      <c r="BR419">
        <v>0</v>
      </c>
      <c r="BS419" t="s">
        <v>350</v>
      </c>
      <c r="BT419">
        <v>0.86107039911199967</v>
      </c>
    </row>
    <row r="420" spans="58:72" x14ac:dyDescent="0.35">
      <c r="BF420">
        <v>170</v>
      </c>
      <c r="BG420" t="str">
        <v>Jalen Guyton</v>
      </c>
      <c r="BH420" t="str">
        <v>LV</v>
      </c>
      <c r="BI420" s="10">
        <v>13.685508899999995</v>
      </c>
      <c r="BJ420" s="97">
        <v>0</v>
      </c>
      <c r="BK420" t="str">
        <v>WR</v>
      </c>
      <c r="BL420" s="13">
        <f t="shared" si="6"/>
        <v>0.76030604999999973</v>
      </c>
      <c r="BN420">
        <v>170</v>
      </c>
      <c r="BO420" t="s">
        <v>704</v>
      </c>
      <c r="BP420" t="s">
        <v>209</v>
      </c>
      <c r="BQ420">
        <v>13.685508899999995</v>
      </c>
      <c r="BR420">
        <v>0</v>
      </c>
      <c r="BS420" t="s">
        <v>350</v>
      </c>
      <c r="BT420">
        <v>0.76030604999999973</v>
      </c>
    </row>
    <row r="421" spans="58:72" x14ac:dyDescent="0.35">
      <c r="BF421">
        <v>171</v>
      </c>
      <c r="BG421" t="str">
        <v>Johnny Wilson</v>
      </c>
      <c r="BH421" t="str">
        <v>PHI</v>
      </c>
      <c r="BI421" s="10">
        <v>13.413264049281601</v>
      </c>
      <c r="BJ421" s="97">
        <v>0</v>
      </c>
      <c r="BK421" t="str">
        <v>WR</v>
      </c>
      <c r="BL421" s="13">
        <f t="shared" si="6"/>
        <v>0.74518133607120007</v>
      </c>
      <c r="BN421">
        <v>171</v>
      </c>
      <c r="BO421" t="s">
        <v>1771</v>
      </c>
      <c r="BP421" t="s">
        <v>267</v>
      </c>
      <c r="BQ421">
        <v>13.413264049281601</v>
      </c>
      <c r="BR421">
        <v>0</v>
      </c>
      <c r="BS421" t="s">
        <v>350</v>
      </c>
      <c r="BT421">
        <v>0.74518133607120007</v>
      </c>
    </row>
    <row r="422" spans="58:72" x14ac:dyDescent="0.35">
      <c r="BF422">
        <v>172</v>
      </c>
      <c r="BG422" t="str">
        <v>Dyami Brown</v>
      </c>
      <c r="BH422" t="str">
        <v>WSH</v>
      </c>
      <c r="BI422" s="10">
        <v>13.176878041403999</v>
      </c>
      <c r="BJ422" s="97">
        <v>0</v>
      </c>
      <c r="BK422" t="str">
        <v>WR</v>
      </c>
      <c r="BL422" s="13">
        <f t="shared" si="6"/>
        <v>0.73204878007799989</v>
      </c>
      <c r="BN422">
        <v>172</v>
      </c>
      <c r="BO422" t="s">
        <v>631</v>
      </c>
      <c r="BP422" t="s">
        <v>1705</v>
      </c>
      <c r="BQ422">
        <v>13.176878041403999</v>
      </c>
      <c r="BR422">
        <v>0</v>
      </c>
      <c r="BS422" t="s">
        <v>350</v>
      </c>
      <c r="BT422">
        <v>0.73204878007799989</v>
      </c>
    </row>
    <row r="423" spans="58:72" x14ac:dyDescent="0.35">
      <c r="BF423">
        <v>173</v>
      </c>
      <c r="BG423" t="str">
        <v>Zach Pascal</v>
      </c>
      <c r="BH423" t="str">
        <v>ARI</v>
      </c>
      <c r="BI423" s="10">
        <v>12.873577532287499</v>
      </c>
      <c r="BJ423" s="97">
        <v>0</v>
      </c>
      <c r="BK423" t="str">
        <v>WR</v>
      </c>
      <c r="BL423" s="13">
        <f t="shared" si="6"/>
        <v>0.71519875179374992</v>
      </c>
      <c r="BN423">
        <v>173</v>
      </c>
      <c r="BO423" t="s">
        <v>1114</v>
      </c>
      <c r="BP423" t="s">
        <v>36</v>
      </c>
      <c r="BQ423">
        <v>12.873577532287499</v>
      </c>
      <c r="BR423">
        <v>0</v>
      </c>
      <c r="BS423" t="s">
        <v>350</v>
      </c>
      <c r="BT423">
        <v>0.71519875179374992</v>
      </c>
    </row>
    <row r="424" spans="58:72" x14ac:dyDescent="0.35">
      <c r="BF424">
        <v>174</v>
      </c>
      <c r="BG424" t="str">
        <v>Justin Shorter</v>
      </c>
      <c r="BH424" t="str">
        <v>BUF</v>
      </c>
      <c r="BI424" s="10">
        <v>12.846097151999995</v>
      </c>
      <c r="BJ424" s="97">
        <v>0</v>
      </c>
      <c r="BK424" t="str">
        <v>WR</v>
      </c>
      <c r="BL424" s="13">
        <f t="shared" si="6"/>
        <v>0.71367206399999972</v>
      </c>
      <c r="BN424">
        <v>174</v>
      </c>
      <c r="BO424" t="s">
        <v>1772</v>
      </c>
      <c r="BP424" t="s">
        <v>72</v>
      </c>
      <c r="BQ424">
        <v>12.846097151999995</v>
      </c>
      <c r="BR424">
        <v>0</v>
      </c>
      <c r="BS424" t="s">
        <v>350</v>
      </c>
      <c r="BT424">
        <v>0.71367206399999972</v>
      </c>
    </row>
    <row r="425" spans="58:72" x14ac:dyDescent="0.35">
      <c r="BF425">
        <v>175</v>
      </c>
      <c r="BG425" t="str">
        <v>Andy Isabella</v>
      </c>
      <c r="BH425" t="str">
        <v>BUF</v>
      </c>
      <c r="BI425" s="10">
        <v>12.806010040319997</v>
      </c>
      <c r="BJ425" s="97">
        <v>0</v>
      </c>
      <c r="BK425" t="str">
        <v>WR</v>
      </c>
      <c r="BL425" s="13">
        <f t="shared" si="6"/>
        <v>0.71144500223999985</v>
      </c>
      <c r="BN425">
        <v>175</v>
      </c>
      <c r="BO425" t="s">
        <v>416</v>
      </c>
      <c r="BP425" t="s">
        <v>72</v>
      </c>
      <c r="BQ425">
        <v>12.806010040319997</v>
      </c>
      <c r="BR425">
        <v>0</v>
      </c>
      <c r="BS425" t="s">
        <v>350</v>
      </c>
      <c r="BT425">
        <v>0.71144500223999985</v>
      </c>
    </row>
    <row r="426" spans="58:72" x14ac:dyDescent="0.35">
      <c r="BF426">
        <v>176</v>
      </c>
      <c r="BG426" t="str">
        <v>Ainias Smith</v>
      </c>
      <c r="BH426" t="str">
        <v>PHI</v>
      </c>
      <c r="BI426" s="10">
        <v>12.551440084344003</v>
      </c>
      <c r="BJ426" s="97">
        <v>0</v>
      </c>
      <c r="BK426" t="str">
        <v>WR</v>
      </c>
      <c r="BL426" s="13">
        <f t="shared" si="6"/>
        <v>0.69730222690800014</v>
      </c>
      <c r="BN426">
        <v>176</v>
      </c>
      <c r="BO426" t="s">
        <v>1773</v>
      </c>
      <c r="BP426" t="s">
        <v>267</v>
      </c>
      <c r="BQ426">
        <v>12.551440084344003</v>
      </c>
      <c r="BR426">
        <v>0</v>
      </c>
      <c r="BS426" t="s">
        <v>350</v>
      </c>
      <c r="BT426">
        <v>0.69730222690800014</v>
      </c>
    </row>
    <row r="427" spans="58:72" x14ac:dyDescent="0.35">
      <c r="BF427">
        <v>177</v>
      </c>
      <c r="BG427" t="str">
        <v>Jha'Quan Jackson</v>
      </c>
      <c r="BH427" t="str">
        <v>TEN</v>
      </c>
      <c r="BI427" s="10">
        <v>12.377521000844997</v>
      </c>
      <c r="BJ427" s="97">
        <v>0</v>
      </c>
      <c r="BK427" t="str">
        <v>WR</v>
      </c>
      <c r="BL427" s="13">
        <f t="shared" si="6"/>
        <v>0.68764005560249986</v>
      </c>
      <c r="BN427">
        <v>177</v>
      </c>
      <c r="BO427" t="s">
        <v>1774</v>
      </c>
      <c r="BP427" t="s">
        <v>303</v>
      </c>
      <c r="BQ427">
        <v>12.377521000844997</v>
      </c>
      <c r="BR427">
        <v>0</v>
      </c>
      <c r="BS427" t="s">
        <v>350</v>
      </c>
      <c r="BT427">
        <v>0.68764005560249986</v>
      </c>
    </row>
    <row r="428" spans="58:72" x14ac:dyDescent="0.35">
      <c r="BF428">
        <v>178</v>
      </c>
      <c r="BG428" t="str">
        <v>Danny Gray</v>
      </c>
      <c r="BH428" t="str">
        <v>SF</v>
      </c>
      <c r="BI428" s="10">
        <v>10.267387882289999</v>
      </c>
      <c r="BJ428" s="97">
        <v>0</v>
      </c>
      <c r="BK428" t="str">
        <v>WR</v>
      </c>
      <c r="BL428" s="13">
        <f t="shared" si="6"/>
        <v>0.5704104379049999</v>
      </c>
      <c r="BN428">
        <v>178</v>
      </c>
      <c r="BO428" t="s">
        <v>1438</v>
      </c>
      <c r="BP428" t="s">
        <v>287</v>
      </c>
      <c r="BQ428">
        <v>10.267387882289999</v>
      </c>
      <c r="BR428">
        <v>0</v>
      </c>
      <c r="BS428" t="s">
        <v>350</v>
      </c>
      <c r="BT428">
        <v>0.5704104379049999</v>
      </c>
    </row>
    <row r="429" spans="58:72" x14ac:dyDescent="0.35">
      <c r="BF429">
        <v>179</v>
      </c>
      <c r="BG429" t="str">
        <v>Devin Duvernay</v>
      </c>
      <c r="BH429" t="str">
        <v>JAX</v>
      </c>
      <c r="BI429" s="10">
        <v>9.4390690015439969</v>
      </c>
      <c r="BJ429" s="97">
        <v>0</v>
      </c>
      <c r="BK429" t="str">
        <v>WR</v>
      </c>
      <c r="BL429" s="13">
        <f t="shared" si="6"/>
        <v>0.52439272230799983</v>
      </c>
      <c r="BN429">
        <v>179</v>
      </c>
      <c r="BO429" t="s">
        <v>603</v>
      </c>
      <c r="BP429" t="s">
        <v>174</v>
      </c>
      <c r="BQ429">
        <v>9.4390690015439969</v>
      </c>
      <c r="BR429">
        <v>0</v>
      </c>
      <c r="BS429" t="s">
        <v>350</v>
      </c>
      <c r="BT429">
        <v>0.52439272230799983</v>
      </c>
    </row>
    <row r="430" spans="58:72" x14ac:dyDescent="0.35">
      <c r="BF430">
        <v>180</v>
      </c>
      <c r="BG430" t="str">
        <v>John Metchie</v>
      </c>
      <c r="BH430" t="str">
        <v>HOU</v>
      </c>
      <c r="BI430" s="10">
        <v>9.1033928876800001</v>
      </c>
      <c r="BJ430" s="97">
        <v>0</v>
      </c>
      <c r="BK430" t="str">
        <v>WR</v>
      </c>
      <c r="BL430" s="13">
        <f t="shared" si="6"/>
        <v>0.50574404931555561</v>
      </c>
      <c r="BN430">
        <v>180</v>
      </c>
      <c r="BO430" t="s">
        <v>760</v>
      </c>
      <c r="BP430" t="s">
        <v>156</v>
      </c>
      <c r="BQ430">
        <v>9.1033928876800001</v>
      </c>
      <c r="BR430">
        <v>0</v>
      </c>
      <c r="BS430" t="s">
        <v>350</v>
      </c>
      <c r="BT430">
        <v>0.50574404931555561</v>
      </c>
    </row>
    <row r="431" spans="58:72" x14ac:dyDescent="0.35">
      <c r="BF431">
        <v>181</v>
      </c>
      <c r="BG431" t="str">
        <v>Casey Washington</v>
      </c>
      <c r="BH431" t="str">
        <v>ATL</v>
      </c>
      <c r="BI431" s="10">
        <v>8.8632836772479973</v>
      </c>
      <c r="BJ431" s="97">
        <v>0</v>
      </c>
      <c r="BK431" t="str">
        <v>WR</v>
      </c>
      <c r="BL431" s="13">
        <f t="shared" si="6"/>
        <v>0.49240464873599987</v>
      </c>
      <c r="BN431">
        <v>181</v>
      </c>
      <c r="BO431" t="s">
        <v>1775</v>
      </c>
      <c r="BP431" t="s">
        <v>50</v>
      </c>
      <c r="BQ431">
        <v>8.8632836772479973</v>
      </c>
      <c r="BR431">
        <v>0</v>
      </c>
      <c r="BS431" t="s">
        <v>350</v>
      </c>
      <c r="BT431">
        <v>0.49240464873599987</v>
      </c>
    </row>
    <row r="432" spans="58:72" x14ac:dyDescent="0.35">
      <c r="BF432">
        <v>182</v>
      </c>
      <c r="BG432" t="str">
        <v>David Bell</v>
      </c>
      <c r="BH432" t="str">
        <v>CLE</v>
      </c>
      <c r="BI432" s="10">
        <v>8.3099570400000005</v>
      </c>
      <c r="BJ432" s="97">
        <v>0</v>
      </c>
      <c r="BK432" t="str">
        <v>WR</v>
      </c>
      <c r="BL432" s="13">
        <f t="shared" si="6"/>
        <v>0.46166428000000004</v>
      </c>
      <c r="BN432">
        <v>182</v>
      </c>
      <c r="BO432" t="s">
        <v>565</v>
      </c>
      <c r="BP432" t="s">
        <v>111</v>
      </c>
      <c r="BQ432">
        <v>8.3099570400000005</v>
      </c>
      <c r="BR432">
        <v>0</v>
      </c>
      <c r="BS432" t="s">
        <v>350</v>
      </c>
      <c r="BT432">
        <v>0.46166428000000004</v>
      </c>
    </row>
    <row r="433" spans="58:72" x14ac:dyDescent="0.35">
      <c r="BF433">
        <v>183</v>
      </c>
      <c r="BG433" t="str">
        <v/>
      </c>
      <c r="BH433" t="str">
        <v/>
      </c>
      <c r="BI433" s="10" t="str">
        <v/>
      </c>
      <c r="BJ433" s="97" t="str">
        <v/>
      </c>
      <c r="BK433" t="str">
        <v>WR</v>
      </c>
      <c r="BL433" s="13" t="e">
        <f t="shared" si="6"/>
        <v>#VALUE!</v>
      </c>
      <c r="BN433">
        <v>183</v>
      </c>
      <c r="BO433" t="s">
        <v>1546</v>
      </c>
      <c r="BP433" t="s">
        <v>1546</v>
      </c>
      <c r="BQ433" t="s">
        <v>1546</v>
      </c>
      <c r="BR433" t="s">
        <v>1546</v>
      </c>
      <c r="BS433" t="s">
        <v>350</v>
      </c>
      <c r="BT433" t="e">
        <v>#VALUE!</v>
      </c>
    </row>
    <row r="434" spans="58:72" x14ac:dyDescent="0.35">
      <c r="BF434">
        <v>184</v>
      </c>
      <c r="BG434" t="str">
        <v/>
      </c>
      <c r="BH434" t="str">
        <v/>
      </c>
      <c r="BI434" s="10" t="str">
        <v/>
      </c>
      <c r="BJ434" s="97" t="str">
        <v/>
      </c>
      <c r="BK434" t="str">
        <v>WR</v>
      </c>
      <c r="BL434" s="13" t="e">
        <f t="shared" si="6"/>
        <v>#VALUE!</v>
      </c>
      <c r="BN434">
        <v>184</v>
      </c>
      <c r="BO434" t="s">
        <v>1546</v>
      </c>
      <c r="BP434" t="s">
        <v>1546</v>
      </c>
      <c r="BQ434" t="s">
        <v>1546</v>
      </c>
      <c r="BR434" t="s">
        <v>1546</v>
      </c>
      <c r="BS434" t="s">
        <v>350</v>
      </c>
      <c r="BT434" t="e">
        <v>#VALUE!</v>
      </c>
    </row>
    <row r="435" spans="58:72" x14ac:dyDescent="0.35">
      <c r="BF435">
        <v>185</v>
      </c>
      <c r="BG435" t="str">
        <v/>
      </c>
      <c r="BH435" t="str">
        <v/>
      </c>
      <c r="BI435" s="10" t="str">
        <v/>
      </c>
      <c r="BJ435" s="97" t="str">
        <v/>
      </c>
      <c r="BK435" t="str">
        <v>WR</v>
      </c>
      <c r="BL435" s="13" t="e">
        <f t="shared" si="6"/>
        <v>#VALUE!</v>
      </c>
      <c r="BN435">
        <v>185</v>
      </c>
      <c r="BO435" t="s">
        <v>1546</v>
      </c>
      <c r="BP435" t="s">
        <v>1546</v>
      </c>
      <c r="BQ435" t="s">
        <v>1546</v>
      </c>
      <c r="BR435" t="s">
        <v>1546</v>
      </c>
      <c r="BS435" t="s">
        <v>350</v>
      </c>
      <c r="BT435" t="e">
        <v>#VALUE!</v>
      </c>
    </row>
    <row r="436" spans="58:72" x14ac:dyDescent="0.35">
      <c r="BF436">
        <v>186</v>
      </c>
      <c r="BG436" t="str">
        <v/>
      </c>
      <c r="BH436" t="str">
        <v/>
      </c>
      <c r="BI436" s="10" t="str">
        <v/>
      </c>
      <c r="BJ436" s="97" t="str">
        <v/>
      </c>
      <c r="BK436" t="str">
        <v>WR</v>
      </c>
      <c r="BL436" s="13" t="e">
        <f t="shared" si="6"/>
        <v>#VALUE!</v>
      </c>
      <c r="BN436">
        <v>186</v>
      </c>
      <c r="BO436" t="s">
        <v>1546</v>
      </c>
      <c r="BP436" t="s">
        <v>1546</v>
      </c>
      <c r="BQ436" t="s">
        <v>1546</v>
      </c>
      <c r="BR436" t="s">
        <v>1546</v>
      </c>
      <c r="BS436" t="s">
        <v>350</v>
      </c>
      <c r="BT436" t="e">
        <v>#VALUE!</v>
      </c>
    </row>
    <row r="437" spans="58:72" x14ac:dyDescent="0.35">
      <c r="BF437">
        <v>187</v>
      </c>
      <c r="BG437" t="str">
        <v/>
      </c>
      <c r="BH437" t="str">
        <v/>
      </c>
      <c r="BI437" s="10" t="str">
        <v/>
      </c>
      <c r="BJ437" s="97" t="str">
        <v/>
      </c>
      <c r="BK437" t="str">
        <v>WR</v>
      </c>
      <c r="BL437" s="13" t="e">
        <f t="shared" si="6"/>
        <v>#VALUE!</v>
      </c>
      <c r="BN437">
        <v>187</v>
      </c>
      <c r="BO437" t="s">
        <v>1546</v>
      </c>
      <c r="BP437" t="s">
        <v>1546</v>
      </c>
      <c r="BQ437" t="s">
        <v>1546</v>
      </c>
      <c r="BR437" t="s">
        <v>1546</v>
      </c>
      <c r="BS437" t="s">
        <v>350</v>
      </c>
      <c r="BT437" t="e">
        <v>#VALUE!</v>
      </c>
    </row>
    <row r="438" spans="58:72" x14ac:dyDescent="0.35">
      <c r="BF438">
        <v>188</v>
      </c>
      <c r="BG438" t="str">
        <v/>
      </c>
      <c r="BH438" t="str">
        <v/>
      </c>
      <c r="BI438" s="10" t="str">
        <v/>
      </c>
      <c r="BJ438" s="97" t="str">
        <v/>
      </c>
      <c r="BK438" t="str">
        <v>WR</v>
      </c>
      <c r="BL438" s="13" t="e">
        <f t="shared" si="6"/>
        <v>#VALUE!</v>
      </c>
      <c r="BN438">
        <v>188</v>
      </c>
      <c r="BO438" t="s">
        <v>1546</v>
      </c>
      <c r="BP438" t="s">
        <v>1546</v>
      </c>
      <c r="BQ438" t="s">
        <v>1546</v>
      </c>
      <c r="BR438" t="s">
        <v>1546</v>
      </c>
      <c r="BS438" t="s">
        <v>350</v>
      </c>
      <c r="BT438" t="e">
        <v>#VALUE!</v>
      </c>
    </row>
    <row r="439" spans="58:72" x14ac:dyDescent="0.35">
      <c r="BF439">
        <v>189</v>
      </c>
      <c r="BG439" t="str">
        <v/>
      </c>
      <c r="BH439" t="str">
        <v/>
      </c>
      <c r="BI439" s="10" t="str">
        <v/>
      </c>
      <c r="BJ439" s="97" t="str">
        <v/>
      </c>
      <c r="BK439" t="str">
        <v>WR</v>
      </c>
      <c r="BL439" s="13" t="e">
        <f t="shared" si="6"/>
        <v>#VALUE!</v>
      </c>
      <c r="BN439">
        <v>189</v>
      </c>
      <c r="BO439" t="s">
        <v>1546</v>
      </c>
      <c r="BP439" t="s">
        <v>1546</v>
      </c>
      <c r="BQ439" t="s">
        <v>1546</v>
      </c>
      <c r="BR439" t="s">
        <v>1546</v>
      </c>
      <c r="BS439" t="s">
        <v>350</v>
      </c>
      <c r="BT439" t="e">
        <v>#VALUE!</v>
      </c>
    </row>
    <row r="440" spans="58:72" x14ac:dyDescent="0.35">
      <c r="BF440">
        <v>190</v>
      </c>
      <c r="BG440" t="str">
        <v/>
      </c>
      <c r="BH440" t="str">
        <v/>
      </c>
      <c r="BI440" s="10" t="str">
        <v/>
      </c>
      <c r="BJ440" s="97" t="str">
        <v/>
      </c>
      <c r="BK440" t="str">
        <v>WR</v>
      </c>
      <c r="BL440" s="13" t="e">
        <f t="shared" si="6"/>
        <v>#VALUE!</v>
      </c>
      <c r="BN440">
        <v>190</v>
      </c>
      <c r="BO440" t="s">
        <v>1546</v>
      </c>
      <c r="BP440" t="s">
        <v>1546</v>
      </c>
      <c r="BQ440" t="s">
        <v>1546</v>
      </c>
      <c r="BR440" t="s">
        <v>1546</v>
      </c>
      <c r="BS440" t="s">
        <v>350</v>
      </c>
      <c r="BT440" t="e">
        <v>#VALUE!</v>
      </c>
    </row>
    <row r="441" spans="58:72" x14ac:dyDescent="0.35">
      <c r="BF441">
        <v>191</v>
      </c>
      <c r="BG441" t="str">
        <v/>
      </c>
      <c r="BH441" t="str">
        <v/>
      </c>
      <c r="BI441" s="10" t="str">
        <v/>
      </c>
      <c r="BJ441" s="97" t="str">
        <v/>
      </c>
      <c r="BK441" t="str">
        <v>WR</v>
      </c>
      <c r="BL441" s="13" t="e">
        <f t="shared" si="6"/>
        <v>#VALUE!</v>
      </c>
      <c r="BN441">
        <v>191</v>
      </c>
      <c r="BO441" t="s">
        <v>1546</v>
      </c>
      <c r="BP441" t="s">
        <v>1546</v>
      </c>
      <c r="BQ441" t="s">
        <v>1546</v>
      </c>
      <c r="BR441" t="s">
        <v>1546</v>
      </c>
      <c r="BS441" t="s">
        <v>350</v>
      </c>
      <c r="BT441" t="e">
        <v>#VALUE!</v>
      </c>
    </row>
    <row r="442" spans="58:72" x14ac:dyDescent="0.35">
      <c r="BF442">
        <v>192</v>
      </c>
      <c r="BG442" t="str">
        <v/>
      </c>
      <c r="BH442" t="str">
        <v/>
      </c>
      <c r="BI442" s="10" t="str">
        <v/>
      </c>
      <c r="BJ442" s="97" t="str">
        <v/>
      </c>
      <c r="BK442" t="str">
        <v>WR</v>
      </c>
      <c r="BL442" s="13" t="e">
        <f t="shared" si="6"/>
        <v>#VALUE!</v>
      </c>
      <c r="BN442">
        <v>192</v>
      </c>
      <c r="BO442" t="s">
        <v>1546</v>
      </c>
      <c r="BP442" t="s">
        <v>1546</v>
      </c>
      <c r="BQ442" t="s">
        <v>1546</v>
      </c>
      <c r="BR442" t="s">
        <v>1546</v>
      </c>
      <c r="BS442" t="s">
        <v>350</v>
      </c>
      <c r="BT442" t="e">
        <v>#VALUE!</v>
      </c>
    </row>
    <row r="443" spans="58:72" x14ac:dyDescent="0.35">
      <c r="BF443">
        <v>193</v>
      </c>
      <c r="BG443" t="str">
        <v/>
      </c>
      <c r="BH443" t="str">
        <v/>
      </c>
      <c r="BI443" s="10" t="str">
        <v/>
      </c>
      <c r="BJ443" s="97" t="str">
        <v/>
      </c>
      <c r="BK443" t="str">
        <v>WR</v>
      </c>
      <c r="BL443" s="13" t="e">
        <f t="shared" si="6"/>
        <v>#VALUE!</v>
      </c>
      <c r="BN443">
        <v>193</v>
      </c>
      <c r="BO443" t="s">
        <v>1546</v>
      </c>
      <c r="BP443" t="s">
        <v>1546</v>
      </c>
      <c r="BQ443" t="s">
        <v>1546</v>
      </c>
      <c r="BR443" t="s">
        <v>1546</v>
      </c>
      <c r="BS443" t="s">
        <v>350</v>
      </c>
      <c r="BT443" t="e">
        <v>#VALUE!</v>
      </c>
    </row>
    <row r="444" spans="58:72" x14ac:dyDescent="0.35">
      <c r="BF444">
        <v>194</v>
      </c>
      <c r="BG444" t="str">
        <v/>
      </c>
      <c r="BH444" t="str">
        <v/>
      </c>
      <c r="BI444" s="10" t="str">
        <v/>
      </c>
      <c r="BJ444" s="97" t="str">
        <v/>
      </c>
      <c r="BK444" t="str">
        <v>WR</v>
      </c>
      <c r="BL444" s="13" t="e">
        <f t="shared" si="6"/>
        <v>#VALUE!</v>
      </c>
      <c r="BN444">
        <v>194</v>
      </c>
      <c r="BO444" t="s">
        <v>1546</v>
      </c>
      <c r="BP444" t="s">
        <v>1546</v>
      </c>
      <c r="BQ444" t="s">
        <v>1546</v>
      </c>
      <c r="BR444" t="s">
        <v>1546</v>
      </c>
      <c r="BS444" t="s">
        <v>350</v>
      </c>
      <c r="BT444" t="e">
        <v>#VALUE!</v>
      </c>
    </row>
    <row r="445" spans="58:72" x14ac:dyDescent="0.35">
      <c r="BF445">
        <v>195</v>
      </c>
      <c r="BG445" t="str">
        <v/>
      </c>
      <c r="BH445" t="str">
        <v/>
      </c>
      <c r="BI445" s="10" t="str">
        <v/>
      </c>
      <c r="BJ445" s="97" t="str">
        <v/>
      </c>
      <c r="BK445" t="str">
        <v>WR</v>
      </c>
      <c r="BL445" s="13" t="e">
        <f t="shared" si="6"/>
        <v>#VALUE!</v>
      </c>
      <c r="BN445">
        <v>195</v>
      </c>
      <c r="BO445" t="s">
        <v>1546</v>
      </c>
      <c r="BP445" t="s">
        <v>1546</v>
      </c>
      <c r="BQ445" t="s">
        <v>1546</v>
      </c>
      <c r="BR445" t="s">
        <v>1546</v>
      </c>
      <c r="BS445" t="s">
        <v>350</v>
      </c>
      <c r="BT445" t="e">
        <v>#VALUE!</v>
      </c>
    </row>
    <row r="446" spans="58:72" x14ac:dyDescent="0.35">
      <c r="BF446">
        <v>196</v>
      </c>
      <c r="BG446" t="str">
        <v/>
      </c>
      <c r="BH446" t="str">
        <v/>
      </c>
      <c r="BI446" s="10" t="str">
        <v/>
      </c>
      <c r="BJ446" s="97" t="str">
        <v/>
      </c>
      <c r="BK446" t="str">
        <v>WR</v>
      </c>
      <c r="BL446" s="13" t="e">
        <f t="shared" si="6"/>
        <v>#VALUE!</v>
      </c>
      <c r="BN446">
        <v>196</v>
      </c>
      <c r="BO446" t="s">
        <v>1546</v>
      </c>
      <c r="BP446" t="s">
        <v>1546</v>
      </c>
      <c r="BQ446" t="s">
        <v>1546</v>
      </c>
      <c r="BR446" t="s">
        <v>1546</v>
      </c>
      <c r="BS446" t="s">
        <v>350</v>
      </c>
      <c r="BT446" t="e">
        <v>#VALUE!</v>
      </c>
    </row>
    <row r="447" spans="58:72" x14ac:dyDescent="0.35">
      <c r="BF447">
        <v>197</v>
      </c>
      <c r="BG447" t="str">
        <v/>
      </c>
      <c r="BH447" t="str">
        <v/>
      </c>
      <c r="BI447" s="10" t="str">
        <v/>
      </c>
      <c r="BJ447" s="97" t="str">
        <v/>
      </c>
      <c r="BK447" t="str">
        <v>WR</v>
      </c>
      <c r="BL447" s="13" t="e">
        <f t="shared" si="6"/>
        <v>#VALUE!</v>
      </c>
      <c r="BN447">
        <v>197</v>
      </c>
      <c r="BO447" t="s">
        <v>1546</v>
      </c>
      <c r="BP447" t="s">
        <v>1546</v>
      </c>
      <c r="BQ447" t="s">
        <v>1546</v>
      </c>
      <c r="BR447" t="s">
        <v>1546</v>
      </c>
      <c r="BS447" t="s">
        <v>350</v>
      </c>
      <c r="BT447" t="e">
        <v>#VALUE!</v>
      </c>
    </row>
    <row r="448" spans="58:72" x14ac:dyDescent="0.35">
      <c r="BF448">
        <v>198</v>
      </c>
      <c r="BG448" t="str">
        <v/>
      </c>
      <c r="BH448" t="str">
        <v/>
      </c>
      <c r="BI448" s="10" t="str">
        <v/>
      </c>
      <c r="BJ448" s="97" t="str">
        <v/>
      </c>
      <c r="BK448" t="str">
        <v>WR</v>
      </c>
      <c r="BL448" s="13" t="e">
        <f t="shared" si="6"/>
        <v>#VALUE!</v>
      </c>
      <c r="BN448">
        <v>198</v>
      </c>
      <c r="BO448" t="s">
        <v>1546</v>
      </c>
      <c r="BP448" t="s">
        <v>1546</v>
      </c>
      <c r="BQ448" t="s">
        <v>1546</v>
      </c>
      <c r="BR448" t="s">
        <v>1546</v>
      </c>
      <c r="BS448" t="s">
        <v>350</v>
      </c>
      <c r="BT448" t="e">
        <v>#VALUE!</v>
      </c>
    </row>
    <row r="449" spans="58:72" x14ac:dyDescent="0.35">
      <c r="BF449">
        <v>199</v>
      </c>
      <c r="BG449" t="str">
        <v/>
      </c>
      <c r="BH449" t="str">
        <v/>
      </c>
      <c r="BI449" s="10" t="str">
        <v/>
      </c>
      <c r="BJ449" s="97" t="str">
        <v/>
      </c>
      <c r="BK449" t="str">
        <v>WR</v>
      </c>
      <c r="BL449" s="13" t="e">
        <f t="shared" si="6"/>
        <v>#VALUE!</v>
      </c>
      <c r="BN449">
        <v>199</v>
      </c>
      <c r="BO449" t="s">
        <v>1546</v>
      </c>
      <c r="BP449" t="s">
        <v>1546</v>
      </c>
      <c r="BQ449" t="s">
        <v>1546</v>
      </c>
      <c r="BR449" t="s">
        <v>1546</v>
      </c>
      <c r="BS449" t="s">
        <v>350</v>
      </c>
      <c r="BT449" t="e">
        <v>#VALUE!</v>
      </c>
    </row>
    <row r="450" spans="58:72" x14ac:dyDescent="0.35">
      <c r="BF450">
        <v>200</v>
      </c>
      <c r="BG450" t="str">
        <v/>
      </c>
      <c r="BH450" t="str">
        <v/>
      </c>
      <c r="BI450" s="10" t="str">
        <v/>
      </c>
      <c r="BJ450" s="97" t="str">
        <v/>
      </c>
      <c r="BK450" t="str">
        <v>WR</v>
      </c>
      <c r="BL450" s="13" t="e">
        <f t="shared" si="6"/>
        <v>#VALUE!</v>
      </c>
      <c r="BN450">
        <v>200</v>
      </c>
      <c r="BO450" t="s">
        <v>1546</v>
      </c>
      <c r="BP450" t="s">
        <v>1546</v>
      </c>
      <c r="BQ450" t="s">
        <v>1546</v>
      </c>
      <c r="BR450" t="s">
        <v>1546</v>
      </c>
      <c r="BS450" t="s">
        <v>350</v>
      </c>
      <c r="BT450" t="e">
        <v>#VALUE!</v>
      </c>
    </row>
    <row r="451" spans="58:72" x14ac:dyDescent="0.35">
      <c r="BF451">
        <v>201</v>
      </c>
      <c r="BG451" t="str">
        <v/>
      </c>
      <c r="BH451" t="str">
        <v/>
      </c>
      <c r="BI451" s="10" t="str">
        <v/>
      </c>
      <c r="BJ451" s="97" t="str">
        <v/>
      </c>
      <c r="BK451" t="str">
        <v>WR</v>
      </c>
      <c r="BL451" s="13" t="e">
        <f t="shared" ref="BL451:BL514" si="7">BI451/18</f>
        <v>#VALUE!</v>
      </c>
      <c r="BN451">
        <v>201</v>
      </c>
      <c r="BO451" t="s">
        <v>1546</v>
      </c>
      <c r="BP451" t="s">
        <v>1546</v>
      </c>
      <c r="BQ451" t="s">
        <v>1546</v>
      </c>
      <c r="BR451" t="s">
        <v>1546</v>
      </c>
      <c r="BS451" t="s">
        <v>350</v>
      </c>
      <c r="BT451" t="e">
        <v>#VALUE!</v>
      </c>
    </row>
    <row r="452" spans="58:72" x14ac:dyDescent="0.35">
      <c r="BF452">
        <v>202</v>
      </c>
      <c r="BG452" t="str">
        <v/>
      </c>
      <c r="BH452" t="str">
        <v/>
      </c>
      <c r="BI452" s="10" t="str">
        <v/>
      </c>
      <c r="BJ452" s="97" t="str">
        <v/>
      </c>
      <c r="BK452" t="str">
        <v>WR</v>
      </c>
      <c r="BL452" s="13" t="e">
        <f t="shared" si="7"/>
        <v>#VALUE!</v>
      </c>
      <c r="BN452">
        <v>202</v>
      </c>
      <c r="BO452" t="s">
        <v>1546</v>
      </c>
      <c r="BP452" t="s">
        <v>1546</v>
      </c>
      <c r="BQ452" t="s">
        <v>1546</v>
      </c>
      <c r="BR452" t="s">
        <v>1546</v>
      </c>
      <c r="BS452" t="s">
        <v>350</v>
      </c>
      <c r="BT452" t="e">
        <v>#VALUE!</v>
      </c>
    </row>
    <row r="453" spans="58:72" x14ac:dyDescent="0.35">
      <c r="BF453">
        <v>203</v>
      </c>
      <c r="BG453" t="str">
        <v/>
      </c>
      <c r="BH453" t="str">
        <v/>
      </c>
      <c r="BI453" s="10" t="str">
        <v/>
      </c>
      <c r="BJ453" s="97" t="str">
        <v/>
      </c>
      <c r="BK453" t="str">
        <v>WR</v>
      </c>
      <c r="BL453" s="13" t="e">
        <f t="shared" si="7"/>
        <v>#VALUE!</v>
      </c>
      <c r="BN453">
        <v>203</v>
      </c>
      <c r="BO453" t="s">
        <v>1546</v>
      </c>
      <c r="BP453" t="s">
        <v>1546</v>
      </c>
      <c r="BQ453" t="s">
        <v>1546</v>
      </c>
      <c r="BR453" t="s">
        <v>1546</v>
      </c>
      <c r="BS453" t="s">
        <v>350</v>
      </c>
      <c r="BT453" t="e">
        <v>#VALUE!</v>
      </c>
    </row>
    <row r="454" spans="58:72" x14ac:dyDescent="0.35">
      <c r="BF454">
        <v>204</v>
      </c>
      <c r="BG454" t="str">
        <v/>
      </c>
      <c r="BH454" t="str">
        <v/>
      </c>
      <c r="BI454" s="10" t="str">
        <v/>
      </c>
      <c r="BJ454" s="97" t="str">
        <v/>
      </c>
      <c r="BK454" t="str">
        <v>WR</v>
      </c>
      <c r="BL454" s="13" t="e">
        <f t="shared" si="7"/>
        <v>#VALUE!</v>
      </c>
      <c r="BN454">
        <v>204</v>
      </c>
      <c r="BO454" t="s">
        <v>1546</v>
      </c>
      <c r="BP454" t="s">
        <v>1546</v>
      </c>
      <c r="BQ454" t="s">
        <v>1546</v>
      </c>
      <c r="BR454" t="s">
        <v>1546</v>
      </c>
      <c r="BS454" t="s">
        <v>350</v>
      </c>
      <c r="BT454" t="e">
        <v>#VALUE!</v>
      </c>
    </row>
    <row r="455" spans="58:72" x14ac:dyDescent="0.35">
      <c r="BF455">
        <v>205</v>
      </c>
      <c r="BG455" t="str">
        <v/>
      </c>
      <c r="BH455" t="str">
        <v/>
      </c>
      <c r="BI455" s="10" t="str">
        <v/>
      </c>
      <c r="BJ455" s="97" t="str">
        <v/>
      </c>
      <c r="BK455" t="str">
        <v>WR</v>
      </c>
      <c r="BL455" s="13" t="e">
        <f t="shared" si="7"/>
        <v>#VALUE!</v>
      </c>
      <c r="BN455">
        <v>205</v>
      </c>
      <c r="BO455" t="s">
        <v>1546</v>
      </c>
      <c r="BP455" t="s">
        <v>1546</v>
      </c>
      <c r="BQ455" t="s">
        <v>1546</v>
      </c>
      <c r="BR455" t="s">
        <v>1546</v>
      </c>
      <c r="BS455" t="s">
        <v>350</v>
      </c>
      <c r="BT455" t="e">
        <v>#VALUE!</v>
      </c>
    </row>
    <row r="456" spans="58:72" x14ac:dyDescent="0.35">
      <c r="BF456">
        <v>206</v>
      </c>
      <c r="BG456" t="str">
        <v/>
      </c>
      <c r="BH456" t="str">
        <v/>
      </c>
      <c r="BI456" s="10" t="str">
        <v/>
      </c>
      <c r="BJ456" s="97" t="str">
        <v/>
      </c>
      <c r="BK456" t="str">
        <v>WR</v>
      </c>
      <c r="BL456" s="13" t="e">
        <f t="shared" si="7"/>
        <v>#VALUE!</v>
      </c>
      <c r="BN456">
        <v>206</v>
      </c>
      <c r="BO456" t="s">
        <v>1546</v>
      </c>
      <c r="BP456" t="s">
        <v>1546</v>
      </c>
      <c r="BQ456" t="s">
        <v>1546</v>
      </c>
      <c r="BR456" t="s">
        <v>1546</v>
      </c>
      <c r="BS456" t="s">
        <v>350</v>
      </c>
      <c r="BT456" t="e">
        <v>#VALUE!</v>
      </c>
    </row>
    <row r="457" spans="58:72" x14ac:dyDescent="0.35">
      <c r="BF457">
        <v>207</v>
      </c>
      <c r="BG457" t="str">
        <v/>
      </c>
      <c r="BH457" t="str">
        <v/>
      </c>
      <c r="BI457" s="10" t="str">
        <v/>
      </c>
      <c r="BJ457" s="97" t="str">
        <v/>
      </c>
      <c r="BK457" t="str">
        <v>WR</v>
      </c>
      <c r="BL457" s="13" t="e">
        <f t="shared" si="7"/>
        <v>#VALUE!</v>
      </c>
      <c r="BN457">
        <v>207</v>
      </c>
      <c r="BO457" t="s">
        <v>1546</v>
      </c>
      <c r="BP457" t="s">
        <v>1546</v>
      </c>
      <c r="BQ457" t="s">
        <v>1546</v>
      </c>
      <c r="BR457" t="s">
        <v>1546</v>
      </c>
      <c r="BS457" t="s">
        <v>350</v>
      </c>
      <c r="BT457" t="e">
        <v>#VALUE!</v>
      </c>
    </row>
    <row r="458" spans="58:72" x14ac:dyDescent="0.35">
      <c r="BF458">
        <v>208</v>
      </c>
      <c r="BG458" t="str">
        <v/>
      </c>
      <c r="BH458" t="str">
        <v/>
      </c>
      <c r="BI458" s="10" t="str">
        <v/>
      </c>
      <c r="BJ458" s="97" t="str">
        <v/>
      </c>
      <c r="BK458" t="str">
        <v>WR</v>
      </c>
      <c r="BL458" s="13" t="e">
        <f t="shared" si="7"/>
        <v>#VALUE!</v>
      </c>
      <c r="BN458">
        <v>208</v>
      </c>
      <c r="BO458" t="s">
        <v>1546</v>
      </c>
      <c r="BP458" t="s">
        <v>1546</v>
      </c>
      <c r="BQ458" t="s">
        <v>1546</v>
      </c>
      <c r="BR458" t="s">
        <v>1546</v>
      </c>
      <c r="BS458" t="s">
        <v>350</v>
      </c>
      <c r="BT458" t="e">
        <v>#VALUE!</v>
      </c>
    </row>
    <row r="459" spans="58:72" x14ac:dyDescent="0.35">
      <c r="BF459">
        <v>209</v>
      </c>
      <c r="BG459" t="str">
        <v/>
      </c>
      <c r="BH459" t="str">
        <v/>
      </c>
      <c r="BI459" s="10" t="str">
        <v/>
      </c>
      <c r="BJ459" s="97" t="str">
        <v/>
      </c>
      <c r="BK459" t="str">
        <v>WR</v>
      </c>
      <c r="BL459" s="13" t="e">
        <f t="shared" si="7"/>
        <v>#VALUE!</v>
      </c>
      <c r="BN459">
        <v>209</v>
      </c>
      <c r="BO459" t="s">
        <v>1546</v>
      </c>
      <c r="BP459" t="s">
        <v>1546</v>
      </c>
      <c r="BQ459" t="s">
        <v>1546</v>
      </c>
      <c r="BR459" t="s">
        <v>1546</v>
      </c>
      <c r="BS459" t="s">
        <v>350</v>
      </c>
      <c r="BT459" t="e">
        <v>#VALUE!</v>
      </c>
    </row>
    <row r="460" spans="58:72" x14ac:dyDescent="0.35">
      <c r="BF460">
        <v>210</v>
      </c>
      <c r="BG460" t="str">
        <v/>
      </c>
      <c r="BH460" t="str">
        <v/>
      </c>
      <c r="BI460" s="10" t="str">
        <v/>
      </c>
      <c r="BJ460" s="97" t="str">
        <v/>
      </c>
      <c r="BK460" t="str">
        <v>WR</v>
      </c>
      <c r="BL460" s="13" t="e">
        <f t="shared" si="7"/>
        <v>#VALUE!</v>
      </c>
      <c r="BN460">
        <v>210</v>
      </c>
      <c r="BO460" t="s">
        <v>1546</v>
      </c>
      <c r="BP460" t="s">
        <v>1546</v>
      </c>
      <c r="BQ460" t="s">
        <v>1546</v>
      </c>
      <c r="BR460" t="s">
        <v>1546</v>
      </c>
      <c r="BS460" t="s">
        <v>350</v>
      </c>
      <c r="BT460" t="e">
        <v>#VALUE!</v>
      </c>
    </row>
    <row r="461" spans="58:72" x14ac:dyDescent="0.35">
      <c r="BF461">
        <v>211</v>
      </c>
      <c r="BG461" t="str">
        <v/>
      </c>
      <c r="BH461" t="str">
        <v/>
      </c>
      <c r="BI461" s="10" t="str">
        <v/>
      </c>
      <c r="BJ461" s="97" t="str">
        <v/>
      </c>
      <c r="BK461" t="str">
        <v>WR</v>
      </c>
      <c r="BL461" s="13" t="e">
        <f t="shared" si="7"/>
        <v>#VALUE!</v>
      </c>
      <c r="BN461">
        <v>211</v>
      </c>
      <c r="BO461" t="s">
        <v>1546</v>
      </c>
      <c r="BP461" t="s">
        <v>1546</v>
      </c>
      <c r="BQ461" t="s">
        <v>1546</v>
      </c>
      <c r="BR461" t="s">
        <v>1546</v>
      </c>
      <c r="BS461" t="s">
        <v>350</v>
      </c>
      <c r="BT461" t="e">
        <v>#VALUE!</v>
      </c>
    </row>
    <row r="462" spans="58:72" x14ac:dyDescent="0.35">
      <c r="BF462">
        <v>212</v>
      </c>
      <c r="BG462" t="str">
        <v/>
      </c>
      <c r="BH462" t="str">
        <v/>
      </c>
      <c r="BI462" s="10" t="str">
        <v/>
      </c>
      <c r="BJ462" s="97" t="str">
        <v/>
      </c>
      <c r="BK462" t="str">
        <v>WR</v>
      </c>
      <c r="BL462" s="13" t="e">
        <f t="shared" si="7"/>
        <v>#VALUE!</v>
      </c>
      <c r="BN462">
        <v>212</v>
      </c>
      <c r="BO462" t="s">
        <v>1546</v>
      </c>
      <c r="BP462" t="s">
        <v>1546</v>
      </c>
      <c r="BQ462" t="s">
        <v>1546</v>
      </c>
      <c r="BR462" t="s">
        <v>1546</v>
      </c>
      <c r="BS462" t="s">
        <v>350</v>
      </c>
      <c r="BT462" t="e">
        <v>#VALUE!</v>
      </c>
    </row>
    <row r="463" spans="58:72" x14ac:dyDescent="0.35">
      <c r="BF463">
        <v>213</v>
      </c>
      <c r="BG463" t="str">
        <v/>
      </c>
      <c r="BH463" t="str">
        <v/>
      </c>
      <c r="BI463" s="10" t="str">
        <v/>
      </c>
      <c r="BJ463" s="97" t="str">
        <v/>
      </c>
      <c r="BK463" t="str">
        <v>WR</v>
      </c>
      <c r="BL463" s="13" t="e">
        <f t="shared" si="7"/>
        <v>#VALUE!</v>
      </c>
      <c r="BN463">
        <v>213</v>
      </c>
      <c r="BO463" t="s">
        <v>1546</v>
      </c>
      <c r="BP463" t="s">
        <v>1546</v>
      </c>
      <c r="BQ463" t="s">
        <v>1546</v>
      </c>
      <c r="BR463" t="s">
        <v>1546</v>
      </c>
      <c r="BS463" t="s">
        <v>350</v>
      </c>
      <c r="BT463" t="e">
        <v>#VALUE!</v>
      </c>
    </row>
    <row r="464" spans="58:72" x14ac:dyDescent="0.35">
      <c r="BF464">
        <v>214</v>
      </c>
      <c r="BG464" t="str">
        <v/>
      </c>
      <c r="BH464" t="str">
        <v/>
      </c>
      <c r="BI464" s="10" t="str">
        <v/>
      </c>
      <c r="BJ464" s="97" t="str">
        <v/>
      </c>
      <c r="BK464" t="str">
        <v>WR</v>
      </c>
      <c r="BL464" s="13" t="e">
        <f t="shared" si="7"/>
        <v>#VALUE!</v>
      </c>
      <c r="BN464">
        <v>214</v>
      </c>
      <c r="BO464" t="s">
        <v>1546</v>
      </c>
      <c r="BP464" t="s">
        <v>1546</v>
      </c>
      <c r="BQ464" t="s">
        <v>1546</v>
      </c>
      <c r="BR464" t="s">
        <v>1546</v>
      </c>
      <c r="BS464" t="s">
        <v>350</v>
      </c>
      <c r="BT464" t="e">
        <v>#VALUE!</v>
      </c>
    </row>
    <row r="465" spans="58:72" x14ac:dyDescent="0.35">
      <c r="BF465">
        <v>215</v>
      </c>
      <c r="BG465" t="str">
        <v/>
      </c>
      <c r="BH465" t="str">
        <v/>
      </c>
      <c r="BI465" s="10" t="str">
        <v/>
      </c>
      <c r="BJ465" s="97" t="str">
        <v/>
      </c>
      <c r="BK465" t="str">
        <v>WR</v>
      </c>
      <c r="BL465" s="13" t="e">
        <f t="shared" si="7"/>
        <v>#VALUE!</v>
      </c>
      <c r="BN465">
        <v>215</v>
      </c>
      <c r="BO465" t="s">
        <v>1546</v>
      </c>
      <c r="BP465" t="s">
        <v>1546</v>
      </c>
      <c r="BQ465" t="s">
        <v>1546</v>
      </c>
      <c r="BR465" t="s">
        <v>1546</v>
      </c>
      <c r="BS465" t="s">
        <v>350</v>
      </c>
      <c r="BT465" t="e">
        <v>#VALUE!</v>
      </c>
    </row>
    <row r="466" spans="58:72" x14ac:dyDescent="0.35">
      <c r="BF466">
        <v>216</v>
      </c>
      <c r="BG466" t="str">
        <v/>
      </c>
      <c r="BH466" t="str">
        <v/>
      </c>
      <c r="BI466" s="10" t="str">
        <v/>
      </c>
      <c r="BJ466" s="97" t="str">
        <v/>
      </c>
      <c r="BK466" t="str">
        <v>WR</v>
      </c>
      <c r="BL466" s="13" t="e">
        <f t="shared" si="7"/>
        <v>#VALUE!</v>
      </c>
      <c r="BN466">
        <v>216</v>
      </c>
      <c r="BO466" t="s">
        <v>1546</v>
      </c>
      <c r="BP466" t="s">
        <v>1546</v>
      </c>
      <c r="BQ466" t="s">
        <v>1546</v>
      </c>
      <c r="BR466" t="s">
        <v>1546</v>
      </c>
      <c r="BS466" t="s">
        <v>350</v>
      </c>
      <c r="BT466" t="e">
        <v>#VALUE!</v>
      </c>
    </row>
    <row r="467" spans="58:72" x14ac:dyDescent="0.35">
      <c r="BF467">
        <v>217</v>
      </c>
      <c r="BG467" t="str">
        <v/>
      </c>
      <c r="BH467" t="str">
        <v/>
      </c>
      <c r="BI467" s="10" t="str">
        <v/>
      </c>
      <c r="BJ467" s="97" t="str">
        <v/>
      </c>
      <c r="BK467" t="str">
        <v>WR</v>
      </c>
      <c r="BL467" s="13" t="e">
        <f t="shared" si="7"/>
        <v>#VALUE!</v>
      </c>
      <c r="BN467">
        <v>217</v>
      </c>
      <c r="BO467" t="s">
        <v>1546</v>
      </c>
      <c r="BP467" t="s">
        <v>1546</v>
      </c>
      <c r="BQ467" t="s">
        <v>1546</v>
      </c>
      <c r="BR467" t="s">
        <v>1546</v>
      </c>
      <c r="BS467" t="s">
        <v>350</v>
      </c>
      <c r="BT467" t="e">
        <v>#VALUE!</v>
      </c>
    </row>
    <row r="468" spans="58:72" x14ac:dyDescent="0.35">
      <c r="BF468">
        <v>218</v>
      </c>
      <c r="BG468" t="str">
        <v/>
      </c>
      <c r="BH468" t="str">
        <v/>
      </c>
      <c r="BI468" s="10" t="str">
        <v/>
      </c>
      <c r="BJ468" s="97" t="str">
        <v/>
      </c>
      <c r="BK468" t="str">
        <v>WR</v>
      </c>
      <c r="BL468" s="13" t="e">
        <f t="shared" si="7"/>
        <v>#VALUE!</v>
      </c>
      <c r="BN468">
        <v>218</v>
      </c>
      <c r="BO468" t="s">
        <v>1546</v>
      </c>
      <c r="BP468" t="s">
        <v>1546</v>
      </c>
      <c r="BQ468" t="s">
        <v>1546</v>
      </c>
      <c r="BR468" t="s">
        <v>1546</v>
      </c>
      <c r="BS468" t="s">
        <v>350</v>
      </c>
      <c r="BT468" t="e">
        <v>#VALUE!</v>
      </c>
    </row>
    <row r="469" spans="58:72" x14ac:dyDescent="0.35">
      <c r="BF469">
        <v>219</v>
      </c>
      <c r="BG469" t="str">
        <v/>
      </c>
      <c r="BH469" t="str">
        <v/>
      </c>
      <c r="BI469" s="10" t="str">
        <v/>
      </c>
      <c r="BJ469" s="97" t="str">
        <v/>
      </c>
      <c r="BK469" t="str">
        <v>WR</v>
      </c>
      <c r="BL469" s="13" t="e">
        <f t="shared" si="7"/>
        <v>#VALUE!</v>
      </c>
      <c r="BN469">
        <v>219</v>
      </c>
      <c r="BO469" t="s">
        <v>1546</v>
      </c>
      <c r="BP469" t="s">
        <v>1546</v>
      </c>
      <c r="BQ469" t="s">
        <v>1546</v>
      </c>
      <c r="BR469" t="s">
        <v>1546</v>
      </c>
      <c r="BS469" t="s">
        <v>350</v>
      </c>
      <c r="BT469" t="e">
        <v>#VALUE!</v>
      </c>
    </row>
    <row r="470" spans="58:72" x14ac:dyDescent="0.35">
      <c r="BF470">
        <v>220</v>
      </c>
      <c r="BG470" t="str">
        <v/>
      </c>
      <c r="BH470" t="str">
        <v/>
      </c>
      <c r="BI470" s="10" t="str">
        <v/>
      </c>
      <c r="BJ470" s="97" t="str">
        <v/>
      </c>
      <c r="BK470" t="str">
        <v>WR</v>
      </c>
      <c r="BL470" s="13" t="e">
        <f t="shared" si="7"/>
        <v>#VALUE!</v>
      </c>
      <c r="BN470">
        <v>220</v>
      </c>
      <c r="BO470" t="s">
        <v>1546</v>
      </c>
      <c r="BP470" t="s">
        <v>1546</v>
      </c>
      <c r="BQ470" t="s">
        <v>1546</v>
      </c>
      <c r="BR470" t="s">
        <v>1546</v>
      </c>
      <c r="BS470" t="s">
        <v>350</v>
      </c>
      <c r="BT470" t="e">
        <v>#VALUE!</v>
      </c>
    </row>
    <row r="471" spans="58:72" x14ac:dyDescent="0.35">
      <c r="BF471">
        <v>1</v>
      </c>
      <c r="BG471" t="str">
        <v>Travis Kelce</v>
      </c>
      <c r="BH471" t="str">
        <v>KC</v>
      </c>
      <c r="BI471" s="10">
        <v>236.44361299103988</v>
      </c>
      <c r="BJ471" s="97">
        <v>20.078767398058442</v>
      </c>
      <c r="BK471" t="str">
        <v>TE</v>
      </c>
      <c r="BL471" s="13">
        <f t="shared" si="7"/>
        <v>13.135756277279993</v>
      </c>
      <c r="BN471">
        <v>1</v>
      </c>
      <c r="BO471" t="s">
        <v>1051</v>
      </c>
      <c r="BP471" t="s">
        <v>183</v>
      </c>
      <c r="BQ471">
        <v>236.44361299103988</v>
      </c>
      <c r="BR471">
        <v>20.078767398058442</v>
      </c>
      <c r="BS471" t="s">
        <v>351</v>
      </c>
      <c r="BT471">
        <v>13.135756277279993</v>
      </c>
    </row>
    <row r="472" spans="58:72" x14ac:dyDescent="0.35">
      <c r="BF472">
        <v>2</v>
      </c>
      <c r="BG472" t="str">
        <v>Sam LaPorta</v>
      </c>
      <c r="BH472" t="str">
        <v>DET</v>
      </c>
      <c r="BI472" s="10">
        <v>226.78749873086994</v>
      </c>
      <c r="BJ472" s="97">
        <v>17.435887213440072</v>
      </c>
      <c r="BK472" t="str">
        <v>TE</v>
      </c>
      <c r="BL472" s="13">
        <f t="shared" si="7"/>
        <v>12.59930548504833</v>
      </c>
      <c r="BN472">
        <v>2</v>
      </c>
      <c r="BO472" t="s">
        <v>998</v>
      </c>
      <c r="BP472" t="s">
        <v>138</v>
      </c>
      <c r="BQ472">
        <v>226.78749873086994</v>
      </c>
      <c r="BR472">
        <v>17.435887213440072</v>
      </c>
      <c r="BS472" t="s">
        <v>351</v>
      </c>
      <c r="BT472">
        <v>12.59930548504833</v>
      </c>
    </row>
    <row r="473" spans="58:72" x14ac:dyDescent="0.35">
      <c r="BF473">
        <v>3</v>
      </c>
      <c r="BG473" t="str">
        <v>Mark Andrews</v>
      </c>
      <c r="BH473" t="str">
        <v>BAL</v>
      </c>
      <c r="BI473" s="10">
        <v>222.7547853346816</v>
      </c>
      <c r="BJ473" s="97">
        <v>16.332132842078305</v>
      </c>
      <c r="BK473" t="str">
        <v>TE</v>
      </c>
      <c r="BL473" s="13">
        <f t="shared" si="7"/>
        <v>12.375265851926756</v>
      </c>
      <c r="BN473">
        <v>3</v>
      </c>
      <c r="BO473" t="s">
        <v>871</v>
      </c>
      <c r="BP473" t="s">
        <v>59</v>
      </c>
      <c r="BQ473">
        <v>222.7547853346816</v>
      </c>
      <c r="BR473">
        <v>16.332132842078305</v>
      </c>
      <c r="BS473" t="s">
        <v>351</v>
      </c>
      <c r="BT473">
        <v>12.375265851926756</v>
      </c>
    </row>
    <row r="474" spans="58:72" x14ac:dyDescent="0.35">
      <c r="BF474">
        <v>4</v>
      </c>
      <c r="BG474" t="str">
        <v>Trey McBride</v>
      </c>
      <c r="BH474" t="str">
        <v>ARI</v>
      </c>
      <c r="BI474" s="10">
        <v>214.23502745394748</v>
      </c>
      <c r="BJ474" s="97">
        <v>14.000273599938172</v>
      </c>
      <c r="BK474" t="str">
        <v>TE</v>
      </c>
      <c r="BL474" s="13">
        <f t="shared" si="7"/>
        <v>11.90194596966375</v>
      </c>
      <c r="BN474">
        <v>4</v>
      </c>
      <c r="BO474" t="s">
        <v>1064</v>
      </c>
      <c r="BP474" t="s">
        <v>36</v>
      </c>
      <c r="BQ474">
        <v>214.23502745394748</v>
      </c>
      <c r="BR474">
        <v>14.000273599938172</v>
      </c>
      <c r="BS474" t="s">
        <v>351</v>
      </c>
      <c r="BT474">
        <v>11.90194596966375</v>
      </c>
    </row>
    <row r="475" spans="58:72" x14ac:dyDescent="0.35">
      <c r="BF475">
        <v>5</v>
      </c>
      <c r="BG475" t="str">
        <v>Kyle Pitts</v>
      </c>
      <c r="BH475" t="str">
        <v>ATL</v>
      </c>
      <c r="BI475" s="10">
        <v>197.61209384716796</v>
      </c>
      <c r="BJ475" s="97">
        <v>9.4505737252381365</v>
      </c>
      <c r="BK475" t="str">
        <v>TE</v>
      </c>
      <c r="BL475" s="13">
        <f t="shared" si="7"/>
        <v>10.978449658175997</v>
      </c>
      <c r="BN475">
        <v>5</v>
      </c>
      <c r="BO475" t="s">
        <v>837</v>
      </c>
      <c r="BP475" t="s">
        <v>50</v>
      </c>
      <c r="BQ475">
        <v>197.61209384716796</v>
      </c>
      <c r="BR475">
        <v>9.4505737252381365</v>
      </c>
      <c r="BS475" t="s">
        <v>351</v>
      </c>
      <c r="BT475">
        <v>10.978449658175997</v>
      </c>
    </row>
    <row r="476" spans="58:72" x14ac:dyDescent="0.35">
      <c r="BF476">
        <v>6</v>
      </c>
      <c r="BG476" t="str">
        <v>Dalton Kincaid</v>
      </c>
      <c r="BH476" t="str">
        <v>BUF</v>
      </c>
      <c r="BI476" s="10">
        <v>192.48640562995195</v>
      </c>
      <c r="BJ476" s="97">
        <v>8.047671951624114</v>
      </c>
      <c r="BK476" t="str">
        <v>TE</v>
      </c>
      <c r="BL476" s="13">
        <f t="shared" si="7"/>
        <v>10.693689201663997</v>
      </c>
      <c r="BN476">
        <v>6</v>
      </c>
      <c r="BO476" t="s">
        <v>541</v>
      </c>
      <c r="BP476" t="s">
        <v>72</v>
      </c>
      <c r="BQ476">
        <v>192.48640562995195</v>
      </c>
      <c r="BR476">
        <v>8.047671951624114</v>
      </c>
      <c r="BS476" t="s">
        <v>351</v>
      </c>
      <c r="BT476">
        <v>10.693689201663997</v>
      </c>
    </row>
    <row r="477" spans="58:72" x14ac:dyDescent="0.35">
      <c r="BF477">
        <v>7</v>
      </c>
      <c r="BG477" t="str">
        <v>George Kittle</v>
      </c>
      <c r="BH477" t="str">
        <v>SF</v>
      </c>
      <c r="BI477" s="10">
        <v>187.84990589762876</v>
      </c>
      <c r="BJ477" s="97">
        <v>6.778661153037139</v>
      </c>
      <c r="BK477" t="str">
        <v>TE</v>
      </c>
      <c r="BL477" s="13">
        <f t="shared" si="7"/>
        <v>10.436105883201598</v>
      </c>
      <c r="BN477">
        <v>7</v>
      </c>
      <c r="BO477" t="s">
        <v>656</v>
      </c>
      <c r="BP477" t="s">
        <v>287</v>
      </c>
      <c r="BQ477">
        <v>187.84990589762876</v>
      </c>
      <c r="BR477">
        <v>6.778661153037139</v>
      </c>
      <c r="BS477" t="s">
        <v>351</v>
      </c>
      <c r="BT477">
        <v>10.436105883201598</v>
      </c>
    </row>
    <row r="478" spans="58:72" x14ac:dyDescent="0.35">
      <c r="BF478">
        <v>8</v>
      </c>
      <c r="BG478" t="str">
        <v>Evan Engram</v>
      </c>
      <c r="BH478" t="str">
        <v>JAX</v>
      </c>
      <c r="BI478" s="10">
        <v>182.80077075187194</v>
      </c>
      <c r="BJ478" s="97">
        <v>5.3967119686510321</v>
      </c>
      <c r="BK478" t="str">
        <v>TE</v>
      </c>
      <c r="BL478" s="13">
        <f t="shared" si="7"/>
        <v>10.155598375103997</v>
      </c>
      <c r="BN478">
        <v>8</v>
      </c>
      <c r="BO478" t="s">
        <v>644</v>
      </c>
      <c r="BP478" t="s">
        <v>174</v>
      </c>
      <c r="BQ478">
        <v>182.80077075187194</v>
      </c>
      <c r="BR478">
        <v>5.3967119686510321</v>
      </c>
      <c r="BS478" t="s">
        <v>351</v>
      </c>
      <c r="BT478">
        <v>10.155598375103997</v>
      </c>
    </row>
    <row r="479" spans="58:72" x14ac:dyDescent="0.35">
      <c r="BF479">
        <v>9</v>
      </c>
      <c r="BG479" t="str">
        <v>David Njoku</v>
      </c>
      <c r="BH479" t="str">
        <v>CLE</v>
      </c>
      <c r="BI479" s="10">
        <v>182.72335273500005</v>
      </c>
      <c r="BJ479" s="97">
        <v>5.3755226437103429</v>
      </c>
      <c r="BK479" t="str">
        <v>TE</v>
      </c>
      <c r="BL479" s="13">
        <f t="shared" si="7"/>
        <v>10.151297374166669</v>
      </c>
      <c r="BN479">
        <v>9</v>
      </c>
      <c r="BO479" t="s">
        <v>570</v>
      </c>
      <c r="BP479" t="s">
        <v>111</v>
      </c>
      <c r="BQ479">
        <v>182.72335273500005</v>
      </c>
      <c r="BR479">
        <v>5.3755226437103429</v>
      </c>
      <c r="BS479" t="s">
        <v>351</v>
      </c>
      <c r="BT479">
        <v>10.151297374166669</v>
      </c>
    </row>
    <row r="480" spans="58:72" x14ac:dyDescent="0.35">
      <c r="BF480">
        <v>10</v>
      </c>
      <c r="BG480" t="str">
        <v>Jake Ferguson</v>
      </c>
      <c r="BH480" t="str">
        <v>DAL</v>
      </c>
      <c r="BI480" s="10">
        <v>180.62749006847991</v>
      </c>
      <c r="BJ480" s="97">
        <v>4.8018846603783194</v>
      </c>
      <c r="BK480" t="str">
        <v>TE</v>
      </c>
      <c r="BL480" s="13">
        <f t="shared" si="7"/>
        <v>10.034860559359995</v>
      </c>
      <c r="BN480">
        <v>10</v>
      </c>
      <c r="BO480" t="s">
        <v>697</v>
      </c>
      <c r="BP480" t="s">
        <v>119</v>
      </c>
      <c r="BQ480">
        <v>180.62749006847991</v>
      </c>
      <c r="BR480">
        <v>4.8018846603783194</v>
      </c>
      <c r="BS480" t="s">
        <v>351</v>
      </c>
      <c r="BT480">
        <v>10.034860559359995</v>
      </c>
    </row>
    <row r="481" spans="58:72" x14ac:dyDescent="0.35">
      <c r="BF481">
        <v>11</v>
      </c>
      <c r="BG481" t="str">
        <v>Dallas Goedert</v>
      </c>
      <c r="BH481" t="str">
        <v>PHI</v>
      </c>
      <c r="BI481" s="10">
        <v>165.34602723492</v>
      </c>
      <c r="BJ481" s="97">
        <v>0.61934557409302127</v>
      </c>
      <c r="BK481" t="str">
        <v>TE</v>
      </c>
      <c r="BL481" s="13">
        <f t="shared" si="7"/>
        <v>9.1858904019400001</v>
      </c>
      <c r="BN481">
        <v>11</v>
      </c>
      <c r="BO481" t="s">
        <v>540</v>
      </c>
      <c r="BP481" t="s">
        <v>267</v>
      </c>
      <c r="BQ481">
        <v>165.34602723492</v>
      </c>
      <c r="BR481">
        <v>0.61934557409302127</v>
      </c>
      <c r="BS481" t="s">
        <v>351</v>
      </c>
      <c r="BT481">
        <v>9.1858904019400001</v>
      </c>
    </row>
    <row r="482" spans="58:72" x14ac:dyDescent="0.35">
      <c r="BF482">
        <v>12</v>
      </c>
      <c r="BG482" t="str">
        <v>Brock Bowers</v>
      </c>
      <c r="BH482" t="str">
        <v>LV</v>
      </c>
      <c r="BI482" s="10">
        <v>163.08316580639999</v>
      </c>
      <c r="BJ482" s="97">
        <v>0</v>
      </c>
      <c r="BK482" t="str">
        <v>TE</v>
      </c>
      <c r="BL482" s="13">
        <f t="shared" si="7"/>
        <v>9.0601758781333324</v>
      </c>
      <c r="BN482">
        <v>12</v>
      </c>
      <c r="BO482" t="s">
        <v>1708</v>
      </c>
      <c r="BP482" t="s">
        <v>209</v>
      </c>
      <c r="BQ482">
        <v>163.08316580639999</v>
      </c>
      <c r="BR482">
        <v>0</v>
      </c>
      <c r="BS482" t="s">
        <v>351</v>
      </c>
      <c r="BT482">
        <v>9.0601758781333324</v>
      </c>
    </row>
    <row r="483" spans="58:72" x14ac:dyDescent="0.35">
      <c r="BF483">
        <v>13</v>
      </c>
      <c r="BG483" t="str">
        <v>T.J. Hockenson</v>
      </c>
      <c r="BH483" t="str">
        <v>MIN</v>
      </c>
      <c r="BI483" s="10">
        <v>155.35439883264002</v>
      </c>
      <c r="BJ483" s="97">
        <v>0</v>
      </c>
      <c r="BK483" t="str">
        <v>TE</v>
      </c>
      <c r="BL483" s="13">
        <f t="shared" si="7"/>
        <v>8.6307999351466673</v>
      </c>
      <c r="BN483">
        <v>13</v>
      </c>
      <c r="BO483" t="s">
        <v>1017</v>
      </c>
      <c r="BP483" t="s">
        <v>227</v>
      </c>
      <c r="BQ483">
        <v>155.35439883264002</v>
      </c>
      <c r="BR483">
        <v>0</v>
      </c>
      <c r="BS483" t="s">
        <v>351</v>
      </c>
      <c r="BT483">
        <v>8.6307999351466673</v>
      </c>
    </row>
    <row r="484" spans="58:72" x14ac:dyDescent="0.35">
      <c r="BF484">
        <v>14</v>
      </c>
      <c r="BG484" t="str">
        <v>Cole Kmet</v>
      </c>
      <c r="BH484" t="str">
        <v>CHI</v>
      </c>
      <c r="BI484" s="10">
        <v>141.84098807759997</v>
      </c>
      <c r="BJ484" s="97">
        <v>0</v>
      </c>
      <c r="BK484" t="str">
        <v>TE</v>
      </c>
      <c r="BL484" s="13">
        <f t="shared" si="7"/>
        <v>7.8800548931999987</v>
      </c>
      <c r="BN484">
        <v>14</v>
      </c>
      <c r="BO484" t="s">
        <v>521</v>
      </c>
      <c r="BP484" t="s">
        <v>92</v>
      </c>
      <c r="BQ484">
        <v>141.84098807759997</v>
      </c>
      <c r="BR484">
        <v>0</v>
      </c>
      <c r="BS484" t="s">
        <v>351</v>
      </c>
      <c r="BT484">
        <v>7.8800548931999987</v>
      </c>
    </row>
    <row r="485" spans="58:72" x14ac:dyDescent="0.35">
      <c r="BF485">
        <v>15</v>
      </c>
      <c r="BG485" t="str">
        <v>Pat Freiermuth</v>
      </c>
      <c r="BH485" t="str">
        <v>PIT</v>
      </c>
      <c r="BI485" s="10">
        <v>139.95756277565999</v>
      </c>
      <c r="BJ485" s="97">
        <v>0</v>
      </c>
      <c r="BK485" t="str">
        <v>TE</v>
      </c>
      <c r="BL485" s="13">
        <f t="shared" si="7"/>
        <v>7.7754201542033332</v>
      </c>
      <c r="BN485">
        <v>15</v>
      </c>
      <c r="BO485" t="s">
        <v>935</v>
      </c>
      <c r="BP485" t="s">
        <v>273</v>
      </c>
      <c r="BQ485">
        <v>139.95756277565999</v>
      </c>
      <c r="BR485">
        <v>0</v>
      </c>
      <c r="BS485" t="s">
        <v>351</v>
      </c>
      <c r="BT485">
        <v>7.7754201542033332</v>
      </c>
    </row>
    <row r="486" spans="58:72" x14ac:dyDescent="0.35">
      <c r="BF486">
        <v>16</v>
      </c>
      <c r="BG486" t="str">
        <v>Chigoziem Okonkwo</v>
      </c>
      <c r="BH486" t="str">
        <v>TEN</v>
      </c>
      <c r="BI486" s="10">
        <v>132.35388588922496</v>
      </c>
      <c r="BJ486" s="97">
        <v>0</v>
      </c>
      <c r="BK486" t="str">
        <v>TE</v>
      </c>
      <c r="BL486" s="13">
        <f t="shared" si="7"/>
        <v>7.3529936605124977</v>
      </c>
      <c r="BN486">
        <v>16</v>
      </c>
      <c r="BO486" t="s">
        <v>498</v>
      </c>
      <c r="BP486" t="s">
        <v>303</v>
      </c>
      <c r="BQ486">
        <v>132.35388588922496</v>
      </c>
      <c r="BR486">
        <v>0</v>
      </c>
      <c r="BS486" t="s">
        <v>351</v>
      </c>
      <c r="BT486">
        <v>7.3529936605124977</v>
      </c>
    </row>
    <row r="487" spans="58:72" x14ac:dyDescent="0.35">
      <c r="BF487">
        <v>17</v>
      </c>
      <c r="BG487" t="str">
        <v>Luke Musgrave</v>
      </c>
      <c r="BH487" t="str">
        <v>GB</v>
      </c>
      <c r="BI487" s="10">
        <v>124.32874791321601</v>
      </c>
      <c r="BJ487" s="97">
        <v>0</v>
      </c>
      <c r="BK487" t="str">
        <v>TE</v>
      </c>
      <c r="BL487" s="13">
        <f t="shared" si="7"/>
        <v>6.9071526618453341</v>
      </c>
      <c r="BN487">
        <v>17</v>
      </c>
      <c r="BO487" t="s">
        <v>858</v>
      </c>
      <c r="BP487" t="s">
        <v>146</v>
      </c>
      <c r="BQ487">
        <v>124.32874791321601</v>
      </c>
      <c r="BR487">
        <v>0</v>
      </c>
      <c r="BS487" t="s">
        <v>351</v>
      </c>
      <c r="BT487">
        <v>6.9071526618453341</v>
      </c>
    </row>
    <row r="488" spans="58:72" x14ac:dyDescent="0.35">
      <c r="BF488">
        <v>18</v>
      </c>
      <c r="BG488" t="str">
        <v>Hunter Henry</v>
      </c>
      <c r="BH488" t="str">
        <v>NE</v>
      </c>
      <c r="BI488" s="10">
        <v>120.50195367093519</v>
      </c>
      <c r="BJ488" s="97">
        <v>0</v>
      </c>
      <c r="BK488" t="str">
        <v>TE</v>
      </c>
      <c r="BL488" s="13">
        <f t="shared" si="7"/>
        <v>6.6945529817186218</v>
      </c>
      <c r="BN488">
        <v>18</v>
      </c>
      <c r="BO488" t="s">
        <v>672</v>
      </c>
      <c r="BP488" t="s">
        <v>236</v>
      </c>
      <c r="BQ488">
        <v>120.50195367093519</v>
      </c>
      <c r="BR488">
        <v>0</v>
      </c>
      <c r="BS488" t="s">
        <v>351</v>
      </c>
      <c r="BT488">
        <v>6.6945529817186218</v>
      </c>
    </row>
    <row r="489" spans="58:72" x14ac:dyDescent="0.35">
      <c r="BF489">
        <v>19</v>
      </c>
      <c r="BG489" t="str">
        <v>Taysom Hill</v>
      </c>
      <c r="BH489" t="str">
        <v>NO</v>
      </c>
      <c r="BI489" s="10">
        <v>119.88799869834091</v>
      </c>
      <c r="BJ489" s="97">
        <v>0</v>
      </c>
      <c r="BK489" t="str">
        <v>TE</v>
      </c>
      <c r="BL489" s="13">
        <f t="shared" si="7"/>
        <v>6.6604443721300504</v>
      </c>
      <c r="BN489">
        <v>19</v>
      </c>
      <c r="BO489" t="s">
        <v>1027</v>
      </c>
      <c r="BP489" t="s">
        <v>243</v>
      </c>
      <c r="BQ489">
        <v>119.88799869834091</v>
      </c>
      <c r="BR489">
        <v>0</v>
      </c>
      <c r="BS489" t="s">
        <v>351</v>
      </c>
      <c r="BT489">
        <v>6.6604443721300504</v>
      </c>
    </row>
    <row r="490" spans="58:72" x14ac:dyDescent="0.35">
      <c r="BF490">
        <v>20</v>
      </c>
      <c r="BG490" t="str">
        <v>Tyler Higbee</v>
      </c>
      <c r="BH490" t="str">
        <v>LAR</v>
      </c>
      <c r="BI490" s="10">
        <v>118.80018270375359</v>
      </c>
      <c r="BJ490" s="97">
        <v>0</v>
      </c>
      <c r="BK490" t="str">
        <v>TE</v>
      </c>
      <c r="BL490" s="13">
        <f t="shared" si="7"/>
        <v>6.6000101502085329</v>
      </c>
      <c r="BN490">
        <v>20</v>
      </c>
      <c r="BO490" t="s">
        <v>1084</v>
      </c>
      <c r="BP490" t="s">
        <v>207</v>
      </c>
      <c r="BQ490">
        <v>118.80018270375359</v>
      </c>
      <c r="BR490">
        <v>0</v>
      </c>
      <c r="BS490" t="s">
        <v>351</v>
      </c>
      <c r="BT490">
        <v>6.6000101502085329</v>
      </c>
    </row>
    <row r="491" spans="58:72" x14ac:dyDescent="0.35">
      <c r="BF491">
        <v>21</v>
      </c>
      <c r="BG491" t="str">
        <v>Daniel Bellinger</v>
      </c>
      <c r="BH491" t="str">
        <v>NYG</v>
      </c>
      <c r="BI491" s="10">
        <v>114.41740075147197</v>
      </c>
      <c r="BJ491" s="97">
        <v>0</v>
      </c>
      <c r="BK491" t="str">
        <v>TE</v>
      </c>
      <c r="BL491" s="13">
        <f t="shared" si="7"/>
        <v>6.3565222639706649</v>
      </c>
      <c r="BN491">
        <v>21</v>
      </c>
      <c r="BO491" t="s">
        <v>551</v>
      </c>
      <c r="BP491" t="s">
        <v>251</v>
      </c>
      <c r="BQ491">
        <v>114.41740075147197</v>
      </c>
      <c r="BR491">
        <v>0</v>
      </c>
      <c r="BS491" t="s">
        <v>351</v>
      </c>
      <c r="BT491">
        <v>6.3565222639706649</v>
      </c>
    </row>
    <row r="492" spans="58:72" x14ac:dyDescent="0.35">
      <c r="BF492">
        <v>22</v>
      </c>
      <c r="BG492" t="str">
        <v>Juwan Johnson</v>
      </c>
      <c r="BH492" t="str">
        <v>NO</v>
      </c>
      <c r="BI492" s="10">
        <v>109.93561833903262</v>
      </c>
      <c r="BJ492" s="97">
        <v>0</v>
      </c>
      <c r="BK492" t="str">
        <v>TE</v>
      </c>
      <c r="BL492" s="13">
        <f t="shared" si="7"/>
        <v>6.1075343521684786</v>
      </c>
      <c r="BN492">
        <v>22</v>
      </c>
      <c r="BO492" t="s">
        <v>798</v>
      </c>
      <c r="BP492" t="s">
        <v>243</v>
      </c>
      <c r="BQ492">
        <v>109.93561833903262</v>
      </c>
      <c r="BR492">
        <v>0</v>
      </c>
      <c r="BS492" t="s">
        <v>351</v>
      </c>
      <c r="BT492">
        <v>6.1075343521684786</v>
      </c>
    </row>
    <row r="493" spans="58:72" x14ac:dyDescent="0.35">
      <c r="BF493">
        <v>23</v>
      </c>
      <c r="BG493" t="str">
        <v>Cade Otton</v>
      </c>
      <c r="BH493" t="str">
        <v>TB</v>
      </c>
      <c r="BI493" s="10">
        <v>109.84736738999101</v>
      </c>
      <c r="BJ493" s="97">
        <v>0</v>
      </c>
      <c r="BK493" t="str">
        <v>TE</v>
      </c>
      <c r="BL493" s="13">
        <f t="shared" si="7"/>
        <v>6.1026315216661668</v>
      </c>
      <c r="BN493">
        <v>23</v>
      </c>
      <c r="BO493" t="s">
        <v>474</v>
      </c>
      <c r="BP493" t="s">
        <v>295</v>
      </c>
      <c r="BQ493">
        <v>109.84736738999101</v>
      </c>
      <c r="BR493">
        <v>0</v>
      </c>
      <c r="BS493" t="s">
        <v>351</v>
      </c>
      <c r="BT493">
        <v>6.1026315216661668</v>
      </c>
    </row>
    <row r="494" spans="58:72" x14ac:dyDescent="0.35">
      <c r="BF494">
        <v>24</v>
      </c>
      <c r="BG494" t="str">
        <v>Jelani Woods</v>
      </c>
      <c r="BH494" t="str">
        <v>IND</v>
      </c>
      <c r="BI494" s="10">
        <v>109.41114675321602</v>
      </c>
      <c r="BJ494" s="97">
        <v>0</v>
      </c>
      <c r="BK494" t="str">
        <v>TE</v>
      </c>
      <c r="BL494" s="13">
        <f t="shared" si="7"/>
        <v>6.0783970418453341</v>
      </c>
      <c r="BN494">
        <v>24</v>
      </c>
      <c r="BO494" t="s">
        <v>744</v>
      </c>
      <c r="BP494" t="s">
        <v>165</v>
      </c>
      <c r="BQ494">
        <v>109.41114675321602</v>
      </c>
      <c r="BR494">
        <v>0</v>
      </c>
      <c r="BS494" t="s">
        <v>351</v>
      </c>
      <c r="BT494">
        <v>6.0783970418453341</v>
      </c>
    </row>
    <row r="495" spans="58:72" x14ac:dyDescent="0.35">
      <c r="BF495">
        <v>25</v>
      </c>
      <c r="BG495" t="str">
        <v>Dalton Schultz</v>
      </c>
      <c r="BH495" t="str">
        <v>HOU</v>
      </c>
      <c r="BI495" s="10">
        <v>107.7059560665088</v>
      </c>
      <c r="BJ495" s="97">
        <v>0</v>
      </c>
      <c r="BK495" t="str">
        <v>TE</v>
      </c>
      <c r="BL495" s="13">
        <f t="shared" si="7"/>
        <v>5.9836642259171562</v>
      </c>
      <c r="BN495">
        <v>25</v>
      </c>
      <c r="BO495" t="s">
        <v>542</v>
      </c>
      <c r="BP495" t="s">
        <v>156</v>
      </c>
      <c r="BQ495">
        <v>107.7059560665088</v>
      </c>
      <c r="BR495">
        <v>0</v>
      </c>
      <c r="BS495" t="s">
        <v>351</v>
      </c>
      <c r="BT495">
        <v>5.9836642259171562</v>
      </c>
    </row>
    <row r="496" spans="58:72" x14ac:dyDescent="0.35">
      <c r="BF496">
        <v>26</v>
      </c>
      <c r="BG496" t="str">
        <v>Tyler Conklin</v>
      </c>
      <c r="BH496" t="str">
        <v>NYJ</v>
      </c>
      <c r="BI496" s="10">
        <v>103.57416467798397</v>
      </c>
      <c r="BJ496" s="97">
        <v>0</v>
      </c>
      <c r="BK496" t="str">
        <v>TE</v>
      </c>
      <c r="BL496" s="13">
        <f t="shared" si="7"/>
        <v>5.7541202598879986</v>
      </c>
      <c r="BN496">
        <v>26</v>
      </c>
      <c r="BO496" t="s">
        <v>1080</v>
      </c>
      <c r="BP496" t="s">
        <v>259</v>
      </c>
      <c r="BQ496">
        <v>103.57416467798397</v>
      </c>
      <c r="BR496">
        <v>0</v>
      </c>
      <c r="BS496" t="s">
        <v>351</v>
      </c>
      <c r="BT496">
        <v>5.7541202598879986</v>
      </c>
    </row>
    <row r="497" spans="58:72" x14ac:dyDescent="0.35">
      <c r="BF497">
        <v>27</v>
      </c>
      <c r="BG497" t="str">
        <v>Noah Fant</v>
      </c>
      <c r="BH497" t="str">
        <v>SEA</v>
      </c>
      <c r="BI497" s="10">
        <v>97.631976750461988</v>
      </c>
      <c r="BJ497" s="97">
        <v>0</v>
      </c>
      <c r="BK497" t="str">
        <v>TE</v>
      </c>
      <c r="BL497" s="13">
        <f t="shared" si="7"/>
        <v>5.4239987083589991</v>
      </c>
      <c r="BN497">
        <v>27</v>
      </c>
      <c r="BO497" t="s">
        <v>925</v>
      </c>
      <c r="BP497" t="s">
        <v>280</v>
      </c>
      <c r="BQ497">
        <v>97.631976750461988</v>
      </c>
      <c r="BR497">
        <v>0</v>
      </c>
      <c r="BS497" t="s">
        <v>351</v>
      </c>
      <c r="BT497">
        <v>5.4239987083589991</v>
      </c>
    </row>
    <row r="498" spans="58:72" x14ac:dyDescent="0.35">
      <c r="BF498">
        <v>28</v>
      </c>
      <c r="BG498" t="str">
        <v>Zach Ertz</v>
      </c>
      <c r="BH498" t="str">
        <v>WSH</v>
      </c>
      <c r="BI498" s="10">
        <v>87.032466075939993</v>
      </c>
      <c r="BJ498" s="97">
        <v>0</v>
      </c>
      <c r="BK498" t="str">
        <v>TE</v>
      </c>
      <c r="BL498" s="13">
        <f t="shared" si="7"/>
        <v>4.8351370042188888</v>
      </c>
      <c r="BN498">
        <v>28</v>
      </c>
      <c r="BO498" t="s">
        <v>1112</v>
      </c>
      <c r="BP498" t="s">
        <v>1705</v>
      </c>
      <c r="BQ498">
        <v>87.032466075939993</v>
      </c>
      <c r="BR498">
        <v>0</v>
      </c>
      <c r="BS498" t="s">
        <v>351</v>
      </c>
      <c r="BT498">
        <v>4.8351370042188888</v>
      </c>
    </row>
    <row r="499" spans="58:72" x14ac:dyDescent="0.35">
      <c r="BF499">
        <v>29</v>
      </c>
      <c r="BG499" t="str">
        <v>Jonnu Smith</v>
      </c>
      <c r="BH499" t="str">
        <v>MIA</v>
      </c>
      <c r="BI499" s="10">
        <v>86.240820085912802</v>
      </c>
      <c r="BJ499" s="97">
        <v>0</v>
      </c>
      <c r="BK499" t="str">
        <v>TE</v>
      </c>
      <c r="BL499" s="13">
        <f t="shared" si="7"/>
        <v>4.7911566714395999</v>
      </c>
      <c r="BN499">
        <v>29</v>
      </c>
      <c r="BO499" t="s">
        <v>767</v>
      </c>
      <c r="BP499" t="s">
        <v>217</v>
      </c>
      <c r="BQ499">
        <v>86.240820085912802</v>
      </c>
      <c r="BR499">
        <v>0</v>
      </c>
      <c r="BS499" t="s">
        <v>351</v>
      </c>
      <c r="BT499">
        <v>4.7911566714395999</v>
      </c>
    </row>
    <row r="500" spans="58:72" x14ac:dyDescent="0.35">
      <c r="BF500">
        <v>30</v>
      </c>
      <c r="BG500" t="str">
        <v>Mike Gesicki</v>
      </c>
      <c r="BH500" t="str">
        <v>CIN</v>
      </c>
      <c r="BI500" s="10">
        <v>85.582479624767998</v>
      </c>
      <c r="BJ500" s="97">
        <v>0</v>
      </c>
      <c r="BK500" t="str">
        <v>TE</v>
      </c>
      <c r="BL500" s="13">
        <f t="shared" si="7"/>
        <v>4.7545822013759995</v>
      </c>
      <c r="BN500">
        <v>30</v>
      </c>
      <c r="BO500" t="s">
        <v>899</v>
      </c>
      <c r="BP500" t="s">
        <v>103</v>
      </c>
      <c r="BQ500">
        <v>85.582479624767998</v>
      </c>
      <c r="BR500">
        <v>0</v>
      </c>
      <c r="BS500" t="s">
        <v>351</v>
      </c>
      <c r="BT500">
        <v>4.7545822013759995</v>
      </c>
    </row>
    <row r="501" spans="58:72" x14ac:dyDescent="0.35">
      <c r="BF501">
        <v>31</v>
      </c>
      <c r="BG501" t="str">
        <v>Tucker Kraft</v>
      </c>
      <c r="BH501" t="str">
        <v>GB</v>
      </c>
      <c r="BI501" s="10">
        <v>83.730508154495993</v>
      </c>
      <c r="BJ501" s="97">
        <v>0</v>
      </c>
      <c r="BK501" t="str">
        <v>TE</v>
      </c>
      <c r="BL501" s="13">
        <f t="shared" si="7"/>
        <v>4.6516948974719998</v>
      </c>
      <c r="BN501">
        <v>31</v>
      </c>
      <c r="BO501" t="s">
        <v>1072</v>
      </c>
      <c r="BP501" t="s">
        <v>146</v>
      </c>
      <c r="BQ501">
        <v>83.730508154495993</v>
      </c>
      <c r="BR501">
        <v>0</v>
      </c>
      <c r="BS501" t="s">
        <v>351</v>
      </c>
      <c r="BT501">
        <v>4.6516948974719998</v>
      </c>
    </row>
    <row r="502" spans="58:72" x14ac:dyDescent="0.35">
      <c r="BF502">
        <v>32</v>
      </c>
      <c r="BG502" t="str">
        <v>Michael Mayer</v>
      </c>
      <c r="BH502" t="str">
        <v>LV</v>
      </c>
      <c r="BI502" s="10">
        <v>76.82062415999998</v>
      </c>
      <c r="BJ502" s="97">
        <v>0</v>
      </c>
      <c r="BK502" t="str">
        <v>TE</v>
      </c>
      <c r="BL502" s="13">
        <f t="shared" si="7"/>
        <v>4.2678124533333319</v>
      </c>
      <c r="BN502">
        <v>32</v>
      </c>
      <c r="BO502" t="s">
        <v>892</v>
      </c>
      <c r="BP502" t="s">
        <v>209</v>
      </c>
      <c r="BQ502">
        <v>76.82062415999998</v>
      </c>
      <c r="BR502">
        <v>0</v>
      </c>
      <c r="BS502" t="s">
        <v>351</v>
      </c>
      <c r="BT502">
        <v>4.2678124533333319</v>
      </c>
    </row>
    <row r="503" spans="58:72" x14ac:dyDescent="0.35">
      <c r="BF503">
        <v>33</v>
      </c>
      <c r="BG503" t="str">
        <v>Will Dissly</v>
      </c>
      <c r="BH503" t="str">
        <v>LAC</v>
      </c>
      <c r="BI503" s="10">
        <v>74.762293975141489</v>
      </c>
      <c r="BJ503" s="97">
        <v>0</v>
      </c>
      <c r="BK503" t="str">
        <v>TE</v>
      </c>
      <c r="BL503" s="13">
        <f t="shared" si="7"/>
        <v>4.1534607763967495</v>
      </c>
      <c r="BN503">
        <v>33</v>
      </c>
      <c r="BO503" t="s">
        <v>1104</v>
      </c>
      <c r="BP503" t="s">
        <v>199</v>
      </c>
      <c r="BQ503">
        <v>74.762293975141489</v>
      </c>
      <c r="BR503">
        <v>0</v>
      </c>
      <c r="BS503" t="s">
        <v>351</v>
      </c>
      <c r="BT503">
        <v>4.1534607763967495</v>
      </c>
    </row>
    <row r="504" spans="58:72" x14ac:dyDescent="0.35">
      <c r="BF504">
        <v>34</v>
      </c>
      <c r="BG504" t="str">
        <v>Ja'Tavion Sanders</v>
      </c>
      <c r="BH504" t="str">
        <v>CAR</v>
      </c>
      <c r="BI504" s="10">
        <v>73.733555824991981</v>
      </c>
      <c r="BJ504" s="97">
        <v>0</v>
      </c>
      <c r="BK504" t="str">
        <v>TE</v>
      </c>
      <c r="BL504" s="13">
        <f t="shared" si="7"/>
        <v>4.0963086569439993</v>
      </c>
      <c r="BN504">
        <v>34</v>
      </c>
      <c r="BO504" t="s">
        <v>1714</v>
      </c>
      <c r="BP504" t="s">
        <v>83</v>
      </c>
      <c r="BQ504">
        <v>73.733555824991981</v>
      </c>
      <c r="BR504">
        <v>0</v>
      </c>
      <c r="BS504" t="s">
        <v>351</v>
      </c>
      <c r="BT504">
        <v>4.0963086569439993</v>
      </c>
    </row>
    <row r="505" spans="58:72" x14ac:dyDescent="0.35">
      <c r="BF505">
        <v>35</v>
      </c>
      <c r="BG505" t="str">
        <v>Dawson Knox</v>
      </c>
      <c r="BH505" t="str">
        <v>BUF</v>
      </c>
      <c r="BI505" s="10">
        <v>71.758298691071985</v>
      </c>
      <c r="BJ505" s="97">
        <v>0</v>
      </c>
      <c r="BK505" t="str">
        <v>TE</v>
      </c>
      <c r="BL505" s="13">
        <f t="shared" si="7"/>
        <v>3.9865721495039992</v>
      </c>
      <c r="BN505">
        <v>35</v>
      </c>
      <c r="BO505" t="s">
        <v>575</v>
      </c>
      <c r="BP505" t="s">
        <v>72</v>
      </c>
      <c r="BQ505">
        <v>71.758298691071985</v>
      </c>
      <c r="BR505">
        <v>0</v>
      </c>
      <c r="BS505" t="s">
        <v>351</v>
      </c>
      <c r="BT505">
        <v>3.9865721495039992</v>
      </c>
    </row>
    <row r="506" spans="58:72" x14ac:dyDescent="0.35">
      <c r="BF506">
        <v>36</v>
      </c>
      <c r="BG506" t="str">
        <v>Austin Hooper</v>
      </c>
      <c r="BH506" t="str">
        <v>NE</v>
      </c>
      <c r="BI506" s="10">
        <v>69.902337797599984</v>
      </c>
      <c r="BJ506" s="97">
        <v>0</v>
      </c>
      <c r="BK506" t="str">
        <v>TE</v>
      </c>
      <c r="BL506" s="13">
        <f t="shared" si="7"/>
        <v>3.8834632109777769</v>
      </c>
      <c r="BN506">
        <v>36</v>
      </c>
      <c r="BO506" t="s">
        <v>430</v>
      </c>
      <c r="BP506" t="s">
        <v>236</v>
      </c>
      <c r="BQ506">
        <v>69.902337797599984</v>
      </c>
      <c r="BR506">
        <v>0</v>
      </c>
      <c r="BS506" t="s">
        <v>351</v>
      </c>
      <c r="BT506">
        <v>3.8834632109777769</v>
      </c>
    </row>
    <row r="507" spans="58:72" x14ac:dyDescent="0.35">
      <c r="BF507">
        <v>37</v>
      </c>
      <c r="BG507" t="str">
        <v>Tommy Tremble</v>
      </c>
      <c r="BH507" t="str">
        <v>CAR</v>
      </c>
      <c r="BI507" s="10">
        <v>69.543050926719985</v>
      </c>
      <c r="BJ507" s="97">
        <v>0</v>
      </c>
      <c r="BK507" t="str">
        <v>TE</v>
      </c>
      <c r="BL507" s="13">
        <f t="shared" si="7"/>
        <v>3.8635028292622215</v>
      </c>
      <c r="BN507">
        <v>37</v>
      </c>
      <c r="BO507" t="s">
        <v>1044</v>
      </c>
      <c r="BP507" t="s">
        <v>83</v>
      </c>
      <c r="BQ507">
        <v>69.543050926719985</v>
      </c>
      <c r="BR507">
        <v>0</v>
      </c>
      <c r="BS507" t="s">
        <v>351</v>
      </c>
      <c r="BT507">
        <v>3.8635028292622215</v>
      </c>
    </row>
    <row r="508" spans="58:72" x14ac:dyDescent="0.35">
      <c r="BF508">
        <v>38</v>
      </c>
      <c r="BG508" t="str">
        <v>Colby Parkinson</v>
      </c>
      <c r="BH508" t="str">
        <v>LAR</v>
      </c>
      <c r="BI508" s="10">
        <v>69.49933930134722</v>
      </c>
      <c r="BJ508" s="97">
        <v>0</v>
      </c>
      <c r="BK508" t="str">
        <v>TE</v>
      </c>
      <c r="BL508" s="13">
        <f t="shared" si="7"/>
        <v>3.8610744056304012</v>
      </c>
      <c r="BN508">
        <v>38</v>
      </c>
      <c r="BO508" t="s">
        <v>519</v>
      </c>
      <c r="BP508" t="s">
        <v>207</v>
      </c>
      <c r="BQ508">
        <v>69.49933930134722</v>
      </c>
      <c r="BR508">
        <v>0</v>
      </c>
      <c r="BS508" t="s">
        <v>351</v>
      </c>
      <c r="BT508">
        <v>3.8610744056304012</v>
      </c>
    </row>
    <row r="509" spans="58:72" x14ac:dyDescent="0.35">
      <c r="BF509">
        <v>39</v>
      </c>
      <c r="BG509" t="str">
        <v>Isaiah Likely</v>
      </c>
      <c r="BH509" t="str">
        <v>BAL</v>
      </c>
      <c r="BI509" s="10">
        <v>68.547725965824014</v>
      </c>
      <c r="BJ509" s="97">
        <v>0</v>
      </c>
      <c r="BK509" t="str">
        <v>TE</v>
      </c>
      <c r="BL509" s="13">
        <f t="shared" si="7"/>
        <v>3.8082069981013342</v>
      </c>
      <c r="BN509">
        <v>39</v>
      </c>
      <c r="BO509" t="s">
        <v>679</v>
      </c>
      <c r="BP509" t="s">
        <v>59</v>
      </c>
      <c r="BQ509">
        <v>68.547725965824014</v>
      </c>
      <c r="BR509">
        <v>0</v>
      </c>
      <c r="BS509" t="s">
        <v>351</v>
      </c>
      <c r="BT509">
        <v>3.8082069981013342</v>
      </c>
    </row>
    <row r="510" spans="58:72" x14ac:dyDescent="0.35">
      <c r="BF510">
        <v>40</v>
      </c>
      <c r="BG510" t="str">
        <v>Greg Dulcich</v>
      </c>
      <c r="BH510" t="str">
        <v>DEN</v>
      </c>
      <c r="BI510" s="10">
        <v>66.890409019448015</v>
      </c>
      <c r="BJ510" s="97">
        <v>0</v>
      </c>
      <c r="BK510" t="str">
        <v>TE</v>
      </c>
      <c r="BL510" s="13">
        <f t="shared" si="7"/>
        <v>3.7161338344137786</v>
      </c>
      <c r="BN510">
        <v>40</v>
      </c>
      <c r="BO510" t="s">
        <v>664</v>
      </c>
      <c r="BP510" t="s">
        <v>129</v>
      </c>
      <c r="BQ510">
        <v>66.890409019448015</v>
      </c>
      <c r="BR510">
        <v>0</v>
      </c>
      <c r="BS510" t="s">
        <v>351</v>
      </c>
      <c r="BT510">
        <v>3.7161338344137786</v>
      </c>
    </row>
    <row r="511" spans="58:72" x14ac:dyDescent="0.35">
      <c r="BF511">
        <v>41</v>
      </c>
      <c r="BG511" t="str">
        <v>Ben Sinnott</v>
      </c>
      <c r="BH511" t="str">
        <v>WSH</v>
      </c>
      <c r="BI511" s="10">
        <v>60.647195356384003</v>
      </c>
      <c r="BJ511" s="97">
        <v>0</v>
      </c>
      <c r="BK511" t="str">
        <v>TE</v>
      </c>
      <c r="BL511" s="13">
        <f t="shared" si="7"/>
        <v>3.3692886309102223</v>
      </c>
      <c r="BN511">
        <v>41</v>
      </c>
      <c r="BO511" t="s">
        <v>1717</v>
      </c>
      <c r="BP511" t="s">
        <v>1705</v>
      </c>
      <c r="BQ511">
        <v>60.647195356384003</v>
      </c>
      <c r="BR511">
        <v>0</v>
      </c>
      <c r="BS511" t="s">
        <v>351</v>
      </c>
      <c r="BT511">
        <v>3.3692886309102223</v>
      </c>
    </row>
    <row r="512" spans="58:72" x14ac:dyDescent="0.35">
      <c r="BF512">
        <v>42</v>
      </c>
      <c r="BG512" t="str">
        <v>Jeremy Ruckert</v>
      </c>
      <c r="BH512" t="str">
        <v>NYJ</v>
      </c>
      <c r="BI512" s="10">
        <v>60.261235219785583</v>
      </c>
      <c r="BJ512" s="97">
        <v>0</v>
      </c>
      <c r="BK512" t="str">
        <v>TE</v>
      </c>
      <c r="BL512" s="13">
        <f t="shared" si="7"/>
        <v>3.3478464010991988</v>
      </c>
      <c r="BN512">
        <v>42</v>
      </c>
      <c r="BO512" t="s">
        <v>746</v>
      </c>
      <c r="BP512" t="s">
        <v>259</v>
      </c>
      <c r="BQ512">
        <v>60.261235219785583</v>
      </c>
      <c r="BR512">
        <v>0</v>
      </c>
      <c r="BS512" t="s">
        <v>351</v>
      </c>
      <c r="BT512">
        <v>3.3478464010991988</v>
      </c>
    </row>
    <row r="513" spans="58:72" x14ac:dyDescent="0.35">
      <c r="BF513">
        <v>43</v>
      </c>
      <c r="BG513" t="str">
        <v>Josh Oliver</v>
      </c>
      <c r="BH513" t="str">
        <v>MIN</v>
      </c>
      <c r="BI513" s="10">
        <v>58.249874420639998</v>
      </c>
      <c r="BJ513" s="97">
        <v>0</v>
      </c>
      <c r="BK513" t="str">
        <v>TE</v>
      </c>
      <c r="BL513" s="13">
        <f t="shared" si="7"/>
        <v>3.2361041344799997</v>
      </c>
      <c r="BN513">
        <v>43</v>
      </c>
      <c r="BO513" t="s">
        <v>781</v>
      </c>
      <c r="BP513" t="s">
        <v>227</v>
      </c>
      <c r="BQ513">
        <v>58.249874420639998</v>
      </c>
      <c r="BR513">
        <v>0</v>
      </c>
      <c r="BS513" t="s">
        <v>351</v>
      </c>
      <c r="BT513">
        <v>3.2361041344799997</v>
      </c>
    </row>
    <row r="514" spans="58:72" x14ac:dyDescent="0.35">
      <c r="BF514">
        <v>44</v>
      </c>
      <c r="BG514" t="str">
        <v>Donald Parham</v>
      </c>
      <c r="BH514" t="str">
        <v>LAC</v>
      </c>
      <c r="BI514" s="10">
        <v>57.858684329291982</v>
      </c>
      <c r="BJ514" s="97">
        <v>0</v>
      </c>
      <c r="BK514" t="str">
        <v>TE</v>
      </c>
      <c r="BL514" s="13">
        <f t="shared" si="7"/>
        <v>3.2143713516273325</v>
      </c>
      <c r="BN514">
        <v>44</v>
      </c>
      <c r="BO514" t="s">
        <v>616</v>
      </c>
      <c r="BP514" t="s">
        <v>199</v>
      </c>
      <c r="BQ514">
        <v>57.858684329291982</v>
      </c>
      <c r="BR514">
        <v>0</v>
      </c>
      <c r="BS514" t="s">
        <v>351</v>
      </c>
      <c r="BT514">
        <v>3.2143713516273325</v>
      </c>
    </row>
    <row r="515" spans="58:72" x14ac:dyDescent="0.35">
      <c r="BF515">
        <v>45</v>
      </c>
      <c r="BG515" t="str">
        <v>Theo Johnson</v>
      </c>
      <c r="BH515" t="str">
        <v>NYG</v>
      </c>
      <c r="BI515" s="10">
        <v>55.930038441177587</v>
      </c>
      <c r="BJ515" s="97">
        <v>0</v>
      </c>
      <c r="BK515" t="str">
        <v>TE</v>
      </c>
      <c r="BL515" s="13">
        <f t="shared" ref="BL515:BL570" si="8">BI515/18</f>
        <v>3.1072243578431991</v>
      </c>
      <c r="BN515">
        <v>45</v>
      </c>
      <c r="BO515" t="s">
        <v>1720</v>
      </c>
      <c r="BP515" t="s">
        <v>251</v>
      </c>
      <c r="BQ515">
        <v>55.930038441177587</v>
      </c>
      <c r="BR515">
        <v>0</v>
      </c>
      <c r="BS515" t="s">
        <v>351</v>
      </c>
      <c r="BT515">
        <v>3.1072243578431991</v>
      </c>
    </row>
    <row r="516" spans="58:72" x14ac:dyDescent="0.35">
      <c r="BF516">
        <v>46</v>
      </c>
      <c r="BG516" t="str">
        <v>Mo Alie-Cox</v>
      </c>
      <c r="BH516" t="str">
        <v>IND</v>
      </c>
      <c r="BI516" s="10">
        <v>44.819874753500009</v>
      </c>
      <c r="BJ516" s="97">
        <v>0</v>
      </c>
      <c r="BK516" t="str">
        <v>TE</v>
      </c>
      <c r="BL516" s="13">
        <f t="shared" si="8"/>
        <v>2.4899930418611116</v>
      </c>
      <c r="BN516">
        <v>46</v>
      </c>
      <c r="BO516" t="s">
        <v>908</v>
      </c>
      <c r="BP516" t="s">
        <v>165</v>
      </c>
      <c r="BQ516">
        <v>44.819874753500009</v>
      </c>
      <c r="BR516">
        <v>0</v>
      </c>
      <c r="BS516" t="s">
        <v>351</v>
      </c>
      <c r="BT516">
        <v>2.4899930418611116</v>
      </c>
    </row>
    <row r="517" spans="58:72" x14ac:dyDescent="0.35">
      <c r="BF517">
        <v>47</v>
      </c>
      <c r="BG517" t="str">
        <v>Adam Trautman</v>
      </c>
      <c r="BH517" t="str">
        <v>DEN</v>
      </c>
      <c r="BI517" s="10">
        <v>40.615881675600001</v>
      </c>
      <c r="BJ517" s="97">
        <v>0</v>
      </c>
      <c r="BK517" t="str">
        <v>TE</v>
      </c>
      <c r="BL517" s="13">
        <f t="shared" si="8"/>
        <v>2.2564378708666668</v>
      </c>
      <c r="BN517">
        <v>47</v>
      </c>
      <c r="BO517" t="s">
        <v>392</v>
      </c>
      <c r="BP517" t="s">
        <v>129</v>
      </c>
      <c r="BQ517">
        <v>40.615881675600001</v>
      </c>
      <c r="BR517">
        <v>0</v>
      </c>
      <c r="BS517" t="s">
        <v>351</v>
      </c>
      <c r="BT517">
        <v>2.2564378708666668</v>
      </c>
    </row>
    <row r="518" spans="58:72" x14ac:dyDescent="0.35">
      <c r="BF518">
        <v>48</v>
      </c>
      <c r="BG518" t="str">
        <v>Gerald Everett</v>
      </c>
      <c r="BH518" t="str">
        <v>CHI</v>
      </c>
      <c r="BI518" s="10">
        <v>38.463623452799993</v>
      </c>
      <c r="BJ518" s="97">
        <v>0</v>
      </c>
      <c r="BK518" t="str">
        <v>TE</v>
      </c>
      <c r="BL518" s="13">
        <f t="shared" si="8"/>
        <v>2.1368679695999995</v>
      </c>
      <c r="BN518">
        <v>48</v>
      </c>
      <c r="BO518" t="s">
        <v>658</v>
      </c>
      <c r="BP518" t="s">
        <v>92</v>
      </c>
      <c r="BQ518">
        <v>38.463623452799993</v>
      </c>
      <c r="BR518">
        <v>0</v>
      </c>
      <c r="BS518" t="s">
        <v>351</v>
      </c>
      <c r="BT518">
        <v>2.1368679695999995</v>
      </c>
    </row>
    <row r="519" spans="58:72" x14ac:dyDescent="0.35">
      <c r="BF519">
        <v>49</v>
      </c>
      <c r="BG519" t="str">
        <v>Charlie Woerner</v>
      </c>
      <c r="BH519" t="str">
        <v>ATL</v>
      </c>
      <c r="BI519" s="10">
        <v>34.747329576959991</v>
      </c>
      <c r="BJ519" s="97">
        <v>0</v>
      </c>
      <c r="BK519" t="str">
        <v>TE</v>
      </c>
      <c r="BL519" s="13">
        <f t="shared" si="8"/>
        <v>1.9304071987199996</v>
      </c>
      <c r="BN519">
        <v>49</v>
      </c>
      <c r="BO519" t="s">
        <v>1443</v>
      </c>
      <c r="BP519" t="s">
        <v>50</v>
      </c>
      <c r="BQ519">
        <v>34.747329576959991</v>
      </c>
      <c r="BR519">
        <v>0</v>
      </c>
      <c r="BS519" t="s">
        <v>351</v>
      </c>
      <c r="BT519">
        <v>1.9304071987199996</v>
      </c>
    </row>
    <row r="520" spans="58:72" x14ac:dyDescent="0.35">
      <c r="BF520">
        <v>50</v>
      </c>
      <c r="BG520" t="str">
        <v>Pharaoh Brown</v>
      </c>
      <c r="BH520" t="str">
        <v>SEA</v>
      </c>
      <c r="BI520" s="10">
        <v>33.958221569999999</v>
      </c>
      <c r="BJ520" s="97">
        <v>0</v>
      </c>
      <c r="BK520" t="str">
        <v>TE</v>
      </c>
      <c r="BL520" s="13">
        <f t="shared" si="8"/>
        <v>1.886567865</v>
      </c>
      <c r="BN520">
        <v>50</v>
      </c>
      <c r="BO520" t="s">
        <v>941</v>
      </c>
      <c r="BP520" t="s">
        <v>280</v>
      </c>
      <c r="BQ520">
        <v>33.958221569999999</v>
      </c>
      <c r="BR520">
        <v>0</v>
      </c>
      <c r="BS520" t="s">
        <v>351</v>
      </c>
      <c r="BT520">
        <v>1.886567865</v>
      </c>
    </row>
    <row r="521" spans="58:72" x14ac:dyDescent="0.35">
      <c r="BF521">
        <v>51</v>
      </c>
      <c r="BG521" t="str">
        <v>Chris Manhertz</v>
      </c>
      <c r="BH521" t="str">
        <v>NYG</v>
      </c>
      <c r="BI521" s="10">
        <v>33.661852223999986</v>
      </c>
      <c r="BJ521" s="97">
        <v>0</v>
      </c>
      <c r="BK521" t="str">
        <v>TE</v>
      </c>
      <c r="BL521" s="13">
        <f t="shared" si="8"/>
        <v>1.8701029013333326</v>
      </c>
      <c r="BN521">
        <v>51</v>
      </c>
      <c r="BO521" t="s">
        <v>1447</v>
      </c>
      <c r="BP521" t="s">
        <v>251</v>
      </c>
      <c r="BQ521">
        <v>33.661852223999986</v>
      </c>
      <c r="BR521">
        <v>0</v>
      </c>
      <c r="BS521" t="s">
        <v>351</v>
      </c>
      <c r="BT521">
        <v>1.8701029013333326</v>
      </c>
    </row>
    <row r="522" spans="58:72" x14ac:dyDescent="0.35">
      <c r="BF522">
        <v>52</v>
      </c>
      <c r="BG522" t="str">
        <v>Harrison Bryant</v>
      </c>
      <c r="BH522" t="str">
        <v>LV</v>
      </c>
      <c r="BI522" s="10">
        <v>32.406341247</v>
      </c>
      <c r="BJ522" s="97">
        <v>0</v>
      </c>
      <c r="BK522" t="str">
        <v>TE</v>
      </c>
      <c r="BL522" s="13">
        <f t="shared" si="8"/>
        <v>1.8003522915000001</v>
      </c>
      <c r="BN522">
        <v>52</v>
      </c>
      <c r="BO522" t="s">
        <v>668</v>
      </c>
      <c r="BP522" t="s">
        <v>209</v>
      </c>
      <c r="BQ522">
        <v>32.406341247</v>
      </c>
      <c r="BR522">
        <v>0</v>
      </c>
      <c r="BS522" t="s">
        <v>351</v>
      </c>
      <c r="BT522">
        <v>1.8003522915000001</v>
      </c>
    </row>
    <row r="523" spans="58:72" x14ac:dyDescent="0.35">
      <c r="BF523">
        <v>53</v>
      </c>
      <c r="BG523" t="str">
        <v>Irv Smith</v>
      </c>
      <c r="BH523" t="str">
        <v>KC</v>
      </c>
      <c r="BI523" s="10">
        <v>32.380751128319986</v>
      </c>
      <c r="BJ523" s="97">
        <v>0</v>
      </c>
      <c r="BK523" t="str">
        <v>TE</v>
      </c>
      <c r="BL523" s="13">
        <f t="shared" si="8"/>
        <v>1.7989306182399991</v>
      </c>
      <c r="BN523">
        <v>53</v>
      </c>
      <c r="BO523" t="s">
        <v>676</v>
      </c>
      <c r="BP523" t="s">
        <v>183</v>
      </c>
      <c r="BQ523">
        <v>32.380751128319986</v>
      </c>
      <c r="BR523">
        <v>0</v>
      </c>
      <c r="BS523" t="s">
        <v>351</v>
      </c>
      <c r="BT523">
        <v>1.7989306182399991</v>
      </c>
    </row>
    <row r="524" spans="58:72" x14ac:dyDescent="0.35">
      <c r="BF524">
        <v>54</v>
      </c>
      <c r="BG524" t="str">
        <v>Hayden Hurst</v>
      </c>
      <c r="BH524" t="str">
        <v>LAC</v>
      </c>
      <c r="BI524" s="10">
        <v>31.709928391260007</v>
      </c>
      <c r="BJ524" s="97">
        <v>0</v>
      </c>
      <c r="BK524" t="str">
        <v>TE</v>
      </c>
      <c r="BL524" s="13">
        <f t="shared" si="8"/>
        <v>1.7616626884033337</v>
      </c>
      <c r="BN524">
        <v>54</v>
      </c>
      <c r="BO524" t="s">
        <v>670</v>
      </c>
      <c r="BP524" t="s">
        <v>199</v>
      </c>
      <c r="BQ524">
        <v>31.709928391260007</v>
      </c>
      <c r="BR524">
        <v>0</v>
      </c>
      <c r="BS524" t="s">
        <v>351</v>
      </c>
      <c r="BT524">
        <v>1.7616626884033337</v>
      </c>
    </row>
    <row r="525" spans="58:72" x14ac:dyDescent="0.35">
      <c r="BF525">
        <v>55</v>
      </c>
      <c r="BG525" t="str">
        <v>Cade Stover</v>
      </c>
      <c r="BH525" t="str">
        <v>HOU</v>
      </c>
      <c r="BI525" s="10">
        <v>29.562672222720003</v>
      </c>
      <c r="BJ525" s="97">
        <v>0</v>
      </c>
      <c r="BK525" t="str">
        <v>TE</v>
      </c>
      <c r="BL525" s="13">
        <f t="shared" si="8"/>
        <v>1.6423706790400001</v>
      </c>
      <c r="BN525">
        <v>55</v>
      </c>
      <c r="BO525" t="s">
        <v>1727</v>
      </c>
      <c r="BP525" t="s">
        <v>156</v>
      </c>
      <c r="BQ525">
        <v>29.562672222720003</v>
      </c>
      <c r="BR525">
        <v>0</v>
      </c>
      <c r="BS525" t="s">
        <v>351</v>
      </c>
      <c r="BT525">
        <v>1.6423706790400001</v>
      </c>
    </row>
    <row r="526" spans="58:72" x14ac:dyDescent="0.35">
      <c r="BF526">
        <v>56</v>
      </c>
      <c r="BG526" t="str">
        <v>Peyton Hendershot</v>
      </c>
      <c r="BH526" t="str">
        <v>DAL</v>
      </c>
      <c r="BI526" s="10">
        <v>29.310998592808794</v>
      </c>
      <c r="BJ526" s="97">
        <v>0</v>
      </c>
      <c r="BK526" t="str">
        <v>TE</v>
      </c>
      <c r="BL526" s="13">
        <f t="shared" si="8"/>
        <v>1.6283888107115996</v>
      </c>
      <c r="BN526">
        <v>56</v>
      </c>
      <c r="BO526" t="s">
        <v>940</v>
      </c>
      <c r="BP526" t="s">
        <v>119</v>
      </c>
      <c r="BQ526">
        <v>29.310998592808794</v>
      </c>
      <c r="BR526">
        <v>0</v>
      </c>
      <c r="BS526" t="s">
        <v>351</v>
      </c>
      <c r="BT526">
        <v>1.6283888107115996</v>
      </c>
    </row>
    <row r="527" spans="58:72" x14ac:dyDescent="0.35">
      <c r="BF527">
        <v>57</v>
      </c>
      <c r="BG527" t="str">
        <v>Brenton Strange</v>
      </c>
      <c r="BH527" t="str">
        <v>JAX</v>
      </c>
      <c r="BI527" s="10">
        <v>28.147785090515988</v>
      </c>
      <c r="BJ527" s="97">
        <v>0</v>
      </c>
      <c r="BK527" t="str">
        <v>TE</v>
      </c>
      <c r="BL527" s="13">
        <f t="shared" si="8"/>
        <v>1.5637658383619994</v>
      </c>
      <c r="BN527">
        <v>57</v>
      </c>
      <c r="BO527" t="s">
        <v>1444</v>
      </c>
      <c r="BP527" t="s">
        <v>174</v>
      </c>
      <c r="BQ527">
        <v>28.147785090515988</v>
      </c>
      <c r="BR527">
        <v>0</v>
      </c>
      <c r="BS527" t="s">
        <v>351</v>
      </c>
      <c r="BT527">
        <v>1.5637658383619994</v>
      </c>
    </row>
    <row r="528" spans="58:72" x14ac:dyDescent="0.35">
      <c r="BF528">
        <v>58</v>
      </c>
      <c r="BG528" t="str">
        <v>Ko Kieft</v>
      </c>
      <c r="BH528" t="str">
        <v>TB</v>
      </c>
      <c r="BI528" s="10">
        <v>27.855601712400002</v>
      </c>
      <c r="BJ528" s="97">
        <v>0</v>
      </c>
      <c r="BK528" t="str">
        <v>TE</v>
      </c>
      <c r="BL528" s="13">
        <f t="shared" si="8"/>
        <v>1.5475334284666669</v>
      </c>
      <c r="BN528">
        <v>58</v>
      </c>
      <c r="BO528" t="s">
        <v>1286</v>
      </c>
      <c r="BP528" t="s">
        <v>295</v>
      </c>
      <c r="BQ528">
        <v>27.855601712400002</v>
      </c>
      <c r="BR528">
        <v>0</v>
      </c>
      <c r="BS528" t="s">
        <v>351</v>
      </c>
      <c r="BT528">
        <v>1.5475334284666669</v>
      </c>
    </row>
    <row r="529" spans="58:72" x14ac:dyDescent="0.35">
      <c r="BF529">
        <v>59</v>
      </c>
      <c r="BG529" t="str">
        <v>Josh Whyle</v>
      </c>
      <c r="BH529" t="str">
        <v>TEN</v>
      </c>
      <c r="BI529" s="10">
        <v>27.528246444698993</v>
      </c>
      <c r="BJ529" s="97">
        <v>0</v>
      </c>
      <c r="BK529" t="str">
        <v>TE</v>
      </c>
      <c r="BL529" s="13">
        <f t="shared" si="8"/>
        <v>1.5293470247054997</v>
      </c>
      <c r="BN529">
        <v>59</v>
      </c>
      <c r="BO529" t="s">
        <v>784</v>
      </c>
      <c r="BP529" t="s">
        <v>303</v>
      </c>
      <c r="BQ529">
        <v>27.528246444698993</v>
      </c>
      <c r="BR529">
        <v>0</v>
      </c>
      <c r="BS529" t="s">
        <v>351</v>
      </c>
      <c r="BT529">
        <v>1.5293470247054997</v>
      </c>
    </row>
    <row r="530" spans="58:72" x14ac:dyDescent="0.35">
      <c r="BF530">
        <v>60</v>
      </c>
      <c r="BG530" t="str">
        <v>Darnell Washington</v>
      </c>
      <c r="BH530" t="str">
        <v>PIT</v>
      </c>
      <c r="BI530" s="10">
        <v>26.49862663875</v>
      </c>
      <c r="BJ530" s="97">
        <v>0</v>
      </c>
      <c r="BK530" t="str">
        <v>TE</v>
      </c>
      <c r="BL530" s="13">
        <f t="shared" si="8"/>
        <v>1.4721459243749999</v>
      </c>
      <c r="BN530">
        <v>60</v>
      </c>
      <c r="BO530" t="s">
        <v>1476</v>
      </c>
      <c r="BP530" t="s">
        <v>273</v>
      </c>
      <c r="BQ530">
        <v>26.49862663875</v>
      </c>
      <c r="BR530">
        <v>0</v>
      </c>
      <c r="BS530" t="s">
        <v>351</v>
      </c>
      <c r="BT530">
        <v>1.4721459243749999</v>
      </c>
    </row>
    <row r="531" spans="58:72" x14ac:dyDescent="0.35">
      <c r="BF531">
        <v>61</v>
      </c>
      <c r="BG531" t="str">
        <v>Johnny Mundt</v>
      </c>
      <c r="BH531" t="str">
        <v>MIN</v>
      </c>
      <c r="BI531" s="10">
        <v>25.867084319999996</v>
      </c>
      <c r="BJ531" s="97">
        <v>0</v>
      </c>
      <c r="BK531" t="str">
        <v>TE</v>
      </c>
      <c r="BL531" s="13">
        <f t="shared" si="8"/>
        <v>1.4370602399999999</v>
      </c>
      <c r="BN531">
        <v>61</v>
      </c>
      <c r="BO531" t="s">
        <v>763</v>
      </c>
      <c r="BP531" t="s">
        <v>227</v>
      </c>
      <c r="BQ531">
        <v>25.867084319999996</v>
      </c>
      <c r="BR531">
        <v>0</v>
      </c>
      <c r="BS531" t="s">
        <v>351</v>
      </c>
      <c r="BT531">
        <v>1.4370602399999999</v>
      </c>
    </row>
    <row r="532" spans="58:72" x14ac:dyDescent="0.35">
      <c r="BF532">
        <v>62</v>
      </c>
      <c r="BG532" t="str">
        <v>Jordan Akins</v>
      </c>
      <c r="BH532" t="str">
        <v>CLE</v>
      </c>
      <c r="BI532" s="10">
        <v>25.204477134375001</v>
      </c>
      <c r="BJ532" s="97">
        <v>0</v>
      </c>
      <c r="BK532" t="str">
        <v>TE</v>
      </c>
      <c r="BL532" s="13">
        <f t="shared" si="8"/>
        <v>1.4002487296875001</v>
      </c>
      <c r="BN532">
        <v>62</v>
      </c>
      <c r="BO532" t="s">
        <v>769</v>
      </c>
      <c r="BP532" t="s">
        <v>111</v>
      </c>
      <c r="BQ532">
        <v>25.204477134375001</v>
      </c>
      <c r="BR532">
        <v>0</v>
      </c>
      <c r="BS532" t="s">
        <v>351</v>
      </c>
      <c r="BT532">
        <v>1.4002487296875001</v>
      </c>
    </row>
    <row r="533" spans="58:72" x14ac:dyDescent="0.35">
      <c r="BF533">
        <v>63</v>
      </c>
      <c r="BG533" t="str">
        <v>James Mitchell</v>
      </c>
      <c r="BH533" t="str">
        <v>DET</v>
      </c>
      <c r="BI533" s="10">
        <v>22.584458307599995</v>
      </c>
      <c r="BJ533" s="97">
        <v>0</v>
      </c>
      <c r="BK533" t="str">
        <v>TE</v>
      </c>
      <c r="BL533" s="13">
        <f t="shared" si="8"/>
        <v>1.2546921281999996</v>
      </c>
      <c r="BN533">
        <v>63</v>
      </c>
      <c r="BO533" t="s">
        <v>1352</v>
      </c>
      <c r="BP533" t="s">
        <v>138</v>
      </c>
      <c r="BQ533">
        <v>22.584458307599995</v>
      </c>
      <c r="BR533">
        <v>0</v>
      </c>
      <c r="BS533" t="s">
        <v>351</v>
      </c>
      <c r="BT533">
        <v>1.2546921281999996</v>
      </c>
    </row>
    <row r="534" spans="58:72" x14ac:dyDescent="0.35">
      <c r="BF534">
        <v>64</v>
      </c>
      <c r="BG534" t="str">
        <v>Noah Gray</v>
      </c>
      <c r="BH534" t="str">
        <v>KC</v>
      </c>
      <c r="BI534" s="10">
        <v>22.155932198399995</v>
      </c>
      <c r="BJ534" s="97">
        <v>0</v>
      </c>
      <c r="BK534" t="str">
        <v>TE</v>
      </c>
      <c r="BL534" s="13">
        <f t="shared" si="8"/>
        <v>1.230885122133333</v>
      </c>
      <c r="BN534">
        <v>64</v>
      </c>
      <c r="BO534" t="s">
        <v>926</v>
      </c>
      <c r="BP534" t="s">
        <v>183</v>
      </c>
      <c r="BQ534">
        <v>22.155932198399995</v>
      </c>
      <c r="BR534">
        <v>0</v>
      </c>
      <c r="BS534" t="s">
        <v>351</v>
      </c>
      <c r="BT534">
        <v>1.230885122133333</v>
      </c>
    </row>
    <row r="535" spans="58:72" x14ac:dyDescent="0.35">
      <c r="BF535">
        <v>65</v>
      </c>
      <c r="BG535" t="str">
        <v>Tanner Hudson</v>
      </c>
      <c r="BH535" t="str">
        <v>CIN</v>
      </c>
      <c r="BI535" s="10">
        <v>21.037005880380001</v>
      </c>
      <c r="BJ535" s="97">
        <v>0</v>
      </c>
      <c r="BK535" t="str">
        <v>TE</v>
      </c>
      <c r="BL535" s="13">
        <f t="shared" si="8"/>
        <v>1.1687225489099999</v>
      </c>
      <c r="BN535">
        <v>65</v>
      </c>
      <c r="BO535" t="s">
        <v>1023</v>
      </c>
      <c r="BP535" t="s">
        <v>103</v>
      </c>
      <c r="BQ535">
        <v>21.037005880380001</v>
      </c>
      <c r="BR535">
        <v>0</v>
      </c>
      <c r="BS535" t="s">
        <v>351</v>
      </c>
      <c r="BT535">
        <v>1.1687225489099999</v>
      </c>
    </row>
    <row r="536" spans="58:72" x14ac:dyDescent="0.35">
      <c r="BF536">
        <v>66</v>
      </c>
      <c r="BG536" t="str">
        <v>Erick All</v>
      </c>
      <c r="BH536" t="str">
        <v>CIN</v>
      </c>
      <c r="BI536" s="10">
        <v>20.357877840887998</v>
      </c>
      <c r="BJ536" s="97">
        <v>0</v>
      </c>
      <c r="BK536" t="str">
        <v>TE</v>
      </c>
      <c r="BL536" s="13">
        <f t="shared" si="8"/>
        <v>1.1309932133826666</v>
      </c>
      <c r="BN536">
        <v>66</v>
      </c>
      <c r="BO536" t="s">
        <v>1737</v>
      </c>
      <c r="BP536" t="s">
        <v>103</v>
      </c>
      <c r="BQ536">
        <v>20.357877840887998</v>
      </c>
      <c r="BR536">
        <v>0</v>
      </c>
      <c r="BS536" t="s">
        <v>351</v>
      </c>
      <c r="BT536">
        <v>1.1309932133826666</v>
      </c>
    </row>
    <row r="537" spans="58:72" x14ac:dyDescent="0.35">
      <c r="BF537">
        <v>67</v>
      </c>
      <c r="BG537" t="str">
        <v>Luke Schoonmaker</v>
      </c>
      <c r="BH537" t="str">
        <v>DAL</v>
      </c>
      <c r="BI537" s="10">
        <v>20.256560226503993</v>
      </c>
      <c r="BJ537" s="97">
        <v>0</v>
      </c>
      <c r="BK537" t="str">
        <v>TE</v>
      </c>
      <c r="BL537" s="13">
        <f t="shared" si="8"/>
        <v>1.1253644570279997</v>
      </c>
      <c r="BN537">
        <v>67</v>
      </c>
      <c r="BO537" t="s">
        <v>1254</v>
      </c>
      <c r="BP537" t="s">
        <v>119</v>
      </c>
      <c r="BQ537">
        <v>20.256560226503993</v>
      </c>
      <c r="BR537">
        <v>0</v>
      </c>
      <c r="BS537" t="s">
        <v>351</v>
      </c>
      <c r="BT537">
        <v>1.1253644570279997</v>
      </c>
    </row>
    <row r="538" spans="58:72" x14ac:dyDescent="0.35">
      <c r="BF538">
        <v>68</v>
      </c>
      <c r="BG538" t="str">
        <v>Brevin Jordan</v>
      </c>
      <c r="BH538" t="str">
        <v>HOU</v>
      </c>
      <c r="BI538" s="10">
        <v>19.753731938304</v>
      </c>
      <c r="BJ538" s="97">
        <v>0</v>
      </c>
      <c r="BK538" t="str">
        <v>TE</v>
      </c>
      <c r="BL538" s="13">
        <f t="shared" si="8"/>
        <v>1.097429552128</v>
      </c>
      <c r="BN538">
        <v>68</v>
      </c>
      <c r="BO538" t="s">
        <v>458</v>
      </c>
      <c r="BP538" t="s">
        <v>156</v>
      </c>
      <c r="BQ538">
        <v>19.753731938304</v>
      </c>
      <c r="BR538">
        <v>0</v>
      </c>
      <c r="BS538" t="s">
        <v>351</v>
      </c>
      <c r="BT538">
        <v>1.097429552128</v>
      </c>
    </row>
    <row r="539" spans="58:72" x14ac:dyDescent="0.35">
      <c r="BF539">
        <v>69</v>
      </c>
      <c r="BG539" t="str">
        <v>Durham Smythe</v>
      </c>
      <c r="BH539" t="str">
        <v>MIA</v>
      </c>
      <c r="BI539" s="10">
        <v>19.175338936319999</v>
      </c>
      <c r="BJ539" s="97">
        <v>0</v>
      </c>
      <c r="BK539" t="str">
        <v>TE</v>
      </c>
      <c r="BL539" s="13">
        <f t="shared" si="8"/>
        <v>1.0652966075733332</v>
      </c>
      <c r="BN539">
        <v>69</v>
      </c>
      <c r="BO539" t="s">
        <v>628</v>
      </c>
      <c r="BP539" t="s">
        <v>217</v>
      </c>
      <c r="BQ539">
        <v>19.175338936319999</v>
      </c>
      <c r="BR539">
        <v>0</v>
      </c>
      <c r="BS539" t="s">
        <v>351</v>
      </c>
      <c r="BT539">
        <v>1.0652966075733332</v>
      </c>
    </row>
    <row r="540" spans="58:72" x14ac:dyDescent="0.35">
      <c r="BF540">
        <v>70</v>
      </c>
      <c r="BG540" t="str">
        <v>Luke Farrell</v>
      </c>
      <c r="BH540" t="str">
        <v>JAX</v>
      </c>
      <c r="BI540" s="10">
        <v>18.819017380799995</v>
      </c>
      <c r="BJ540" s="97">
        <v>0</v>
      </c>
      <c r="BK540" t="str">
        <v>TE</v>
      </c>
      <c r="BL540" s="13">
        <f t="shared" si="8"/>
        <v>1.0455009655999996</v>
      </c>
      <c r="BN540">
        <v>70</v>
      </c>
      <c r="BO540" t="s">
        <v>857</v>
      </c>
      <c r="BP540" t="s">
        <v>174</v>
      </c>
      <c r="BQ540">
        <v>18.819017380799995</v>
      </c>
      <c r="BR540">
        <v>0</v>
      </c>
      <c r="BS540" t="s">
        <v>351</v>
      </c>
      <c r="BT540">
        <v>1.0455009655999996</v>
      </c>
    </row>
    <row r="541" spans="58:72" x14ac:dyDescent="0.35">
      <c r="BF541">
        <v>71</v>
      </c>
      <c r="BG541" t="str">
        <v>Tip Reiman</v>
      </c>
      <c r="BH541" t="str">
        <v>ARI</v>
      </c>
      <c r="BI541" s="10">
        <v>18.715998078540004</v>
      </c>
      <c r="BJ541" s="97">
        <v>0</v>
      </c>
      <c r="BK541" t="str">
        <v>TE</v>
      </c>
      <c r="BL541" s="13">
        <f t="shared" si="8"/>
        <v>1.0397776710300002</v>
      </c>
      <c r="BN541">
        <v>71</v>
      </c>
      <c r="BO541" t="s">
        <v>1743</v>
      </c>
      <c r="BP541" t="s">
        <v>36</v>
      </c>
      <c r="BQ541">
        <v>18.715998078540004</v>
      </c>
      <c r="BR541">
        <v>0</v>
      </c>
      <c r="BS541" t="s">
        <v>351</v>
      </c>
      <c r="BT541">
        <v>1.0397776710300002</v>
      </c>
    </row>
    <row r="542" spans="58:72" x14ac:dyDescent="0.35">
      <c r="BF542">
        <v>72</v>
      </c>
      <c r="BG542" t="str">
        <v>Brock Wright</v>
      </c>
      <c r="BH542" t="str">
        <v>DET</v>
      </c>
      <c r="BI542" s="10">
        <v>18.307078305432</v>
      </c>
      <c r="BJ542" s="97">
        <v>0</v>
      </c>
      <c r="BK542" t="str">
        <v>TE</v>
      </c>
      <c r="BL542" s="13">
        <f t="shared" si="8"/>
        <v>1.0170599058573333</v>
      </c>
      <c r="BN542">
        <v>72</v>
      </c>
      <c r="BO542" t="s">
        <v>464</v>
      </c>
      <c r="BP542" t="s">
        <v>138</v>
      </c>
      <c r="BQ542">
        <v>18.307078305432</v>
      </c>
      <c r="BR542">
        <v>0</v>
      </c>
      <c r="BS542" t="s">
        <v>351</v>
      </c>
      <c r="BT542">
        <v>1.0170599058573333</v>
      </c>
    </row>
    <row r="543" spans="58:72" x14ac:dyDescent="0.35">
      <c r="BF543">
        <v>73</v>
      </c>
      <c r="BG543" t="str">
        <v>Elijah Higgins</v>
      </c>
      <c r="BH543" t="str">
        <v>ARI</v>
      </c>
      <c r="BI543" s="10">
        <v>17.992518597900002</v>
      </c>
      <c r="BJ543" s="97">
        <v>0</v>
      </c>
      <c r="BK543" t="str">
        <v>TE</v>
      </c>
      <c r="BL543" s="13">
        <f t="shared" si="8"/>
        <v>0.99958436655000016</v>
      </c>
      <c r="BN543">
        <v>73</v>
      </c>
      <c r="BO543" t="s">
        <v>633</v>
      </c>
      <c r="BP543" t="s">
        <v>36</v>
      </c>
      <c r="BQ543">
        <v>17.992518597900002</v>
      </c>
      <c r="BR543">
        <v>0</v>
      </c>
      <c r="BS543" t="s">
        <v>351</v>
      </c>
      <c r="BT543">
        <v>0.99958436655000016</v>
      </c>
    </row>
    <row r="544" spans="58:72" x14ac:dyDescent="0.35">
      <c r="BF544">
        <v>74</v>
      </c>
      <c r="BG544" t="str">
        <v>Kylen Granson</v>
      </c>
      <c r="BH544" t="str">
        <v>IND</v>
      </c>
      <c r="BI544" s="10">
        <v>17.217185585599999</v>
      </c>
      <c r="BJ544" s="97">
        <v>0</v>
      </c>
      <c r="BK544" t="str">
        <v>TE</v>
      </c>
      <c r="BL544" s="13">
        <f t="shared" si="8"/>
        <v>0.95651031031111111</v>
      </c>
      <c r="BN544">
        <v>74</v>
      </c>
      <c r="BO544" t="s">
        <v>839</v>
      </c>
      <c r="BP544" t="s">
        <v>165</v>
      </c>
      <c r="BQ544">
        <v>17.217185585599999</v>
      </c>
      <c r="BR544">
        <v>0</v>
      </c>
      <c r="BS544" t="s">
        <v>351</v>
      </c>
      <c r="BT544">
        <v>0.95651031031111111</v>
      </c>
    </row>
    <row r="545" spans="58:72" x14ac:dyDescent="0.35">
      <c r="BF545">
        <v>75</v>
      </c>
      <c r="BG545" t="str">
        <v>C.J. Uzomah</v>
      </c>
      <c r="BH545" t="str">
        <v>PHI</v>
      </c>
      <c r="BI545" s="10">
        <v>17.054063212032005</v>
      </c>
      <c r="BJ545" s="97">
        <v>0</v>
      </c>
      <c r="BK545" t="str">
        <v>TE</v>
      </c>
      <c r="BL545" s="13">
        <f t="shared" si="8"/>
        <v>0.94744795622400035</v>
      </c>
      <c r="BN545">
        <v>75</v>
      </c>
      <c r="BO545" t="s">
        <v>473</v>
      </c>
      <c r="BP545" t="s">
        <v>267</v>
      </c>
      <c r="BQ545">
        <v>17.054063212032005</v>
      </c>
      <c r="BR545">
        <v>0</v>
      </c>
      <c r="BS545" t="s">
        <v>351</v>
      </c>
      <c r="BT545">
        <v>0.94744795622400035</v>
      </c>
    </row>
    <row r="546" spans="58:72" x14ac:dyDescent="0.35">
      <c r="BF546">
        <v>76</v>
      </c>
      <c r="BG546" t="str">
        <v>Ian Thomas</v>
      </c>
      <c r="BH546" t="str">
        <v>CAR</v>
      </c>
      <c r="BI546" s="10">
        <v>16.519034527379997</v>
      </c>
      <c r="BJ546" s="97">
        <v>0</v>
      </c>
      <c r="BK546" t="str">
        <v>TE</v>
      </c>
      <c r="BL546" s="13">
        <f t="shared" si="8"/>
        <v>0.91772414040999983</v>
      </c>
      <c r="BN546">
        <v>76</v>
      </c>
      <c r="BO546" t="s">
        <v>675</v>
      </c>
      <c r="BP546" t="s">
        <v>83</v>
      </c>
      <c r="BQ546">
        <v>16.519034527379997</v>
      </c>
      <c r="BR546">
        <v>0</v>
      </c>
      <c r="BS546" t="s">
        <v>351</v>
      </c>
      <c r="BT546">
        <v>0.91772414040999983</v>
      </c>
    </row>
    <row r="547" spans="58:72" x14ac:dyDescent="0.35">
      <c r="BF547">
        <v>77</v>
      </c>
      <c r="BG547" t="str">
        <v>Cameron Latu</v>
      </c>
      <c r="BH547" t="str">
        <v>SF</v>
      </c>
      <c r="BI547" s="10">
        <v>15.814128476160001</v>
      </c>
      <c r="BJ547" s="97">
        <v>0</v>
      </c>
      <c r="BK547" t="str">
        <v>TE</v>
      </c>
      <c r="BL547" s="13">
        <f t="shared" si="8"/>
        <v>0.87856269312000002</v>
      </c>
      <c r="BN547">
        <v>77</v>
      </c>
      <c r="BO547" t="s">
        <v>1749</v>
      </c>
      <c r="BP547" t="s">
        <v>287</v>
      </c>
      <c r="BQ547">
        <v>15.814128476160001</v>
      </c>
      <c r="BR547">
        <v>0</v>
      </c>
      <c r="BS547" t="s">
        <v>351</v>
      </c>
      <c r="BT547">
        <v>0.87856269312000002</v>
      </c>
    </row>
    <row r="548" spans="58:72" x14ac:dyDescent="0.35">
      <c r="BF548">
        <v>78</v>
      </c>
      <c r="BG548" t="str">
        <v>Foster Moreau</v>
      </c>
      <c r="BH548" t="str">
        <v>NO</v>
      </c>
      <c r="BI548" s="10">
        <v>14.613695421075827</v>
      </c>
      <c r="BJ548" s="97">
        <v>0</v>
      </c>
      <c r="BK548" t="str">
        <v>TE</v>
      </c>
      <c r="BL548" s="13">
        <f t="shared" si="8"/>
        <v>0.81187196783754589</v>
      </c>
      <c r="BN548">
        <v>78</v>
      </c>
      <c r="BO548" t="s">
        <v>646</v>
      </c>
      <c r="BP548" t="s">
        <v>243</v>
      </c>
      <c r="BQ548">
        <v>14.613695421075827</v>
      </c>
      <c r="BR548">
        <v>0</v>
      </c>
      <c r="BS548" t="s">
        <v>351</v>
      </c>
      <c r="BT548">
        <v>0.81187196783754589</v>
      </c>
    </row>
    <row r="549" spans="58:72" x14ac:dyDescent="0.35">
      <c r="BF549">
        <v>79</v>
      </c>
      <c r="BG549" t="str">
        <v>Julian Hill</v>
      </c>
      <c r="BH549" t="str">
        <v>MIA</v>
      </c>
      <c r="BI549" s="10">
        <v>13.722410559311998</v>
      </c>
      <c r="BJ549" s="97">
        <v>0</v>
      </c>
      <c r="BK549" t="str">
        <v>TE</v>
      </c>
      <c r="BL549" s="13">
        <f t="shared" si="8"/>
        <v>0.76235614218399983</v>
      </c>
      <c r="BN549">
        <v>79</v>
      </c>
      <c r="BO549" t="s">
        <v>1237</v>
      </c>
      <c r="BP549" t="s">
        <v>217</v>
      </c>
      <c r="BQ549">
        <v>13.722410559311998</v>
      </c>
      <c r="BR549">
        <v>0</v>
      </c>
      <c r="BS549" t="s">
        <v>351</v>
      </c>
      <c r="BT549">
        <v>0.76235614218399983</v>
      </c>
    </row>
    <row r="550" spans="58:72" x14ac:dyDescent="0.35">
      <c r="BF550">
        <v>80</v>
      </c>
      <c r="BG550" t="str">
        <v>AJ Barner</v>
      </c>
      <c r="BH550" t="str">
        <v>SEA</v>
      </c>
      <c r="BI550" s="10">
        <v>9.3130335583362012</v>
      </c>
      <c r="BJ550" s="97">
        <v>0</v>
      </c>
      <c r="BK550" t="str">
        <v>TE</v>
      </c>
      <c r="BL550" s="13">
        <f t="shared" si="8"/>
        <v>0.51739075324090011</v>
      </c>
      <c r="BN550">
        <v>80</v>
      </c>
      <c r="BO550" t="s">
        <v>1751</v>
      </c>
      <c r="BP550" t="s">
        <v>280</v>
      </c>
      <c r="BQ550">
        <v>9.3130335583362012</v>
      </c>
      <c r="BR550">
        <v>0</v>
      </c>
      <c r="BS550" t="s">
        <v>351</v>
      </c>
      <c r="BT550">
        <v>0.51739075324090011</v>
      </c>
    </row>
    <row r="551" spans="58:72" x14ac:dyDescent="0.35">
      <c r="BF551">
        <v>81</v>
      </c>
      <c r="BG551" t="str">
        <v>Charlie Kolar</v>
      </c>
      <c r="BH551" t="str">
        <v>BAL</v>
      </c>
      <c r="BI551" s="10">
        <v>9.2299825540608005</v>
      </c>
      <c r="BJ551" s="97">
        <v>0</v>
      </c>
      <c r="BK551" t="str">
        <v>TE</v>
      </c>
      <c r="BL551" s="13">
        <f t="shared" si="8"/>
        <v>0.51277680855893337</v>
      </c>
      <c r="BN551">
        <v>81</v>
      </c>
      <c r="BO551" t="s">
        <v>492</v>
      </c>
      <c r="BP551" t="s">
        <v>59</v>
      </c>
      <c r="BQ551">
        <v>9.2299825540608005</v>
      </c>
      <c r="BR551">
        <v>0</v>
      </c>
      <c r="BS551" t="s">
        <v>351</v>
      </c>
      <c r="BT551">
        <v>0.51277680855893337</v>
      </c>
    </row>
    <row r="552" spans="58:72" x14ac:dyDescent="0.35">
      <c r="BF552">
        <v>82</v>
      </c>
      <c r="BG552" t="str">
        <v>Albert Okwuegbunam</v>
      </c>
      <c r="BH552" t="str">
        <v>PHI</v>
      </c>
      <c r="BI552" s="10">
        <v>8.9793900302400012</v>
      </c>
      <c r="BJ552" s="97">
        <v>0</v>
      </c>
      <c r="BK552" t="str">
        <v>TE</v>
      </c>
      <c r="BL552" s="13">
        <f t="shared" si="8"/>
        <v>0.49885500168000008</v>
      </c>
      <c r="BN552">
        <v>82</v>
      </c>
      <c r="BO552" t="s">
        <v>395</v>
      </c>
      <c r="BP552" t="s">
        <v>267</v>
      </c>
      <c r="BQ552">
        <v>8.9793900302400012</v>
      </c>
      <c r="BR552">
        <v>0</v>
      </c>
      <c r="BS552" t="s">
        <v>351</v>
      </c>
      <c r="BT552">
        <v>0.49885500168000008</v>
      </c>
    </row>
    <row r="553" spans="58:72" x14ac:dyDescent="0.35">
      <c r="BF553">
        <v>83</v>
      </c>
      <c r="BG553" t="str">
        <v>Cole Turner</v>
      </c>
      <c r="BH553" t="str">
        <v>WSH</v>
      </c>
      <c r="BI553" s="10">
        <v>8.9076815776479989</v>
      </c>
      <c r="BJ553" s="97">
        <v>0</v>
      </c>
      <c r="BK553" t="str">
        <v>TE</v>
      </c>
      <c r="BL553" s="13">
        <f t="shared" si="8"/>
        <v>0.49487119875822216</v>
      </c>
      <c r="BN553">
        <v>83</v>
      </c>
      <c r="BO553" t="s">
        <v>522</v>
      </c>
      <c r="BP553" t="s">
        <v>1705</v>
      </c>
      <c r="BQ553">
        <v>8.9076815776479989</v>
      </c>
      <c r="BR553">
        <v>0</v>
      </c>
      <c r="BS553" t="s">
        <v>351</v>
      </c>
      <c r="BT553">
        <v>0.49487119875822216</v>
      </c>
    </row>
    <row r="554" spans="58:72" x14ac:dyDescent="0.35">
      <c r="BF554">
        <v>84</v>
      </c>
      <c r="BG554" t="str">
        <v>Payne Durham</v>
      </c>
      <c r="BH554" t="str">
        <v>TB</v>
      </c>
      <c r="BI554" s="10">
        <v>8.4735115449599991</v>
      </c>
      <c r="BJ554" s="97">
        <v>0</v>
      </c>
      <c r="BK554" t="str">
        <v>TE</v>
      </c>
      <c r="BL554" s="13">
        <f t="shared" si="8"/>
        <v>0.47075064138666661</v>
      </c>
      <c r="BN554">
        <v>84</v>
      </c>
      <c r="BO554" t="s">
        <v>1169</v>
      </c>
      <c r="BP554" t="s">
        <v>295</v>
      </c>
      <c r="BQ554">
        <v>8.4735115449599991</v>
      </c>
      <c r="BR554">
        <v>0</v>
      </c>
      <c r="BS554" t="s">
        <v>351</v>
      </c>
      <c r="BT554">
        <v>0.47075064138666661</v>
      </c>
    </row>
    <row r="555" spans="58:72" x14ac:dyDescent="0.35">
      <c r="BF555">
        <v>85</v>
      </c>
      <c r="BG555" t="str">
        <v>Quintin Morris</v>
      </c>
      <c r="BH555" t="str">
        <v>BUF</v>
      </c>
      <c r="BI555" s="10">
        <v>8.3733472972799987</v>
      </c>
      <c r="BJ555" s="97">
        <v>0</v>
      </c>
      <c r="BK555" t="str">
        <v>TE</v>
      </c>
      <c r="BL555" s="13">
        <f t="shared" si="8"/>
        <v>0.46518596095999992</v>
      </c>
      <c r="BN555">
        <v>85</v>
      </c>
      <c r="BO555" t="s">
        <v>952</v>
      </c>
      <c r="BP555" t="s">
        <v>72</v>
      </c>
      <c r="BQ555">
        <v>8.3733472972799987</v>
      </c>
      <c r="BR555">
        <v>0</v>
      </c>
      <c r="BS555" t="s">
        <v>351</v>
      </c>
      <c r="BT555">
        <v>0.46518596095999992</v>
      </c>
    </row>
    <row r="556" spans="58:72" x14ac:dyDescent="0.35">
      <c r="BF556">
        <v>86</v>
      </c>
      <c r="BG556" t="str">
        <v/>
      </c>
      <c r="BH556" t="str">
        <v/>
      </c>
      <c r="BI556" s="10" t="str">
        <v/>
      </c>
      <c r="BJ556" s="97" t="str">
        <v/>
      </c>
      <c r="BK556" t="str">
        <v>TE</v>
      </c>
      <c r="BL556" s="13" t="e">
        <f t="shared" si="8"/>
        <v>#VALUE!</v>
      </c>
      <c r="BN556">
        <v>86</v>
      </c>
      <c r="BO556" t="s">
        <v>1546</v>
      </c>
      <c r="BP556" t="s">
        <v>1546</v>
      </c>
      <c r="BQ556" t="s">
        <v>1546</v>
      </c>
      <c r="BR556" t="s">
        <v>1546</v>
      </c>
      <c r="BS556" t="s">
        <v>351</v>
      </c>
      <c r="BT556" t="e">
        <v>#VALUE!</v>
      </c>
    </row>
    <row r="557" spans="58:72" x14ac:dyDescent="0.35">
      <c r="BF557">
        <v>87</v>
      </c>
      <c r="BG557" t="str">
        <v/>
      </c>
      <c r="BH557" t="str">
        <v/>
      </c>
      <c r="BI557" s="10" t="str">
        <v/>
      </c>
      <c r="BJ557" s="97" t="str">
        <v/>
      </c>
      <c r="BK557" t="str">
        <v>TE</v>
      </c>
      <c r="BL557" s="13" t="e">
        <f t="shared" si="8"/>
        <v>#VALUE!</v>
      </c>
      <c r="BN557">
        <v>87</v>
      </c>
      <c r="BO557" t="s">
        <v>1546</v>
      </c>
      <c r="BP557" t="s">
        <v>1546</v>
      </c>
      <c r="BQ557" t="s">
        <v>1546</v>
      </c>
      <c r="BR557" t="s">
        <v>1546</v>
      </c>
      <c r="BS557" t="s">
        <v>351</v>
      </c>
      <c r="BT557" t="e">
        <v>#VALUE!</v>
      </c>
    </row>
    <row r="558" spans="58:72" x14ac:dyDescent="0.35">
      <c r="BF558">
        <v>88</v>
      </c>
      <c r="BG558" t="str">
        <v/>
      </c>
      <c r="BH558" t="str">
        <v/>
      </c>
      <c r="BI558" s="10" t="str">
        <v/>
      </c>
      <c r="BJ558" s="97" t="str">
        <v/>
      </c>
      <c r="BK558" t="str">
        <v>TE</v>
      </c>
      <c r="BL558" s="13" t="e">
        <f t="shared" si="8"/>
        <v>#VALUE!</v>
      </c>
      <c r="BN558">
        <v>88</v>
      </c>
      <c r="BO558" t="s">
        <v>1546</v>
      </c>
      <c r="BP558" t="s">
        <v>1546</v>
      </c>
      <c r="BQ558" t="s">
        <v>1546</v>
      </c>
      <c r="BR558" t="s">
        <v>1546</v>
      </c>
      <c r="BS558" t="s">
        <v>351</v>
      </c>
      <c r="BT558" t="e">
        <v>#VALUE!</v>
      </c>
    </row>
    <row r="559" spans="58:72" x14ac:dyDescent="0.35">
      <c r="BF559">
        <v>89</v>
      </c>
      <c r="BG559" t="str">
        <v/>
      </c>
      <c r="BH559" t="str">
        <v/>
      </c>
      <c r="BI559" s="10" t="str">
        <v/>
      </c>
      <c r="BJ559" s="97" t="str">
        <v/>
      </c>
      <c r="BK559" t="str">
        <v>TE</v>
      </c>
      <c r="BL559" s="13" t="e">
        <f t="shared" si="8"/>
        <v>#VALUE!</v>
      </c>
      <c r="BN559">
        <v>89</v>
      </c>
      <c r="BO559" t="s">
        <v>1546</v>
      </c>
      <c r="BP559" t="s">
        <v>1546</v>
      </c>
      <c r="BQ559" t="s">
        <v>1546</v>
      </c>
      <c r="BR559" t="s">
        <v>1546</v>
      </c>
      <c r="BS559" t="s">
        <v>351</v>
      </c>
      <c r="BT559" t="e">
        <v>#VALUE!</v>
      </c>
    </row>
    <row r="560" spans="58:72" x14ac:dyDescent="0.35">
      <c r="BF560">
        <v>90</v>
      </c>
      <c r="BG560" t="str">
        <v/>
      </c>
      <c r="BH560" t="str">
        <v/>
      </c>
      <c r="BI560" s="10" t="str">
        <v/>
      </c>
      <c r="BJ560" s="97" t="str">
        <v/>
      </c>
      <c r="BK560" t="str">
        <v>TE</v>
      </c>
      <c r="BL560" s="13" t="e">
        <f t="shared" si="8"/>
        <v>#VALUE!</v>
      </c>
      <c r="BN560">
        <v>90</v>
      </c>
      <c r="BO560" t="s">
        <v>1546</v>
      </c>
      <c r="BP560" t="s">
        <v>1546</v>
      </c>
      <c r="BQ560" t="s">
        <v>1546</v>
      </c>
      <c r="BR560" t="s">
        <v>1546</v>
      </c>
      <c r="BS560" t="s">
        <v>351</v>
      </c>
      <c r="BT560" t="e">
        <v>#VALUE!</v>
      </c>
    </row>
    <row r="561" spans="58:72" x14ac:dyDescent="0.35">
      <c r="BF561">
        <v>91</v>
      </c>
      <c r="BG561" t="str">
        <v/>
      </c>
      <c r="BH561" t="str">
        <v/>
      </c>
      <c r="BI561" s="10" t="str">
        <v/>
      </c>
      <c r="BJ561" s="97" t="str">
        <v/>
      </c>
      <c r="BK561" t="str">
        <v>TE</v>
      </c>
      <c r="BL561" s="13" t="e">
        <f t="shared" si="8"/>
        <v>#VALUE!</v>
      </c>
      <c r="BN561">
        <v>91</v>
      </c>
      <c r="BO561" t="s">
        <v>1546</v>
      </c>
      <c r="BP561" t="s">
        <v>1546</v>
      </c>
      <c r="BQ561" t="s">
        <v>1546</v>
      </c>
      <c r="BR561" t="s">
        <v>1546</v>
      </c>
      <c r="BS561" t="s">
        <v>351</v>
      </c>
      <c r="BT561" t="e">
        <v>#VALUE!</v>
      </c>
    </row>
    <row r="562" spans="58:72" x14ac:dyDescent="0.35">
      <c r="BF562">
        <v>92</v>
      </c>
      <c r="BG562" t="str">
        <v/>
      </c>
      <c r="BH562" t="str">
        <v/>
      </c>
      <c r="BI562" s="10" t="str">
        <v/>
      </c>
      <c r="BJ562" s="97" t="str">
        <v/>
      </c>
      <c r="BK562" t="str">
        <v>TE</v>
      </c>
      <c r="BL562" s="13" t="e">
        <f t="shared" si="8"/>
        <v>#VALUE!</v>
      </c>
      <c r="BN562">
        <v>92</v>
      </c>
      <c r="BO562" t="s">
        <v>1546</v>
      </c>
      <c r="BP562" t="s">
        <v>1546</v>
      </c>
      <c r="BQ562" t="s">
        <v>1546</v>
      </c>
      <c r="BR562" t="s">
        <v>1546</v>
      </c>
      <c r="BS562" t="s">
        <v>351</v>
      </c>
      <c r="BT562" t="e">
        <v>#VALUE!</v>
      </c>
    </row>
    <row r="563" spans="58:72" x14ac:dyDescent="0.35">
      <c r="BF563">
        <v>93</v>
      </c>
      <c r="BG563" t="str">
        <v/>
      </c>
      <c r="BH563" t="str">
        <v/>
      </c>
      <c r="BI563" s="10" t="str">
        <v/>
      </c>
      <c r="BJ563" s="97" t="str">
        <v/>
      </c>
      <c r="BK563" t="str">
        <v>TE</v>
      </c>
      <c r="BL563" s="13" t="e">
        <f t="shared" si="8"/>
        <v>#VALUE!</v>
      </c>
      <c r="BN563">
        <v>93</v>
      </c>
      <c r="BO563" t="s">
        <v>1546</v>
      </c>
      <c r="BP563" t="s">
        <v>1546</v>
      </c>
      <c r="BQ563" t="s">
        <v>1546</v>
      </c>
      <c r="BR563" t="s">
        <v>1546</v>
      </c>
      <c r="BS563" t="s">
        <v>351</v>
      </c>
      <c r="BT563" t="e">
        <v>#VALUE!</v>
      </c>
    </row>
    <row r="564" spans="58:72" x14ac:dyDescent="0.35">
      <c r="BF564">
        <v>94</v>
      </c>
      <c r="BG564" t="str">
        <v/>
      </c>
      <c r="BH564" t="str">
        <v/>
      </c>
      <c r="BI564" s="10" t="str">
        <v/>
      </c>
      <c r="BJ564" s="97" t="str">
        <v/>
      </c>
      <c r="BK564" t="str">
        <v>TE</v>
      </c>
      <c r="BL564" s="13" t="e">
        <f t="shared" si="8"/>
        <v>#VALUE!</v>
      </c>
      <c r="BN564">
        <v>94</v>
      </c>
      <c r="BO564" t="s">
        <v>1546</v>
      </c>
      <c r="BP564" t="s">
        <v>1546</v>
      </c>
      <c r="BQ564" t="s">
        <v>1546</v>
      </c>
      <c r="BR564" t="s">
        <v>1546</v>
      </c>
      <c r="BS564" t="s">
        <v>351</v>
      </c>
      <c r="BT564" t="e">
        <v>#VALUE!</v>
      </c>
    </row>
    <row r="565" spans="58:72" x14ac:dyDescent="0.35">
      <c r="BF565">
        <v>95</v>
      </c>
      <c r="BG565" t="str">
        <v/>
      </c>
      <c r="BH565" t="str">
        <v/>
      </c>
      <c r="BI565" s="10" t="str">
        <v/>
      </c>
      <c r="BJ565" s="97" t="str">
        <v/>
      </c>
      <c r="BK565" t="str">
        <v>TE</v>
      </c>
      <c r="BL565" s="13" t="e">
        <f t="shared" si="8"/>
        <v>#VALUE!</v>
      </c>
      <c r="BN565">
        <v>95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351</v>
      </c>
      <c r="BT565" t="e">
        <v>#VALUE!</v>
      </c>
    </row>
    <row r="566" spans="58:72" x14ac:dyDescent="0.35">
      <c r="BF566">
        <v>96</v>
      </c>
      <c r="BG566" t="str">
        <v/>
      </c>
      <c r="BH566" t="str">
        <v/>
      </c>
      <c r="BI566" s="10" t="str">
        <v/>
      </c>
      <c r="BJ566" s="97" t="str">
        <v/>
      </c>
      <c r="BK566" t="str">
        <v>TE</v>
      </c>
      <c r="BL566" s="13" t="e">
        <f t="shared" si="8"/>
        <v>#VALUE!</v>
      </c>
      <c r="BN566">
        <v>96</v>
      </c>
      <c r="BO566" t="s">
        <v>1546</v>
      </c>
      <c r="BP566" t="s">
        <v>1546</v>
      </c>
      <c r="BQ566" t="s">
        <v>1546</v>
      </c>
      <c r="BR566" t="s">
        <v>1546</v>
      </c>
      <c r="BS566" t="s">
        <v>351</v>
      </c>
      <c r="BT566" t="e">
        <v>#VALUE!</v>
      </c>
    </row>
    <row r="567" spans="58:72" x14ac:dyDescent="0.35">
      <c r="BF567">
        <v>97</v>
      </c>
      <c r="BG567" t="str">
        <v/>
      </c>
      <c r="BH567" t="str">
        <v/>
      </c>
      <c r="BI567" s="10" t="str">
        <v/>
      </c>
      <c r="BJ567" s="97" t="str">
        <v/>
      </c>
      <c r="BK567" t="str">
        <v>TE</v>
      </c>
      <c r="BL567" s="13" t="e">
        <f t="shared" si="8"/>
        <v>#VALUE!</v>
      </c>
      <c r="BN567">
        <v>97</v>
      </c>
      <c r="BO567" t="s">
        <v>1546</v>
      </c>
      <c r="BP567" t="s">
        <v>1546</v>
      </c>
      <c r="BQ567" t="s">
        <v>1546</v>
      </c>
      <c r="BR567" t="s">
        <v>1546</v>
      </c>
      <c r="BS567" t="s">
        <v>351</v>
      </c>
      <c r="BT567" t="e">
        <v>#VALUE!</v>
      </c>
    </row>
    <row r="568" spans="58:72" x14ac:dyDescent="0.35">
      <c r="BF568">
        <v>98</v>
      </c>
      <c r="BG568" t="str">
        <v/>
      </c>
      <c r="BH568" t="str">
        <v/>
      </c>
      <c r="BI568" s="10" t="str">
        <v/>
      </c>
      <c r="BJ568" s="97" t="str">
        <v/>
      </c>
      <c r="BK568" t="str">
        <v>TE</v>
      </c>
      <c r="BL568" s="13" t="e">
        <f t="shared" si="8"/>
        <v>#VALUE!</v>
      </c>
      <c r="BN568">
        <v>98</v>
      </c>
      <c r="BO568" t="s">
        <v>1546</v>
      </c>
      <c r="BP568" t="s">
        <v>1546</v>
      </c>
      <c r="BQ568" t="s">
        <v>1546</v>
      </c>
      <c r="BR568" t="s">
        <v>1546</v>
      </c>
      <c r="BS568" t="s">
        <v>351</v>
      </c>
      <c r="BT568" t="e">
        <v>#VALUE!</v>
      </c>
    </row>
    <row r="569" spans="58:72" x14ac:dyDescent="0.35">
      <c r="BF569">
        <v>99</v>
      </c>
      <c r="BG569" t="str">
        <v/>
      </c>
      <c r="BH569" t="str">
        <v/>
      </c>
      <c r="BI569" s="10" t="str">
        <v/>
      </c>
      <c r="BJ569" s="97" t="str">
        <v/>
      </c>
      <c r="BK569" t="str">
        <v>TE</v>
      </c>
      <c r="BL569" s="13" t="e">
        <f t="shared" si="8"/>
        <v>#VALUE!</v>
      </c>
      <c r="BN569">
        <v>99</v>
      </c>
      <c r="BO569" t="s">
        <v>1546</v>
      </c>
      <c r="BP569" t="s">
        <v>1546</v>
      </c>
      <c r="BQ569" t="s">
        <v>1546</v>
      </c>
      <c r="BR569" t="s">
        <v>1546</v>
      </c>
      <c r="BS569" t="s">
        <v>351</v>
      </c>
      <c r="BT569" t="e">
        <v>#VALUE!</v>
      </c>
    </row>
    <row r="570" spans="58:72" x14ac:dyDescent="0.35">
      <c r="BF570">
        <v>100</v>
      </c>
      <c r="BG570" t="str">
        <v/>
      </c>
      <c r="BH570" t="str">
        <v/>
      </c>
      <c r="BI570" s="10" t="str">
        <v/>
      </c>
      <c r="BJ570" s="97" t="str">
        <v/>
      </c>
      <c r="BK570" t="str">
        <v>TE</v>
      </c>
      <c r="BL570" s="13" t="e">
        <f t="shared" si="8"/>
        <v>#VALUE!</v>
      </c>
      <c r="BN570">
        <v>100</v>
      </c>
      <c r="BO570" t="s">
        <v>1546</v>
      </c>
      <c r="BP570" t="s">
        <v>1546</v>
      </c>
      <c r="BQ570" t="s">
        <v>1546</v>
      </c>
      <c r="BR570" t="s">
        <v>1546</v>
      </c>
      <c r="BS570" t="s">
        <v>351</v>
      </c>
      <c r="BT570" t="e">
        <v>#VALUE!</v>
      </c>
    </row>
  </sheetData>
  <autoFilter ref="AF1:AR2" xr:uid="{270DA24C-12C0-4B2B-9D7A-4B355EE2761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4DC81-8D24-40C3-B5DB-D9489D6AFD97}">
  <dimension ref="A1:Q34"/>
  <sheetViews>
    <sheetView zoomScaleNormal="100" workbookViewId="0">
      <selection activeCell="A2" sqref="A2"/>
    </sheetView>
  </sheetViews>
  <sheetFormatPr defaultRowHeight="14.5" x14ac:dyDescent="0.35"/>
  <cols>
    <col min="1" max="1" width="21.90625" bestFit="1" customWidth="1"/>
    <col min="2" max="2" width="61.453125" bestFit="1" customWidth="1"/>
    <col min="3" max="5" width="80.7265625" bestFit="1" customWidth="1"/>
    <col min="6" max="6" width="78.90625" bestFit="1" customWidth="1"/>
    <col min="7" max="7" width="58" bestFit="1" customWidth="1"/>
    <col min="8" max="8" width="57.54296875" bestFit="1" customWidth="1"/>
    <col min="9" max="9" width="70.1796875" bestFit="1" customWidth="1"/>
    <col min="10" max="11" width="80.7265625" bestFit="1" customWidth="1"/>
    <col min="12" max="12" width="73.08984375" bestFit="1" customWidth="1"/>
    <col min="13" max="13" width="63.36328125" bestFit="1" customWidth="1"/>
    <col min="14" max="14" width="57.36328125" bestFit="1" customWidth="1"/>
    <col min="15" max="16" width="11.7265625" bestFit="1" customWidth="1"/>
    <col min="17" max="17" width="20.36328125" bestFit="1" customWidth="1"/>
  </cols>
  <sheetData>
    <row r="1" spans="1:17" x14ac:dyDescent="0.35">
      <c r="A1" t="s">
        <v>1682</v>
      </c>
      <c r="B1" t="s">
        <v>1683</v>
      </c>
      <c r="C1" t="s">
        <v>1684</v>
      </c>
      <c r="D1" t="s">
        <v>1685</v>
      </c>
      <c r="E1" t="s">
        <v>1686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</row>
    <row r="2" spans="1:17" x14ac:dyDescent="0.35">
      <c r="A2" t="s">
        <v>51</v>
      </c>
      <c r="B2" t="s">
        <v>1886</v>
      </c>
      <c r="C2" t="s">
        <v>1887</v>
      </c>
      <c r="D2" t="s">
        <v>1888</v>
      </c>
      <c r="E2" t="s">
        <v>1889</v>
      </c>
      <c r="F2" t="s">
        <v>1890</v>
      </c>
      <c r="G2" t="s">
        <v>1891</v>
      </c>
      <c r="H2" t="s">
        <v>1892</v>
      </c>
      <c r="I2" t="s">
        <v>1893</v>
      </c>
      <c r="J2" t="s">
        <v>1894</v>
      </c>
      <c r="K2" t="s">
        <v>1895</v>
      </c>
      <c r="L2" t="s">
        <v>1896</v>
      </c>
      <c r="M2" t="s">
        <v>1897</v>
      </c>
      <c r="N2" t="s">
        <v>1898</v>
      </c>
      <c r="P2" t="s">
        <v>337</v>
      </c>
      <c r="Q2" t="s">
        <v>1899</v>
      </c>
    </row>
    <row r="3" spans="1:17" x14ac:dyDescent="0.35">
      <c r="A3" t="s">
        <v>60</v>
      </c>
      <c r="B3" t="s">
        <v>1900</v>
      </c>
      <c r="C3" t="s">
        <v>1901</v>
      </c>
      <c r="D3" t="s">
        <v>1902</v>
      </c>
      <c r="E3" t="s">
        <v>1903</v>
      </c>
      <c r="F3" t="s">
        <v>1904</v>
      </c>
      <c r="G3" t="s">
        <v>1905</v>
      </c>
      <c r="H3" t="s">
        <v>1906</v>
      </c>
      <c r="I3" t="s">
        <v>1907</v>
      </c>
      <c r="J3" t="s">
        <v>1908</v>
      </c>
      <c r="K3" t="s">
        <v>1909</v>
      </c>
      <c r="L3" t="s">
        <v>1910</v>
      </c>
      <c r="M3" t="s">
        <v>1911</v>
      </c>
      <c r="N3" t="s">
        <v>1912</v>
      </c>
      <c r="P3" t="s">
        <v>337</v>
      </c>
    </row>
    <row r="4" spans="1:17" x14ac:dyDescent="0.35">
      <c r="A4" t="s">
        <v>73</v>
      </c>
      <c r="B4" t="s">
        <v>1913</v>
      </c>
      <c r="C4" t="s">
        <v>338</v>
      </c>
      <c r="D4" t="s">
        <v>1914</v>
      </c>
      <c r="E4" t="s">
        <v>1915</v>
      </c>
      <c r="F4" t="s">
        <v>1916</v>
      </c>
      <c r="G4" t="s">
        <v>1917</v>
      </c>
      <c r="H4" t="s">
        <v>1918</v>
      </c>
      <c r="I4" t="s">
        <v>1919</v>
      </c>
      <c r="J4" t="s">
        <v>1920</v>
      </c>
      <c r="K4" t="s">
        <v>1921</v>
      </c>
      <c r="L4" t="s">
        <v>1922</v>
      </c>
      <c r="M4" t="s">
        <v>1923</v>
      </c>
      <c r="N4" t="s">
        <v>1924</v>
      </c>
      <c r="P4" t="s">
        <v>337</v>
      </c>
    </row>
    <row r="5" spans="1:17" x14ac:dyDescent="0.35">
      <c r="A5" t="s">
        <v>84</v>
      </c>
      <c r="B5" t="s">
        <v>340</v>
      </c>
      <c r="C5" t="s">
        <v>1925</v>
      </c>
      <c r="D5" t="s">
        <v>1926</v>
      </c>
      <c r="E5" t="s">
        <v>1927</v>
      </c>
      <c r="F5" t="s">
        <v>1928</v>
      </c>
      <c r="G5" t="s">
        <v>1929</v>
      </c>
      <c r="H5" t="s">
        <v>1930</v>
      </c>
      <c r="I5" t="s">
        <v>1931</v>
      </c>
      <c r="J5" t="s">
        <v>1932</v>
      </c>
      <c r="K5" t="s">
        <v>1933</v>
      </c>
      <c r="L5" t="s">
        <v>1934</v>
      </c>
      <c r="M5" t="s">
        <v>1935</v>
      </c>
      <c r="N5" t="s">
        <v>1936</v>
      </c>
      <c r="P5" t="s">
        <v>337</v>
      </c>
    </row>
    <row r="6" spans="1:17" x14ac:dyDescent="0.35">
      <c r="A6" t="s">
        <v>93</v>
      </c>
      <c r="B6" t="s">
        <v>1937</v>
      </c>
      <c r="C6" t="s">
        <v>1938</v>
      </c>
      <c r="D6" t="s">
        <v>1939</v>
      </c>
      <c r="E6" t="s">
        <v>1940</v>
      </c>
      <c r="F6" t="s">
        <v>1941</v>
      </c>
      <c r="G6" t="s">
        <v>1942</v>
      </c>
      <c r="H6" t="s">
        <v>1943</v>
      </c>
      <c r="I6" t="s">
        <v>1944</v>
      </c>
      <c r="J6" t="s">
        <v>1945</v>
      </c>
      <c r="K6" t="s">
        <v>1946</v>
      </c>
      <c r="L6" t="s">
        <v>1947</v>
      </c>
      <c r="M6" t="s">
        <v>1948</v>
      </c>
      <c r="N6" t="s">
        <v>1949</v>
      </c>
      <c r="P6" t="s">
        <v>337</v>
      </c>
      <c r="Q6" t="s">
        <v>1950</v>
      </c>
    </row>
    <row r="7" spans="1:17" x14ac:dyDescent="0.35">
      <c r="A7" t="s">
        <v>104</v>
      </c>
      <c r="B7" t="s">
        <v>1951</v>
      </c>
      <c r="C7" t="s">
        <v>1952</v>
      </c>
      <c r="D7" t="s">
        <v>1953</v>
      </c>
      <c r="E7" t="s">
        <v>1954</v>
      </c>
      <c r="F7" t="s">
        <v>1955</v>
      </c>
      <c r="G7" t="s">
        <v>1956</v>
      </c>
      <c r="H7" t="s">
        <v>1957</v>
      </c>
      <c r="I7" t="s">
        <v>1958</v>
      </c>
      <c r="J7" t="s">
        <v>1959</v>
      </c>
      <c r="K7" t="s">
        <v>1960</v>
      </c>
      <c r="L7" t="s">
        <v>1961</v>
      </c>
      <c r="M7" t="s">
        <v>1962</v>
      </c>
      <c r="N7" t="s">
        <v>1963</v>
      </c>
      <c r="P7" t="s">
        <v>337</v>
      </c>
      <c r="Q7" t="s">
        <v>345</v>
      </c>
    </row>
    <row r="8" spans="1:17" x14ac:dyDescent="0.35">
      <c r="A8" t="s">
        <v>112</v>
      </c>
      <c r="B8" t="s">
        <v>1964</v>
      </c>
      <c r="C8" t="s">
        <v>1965</v>
      </c>
      <c r="D8" t="s">
        <v>1966</v>
      </c>
      <c r="E8" t="s">
        <v>1967</v>
      </c>
      <c r="F8" t="s">
        <v>1968</v>
      </c>
      <c r="G8" t="s">
        <v>1969</v>
      </c>
      <c r="H8" t="s">
        <v>1970</v>
      </c>
      <c r="I8" t="s">
        <v>1971</v>
      </c>
      <c r="J8" t="s">
        <v>1972</v>
      </c>
      <c r="K8" t="s">
        <v>1973</v>
      </c>
      <c r="L8" t="s">
        <v>1974</v>
      </c>
      <c r="M8" t="s">
        <v>1975</v>
      </c>
      <c r="N8" t="s">
        <v>1976</v>
      </c>
      <c r="P8" t="s">
        <v>337</v>
      </c>
    </row>
    <row r="9" spans="1:17" x14ac:dyDescent="0.35">
      <c r="A9" t="s">
        <v>120</v>
      </c>
      <c r="B9" t="s">
        <v>1977</v>
      </c>
      <c r="C9" t="s">
        <v>1978</v>
      </c>
      <c r="D9" t="s">
        <v>1979</v>
      </c>
      <c r="E9" t="s">
        <v>1980</v>
      </c>
      <c r="F9" t="s">
        <v>1981</v>
      </c>
      <c r="G9" t="s">
        <v>1982</v>
      </c>
      <c r="H9" t="s">
        <v>1983</v>
      </c>
      <c r="I9" t="s">
        <v>1984</v>
      </c>
      <c r="J9" t="s">
        <v>1985</v>
      </c>
      <c r="K9" t="s">
        <v>1986</v>
      </c>
      <c r="L9" t="s">
        <v>1987</v>
      </c>
      <c r="M9" t="s">
        <v>1988</v>
      </c>
      <c r="N9" t="s">
        <v>1989</v>
      </c>
      <c r="P9" t="s">
        <v>337</v>
      </c>
      <c r="Q9" t="s">
        <v>1990</v>
      </c>
    </row>
    <row r="10" spans="1:17" x14ac:dyDescent="0.35">
      <c r="A10" t="s">
        <v>130</v>
      </c>
      <c r="B10" t="s">
        <v>1991</v>
      </c>
      <c r="C10" t="s">
        <v>1992</v>
      </c>
      <c r="D10" t="s">
        <v>1993</v>
      </c>
      <c r="E10" t="s">
        <v>1994</v>
      </c>
      <c r="F10" t="s">
        <v>1995</v>
      </c>
      <c r="G10" t="s">
        <v>1996</v>
      </c>
      <c r="H10" t="s">
        <v>1997</v>
      </c>
      <c r="I10" t="s">
        <v>1998</v>
      </c>
      <c r="J10" t="s">
        <v>1999</v>
      </c>
      <c r="K10" t="s">
        <v>2000</v>
      </c>
      <c r="L10" t="s">
        <v>2001</v>
      </c>
      <c r="M10" t="s">
        <v>2002</v>
      </c>
      <c r="N10" t="s">
        <v>2003</v>
      </c>
      <c r="P10" t="s">
        <v>337</v>
      </c>
      <c r="Q10" t="s">
        <v>342</v>
      </c>
    </row>
    <row r="11" spans="1:17" x14ac:dyDescent="0.35">
      <c r="A11" t="s">
        <v>139</v>
      </c>
      <c r="B11" t="s">
        <v>2004</v>
      </c>
      <c r="C11" t="s">
        <v>2005</v>
      </c>
      <c r="D11" t="s">
        <v>2006</v>
      </c>
      <c r="E11" t="s">
        <v>2007</v>
      </c>
      <c r="F11" t="s">
        <v>2008</v>
      </c>
      <c r="G11" t="s">
        <v>2009</v>
      </c>
      <c r="H11" t="s">
        <v>2010</v>
      </c>
      <c r="I11" t="s">
        <v>2011</v>
      </c>
      <c r="J11" t="s">
        <v>2012</v>
      </c>
      <c r="K11" t="s">
        <v>2013</v>
      </c>
      <c r="L11" t="s">
        <v>2014</v>
      </c>
      <c r="M11" t="s">
        <v>2015</v>
      </c>
      <c r="N11" t="s">
        <v>2016</v>
      </c>
      <c r="P11" t="s">
        <v>337</v>
      </c>
    </row>
    <row r="12" spans="1:17" x14ac:dyDescent="0.35">
      <c r="A12" t="s">
        <v>147</v>
      </c>
      <c r="B12" t="s">
        <v>2017</v>
      </c>
      <c r="C12" t="s">
        <v>2018</v>
      </c>
      <c r="D12" t="s">
        <v>2019</v>
      </c>
      <c r="E12" t="s">
        <v>2020</v>
      </c>
      <c r="F12" t="s">
        <v>2021</v>
      </c>
      <c r="G12" t="s">
        <v>2022</v>
      </c>
      <c r="H12" t="s">
        <v>2023</v>
      </c>
      <c r="I12" t="s">
        <v>2024</v>
      </c>
      <c r="J12" t="s">
        <v>2025</v>
      </c>
      <c r="K12" t="s">
        <v>2026</v>
      </c>
      <c r="L12" t="s">
        <v>2027</v>
      </c>
      <c r="M12" t="s">
        <v>2028</v>
      </c>
      <c r="N12" t="s">
        <v>2029</v>
      </c>
      <c r="P12" t="s">
        <v>337</v>
      </c>
      <c r="Q12" t="s">
        <v>2030</v>
      </c>
    </row>
    <row r="13" spans="1:17" x14ac:dyDescent="0.35">
      <c r="A13" t="s">
        <v>157</v>
      </c>
      <c r="B13" t="s">
        <v>2031</v>
      </c>
      <c r="C13" t="s">
        <v>2032</v>
      </c>
      <c r="D13" t="s">
        <v>2033</v>
      </c>
      <c r="E13" t="s">
        <v>2034</v>
      </c>
      <c r="F13" t="s">
        <v>2035</v>
      </c>
      <c r="G13" t="s">
        <v>2036</v>
      </c>
      <c r="H13" t="s">
        <v>2037</v>
      </c>
      <c r="I13" t="s">
        <v>2038</v>
      </c>
      <c r="J13" t="s">
        <v>2039</v>
      </c>
      <c r="K13" t="s">
        <v>2040</v>
      </c>
      <c r="L13" t="s">
        <v>2041</v>
      </c>
      <c r="M13" t="s">
        <v>2042</v>
      </c>
      <c r="N13" t="s">
        <v>2043</v>
      </c>
      <c r="P13" t="s">
        <v>337</v>
      </c>
    </row>
    <row r="14" spans="1:17" x14ac:dyDescent="0.35">
      <c r="A14" t="s">
        <v>166</v>
      </c>
      <c r="B14" t="s">
        <v>2044</v>
      </c>
      <c r="C14" t="s">
        <v>2045</v>
      </c>
      <c r="D14" t="s">
        <v>2046</v>
      </c>
      <c r="E14" t="s">
        <v>2047</v>
      </c>
      <c r="F14" t="s">
        <v>2048</v>
      </c>
      <c r="G14" t="s">
        <v>2049</v>
      </c>
      <c r="H14" t="s">
        <v>2050</v>
      </c>
      <c r="I14" t="s">
        <v>2051</v>
      </c>
      <c r="J14" t="s">
        <v>2052</v>
      </c>
      <c r="K14" t="s">
        <v>2053</v>
      </c>
      <c r="L14" t="s">
        <v>2054</v>
      </c>
      <c r="M14" t="s">
        <v>2055</v>
      </c>
      <c r="N14" t="s">
        <v>2056</v>
      </c>
      <c r="P14" t="s">
        <v>337</v>
      </c>
    </row>
    <row r="15" spans="1:17" x14ac:dyDescent="0.35">
      <c r="A15" t="s">
        <v>175</v>
      </c>
      <c r="B15" t="s">
        <v>2057</v>
      </c>
      <c r="C15" t="s">
        <v>2058</v>
      </c>
      <c r="D15" t="s">
        <v>2059</v>
      </c>
      <c r="E15" t="s">
        <v>2060</v>
      </c>
      <c r="F15" t="s">
        <v>2061</v>
      </c>
      <c r="G15" t="s">
        <v>2062</v>
      </c>
      <c r="H15" t="s">
        <v>2063</v>
      </c>
      <c r="I15" t="s">
        <v>2064</v>
      </c>
      <c r="J15" t="s">
        <v>2065</v>
      </c>
      <c r="K15" t="s">
        <v>2066</v>
      </c>
      <c r="L15" t="s">
        <v>2067</v>
      </c>
      <c r="M15" t="s">
        <v>2068</v>
      </c>
      <c r="N15" t="s">
        <v>2069</v>
      </c>
      <c r="P15" t="s">
        <v>337</v>
      </c>
      <c r="Q15" t="s">
        <v>1402</v>
      </c>
    </row>
    <row r="16" spans="1:17" x14ac:dyDescent="0.35">
      <c r="A16" t="s">
        <v>184</v>
      </c>
      <c r="B16" t="s">
        <v>2070</v>
      </c>
      <c r="C16" t="s">
        <v>2071</v>
      </c>
      <c r="D16" t="s">
        <v>2072</v>
      </c>
      <c r="E16" t="s">
        <v>2073</v>
      </c>
      <c r="F16" t="s">
        <v>2074</v>
      </c>
      <c r="G16" t="s">
        <v>2075</v>
      </c>
      <c r="H16" t="s">
        <v>2076</v>
      </c>
      <c r="I16" t="s">
        <v>2077</v>
      </c>
      <c r="J16" t="s">
        <v>2078</v>
      </c>
      <c r="K16" t="s">
        <v>2079</v>
      </c>
      <c r="L16" t="s">
        <v>2080</v>
      </c>
      <c r="M16" t="s">
        <v>2081</v>
      </c>
      <c r="N16" t="s">
        <v>2082</v>
      </c>
      <c r="P16" t="s">
        <v>337</v>
      </c>
      <c r="Q16" t="s">
        <v>343</v>
      </c>
    </row>
    <row r="17" spans="1:17" x14ac:dyDescent="0.35">
      <c r="A17" t="s">
        <v>210</v>
      </c>
      <c r="B17" t="s">
        <v>2083</v>
      </c>
      <c r="C17" t="s">
        <v>2084</v>
      </c>
      <c r="D17" t="s">
        <v>2085</v>
      </c>
      <c r="E17" t="s">
        <v>2086</v>
      </c>
      <c r="F17" t="s">
        <v>2087</v>
      </c>
      <c r="G17" t="s">
        <v>2088</v>
      </c>
      <c r="H17" t="s">
        <v>2089</v>
      </c>
      <c r="I17" t="s">
        <v>2090</v>
      </c>
      <c r="J17" t="s">
        <v>2091</v>
      </c>
      <c r="K17" t="s">
        <v>2092</v>
      </c>
      <c r="L17" t="s">
        <v>2093</v>
      </c>
      <c r="M17" t="s">
        <v>2094</v>
      </c>
      <c r="N17" t="s">
        <v>2095</v>
      </c>
      <c r="P17" t="s">
        <v>337</v>
      </c>
      <c r="Q17" t="s">
        <v>2096</v>
      </c>
    </row>
    <row r="18" spans="1:17" x14ac:dyDescent="0.35">
      <c r="A18" t="s">
        <v>200</v>
      </c>
      <c r="B18" t="s">
        <v>2097</v>
      </c>
      <c r="C18" t="s">
        <v>2098</v>
      </c>
      <c r="D18" t="s">
        <v>2099</v>
      </c>
      <c r="E18" t="s">
        <v>2100</v>
      </c>
      <c r="F18" t="s">
        <v>2101</v>
      </c>
      <c r="G18" t="s">
        <v>2102</v>
      </c>
      <c r="H18" t="s">
        <v>2103</v>
      </c>
      <c r="I18" t="s">
        <v>2104</v>
      </c>
      <c r="J18" t="s">
        <v>2105</v>
      </c>
      <c r="K18" t="s">
        <v>2106</v>
      </c>
      <c r="L18" t="s">
        <v>2107</v>
      </c>
      <c r="M18" t="s">
        <v>2108</v>
      </c>
      <c r="N18" t="s">
        <v>2109</v>
      </c>
      <c r="P18" t="s">
        <v>337</v>
      </c>
      <c r="Q18" t="s">
        <v>2110</v>
      </c>
    </row>
    <row r="19" spans="1:17" x14ac:dyDescent="0.35">
      <c r="A19" t="s">
        <v>191</v>
      </c>
      <c r="B19" t="s">
        <v>2111</v>
      </c>
      <c r="C19" t="s">
        <v>2112</v>
      </c>
      <c r="D19" t="s">
        <v>2113</v>
      </c>
      <c r="E19" t="s">
        <v>2114</v>
      </c>
      <c r="F19" t="s">
        <v>2115</v>
      </c>
      <c r="G19" t="s">
        <v>2116</v>
      </c>
      <c r="H19" t="s">
        <v>2117</v>
      </c>
      <c r="I19" t="s">
        <v>2118</v>
      </c>
      <c r="J19" t="s">
        <v>2119</v>
      </c>
      <c r="K19" t="s">
        <v>2120</v>
      </c>
      <c r="L19" t="s">
        <v>2121</v>
      </c>
      <c r="M19" t="s">
        <v>2122</v>
      </c>
      <c r="N19" t="s">
        <v>2123</v>
      </c>
      <c r="P19" t="s">
        <v>337</v>
      </c>
    </row>
    <row r="20" spans="1:17" x14ac:dyDescent="0.35">
      <c r="A20" t="s">
        <v>218</v>
      </c>
      <c r="B20" t="s">
        <v>2124</v>
      </c>
      <c r="C20" t="s">
        <v>2125</v>
      </c>
      <c r="D20" t="s">
        <v>2126</v>
      </c>
      <c r="E20" t="s">
        <v>2127</v>
      </c>
      <c r="F20" t="s">
        <v>2128</v>
      </c>
      <c r="G20" t="s">
        <v>2129</v>
      </c>
      <c r="H20" t="s">
        <v>2130</v>
      </c>
      <c r="I20" t="s">
        <v>2131</v>
      </c>
      <c r="J20" t="s">
        <v>2132</v>
      </c>
      <c r="K20" t="s">
        <v>2133</v>
      </c>
      <c r="L20" t="s">
        <v>2134</v>
      </c>
      <c r="M20" t="s">
        <v>2135</v>
      </c>
      <c r="N20" t="s">
        <v>2136</v>
      </c>
      <c r="P20" t="s">
        <v>337</v>
      </c>
    </row>
    <row r="21" spans="1:17" x14ac:dyDescent="0.35">
      <c r="A21" t="s">
        <v>228</v>
      </c>
      <c r="B21" t="s">
        <v>2137</v>
      </c>
      <c r="C21" t="s">
        <v>2138</v>
      </c>
      <c r="D21" t="s">
        <v>2139</v>
      </c>
      <c r="E21" t="s">
        <v>2140</v>
      </c>
      <c r="F21" t="s">
        <v>2141</v>
      </c>
      <c r="G21" t="s">
        <v>2142</v>
      </c>
      <c r="H21" t="s">
        <v>2143</v>
      </c>
      <c r="I21" t="s">
        <v>2144</v>
      </c>
      <c r="J21" t="s">
        <v>2145</v>
      </c>
      <c r="K21" t="s">
        <v>2146</v>
      </c>
      <c r="L21" t="s">
        <v>2147</v>
      </c>
      <c r="M21" t="s">
        <v>2148</v>
      </c>
      <c r="N21" t="s">
        <v>2149</v>
      </c>
      <c r="P21" t="s">
        <v>337</v>
      </c>
      <c r="Q21" t="s">
        <v>2150</v>
      </c>
    </row>
    <row r="22" spans="1:17" x14ac:dyDescent="0.35">
      <c r="A22" t="s">
        <v>237</v>
      </c>
      <c r="B22" t="s">
        <v>2151</v>
      </c>
      <c r="C22" t="s">
        <v>2152</v>
      </c>
      <c r="D22" t="s">
        <v>2153</v>
      </c>
      <c r="E22" t="s">
        <v>2154</v>
      </c>
      <c r="F22" t="s">
        <v>2155</v>
      </c>
      <c r="G22" t="s">
        <v>2156</v>
      </c>
      <c r="H22" t="s">
        <v>2157</v>
      </c>
      <c r="I22" t="s">
        <v>2158</v>
      </c>
      <c r="J22" t="s">
        <v>2159</v>
      </c>
      <c r="K22" t="s">
        <v>2160</v>
      </c>
      <c r="L22" t="s">
        <v>2161</v>
      </c>
      <c r="M22" t="s">
        <v>2162</v>
      </c>
      <c r="N22" t="s">
        <v>2163</v>
      </c>
      <c r="P22" t="s">
        <v>337</v>
      </c>
      <c r="Q22" t="s">
        <v>344</v>
      </c>
    </row>
    <row r="23" spans="1:17" x14ac:dyDescent="0.35">
      <c r="A23" t="s">
        <v>244</v>
      </c>
      <c r="B23" t="s">
        <v>2164</v>
      </c>
      <c r="C23" t="s">
        <v>2165</v>
      </c>
      <c r="D23" t="s">
        <v>2166</v>
      </c>
      <c r="E23" t="s">
        <v>2167</v>
      </c>
      <c r="F23" t="s">
        <v>2168</v>
      </c>
      <c r="G23" t="s">
        <v>2169</v>
      </c>
      <c r="H23" t="s">
        <v>2170</v>
      </c>
      <c r="I23" t="s">
        <v>2171</v>
      </c>
      <c r="J23" t="s">
        <v>2172</v>
      </c>
      <c r="K23" t="s">
        <v>2173</v>
      </c>
      <c r="L23" t="s">
        <v>2174</v>
      </c>
      <c r="M23" t="s">
        <v>2175</v>
      </c>
      <c r="N23" t="s">
        <v>2176</v>
      </c>
      <c r="P23" t="s">
        <v>337</v>
      </c>
      <c r="Q23" t="s">
        <v>2177</v>
      </c>
    </row>
    <row r="24" spans="1:17" x14ac:dyDescent="0.35">
      <c r="A24" t="s">
        <v>252</v>
      </c>
      <c r="B24" t="s">
        <v>2178</v>
      </c>
      <c r="C24" t="s">
        <v>2179</v>
      </c>
      <c r="D24" t="s">
        <v>2180</v>
      </c>
      <c r="E24" t="s">
        <v>2181</v>
      </c>
      <c r="F24" t="s">
        <v>2182</v>
      </c>
      <c r="G24" t="s">
        <v>2183</v>
      </c>
      <c r="H24" t="s">
        <v>2184</v>
      </c>
      <c r="I24" t="s">
        <v>2185</v>
      </c>
      <c r="J24" t="s">
        <v>2186</v>
      </c>
      <c r="K24" t="s">
        <v>2187</v>
      </c>
      <c r="L24" t="s">
        <v>2188</v>
      </c>
      <c r="M24" t="s">
        <v>2189</v>
      </c>
      <c r="N24" t="s">
        <v>2190</v>
      </c>
      <c r="P24" t="s">
        <v>337</v>
      </c>
      <c r="Q24" t="s">
        <v>2191</v>
      </c>
    </row>
    <row r="25" spans="1:17" x14ac:dyDescent="0.35">
      <c r="A25" t="s">
        <v>260</v>
      </c>
      <c r="B25" t="s">
        <v>2192</v>
      </c>
      <c r="C25" t="s">
        <v>2193</v>
      </c>
      <c r="D25" t="s">
        <v>2194</v>
      </c>
      <c r="E25" t="s">
        <v>2195</v>
      </c>
      <c r="F25" t="s">
        <v>2196</v>
      </c>
      <c r="G25" t="s">
        <v>2197</v>
      </c>
      <c r="H25" t="s">
        <v>2198</v>
      </c>
      <c r="I25" t="s">
        <v>2199</v>
      </c>
      <c r="J25" t="s">
        <v>2200</v>
      </c>
      <c r="K25" t="s">
        <v>2201</v>
      </c>
      <c r="L25" t="s">
        <v>2202</v>
      </c>
      <c r="M25" t="s">
        <v>2203</v>
      </c>
      <c r="N25" t="s">
        <v>2204</v>
      </c>
      <c r="P25" t="s">
        <v>337</v>
      </c>
    </row>
    <row r="26" spans="1:17" x14ac:dyDescent="0.35">
      <c r="A26" t="s">
        <v>1</v>
      </c>
      <c r="B26" t="s">
        <v>2205</v>
      </c>
      <c r="C26" t="s">
        <v>2206</v>
      </c>
      <c r="D26" t="s">
        <v>2207</v>
      </c>
      <c r="E26" t="s">
        <v>2208</v>
      </c>
      <c r="F26" t="s">
        <v>2209</v>
      </c>
      <c r="G26" t="s">
        <v>2210</v>
      </c>
      <c r="H26" t="s">
        <v>2211</v>
      </c>
      <c r="I26" t="s">
        <v>2212</v>
      </c>
      <c r="J26" t="s">
        <v>2213</v>
      </c>
      <c r="K26" t="s">
        <v>2214</v>
      </c>
      <c r="L26" t="s">
        <v>2215</v>
      </c>
      <c r="M26" t="s">
        <v>2216</v>
      </c>
      <c r="N26" t="s">
        <v>2217</v>
      </c>
      <c r="P26" t="s">
        <v>337</v>
      </c>
      <c r="Q26" t="s">
        <v>2218</v>
      </c>
    </row>
    <row r="27" spans="1:17" x14ac:dyDescent="0.35">
      <c r="A27" t="s">
        <v>274</v>
      </c>
      <c r="B27" t="s">
        <v>2219</v>
      </c>
      <c r="C27" t="s">
        <v>2220</v>
      </c>
      <c r="D27" t="s">
        <v>2221</v>
      </c>
      <c r="E27" t="s">
        <v>2222</v>
      </c>
      <c r="F27" t="s">
        <v>2223</v>
      </c>
      <c r="G27" t="s">
        <v>2224</v>
      </c>
      <c r="H27" t="s">
        <v>2225</v>
      </c>
      <c r="I27" t="s">
        <v>2226</v>
      </c>
      <c r="J27" t="s">
        <v>2227</v>
      </c>
      <c r="K27" t="s">
        <v>2228</v>
      </c>
      <c r="L27" t="s">
        <v>2229</v>
      </c>
      <c r="M27" t="s">
        <v>2230</v>
      </c>
      <c r="N27" t="s">
        <v>2231</v>
      </c>
      <c r="P27" t="s">
        <v>337</v>
      </c>
      <c r="Q27" t="s">
        <v>2232</v>
      </c>
    </row>
    <row r="28" spans="1:17" x14ac:dyDescent="0.35">
      <c r="A28" t="s">
        <v>288</v>
      </c>
      <c r="B28" t="s">
        <v>2233</v>
      </c>
      <c r="C28" t="s">
        <v>2234</v>
      </c>
      <c r="D28" t="s">
        <v>2235</v>
      </c>
      <c r="E28" t="s">
        <v>2236</v>
      </c>
      <c r="F28" t="s">
        <v>2237</v>
      </c>
      <c r="G28" t="s">
        <v>2238</v>
      </c>
      <c r="H28" t="s">
        <v>2239</v>
      </c>
      <c r="I28" t="s">
        <v>2240</v>
      </c>
      <c r="J28" t="s">
        <v>2241</v>
      </c>
      <c r="K28" t="s">
        <v>2242</v>
      </c>
      <c r="L28" t="s">
        <v>2243</v>
      </c>
      <c r="M28" t="s">
        <v>2244</v>
      </c>
      <c r="N28" t="s">
        <v>2245</v>
      </c>
      <c r="P28" t="s">
        <v>337</v>
      </c>
      <c r="Q28" t="s">
        <v>2246</v>
      </c>
    </row>
    <row r="29" spans="1:17" x14ac:dyDescent="0.35">
      <c r="A29" t="s">
        <v>281</v>
      </c>
      <c r="B29" t="s">
        <v>2247</v>
      </c>
      <c r="C29" t="s">
        <v>2248</v>
      </c>
      <c r="D29" t="s">
        <v>2249</v>
      </c>
      <c r="E29" t="s">
        <v>2250</v>
      </c>
      <c r="F29" t="s">
        <v>2251</v>
      </c>
      <c r="G29" t="s">
        <v>2252</v>
      </c>
      <c r="H29" t="s">
        <v>2253</v>
      </c>
      <c r="I29" t="s">
        <v>2254</v>
      </c>
      <c r="J29" t="s">
        <v>2255</v>
      </c>
      <c r="K29" t="s">
        <v>2256</v>
      </c>
      <c r="L29" t="s">
        <v>2257</v>
      </c>
      <c r="M29" t="s">
        <v>2258</v>
      </c>
      <c r="N29" t="s">
        <v>2259</v>
      </c>
      <c r="P29" t="s">
        <v>337</v>
      </c>
      <c r="Q29" t="s">
        <v>341</v>
      </c>
    </row>
    <row r="30" spans="1:17" x14ac:dyDescent="0.35">
      <c r="A30" t="s">
        <v>296</v>
      </c>
      <c r="B30" t="s">
        <v>2260</v>
      </c>
      <c r="C30" t="s">
        <v>2261</v>
      </c>
      <c r="D30" t="s">
        <v>2262</v>
      </c>
      <c r="E30" t="s">
        <v>2263</v>
      </c>
      <c r="F30" t="s">
        <v>2264</v>
      </c>
      <c r="G30" t="s">
        <v>347</v>
      </c>
      <c r="H30" t="s">
        <v>2265</v>
      </c>
      <c r="I30" t="s">
        <v>2266</v>
      </c>
      <c r="J30" t="s">
        <v>2267</v>
      </c>
      <c r="K30" t="s">
        <v>2268</v>
      </c>
      <c r="L30" t="s">
        <v>2269</v>
      </c>
      <c r="M30" t="s">
        <v>2270</v>
      </c>
      <c r="N30" t="s">
        <v>2271</v>
      </c>
      <c r="P30" t="s">
        <v>337</v>
      </c>
    </row>
    <row r="31" spans="1:17" x14ac:dyDescent="0.35">
      <c r="A31" t="s">
        <v>304</v>
      </c>
      <c r="B31" t="s">
        <v>2272</v>
      </c>
      <c r="C31" t="s">
        <v>2273</v>
      </c>
      <c r="D31" t="s">
        <v>2274</v>
      </c>
      <c r="E31" t="s">
        <v>2275</v>
      </c>
      <c r="F31" t="s">
        <v>2276</v>
      </c>
      <c r="G31" t="s">
        <v>2277</v>
      </c>
      <c r="H31" t="s">
        <v>2278</v>
      </c>
      <c r="I31" t="s">
        <v>2279</v>
      </c>
      <c r="J31" t="s">
        <v>2280</v>
      </c>
      <c r="K31" t="s">
        <v>2281</v>
      </c>
      <c r="L31" t="s">
        <v>2282</v>
      </c>
      <c r="M31" t="s">
        <v>2283</v>
      </c>
      <c r="N31" t="s">
        <v>2284</v>
      </c>
      <c r="P31" t="s">
        <v>337</v>
      </c>
      <c r="Q31" t="s">
        <v>2285</v>
      </c>
    </row>
    <row r="32" spans="1:17" x14ac:dyDescent="0.35">
      <c r="A32" t="s">
        <v>311</v>
      </c>
      <c r="B32" t="s">
        <v>2286</v>
      </c>
      <c r="C32" t="s">
        <v>2287</v>
      </c>
      <c r="D32" t="s">
        <v>2288</v>
      </c>
      <c r="E32" t="s">
        <v>2289</v>
      </c>
      <c r="F32" t="s">
        <v>2290</v>
      </c>
      <c r="G32" t="s">
        <v>2291</v>
      </c>
      <c r="H32" t="s">
        <v>2292</v>
      </c>
      <c r="I32" t="s">
        <v>2293</v>
      </c>
      <c r="J32" t="s">
        <v>2294</v>
      </c>
      <c r="K32" t="s">
        <v>2295</v>
      </c>
      <c r="L32" t="s">
        <v>2296</v>
      </c>
      <c r="M32" t="s">
        <v>2297</v>
      </c>
      <c r="N32" t="s">
        <v>2298</v>
      </c>
      <c r="P32" t="s">
        <v>337</v>
      </c>
      <c r="Q32" t="s">
        <v>2299</v>
      </c>
    </row>
    <row r="34" spans="1:5" x14ac:dyDescent="0.35">
      <c r="A34" t="s">
        <v>37</v>
      </c>
      <c r="B34" s="79" t="s">
        <v>1530</v>
      </c>
      <c r="C34" t="s">
        <v>1679</v>
      </c>
      <c r="D34" t="s">
        <v>1680</v>
      </c>
      <c r="E34" t="s">
        <v>1681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152C7-A6F8-4C87-AE61-B559D616EF41}">
  <dimension ref="B2:AB76"/>
  <sheetViews>
    <sheetView zoomScaleNormal="100" workbookViewId="0"/>
  </sheetViews>
  <sheetFormatPr defaultRowHeight="14.5" x14ac:dyDescent="0.35"/>
  <sheetData>
    <row r="2" spans="2:28" x14ac:dyDescent="0.35">
      <c r="B2" t="s">
        <v>1647</v>
      </c>
      <c r="C2" t="str" cm="1">
        <f t="array" ref="C2:N2">_xlfn.TEXTSPLIT(B2," ")</f>
        <v>1</v>
      </c>
      <c r="D2" t="str">
        <v>Jonathon</v>
      </c>
      <c r="E2" t="str">
        <v>Brooks</v>
      </c>
      <c r="F2" t="str">
        <v>93.8</v>
      </c>
      <c r="G2" t="str">
        <v>1</v>
      </c>
      <c r="H2" t="str">
        <v>Malik</v>
      </c>
      <c r="I2" t="str">
        <v>Nabers</v>
      </c>
      <c r="J2" t="str">
        <v>99.5</v>
      </c>
      <c r="K2" t="str">
        <v>1</v>
      </c>
      <c r="L2" t="str">
        <v>Brock</v>
      </c>
      <c r="M2" t="str">
        <v>Bowers</v>
      </c>
      <c r="N2" t="str">
        <v>99.3</v>
      </c>
      <c r="P2" t="str" cm="1">
        <f t="array" ref="P2:Q26">_xlfn.HSTACK(D2:D26&amp;" "&amp;E2:E26,F2:F26)</f>
        <v>Jonathon Brooks</v>
      </c>
      <c r="Q2" t="str">
        <v>93.8</v>
      </c>
      <c r="T2" t="str" cm="1">
        <f t="array" ref="T2:U26">_xlfn.HSTACK(H2:H26&amp;" "&amp;I2:I26,J2:J26)</f>
        <v>Malik Nabers</v>
      </c>
      <c r="U2" t="str">
        <v>99.5</v>
      </c>
      <c r="X2" t="str" cm="1">
        <f t="array" ref="X2:Y26">_xlfn.HSTACK(L2:L26&amp;" "&amp;M2:M26,N2:N26)</f>
        <v>Brock Bowers</v>
      </c>
      <c r="Y2" t="str">
        <v>99.3</v>
      </c>
      <c r="AA2" t="str" cm="1">
        <f t="array" ref="AA2:AB76">_xlfn.VSTACK(_xlfn.ANCHORARRAY(P2),_xlfn.ANCHORARRAY(T2),_xlfn.ANCHORARRAY(X2))</f>
        <v>Jonathon Brooks</v>
      </c>
      <c r="AB2" t="str">
        <v>93.8</v>
      </c>
    </row>
    <row r="3" spans="2:28" x14ac:dyDescent="0.35">
      <c r="B3" t="s">
        <v>1648</v>
      </c>
      <c r="C3" t="str" cm="1">
        <f t="array" ref="C3:N3">_xlfn.TEXTSPLIT(B3," ")</f>
        <v>2</v>
      </c>
      <c r="D3" t="str">
        <v>Trey</v>
      </c>
      <c r="E3" t="str">
        <v>Benson</v>
      </c>
      <c r="F3" t="str">
        <v>84.1</v>
      </c>
      <c r="G3" t="str">
        <v>2</v>
      </c>
      <c r="H3" t="str">
        <v>Marvin</v>
      </c>
      <c r="I3" t="str">
        <v>Harrison</v>
      </c>
      <c r="J3" t="str">
        <v>99.3</v>
      </c>
      <c r="K3" t="str">
        <v>2</v>
      </c>
      <c r="L3" t="str">
        <v>Ben</v>
      </c>
      <c r="M3" t="str">
        <v>Sinnott</v>
      </c>
      <c r="N3" t="str">
        <v>83.9</v>
      </c>
      <c r="P3" t="str">
        <v>Trey Benson</v>
      </c>
      <c r="Q3" t="str">
        <v>84.1</v>
      </c>
      <c r="T3" t="str">
        <v>Marvin Harrison</v>
      </c>
      <c r="U3" t="str">
        <v>99.3</v>
      </c>
      <c r="X3" t="str">
        <v>Ben Sinnott</v>
      </c>
      <c r="Y3" t="str">
        <v>83.9</v>
      </c>
      <c r="AA3" t="str">
        <v>Trey Benson</v>
      </c>
      <c r="AB3" t="str">
        <v>84.1</v>
      </c>
    </row>
    <row r="4" spans="2:28" x14ac:dyDescent="0.35">
      <c r="B4" t="s">
        <v>1649</v>
      </c>
      <c r="C4" t="str" cm="1">
        <f t="array" ref="C4:N4">_xlfn.TEXTSPLIT(B4," ")</f>
        <v>3</v>
      </c>
      <c r="D4" t="str">
        <v>Blake</v>
      </c>
      <c r="E4" t="str">
        <v>Corum</v>
      </c>
      <c r="F4" t="str">
        <v>79.1</v>
      </c>
      <c r="G4" t="str">
        <v>3</v>
      </c>
      <c r="H4" t="str">
        <v>Rome</v>
      </c>
      <c r="I4" t="str">
        <v>Odunze</v>
      </c>
      <c r="J4" t="str">
        <v>96.0</v>
      </c>
      <c r="K4" t="str">
        <v>3</v>
      </c>
      <c r="L4" t="str">
        <v>Tip</v>
      </c>
      <c r="M4" t="str">
        <v>Reiman</v>
      </c>
      <c r="N4" t="str">
        <v>81.8</v>
      </c>
      <c r="P4" t="str">
        <v>Blake Corum</v>
      </c>
      <c r="Q4" t="str">
        <v>79.1</v>
      </c>
      <c r="T4" t="str">
        <v>Rome Odunze</v>
      </c>
      <c r="U4" t="str">
        <v>96.0</v>
      </c>
      <c r="X4" t="str">
        <v>Tip Reiman</v>
      </c>
      <c r="Y4" t="str">
        <v>81.8</v>
      </c>
      <c r="AA4" t="str">
        <v>Blake Corum</v>
      </c>
      <c r="AB4" t="str">
        <v>79.1</v>
      </c>
    </row>
    <row r="5" spans="2:28" x14ac:dyDescent="0.35">
      <c r="B5" t="s">
        <v>1650</v>
      </c>
      <c r="C5" t="str" cm="1">
        <f t="array" ref="C5:N5">_xlfn.TEXTSPLIT(B5," ")</f>
        <v>4</v>
      </c>
      <c r="D5" t="str">
        <v>MarShawn</v>
      </c>
      <c r="E5" t="str">
        <v>Lloyd</v>
      </c>
      <c r="F5" t="str">
        <v>74.6</v>
      </c>
      <c r="G5" t="str">
        <v>4</v>
      </c>
      <c r="H5" t="str">
        <v>Xavier</v>
      </c>
      <c r="I5" t="str">
        <v>Worthy</v>
      </c>
      <c r="J5" t="str">
        <v>95.6</v>
      </c>
      <c r="K5" t="str">
        <v>4</v>
      </c>
      <c r="L5" t="str">
        <v>Theo</v>
      </c>
      <c r="M5" t="str">
        <v>Johnson</v>
      </c>
      <c r="N5" t="str">
        <v>73.4</v>
      </c>
      <c r="P5" t="str">
        <v>MarShawn Lloyd</v>
      </c>
      <c r="Q5" t="str">
        <v>74.6</v>
      </c>
      <c r="T5" t="str">
        <v>Xavier Worthy</v>
      </c>
      <c r="U5" t="str">
        <v>95.6</v>
      </c>
      <c r="X5" t="str">
        <v>Theo Johnson</v>
      </c>
      <c r="Y5" t="str">
        <v>73.4</v>
      </c>
      <c r="AA5" t="str">
        <v>MarShawn Lloyd</v>
      </c>
      <c r="AB5" t="str">
        <v>74.6</v>
      </c>
    </row>
    <row r="6" spans="2:28" x14ac:dyDescent="0.35">
      <c r="B6" t="s">
        <v>1651</v>
      </c>
      <c r="C6" t="str" cm="1">
        <f t="array" ref="C6:N6">_xlfn.TEXTSPLIT(B6," ")</f>
        <v>5</v>
      </c>
      <c r="D6" t="str">
        <v>Braelon</v>
      </c>
      <c r="E6" t="str">
        <v>Allen</v>
      </c>
      <c r="F6" t="str">
        <v>72.3</v>
      </c>
      <c r="G6" t="str">
        <v>5</v>
      </c>
      <c r="H6" t="str">
        <v>Brian</v>
      </c>
      <c r="I6" t="str">
        <v>Thomas</v>
      </c>
      <c r="J6" t="str">
        <v>94.5</v>
      </c>
      <c r="K6" t="str">
        <v>5</v>
      </c>
      <c r="L6" t="str">
        <v>Jaheim</v>
      </c>
      <c r="M6" t="str">
        <v>Bell</v>
      </c>
      <c r="N6" t="str">
        <v>68.5</v>
      </c>
      <c r="P6" t="str">
        <v>Braelon Allen</v>
      </c>
      <c r="Q6" t="str">
        <v>72.3</v>
      </c>
      <c r="T6" t="str">
        <v>Brian Thomas</v>
      </c>
      <c r="U6" t="str">
        <v>94.5</v>
      </c>
      <c r="X6" t="str">
        <v>Jaheim Bell</v>
      </c>
      <c r="Y6" t="str">
        <v>68.5</v>
      </c>
      <c r="AA6" t="str">
        <v>Braelon Allen</v>
      </c>
      <c r="AB6" t="str">
        <v>72.3</v>
      </c>
    </row>
    <row r="7" spans="2:28" x14ac:dyDescent="0.35">
      <c r="B7" t="s">
        <v>1652</v>
      </c>
      <c r="C7" t="str" cm="1">
        <f t="array" ref="C7:N7">_xlfn.TEXTSPLIT(B7," ")</f>
        <v>6</v>
      </c>
      <c r="D7" t="str">
        <v>Jaylen</v>
      </c>
      <c r="E7" t="str">
        <v>Wright</v>
      </c>
      <c r="F7" t="str">
        <v>70.7</v>
      </c>
      <c r="G7" t="str">
        <v>6</v>
      </c>
      <c r="H7" t="str">
        <v>Ricky</v>
      </c>
      <c r="I7" t="str">
        <v>Pearsall</v>
      </c>
      <c r="J7" t="str">
        <v>89.7</v>
      </c>
      <c r="K7" t="str">
        <v>6</v>
      </c>
      <c r="L7" t="str">
        <v>Ja'Tavion</v>
      </c>
      <c r="M7" t="str">
        <v>Sanders</v>
      </c>
      <c r="N7" t="str">
        <v>67.8</v>
      </c>
      <c r="P7" t="str">
        <v>Jaylen Wright</v>
      </c>
      <c r="Q7" t="str">
        <v>70.7</v>
      </c>
      <c r="T7" t="str">
        <v>Ricky Pearsall</v>
      </c>
      <c r="U7" t="str">
        <v>89.7</v>
      </c>
      <c r="X7" t="str">
        <v>Ja'Tavion Sanders</v>
      </c>
      <c r="Y7" t="str">
        <v>67.8</v>
      </c>
      <c r="AA7" t="str">
        <v>Jaylen Wright</v>
      </c>
      <c r="AB7" t="str">
        <v>70.7</v>
      </c>
    </row>
    <row r="8" spans="2:28" x14ac:dyDescent="0.35">
      <c r="B8" t="s">
        <v>1653</v>
      </c>
      <c r="C8" t="str" cm="1">
        <f t="array" ref="C8:N8">_xlfn.TEXTSPLIT(B8," ")</f>
        <v>7</v>
      </c>
      <c r="D8" t="str">
        <v>Isaiah</v>
      </c>
      <c r="E8" t="str">
        <v>Davis</v>
      </c>
      <c r="F8" t="str">
        <v>70.0</v>
      </c>
      <c r="G8" t="str">
        <v>7</v>
      </c>
      <c r="H8" t="str">
        <v>Ladd</v>
      </c>
      <c r="I8" t="str">
        <v>McConkey</v>
      </c>
      <c r="J8" t="str">
        <v>87.5</v>
      </c>
      <c r="K8" t="str">
        <v>7</v>
      </c>
      <c r="L8" t="str">
        <v>Erick</v>
      </c>
      <c r="M8" t="str">
        <v>All</v>
      </c>
      <c r="N8" t="str">
        <v>63.6</v>
      </c>
      <c r="P8" t="str">
        <v>Isaiah Davis</v>
      </c>
      <c r="Q8" t="str">
        <v>70.0</v>
      </c>
      <c r="T8" t="str">
        <v>Ladd McConkey</v>
      </c>
      <c r="U8" t="str">
        <v>87.5</v>
      </c>
      <c r="X8" t="str">
        <v>Erick All</v>
      </c>
      <c r="Y8" t="str">
        <v>63.6</v>
      </c>
      <c r="AA8" t="str">
        <v>Isaiah Davis</v>
      </c>
      <c r="AB8" t="str">
        <v>70.0</v>
      </c>
    </row>
    <row r="9" spans="2:28" x14ac:dyDescent="0.35">
      <c r="B9" t="s">
        <v>1654</v>
      </c>
      <c r="C9" t="str" cm="1">
        <f t="array" ref="C9:N9">_xlfn.TEXTSPLIT(B9," ")</f>
        <v>8</v>
      </c>
      <c r="D9" t="str">
        <v>Ray</v>
      </c>
      <c r="E9" t="str">
        <v>Davis</v>
      </c>
      <c r="F9" t="str">
        <v>69.8</v>
      </c>
      <c r="G9" t="str">
        <v>8</v>
      </c>
      <c r="H9" t="str">
        <v>Ja'Lynn</v>
      </c>
      <c r="I9" t="str">
        <v>Polk</v>
      </c>
      <c r="J9" t="str">
        <v>86.5</v>
      </c>
      <c r="K9" t="str">
        <v>8</v>
      </c>
      <c r="L9" t="str">
        <v>Cade</v>
      </c>
      <c r="M9" t="str">
        <v>Stover</v>
      </c>
      <c r="N9" t="str">
        <v>51.7</v>
      </c>
      <c r="P9" t="str">
        <v>Ray Davis</v>
      </c>
      <c r="Q9" t="str">
        <v>69.8</v>
      </c>
      <c r="T9" t="str">
        <v>Ja'Lynn Polk</v>
      </c>
      <c r="U9" t="str">
        <v>86.5</v>
      </c>
      <c r="X9" t="str">
        <v>Cade Stover</v>
      </c>
      <c r="Y9" t="str">
        <v>51.7</v>
      </c>
      <c r="AA9" t="str">
        <v>Ray Davis</v>
      </c>
      <c r="AB9" t="str">
        <v>69.8</v>
      </c>
    </row>
    <row r="10" spans="2:28" x14ac:dyDescent="0.35">
      <c r="B10" t="s">
        <v>1655</v>
      </c>
      <c r="C10" t="str" cm="1">
        <f t="array" ref="C10:N10">_xlfn.TEXTSPLIT(B10," ")</f>
        <v>9</v>
      </c>
      <c r="D10" t="str">
        <v>Will</v>
      </c>
      <c r="E10" t="str">
        <v>Shipley</v>
      </c>
      <c r="F10" t="str">
        <v>67.8</v>
      </c>
      <c r="G10" t="str">
        <v>9</v>
      </c>
      <c r="H10" t="str">
        <v>Keon</v>
      </c>
      <c r="I10" t="str">
        <v>Coleman</v>
      </c>
      <c r="J10" t="str">
        <v>86.4</v>
      </c>
      <c r="K10" t="str">
        <v>9</v>
      </c>
      <c r="L10" t="str">
        <v>AJ</v>
      </c>
      <c r="M10" t="str">
        <v>Barner</v>
      </c>
      <c r="N10" t="str">
        <v>50.3</v>
      </c>
      <c r="P10" t="str">
        <v>Will Shipley</v>
      </c>
      <c r="Q10" t="str">
        <v>67.8</v>
      </c>
      <c r="T10" t="str">
        <v>Keon Coleman</v>
      </c>
      <c r="U10" t="str">
        <v>86.4</v>
      </c>
      <c r="X10" t="str">
        <v>AJ Barner</v>
      </c>
      <c r="Y10" t="str">
        <v>50.3</v>
      </c>
      <c r="AA10" t="str">
        <v>Will Shipley</v>
      </c>
      <c r="AB10" t="str">
        <v>67.8</v>
      </c>
    </row>
    <row r="11" spans="2:28" x14ac:dyDescent="0.35">
      <c r="B11" t="s">
        <v>1656</v>
      </c>
      <c r="C11" t="str" cm="1">
        <f t="array" ref="C11:N11">_xlfn.TEXTSPLIT(B11," ")</f>
        <v>10</v>
      </c>
      <c r="D11" t="str">
        <v>Isaac</v>
      </c>
      <c r="E11" t="str">
        <v>Guerendo</v>
      </c>
      <c r="F11" t="str">
        <v>66.4</v>
      </c>
      <c r="G11" t="str">
        <v>10</v>
      </c>
      <c r="H11" t="str">
        <v>Xavier</v>
      </c>
      <c r="I11" t="str">
        <v>Legette</v>
      </c>
      <c r="J11" t="str">
        <v>86.2</v>
      </c>
      <c r="K11" t="str">
        <v>10</v>
      </c>
      <c r="L11" t="str">
        <v>Jared</v>
      </c>
      <c r="M11" t="str">
        <v>Wiley</v>
      </c>
      <c r="N11" t="str">
        <v>44.1</v>
      </c>
      <c r="P11" t="str">
        <v>Isaac Guerendo</v>
      </c>
      <c r="Q11" t="str">
        <v>66.4</v>
      </c>
      <c r="T11" t="str">
        <v>Xavier Legette</v>
      </c>
      <c r="U11" t="str">
        <v>86.2</v>
      </c>
      <c r="X11" t="str">
        <v>Jared Wiley</v>
      </c>
      <c r="Y11" t="str">
        <v>44.1</v>
      </c>
      <c r="AA11" t="str">
        <v>Isaac Guerendo</v>
      </c>
      <c r="AB11" t="str">
        <v>66.4</v>
      </c>
    </row>
    <row r="12" spans="2:28" x14ac:dyDescent="0.35">
      <c r="B12" t="s">
        <v>1657</v>
      </c>
      <c r="C12" t="str" cm="1">
        <f t="array" ref="C12:N12">_xlfn.TEXTSPLIT(B12," ")</f>
        <v>11</v>
      </c>
      <c r="D12" t="str">
        <v>Dylan</v>
      </c>
      <c r="E12" t="str">
        <v>Laube</v>
      </c>
      <c r="F12" t="str">
        <v>63.9</v>
      </c>
      <c r="G12" t="str">
        <v>11</v>
      </c>
      <c r="H12" t="str">
        <v>Adonai</v>
      </c>
      <c r="I12" t="str">
        <v>Mitchell</v>
      </c>
      <c r="J12" t="str">
        <v>84.0</v>
      </c>
      <c r="K12" t="str">
        <v>11</v>
      </c>
      <c r="L12" t="str">
        <v>Tanner</v>
      </c>
      <c r="M12" t="str">
        <v>McLachlan</v>
      </c>
      <c r="N12" t="str">
        <v>20.3</v>
      </c>
      <c r="P12" t="str">
        <v>Dylan Laube</v>
      </c>
      <c r="Q12" t="str">
        <v>63.9</v>
      </c>
      <c r="T12" t="str">
        <v>Adonai Mitchell</v>
      </c>
      <c r="U12" t="str">
        <v>84.0</v>
      </c>
      <c r="X12" t="str">
        <v>Tanner McLachlan</v>
      </c>
      <c r="Y12" t="str">
        <v>20.3</v>
      </c>
      <c r="AA12" t="str">
        <v>Dylan Laube</v>
      </c>
      <c r="AB12" t="str">
        <v>63.9</v>
      </c>
    </row>
    <row r="13" spans="2:28" x14ac:dyDescent="0.35">
      <c r="B13" t="s">
        <v>1658</v>
      </c>
      <c r="C13" t="str" cm="1">
        <f t="array" ref="C13:N13">_xlfn.TEXTSPLIT(B13," ")</f>
        <v>12</v>
      </c>
      <c r="D13" t="str">
        <v>Rasheen</v>
      </c>
      <c r="E13" t="str">
        <v>Ali</v>
      </c>
      <c r="F13" t="str">
        <v>62.5</v>
      </c>
      <c r="G13" t="str">
        <v>12</v>
      </c>
      <c r="H13" t="str">
        <v>Troy</v>
      </c>
      <c r="I13" t="str">
        <v>Franklin</v>
      </c>
      <c r="J13" t="str">
        <v>77.7</v>
      </c>
      <c r="K13" t="str">
        <v>12</v>
      </c>
      <c r="L13" t="str">
        <v>Devin</v>
      </c>
      <c r="M13" t="str">
        <v>Culp</v>
      </c>
      <c r="N13" t="str">
        <v>6.3</v>
      </c>
      <c r="P13" t="str">
        <v>Rasheen Ali</v>
      </c>
      <c r="Q13" t="str">
        <v>62.5</v>
      </c>
      <c r="T13" t="str">
        <v>Troy Franklin</v>
      </c>
      <c r="U13" t="str">
        <v>77.7</v>
      </c>
      <c r="X13" t="str">
        <v>Devin Culp</v>
      </c>
      <c r="Y13" t="str">
        <v>6.3</v>
      </c>
      <c r="AA13" t="str">
        <v>Rasheen Ali</v>
      </c>
      <c r="AB13" t="str">
        <v>62.5</v>
      </c>
    </row>
    <row r="14" spans="2:28" x14ac:dyDescent="0.35">
      <c r="B14" t="s">
        <v>1659</v>
      </c>
      <c r="C14" t="str" cm="1">
        <f t="array" ref="C14:J14">_xlfn.TEXTSPLIT(B14," ")</f>
        <v>13</v>
      </c>
      <c r="D14" t="str">
        <v>Kimani</v>
      </c>
      <c r="E14" t="str">
        <v>Vidal</v>
      </c>
      <c r="F14" t="str">
        <v>59.8</v>
      </c>
      <c r="G14" t="str">
        <v>13</v>
      </c>
      <c r="H14" t="str">
        <v>Jermaine</v>
      </c>
      <c r="I14" t="str">
        <v>Burton</v>
      </c>
      <c r="J14" t="str">
        <v>76.9</v>
      </c>
      <c r="P14" t="str">
        <v>Kimani Vidal</v>
      </c>
      <c r="Q14" t="str">
        <v>59.8</v>
      </c>
      <c r="T14" t="str">
        <v>Jermaine Burton</v>
      </c>
      <c r="U14" t="str">
        <v>76.9</v>
      </c>
      <c r="X14" t="str">
        <v xml:space="preserve"> </v>
      </c>
      <c r="Y14">
        <v>0</v>
      </c>
      <c r="AA14" t="str">
        <v>Kimani Vidal</v>
      </c>
      <c r="AB14" t="str">
        <v>59.8</v>
      </c>
    </row>
    <row r="15" spans="2:28" x14ac:dyDescent="0.35">
      <c r="B15" t="s">
        <v>1660</v>
      </c>
      <c r="C15" t="str" cm="1">
        <f t="array" ref="C15:J15">_xlfn.TEXTSPLIT(B15," ")</f>
        <v>14</v>
      </c>
      <c r="D15" t="str">
        <v>Audric</v>
      </c>
      <c r="E15" t="str">
        <v>Estime</v>
      </c>
      <c r="F15" t="str">
        <v>58.7</v>
      </c>
      <c r="G15" t="str">
        <v>14</v>
      </c>
      <c r="H15" t="str">
        <v>Roman</v>
      </c>
      <c r="I15" t="str">
        <v>Wilson</v>
      </c>
      <c r="J15" t="str">
        <v>75.7</v>
      </c>
      <c r="P15" t="str">
        <v>Audric Estime</v>
      </c>
      <c r="Q15" t="str">
        <v>58.7</v>
      </c>
      <c r="T15" t="str">
        <v>Roman Wilson</v>
      </c>
      <c r="U15" t="str">
        <v>75.7</v>
      </c>
      <c r="X15" t="str">
        <v xml:space="preserve"> </v>
      </c>
      <c r="Y15">
        <v>0</v>
      </c>
      <c r="AA15" t="str">
        <v>Audric Estime</v>
      </c>
      <c r="AB15" t="str">
        <v>58.7</v>
      </c>
    </row>
    <row r="16" spans="2:28" x14ac:dyDescent="0.35">
      <c r="B16" t="s">
        <v>1661</v>
      </c>
      <c r="C16" t="str" cm="1">
        <f t="array" ref="C16:J16">_xlfn.TEXTSPLIT(B16," ")</f>
        <v>15</v>
      </c>
      <c r="D16" t="str">
        <v>Jase</v>
      </c>
      <c r="E16" t="str">
        <v>McClellan</v>
      </c>
      <c r="F16" t="str">
        <v>58.2</v>
      </c>
      <c r="G16" t="str">
        <v>15</v>
      </c>
      <c r="H16" t="str">
        <v>Jalen</v>
      </c>
      <c r="I16" t="str">
        <v>McMillan</v>
      </c>
      <c r="J16" t="str">
        <v>74.6</v>
      </c>
      <c r="P16" t="str">
        <v>Jase McClellan</v>
      </c>
      <c r="Q16" t="str">
        <v>58.2</v>
      </c>
      <c r="T16" t="str">
        <v>Jalen McMillan</v>
      </c>
      <c r="U16" t="str">
        <v>74.6</v>
      </c>
      <c r="X16" t="str">
        <v xml:space="preserve"> </v>
      </c>
      <c r="Y16">
        <v>0</v>
      </c>
      <c r="AA16" t="str">
        <v>Jase McClellan</v>
      </c>
      <c r="AB16" t="str">
        <v>58.2</v>
      </c>
    </row>
    <row r="17" spans="2:28" x14ac:dyDescent="0.35">
      <c r="B17" t="s">
        <v>1662</v>
      </c>
      <c r="C17" t="str" cm="1">
        <f t="array" ref="C17:J17">_xlfn.TEXTSPLIT(B17," ")</f>
        <v>16</v>
      </c>
      <c r="D17" t="str">
        <v>Keilan</v>
      </c>
      <c r="E17" t="str">
        <v>Robinson</v>
      </c>
      <c r="F17" t="str">
        <v>54.4</v>
      </c>
      <c r="G17" t="str">
        <v>16</v>
      </c>
      <c r="H17" t="str">
        <v>Malachi</v>
      </c>
      <c r="I17" t="str">
        <v>Corley</v>
      </c>
      <c r="J17" t="str">
        <v>71.8</v>
      </c>
      <c r="P17" t="str">
        <v>Keilan Robinson</v>
      </c>
      <c r="Q17" t="str">
        <v>54.4</v>
      </c>
      <c r="T17" t="str">
        <v>Malachi Corley</v>
      </c>
      <c r="U17" t="str">
        <v>71.8</v>
      </c>
      <c r="X17" t="str">
        <v xml:space="preserve"> </v>
      </c>
      <c r="Y17">
        <v>0</v>
      </c>
      <c r="AA17" t="str">
        <v>Keilan Robinson</v>
      </c>
      <c r="AB17" t="str">
        <v>54.4</v>
      </c>
    </row>
    <row r="18" spans="2:28" x14ac:dyDescent="0.35">
      <c r="B18" t="s">
        <v>1663</v>
      </c>
      <c r="C18" t="str" cm="1">
        <f t="array" ref="C18:J18">_xlfn.TEXTSPLIT(B18," ")</f>
        <v>17</v>
      </c>
      <c r="D18" t="str">
        <v>Tyrone</v>
      </c>
      <c r="E18" t="str">
        <v>Tracy</v>
      </c>
      <c r="F18" t="str">
        <v>51.7</v>
      </c>
      <c r="G18" t="str">
        <v>17</v>
      </c>
      <c r="H18" t="str">
        <v>Luke</v>
      </c>
      <c r="I18" t="str">
        <v>McCaffrey</v>
      </c>
      <c r="J18" t="str">
        <v>69.5</v>
      </c>
      <c r="P18" t="str">
        <v>Tyrone Tracy</v>
      </c>
      <c r="Q18" t="str">
        <v>51.7</v>
      </c>
      <c r="T18" t="str">
        <v>Luke McCaffrey</v>
      </c>
      <c r="U18" t="str">
        <v>69.5</v>
      </c>
      <c r="X18" t="str">
        <v xml:space="preserve"> </v>
      </c>
      <c r="Y18">
        <v>0</v>
      </c>
      <c r="AA18" t="str">
        <v>Tyrone Tracy</v>
      </c>
      <c r="AB18" t="str">
        <v>51.7</v>
      </c>
    </row>
    <row r="19" spans="2:28" x14ac:dyDescent="0.35">
      <c r="B19" t="s">
        <v>1664</v>
      </c>
      <c r="C19" t="str" cm="1">
        <f t="array" ref="C19:J19">_xlfn.TEXTSPLIT(B19," ")</f>
        <v>18</v>
      </c>
      <c r="D19" t="str">
        <v>Bucky</v>
      </c>
      <c r="E19" t="str">
        <v>Irving</v>
      </c>
      <c r="F19" t="str">
        <v>51.0</v>
      </c>
      <c r="G19" t="str">
        <v>18</v>
      </c>
      <c r="H19" t="str">
        <v>Javon</v>
      </c>
      <c r="I19" t="str">
        <v>Baker</v>
      </c>
      <c r="J19" t="str">
        <v>67.6</v>
      </c>
      <c r="P19" t="str">
        <v>Bucky Irving</v>
      </c>
      <c r="Q19" t="str">
        <v>51.0</v>
      </c>
      <c r="T19" t="str">
        <v>Javon Baker</v>
      </c>
      <c r="U19" t="str">
        <v>67.6</v>
      </c>
      <c r="X19" t="str">
        <v xml:space="preserve"> </v>
      </c>
      <c r="Y19">
        <v>0</v>
      </c>
      <c r="AA19" t="str">
        <v>Bucky Irving</v>
      </c>
      <c r="AB19" t="str">
        <v>51.0</v>
      </c>
    </row>
    <row r="20" spans="2:28" x14ac:dyDescent="0.35">
      <c r="B20" t="s">
        <v>1665</v>
      </c>
      <c r="C20" t="str" cm="1">
        <f t="array" ref="C20:J20">_xlfn.TEXTSPLIT(B20," ")</f>
        <v>19</v>
      </c>
      <c r="D20" t="str">
        <v>Frank</v>
      </c>
      <c r="E20" t="str">
        <v>Gore</v>
      </c>
      <c r="F20" t="str">
        <v>49.8</v>
      </c>
      <c r="G20" t="str">
        <v>19</v>
      </c>
      <c r="H20" t="str">
        <v>Jacob</v>
      </c>
      <c r="I20" t="str">
        <v>Cowing</v>
      </c>
      <c r="J20" t="str">
        <v>65.5</v>
      </c>
      <c r="P20" t="str">
        <v>Frank Gore</v>
      </c>
      <c r="Q20" t="str">
        <v>49.8</v>
      </c>
      <c r="T20" t="str">
        <v>Jacob Cowing</v>
      </c>
      <c r="U20" t="str">
        <v>65.5</v>
      </c>
      <c r="X20" t="str">
        <v xml:space="preserve"> </v>
      </c>
      <c r="Y20">
        <v>0</v>
      </c>
      <c r="AA20" t="str">
        <v>Frank Gore</v>
      </c>
      <c r="AB20" t="str">
        <v>49.8</v>
      </c>
    </row>
    <row r="21" spans="2:28" x14ac:dyDescent="0.35">
      <c r="B21" t="s">
        <v>1666</v>
      </c>
      <c r="C21" t="str" cm="1">
        <f t="array" ref="C21:J21">_xlfn.TEXTSPLIT(B21," ")</f>
        <v>20</v>
      </c>
      <c r="D21" t="str">
        <v>Jaden</v>
      </c>
      <c r="E21" t="str">
        <v>Shirden</v>
      </c>
      <c r="F21" t="str">
        <v>41.4</v>
      </c>
      <c r="G21" t="str">
        <v>20</v>
      </c>
      <c r="H21" t="str">
        <v>Devontez</v>
      </c>
      <c r="I21" t="str">
        <v>Walker</v>
      </c>
      <c r="J21" t="str">
        <v>65.3</v>
      </c>
      <c r="P21" t="str">
        <v>Jaden Shirden</v>
      </c>
      <c r="Q21" t="str">
        <v>41.4</v>
      </c>
      <c r="T21" t="str">
        <v>Devontez Walker</v>
      </c>
      <c r="U21" t="str">
        <v>65.3</v>
      </c>
      <c r="X21" t="str">
        <v xml:space="preserve"> </v>
      </c>
      <c r="Y21">
        <v>0</v>
      </c>
      <c r="AA21" t="str">
        <v>Jaden Shirden</v>
      </c>
      <c r="AB21" t="str">
        <v>41.4</v>
      </c>
    </row>
    <row r="22" spans="2:28" x14ac:dyDescent="0.35">
      <c r="B22" t="s">
        <v>1667</v>
      </c>
      <c r="C22" t="str" cm="1">
        <f t="array" ref="C22:J22">_xlfn.TEXTSPLIT(B22," ")</f>
        <v>21</v>
      </c>
      <c r="D22" t="str">
        <v>George</v>
      </c>
      <c r="E22" t="str">
        <v>Holani</v>
      </c>
      <c r="F22" t="str">
        <v>39.6</v>
      </c>
      <c r="G22" t="str">
        <v>21</v>
      </c>
      <c r="H22" t="str">
        <v>Ainias</v>
      </c>
      <c r="I22" t="str">
        <v>Smith</v>
      </c>
      <c r="J22" t="str">
        <v>64.1</v>
      </c>
      <c r="P22" t="str">
        <v>George Holani</v>
      </c>
      <c r="Q22" t="str">
        <v>39.6</v>
      </c>
      <c r="T22" t="str">
        <v>Ainias Smith</v>
      </c>
      <c r="U22" t="str">
        <v>64.1</v>
      </c>
      <c r="X22" t="str">
        <v xml:space="preserve"> </v>
      </c>
      <c r="Y22">
        <v>0</v>
      </c>
      <c r="AA22" t="str">
        <v>George Holani</v>
      </c>
      <c r="AB22" t="str">
        <v>39.6</v>
      </c>
    </row>
    <row r="23" spans="2:28" x14ac:dyDescent="0.35">
      <c r="B23" t="s">
        <v>1668</v>
      </c>
      <c r="C23" t="str" cm="1">
        <f t="array" ref="C23:J23">_xlfn.TEXTSPLIT(B23," ")</f>
        <v>22</v>
      </c>
      <c r="D23" t="str">
        <v>Michael</v>
      </c>
      <c r="E23" t="str">
        <v>Wiley</v>
      </c>
      <c r="F23" t="str">
        <v>33.1</v>
      </c>
      <c r="G23" t="str">
        <v>22</v>
      </c>
      <c r="H23" t="str">
        <v>Jha'Quan</v>
      </c>
      <c r="I23" t="str">
        <v>Jackson</v>
      </c>
      <c r="J23" t="str">
        <v>53.4</v>
      </c>
      <c r="P23" t="str">
        <v>Michael Wiley</v>
      </c>
      <c r="Q23" t="str">
        <v>33.1</v>
      </c>
      <c r="T23" t="str">
        <v>Jha'Quan Jackson</v>
      </c>
      <c r="U23" t="str">
        <v>53.4</v>
      </c>
      <c r="X23" t="str">
        <v xml:space="preserve"> </v>
      </c>
      <c r="Y23">
        <v>0</v>
      </c>
      <c r="AA23" t="str">
        <v>Michael Wiley</v>
      </c>
      <c r="AB23" t="str">
        <v>33.1</v>
      </c>
    </row>
    <row r="24" spans="2:28" x14ac:dyDescent="0.35">
      <c r="B24" t="s">
        <v>1669</v>
      </c>
      <c r="C24" t="str" cm="1">
        <f t="array" ref="C24:J24">_xlfn.TEXTSPLIT(B24," ")</f>
        <v>23</v>
      </c>
      <c r="D24" t="str">
        <v>Daijun</v>
      </c>
      <c r="E24" t="str">
        <v>Edwards</v>
      </c>
      <c r="F24" t="str">
        <v>22.2</v>
      </c>
      <c r="G24" t="str">
        <v>23</v>
      </c>
      <c r="H24" t="str">
        <v>Malik</v>
      </c>
      <c r="I24" t="str">
        <v>Washington</v>
      </c>
      <c r="J24" t="str">
        <v>51.5</v>
      </c>
      <c r="P24" t="str">
        <v>Daijun Edwards</v>
      </c>
      <c r="Q24" t="str">
        <v>22.2</v>
      </c>
      <c r="T24" t="str">
        <v>Malik Washington</v>
      </c>
      <c r="U24" t="str">
        <v>51.5</v>
      </c>
      <c r="X24" t="str">
        <v xml:space="preserve"> </v>
      </c>
      <c r="Y24">
        <v>0</v>
      </c>
      <c r="AA24" t="str">
        <v>Daijun Edwards</v>
      </c>
      <c r="AB24" t="str">
        <v>22.2</v>
      </c>
    </row>
    <row r="25" spans="2:28" x14ac:dyDescent="0.35">
      <c r="B25" t="s">
        <v>1670</v>
      </c>
      <c r="C25" t="str" cm="1">
        <f t="array" ref="C25:J25">_xlfn.TEXTSPLIT(B25," ")</f>
        <v>24</v>
      </c>
      <c r="D25" t="str">
        <v>Cody</v>
      </c>
      <c r="E25" t="str">
        <v>Schrader</v>
      </c>
      <c r="F25" t="str">
        <v>17.9</v>
      </c>
      <c r="G25" t="str">
        <v>24</v>
      </c>
      <c r="H25" t="str">
        <v>Jamari</v>
      </c>
      <c r="I25" t="str">
        <v>Thrash</v>
      </c>
      <c r="J25" t="str">
        <v>49.3</v>
      </c>
      <c r="P25" t="str">
        <v>Cody Schrader</v>
      </c>
      <c r="Q25" t="str">
        <v>17.9</v>
      </c>
      <c r="T25" t="str">
        <v>Jamari Thrash</v>
      </c>
      <c r="U25" t="str">
        <v>49.3</v>
      </c>
      <c r="X25" t="str">
        <v xml:space="preserve"> </v>
      </c>
      <c r="Y25">
        <v>0</v>
      </c>
      <c r="AA25" t="str">
        <v>Cody Schrader</v>
      </c>
      <c r="AB25" t="str">
        <v>17.9</v>
      </c>
    </row>
    <row r="26" spans="2:28" x14ac:dyDescent="0.35">
      <c r="B26" t="s">
        <v>1671</v>
      </c>
      <c r="C26" t="str" cm="1">
        <f t="array" ref="C26:J26">_xlfn.TEXTSPLIT(B26," ")</f>
        <v>25</v>
      </c>
      <c r="D26" t="str">
        <v>Miyan</v>
      </c>
      <c r="E26" t="str">
        <v>Williams</v>
      </c>
      <c r="F26" t="str">
        <v>15.8</v>
      </c>
      <c r="G26" t="str">
        <v>25</v>
      </c>
      <c r="H26" t="str">
        <v>Anthony</v>
      </c>
      <c r="I26" t="str">
        <v>Gould</v>
      </c>
      <c r="J26" t="str">
        <v>49.2</v>
      </c>
      <c r="P26" t="str">
        <v>Miyan Williams</v>
      </c>
      <c r="Q26" t="str">
        <v>15.8</v>
      </c>
      <c r="T26" t="str">
        <v>Anthony Gould</v>
      </c>
      <c r="U26" t="str">
        <v>49.2</v>
      </c>
      <c r="X26" t="str">
        <v xml:space="preserve"> </v>
      </c>
      <c r="Y26">
        <v>0</v>
      </c>
      <c r="AA26" t="str">
        <v>Miyan Williams</v>
      </c>
      <c r="AB26" t="str">
        <v>15.8</v>
      </c>
    </row>
    <row r="27" spans="2:28" x14ac:dyDescent="0.35">
      <c r="B27" t="s">
        <v>1672</v>
      </c>
      <c r="C27" t="str" cm="1">
        <f t="array" ref="C27">_xlfn.TEXTSPLIT(B27," ")</f>
        <v>Late-</v>
      </c>
      <c r="AA27" t="str">
        <v>Malik Nabers</v>
      </c>
      <c r="AB27" t="str">
        <v>99.5</v>
      </c>
    </row>
    <row r="28" spans="2:28" x14ac:dyDescent="0.35">
      <c r="AA28" t="str">
        <v>Marvin Harrison</v>
      </c>
      <c r="AB28" t="str">
        <v>99.3</v>
      </c>
    </row>
    <row r="29" spans="2:28" x14ac:dyDescent="0.35">
      <c r="AA29" t="str">
        <v>Rome Odunze</v>
      </c>
      <c r="AB29" t="str">
        <v>96.0</v>
      </c>
    </row>
    <row r="30" spans="2:28" x14ac:dyDescent="0.35">
      <c r="AA30" t="str">
        <v>Xavier Worthy</v>
      </c>
      <c r="AB30" t="str">
        <v>95.6</v>
      </c>
    </row>
    <row r="31" spans="2:28" x14ac:dyDescent="0.35">
      <c r="AA31" t="str">
        <v>Brian Thomas</v>
      </c>
      <c r="AB31" t="str">
        <v>94.5</v>
      </c>
    </row>
    <row r="32" spans="2:28" x14ac:dyDescent="0.35">
      <c r="AA32" t="str">
        <v>Ricky Pearsall</v>
      </c>
      <c r="AB32" t="str">
        <v>89.7</v>
      </c>
    </row>
    <row r="33" spans="27:28" x14ac:dyDescent="0.35">
      <c r="AA33" t="str">
        <v>Ladd McConkey</v>
      </c>
      <c r="AB33" t="str">
        <v>87.5</v>
      </c>
    </row>
    <row r="34" spans="27:28" x14ac:dyDescent="0.35">
      <c r="AA34" t="str">
        <v>Ja'Lynn Polk</v>
      </c>
      <c r="AB34" t="str">
        <v>86.5</v>
      </c>
    </row>
    <row r="35" spans="27:28" x14ac:dyDescent="0.35">
      <c r="AA35" t="str">
        <v>Keon Coleman</v>
      </c>
      <c r="AB35" t="str">
        <v>86.4</v>
      </c>
    </row>
    <row r="36" spans="27:28" x14ac:dyDescent="0.35">
      <c r="AA36" t="str">
        <v>Xavier Legette</v>
      </c>
      <c r="AB36" t="str">
        <v>86.2</v>
      </c>
    </row>
    <row r="37" spans="27:28" x14ac:dyDescent="0.35">
      <c r="AA37" t="str">
        <v>Adonai Mitchell</v>
      </c>
      <c r="AB37" t="str">
        <v>84.0</v>
      </c>
    </row>
    <row r="38" spans="27:28" x14ac:dyDescent="0.35">
      <c r="AA38" t="str">
        <v>Troy Franklin</v>
      </c>
      <c r="AB38" t="str">
        <v>77.7</v>
      </c>
    </row>
    <row r="39" spans="27:28" x14ac:dyDescent="0.35">
      <c r="AA39" t="str">
        <v>Jermaine Burton</v>
      </c>
      <c r="AB39" t="str">
        <v>76.9</v>
      </c>
    </row>
    <row r="40" spans="27:28" x14ac:dyDescent="0.35">
      <c r="AA40" t="str">
        <v>Roman Wilson</v>
      </c>
      <c r="AB40" t="str">
        <v>75.7</v>
      </c>
    </row>
    <row r="41" spans="27:28" x14ac:dyDescent="0.35">
      <c r="AA41" t="str">
        <v>Jalen McMillan</v>
      </c>
      <c r="AB41" t="str">
        <v>74.6</v>
      </c>
    </row>
    <row r="42" spans="27:28" x14ac:dyDescent="0.35">
      <c r="AA42" t="str">
        <v>Malachi Corley</v>
      </c>
      <c r="AB42" t="str">
        <v>71.8</v>
      </c>
    </row>
    <row r="43" spans="27:28" x14ac:dyDescent="0.35">
      <c r="AA43" t="str">
        <v>Luke McCaffrey</v>
      </c>
      <c r="AB43" t="str">
        <v>69.5</v>
      </c>
    </row>
    <row r="44" spans="27:28" x14ac:dyDescent="0.35">
      <c r="AA44" t="str">
        <v>Javon Baker</v>
      </c>
      <c r="AB44" t="str">
        <v>67.6</v>
      </c>
    </row>
    <row r="45" spans="27:28" x14ac:dyDescent="0.35">
      <c r="AA45" t="str">
        <v>Jacob Cowing</v>
      </c>
      <c r="AB45" t="str">
        <v>65.5</v>
      </c>
    </row>
    <row r="46" spans="27:28" x14ac:dyDescent="0.35">
      <c r="AA46" t="str">
        <v>Devontez Walker</v>
      </c>
      <c r="AB46" t="str">
        <v>65.3</v>
      </c>
    </row>
    <row r="47" spans="27:28" x14ac:dyDescent="0.35">
      <c r="AA47" t="str">
        <v>Ainias Smith</v>
      </c>
      <c r="AB47" t="str">
        <v>64.1</v>
      </c>
    </row>
    <row r="48" spans="27:28" x14ac:dyDescent="0.35">
      <c r="AA48" t="str">
        <v>Jha'Quan Jackson</v>
      </c>
      <c r="AB48" t="str">
        <v>53.4</v>
      </c>
    </row>
    <row r="49" spans="27:28" x14ac:dyDescent="0.35">
      <c r="AA49" t="str">
        <v>Malik Washington</v>
      </c>
      <c r="AB49" t="str">
        <v>51.5</v>
      </c>
    </row>
    <row r="50" spans="27:28" x14ac:dyDescent="0.35">
      <c r="AA50" t="str">
        <v>Jamari Thrash</v>
      </c>
      <c r="AB50" t="str">
        <v>49.3</v>
      </c>
    </row>
    <row r="51" spans="27:28" x14ac:dyDescent="0.35">
      <c r="AA51" t="str">
        <v>Anthony Gould</v>
      </c>
      <c r="AB51" t="str">
        <v>49.2</v>
      </c>
    </row>
    <row r="52" spans="27:28" x14ac:dyDescent="0.35">
      <c r="AA52" t="str">
        <v>Brock Bowers</v>
      </c>
      <c r="AB52" t="str">
        <v>99.3</v>
      </c>
    </row>
    <row r="53" spans="27:28" x14ac:dyDescent="0.35">
      <c r="AA53" t="str">
        <v>Ben Sinnott</v>
      </c>
      <c r="AB53" t="str">
        <v>83.9</v>
      </c>
    </row>
    <row r="54" spans="27:28" x14ac:dyDescent="0.35">
      <c r="AA54" t="str">
        <v>Tip Reiman</v>
      </c>
      <c r="AB54" t="str">
        <v>81.8</v>
      </c>
    </row>
    <row r="55" spans="27:28" x14ac:dyDescent="0.35">
      <c r="AA55" t="str">
        <v>Theo Johnson</v>
      </c>
      <c r="AB55" t="str">
        <v>73.4</v>
      </c>
    </row>
    <row r="56" spans="27:28" x14ac:dyDescent="0.35">
      <c r="AA56" t="str">
        <v>Jaheim Bell</v>
      </c>
      <c r="AB56" t="str">
        <v>68.5</v>
      </c>
    </row>
    <row r="57" spans="27:28" x14ac:dyDescent="0.35">
      <c r="AA57" t="str">
        <v>Ja'Tavion Sanders</v>
      </c>
      <c r="AB57" t="str">
        <v>67.8</v>
      </c>
    </row>
    <row r="58" spans="27:28" x14ac:dyDescent="0.35">
      <c r="AA58" t="str">
        <v>Erick All</v>
      </c>
      <c r="AB58" t="str">
        <v>63.6</v>
      </c>
    </row>
    <row r="59" spans="27:28" x14ac:dyDescent="0.35">
      <c r="AA59" t="str">
        <v>Cade Stover</v>
      </c>
      <c r="AB59" t="str">
        <v>51.7</v>
      </c>
    </row>
    <row r="60" spans="27:28" x14ac:dyDescent="0.35">
      <c r="AA60" t="str">
        <v>AJ Barner</v>
      </c>
      <c r="AB60" t="str">
        <v>50.3</v>
      </c>
    </row>
    <row r="61" spans="27:28" x14ac:dyDescent="0.35">
      <c r="AA61" t="str">
        <v>Jared Wiley</v>
      </c>
      <c r="AB61" t="str">
        <v>44.1</v>
      </c>
    </row>
    <row r="62" spans="27:28" x14ac:dyDescent="0.35">
      <c r="AA62" t="str">
        <v>Tanner McLachlan</v>
      </c>
      <c r="AB62" t="str">
        <v>20.3</v>
      </c>
    </row>
    <row r="63" spans="27:28" x14ac:dyDescent="0.35">
      <c r="AA63" t="str">
        <v>Devin Culp</v>
      </c>
      <c r="AB63" t="str">
        <v>6.3</v>
      </c>
    </row>
    <row r="64" spans="27:28" x14ac:dyDescent="0.35">
      <c r="AA64" t="str">
        <v xml:space="preserve"> </v>
      </c>
      <c r="AB64">
        <v>0</v>
      </c>
    </row>
    <row r="65" spans="27:28" x14ac:dyDescent="0.35">
      <c r="AA65" t="str">
        <v xml:space="preserve"> </v>
      </c>
      <c r="AB65">
        <v>0</v>
      </c>
    </row>
    <row r="66" spans="27:28" x14ac:dyDescent="0.35">
      <c r="AA66" t="str">
        <v xml:space="preserve"> </v>
      </c>
      <c r="AB66">
        <v>0</v>
      </c>
    </row>
    <row r="67" spans="27:28" x14ac:dyDescent="0.35">
      <c r="AA67" t="str">
        <v xml:space="preserve"> </v>
      </c>
      <c r="AB67">
        <v>0</v>
      </c>
    </row>
    <row r="68" spans="27:28" x14ac:dyDescent="0.35">
      <c r="AA68" t="str">
        <v xml:space="preserve"> </v>
      </c>
      <c r="AB68">
        <v>0</v>
      </c>
    </row>
    <row r="69" spans="27:28" x14ac:dyDescent="0.35">
      <c r="AA69" t="str">
        <v xml:space="preserve"> </v>
      </c>
      <c r="AB69">
        <v>0</v>
      </c>
    </row>
    <row r="70" spans="27:28" x14ac:dyDescent="0.35">
      <c r="AA70" t="str">
        <v xml:space="preserve"> </v>
      </c>
      <c r="AB70">
        <v>0</v>
      </c>
    </row>
    <row r="71" spans="27:28" x14ac:dyDescent="0.35">
      <c r="AA71" t="str">
        <v xml:space="preserve"> </v>
      </c>
      <c r="AB71">
        <v>0</v>
      </c>
    </row>
    <row r="72" spans="27:28" x14ac:dyDescent="0.35">
      <c r="AA72" t="str">
        <v xml:space="preserve"> </v>
      </c>
      <c r="AB72">
        <v>0</v>
      </c>
    </row>
    <row r="73" spans="27:28" x14ac:dyDescent="0.35">
      <c r="AA73" t="str">
        <v xml:space="preserve"> </v>
      </c>
      <c r="AB73">
        <v>0</v>
      </c>
    </row>
    <row r="74" spans="27:28" x14ac:dyDescent="0.35">
      <c r="AA74" t="str">
        <v xml:space="preserve"> </v>
      </c>
      <c r="AB74">
        <v>0</v>
      </c>
    </row>
    <row r="75" spans="27:28" x14ac:dyDescent="0.35">
      <c r="AA75" t="str">
        <v xml:space="preserve"> </v>
      </c>
      <c r="AB75">
        <v>0</v>
      </c>
    </row>
    <row r="76" spans="27:28" x14ac:dyDescent="0.35">
      <c r="AA76" t="str">
        <v xml:space="preserve"> </v>
      </c>
      <c r="AB7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0AB50-5503-4686-B0A7-5E809A47B86E}">
  <dimension ref="A1:R73"/>
  <sheetViews>
    <sheetView zoomScaleNormal="100" workbookViewId="0"/>
  </sheetViews>
  <sheetFormatPr defaultRowHeight="14.5" x14ac:dyDescent="0.35"/>
  <cols>
    <col min="1" max="1" width="10.81640625" bestFit="1" customWidth="1"/>
    <col min="2" max="3" width="12.54296875" customWidth="1"/>
    <col min="7" max="7" width="2.81640625" bestFit="1" customWidth="1"/>
    <col min="8" max="8" width="15.7265625" bestFit="1" customWidth="1"/>
    <col min="10" max="10" width="21.81640625" bestFit="1" customWidth="1"/>
    <col min="11" max="11" width="0" hidden="1" customWidth="1"/>
    <col min="15" max="15" width="15.81640625" bestFit="1" customWidth="1"/>
  </cols>
  <sheetData>
    <row r="1" spans="1:18" x14ac:dyDescent="0.35">
      <c r="B1" t="s">
        <v>1676</v>
      </c>
      <c r="C1" s="86">
        <v>16</v>
      </c>
      <c r="D1" s="86">
        <v>22</v>
      </c>
      <c r="E1" s="86">
        <v>26</v>
      </c>
      <c r="F1" s="86">
        <v>29</v>
      </c>
    </row>
    <row r="2" spans="1:18" x14ac:dyDescent="0.35">
      <c r="G2">
        <f>ROWS(G4:G51)-COUNTBLANK($G$4:$G$51)</f>
        <v>26</v>
      </c>
    </row>
    <row r="3" spans="1:18" ht="15" thickBot="1" x14ac:dyDescent="0.4">
      <c r="A3" s="87" t="s">
        <v>1644</v>
      </c>
      <c r="B3" s="87" t="s">
        <v>1677</v>
      </c>
      <c r="C3" s="87" t="s">
        <v>1678</v>
      </c>
      <c r="D3" s="87" t="s">
        <v>1641</v>
      </c>
      <c r="E3" s="88" t="s">
        <v>1643</v>
      </c>
      <c r="F3" s="88" t="s">
        <v>1642</v>
      </c>
      <c r="G3" s="88" t="s">
        <v>1674</v>
      </c>
      <c r="H3" s="87" t="s">
        <v>12</v>
      </c>
      <c r="I3" s="88" t="s">
        <v>1646</v>
      </c>
      <c r="J3" s="89" t="s">
        <v>0</v>
      </c>
      <c r="K3" s="88" t="s">
        <v>1676</v>
      </c>
    </row>
    <row r="4" spans="1:18" ht="15" thickBot="1" x14ac:dyDescent="0.4">
      <c r="A4" s="80">
        <v>1</v>
      </c>
      <c r="B4" t="s">
        <v>1549</v>
      </c>
      <c r="C4" t="s">
        <v>1550</v>
      </c>
      <c r="D4" t="s">
        <v>348</v>
      </c>
      <c r="E4" s="80">
        <v>1</v>
      </c>
      <c r="F4" s="80">
        <v>1</v>
      </c>
      <c r="G4" s="80" t="s">
        <v>1675</v>
      </c>
      <c r="H4" t="str">
        <f t="shared" ref="H4:H51" si="0">B4&amp;" "&amp;C4</f>
        <v>Caleb Williams</v>
      </c>
      <c r="I4" s="83" t="s">
        <v>1673</v>
      </c>
      <c r="J4" s="78" t="s">
        <v>93</v>
      </c>
      <c r="L4" s="19">
        <f>_xlfn.XLOOKUP(H4,'Athletic Rankings'!BG:BG,'Athletic Rankings'!BL:BL,0)</f>
        <v>17.280054311968001</v>
      </c>
      <c r="M4" t="str">
        <f>_xlfn.XLOOKUP(J4,Teams[team_name],Teams[team_abbr])</f>
        <v>CHI</v>
      </c>
      <c r="O4" s="99" t="s">
        <v>1706</v>
      </c>
      <c r="P4" t="str">
        <f>_xlfn.XLOOKUP(O4,H:H,M:M)</f>
        <v>CHI</v>
      </c>
      <c r="R4" t="s">
        <v>92</v>
      </c>
    </row>
    <row r="5" spans="1:18" ht="15" thickBot="1" x14ac:dyDescent="0.4">
      <c r="A5" s="80">
        <v>2</v>
      </c>
      <c r="B5" t="s">
        <v>1547</v>
      </c>
      <c r="C5" t="s">
        <v>1548</v>
      </c>
      <c r="D5" t="s">
        <v>350</v>
      </c>
      <c r="E5" s="80">
        <v>1</v>
      </c>
      <c r="F5" s="80">
        <v>1</v>
      </c>
      <c r="G5" s="80" t="s">
        <v>1675</v>
      </c>
      <c r="H5" t="str">
        <f t="shared" si="0"/>
        <v>Marvin Harrison</v>
      </c>
      <c r="I5" s="83">
        <v>99.3</v>
      </c>
      <c r="J5" s="78" t="s">
        <v>37</v>
      </c>
      <c r="L5" s="19">
        <f>_xlfn.XLOOKUP(H5,'Athletic Rankings'!BG:BG,'Athletic Rankings'!BL:BL,0)</f>
        <v>13.585689549159003</v>
      </c>
      <c r="M5" t="str">
        <f>_xlfn.XLOOKUP(J5,Teams[team_name],Teams[team_abbr])</f>
        <v>ARI</v>
      </c>
      <c r="O5" s="99" t="s">
        <v>1777</v>
      </c>
      <c r="P5" t="s">
        <v>36</v>
      </c>
      <c r="R5" t="s">
        <v>36</v>
      </c>
    </row>
    <row r="6" spans="1:18" ht="15" thickBot="1" x14ac:dyDescent="0.4">
      <c r="A6" s="80">
        <v>3</v>
      </c>
      <c r="B6" t="s">
        <v>1551</v>
      </c>
      <c r="C6" t="s">
        <v>1552</v>
      </c>
      <c r="D6" t="s">
        <v>350</v>
      </c>
      <c r="E6" s="80">
        <v>2</v>
      </c>
      <c r="F6" s="80">
        <v>2</v>
      </c>
      <c r="G6" s="80" t="s">
        <v>1675</v>
      </c>
      <c r="H6" t="str">
        <f t="shared" si="0"/>
        <v>Malik Nabers</v>
      </c>
      <c r="I6" s="83">
        <v>99.5</v>
      </c>
      <c r="J6" s="78" t="s">
        <v>252</v>
      </c>
      <c r="L6" s="19">
        <f>_xlfn.XLOOKUP(H6,'Athletic Rankings'!BG:BG,'Athletic Rankings'!BL:BL,0)</f>
        <v>12.496502305138129</v>
      </c>
      <c r="M6" t="str">
        <f>_xlfn.XLOOKUP(J6,Teams[team_name],Teams[team_abbr])</f>
        <v>NYG</v>
      </c>
      <c r="O6" s="99" t="s">
        <v>1704</v>
      </c>
      <c r="P6" t="str">
        <f t="shared" ref="P6:P39" si="1">_xlfn.XLOOKUP(O6,H:H,M:M)</f>
        <v>WAS</v>
      </c>
      <c r="R6" t="s">
        <v>310</v>
      </c>
    </row>
    <row r="7" spans="1:18" ht="15" thickBot="1" x14ac:dyDescent="0.4">
      <c r="A7" s="80">
        <v>4</v>
      </c>
      <c r="B7" t="s">
        <v>1557</v>
      </c>
      <c r="C7" t="s">
        <v>1558</v>
      </c>
      <c r="D7" t="s">
        <v>348</v>
      </c>
      <c r="E7" s="80">
        <v>2</v>
      </c>
      <c r="F7" s="80">
        <v>2</v>
      </c>
      <c r="G7" s="80" t="s">
        <v>1675</v>
      </c>
      <c r="H7" t="str">
        <f t="shared" si="0"/>
        <v>Jayden Daniels</v>
      </c>
      <c r="I7" s="83" t="s">
        <v>1673</v>
      </c>
      <c r="J7" s="78" t="s">
        <v>311</v>
      </c>
      <c r="L7" s="19">
        <f>_xlfn.XLOOKUP(H7,'Athletic Rankings'!BG:BG,'Athletic Rankings'!BL:BL,0)</f>
        <v>17.991548807426668</v>
      </c>
      <c r="M7" t="str">
        <f>_xlfn.XLOOKUP(J7,Teams[team_name],Teams[team_abbr])</f>
        <v>WAS</v>
      </c>
      <c r="O7" s="99" t="s">
        <v>1710</v>
      </c>
      <c r="P7" t="str">
        <f t="shared" si="1"/>
        <v>NYG</v>
      </c>
      <c r="R7" t="s">
        <v>251</v>
      </c>
    </row>
    <row r="8" spans="1:18" ht="15" thickBot="1" x14ac:dyDescent="0.4">
      <c r="A8" s="80">
        <v>5</v>
      </c>
      <c r="B8" s="81" t="s">
        <v>1561</v>
      </c>
      <c r="C8" s="81" t="s">
        <v>1562</v>
      </c>
      <c r="D8" s="81" t="s">
        <v>348</v>
      </c>
      <c r="E8" s="82">
        <v>3</v>
      </c>
      <c r="F8" s="82">
        <v>3</v>
      </c>
      <c r="G8" s="82" t="s">
        <v>1675</v>
      </c>
      <c r="H8" t="str">
        <f t="shared" si="0"/>
        <v>Drake Maye</v>
      </c>
      <c r="I8" s="83" t="s">
        <v>1673</v>
      </c>
      <c r="J8" s="78" t="s">
        <v>237</v>
      </c>
      <c r="L8" s="19">
        <f>_xlfn.XLOOKUP(H8,'Athletic Rankings'!BG:BG,'Athletic Rankings'!BL:BL,0)</f>
        <v>12.985730788879334</v>
      </c>
      <c r="M8" t="str">
        <f>_xlfn.XLOOKUP(J8,Teams[team_name],Teams[team_abbr])</f>
        <v>NE</v>
      </c>
      <c r="O8" s="99" t="s">
        <v>1711</v>
      </c>
      <c r="P8" t="str">
        <f t="shared" si="1"/>
        <v>NE</v>
      </c>
      <c r="R8" t="s">
        <v>236</v>
      </c>
    </row>
    <row r="9" spans="1:18" ht="15" thickBot="1" x14ac:dyDescent="0.4">
      <c r="A9" s="80">
        <v>6</v>
      </c>
      <c r="B9" s="81" t="s">
        <v>1565</v>
      </c>
      <c r="C9" s="81" t="s">
        <v>1566</v>
      </c>
      <c r="D9" s="81" t="s">
        <v>348</v>
      </c>
      <c r="E9" s="82">
        <v>4</v>
      </c>
      <c r="F9" s="82">
        <v>3</v>
      </c>
      <c r="G9" s="82" t="s">
        <v>1675</v>
      </c>
      <c r="H9" t="str">
        <f t="shared" si="0"/>
        <v>JJ McCarthy</v>
      </c>
      <c r="I9" s="83" t="s">
        <v>1673</v>
      </c>
      <c r="J9" s="78" t="s">
        <v>228</v>
      </c>
      <c r="L9" s="19">
        <f>_xlfn.XLOOKUP(H9,'Athletic Rankings'!BG:BG,'Athletic Rankings'!BL:BL,0)</f>
        <v>0</v>
      </c>
      <c r="M9" t="str">
        <f>_xlfn.XLOOKUP(J9,Teams[team_name],Teams[team_abbr])</f>
        <v>MIN</v>
      </c>
      <c r="O9" s="99" t="s">
        <v>1708</v>
      </c>
      <c r="P9" t="str">
        <f t="shared" si="1"/>
        <v>LV</v>
      </c>
      <c r="R9" t="s">
        <v>209</v>
      </c>
    </row>
    <row r="10" spans="1:18" ht="15" thickBot="1" x14ac:dyDescent="0.4">
      <c r="A10" s="80">
        <v>7</v>
      </c>
      <c r="B10" t="s">
        <v>1553</v>
      </c>
      <c r="C10" t="s">
        <v>1554</v>
      </c>
      <c r="D10" t="s">
        <v>350</v>
      </c>
      <c r="E10" s="80">
        <v>3</v>
      </c>
      <c r="F10" s="80">
        <v>3</v>
      </c>
      <c r="G10" s="80" t="s">
        <v>1675</v>
      </c>
      <c r="H10" t="str">
        <f t="shared" si="0"/>
        <v>Rome Odunze</v>
      </c>
      <c r="I10" s="83">
        <v>96</v>
      </c>
      <c r="J10" s="78" t="s">
        <v>93</v>
      </c>
      <c r="L10" s="19">
        <f>_xlfn.XLOOKUP(H10,'Athletic Rankings'!BG:BG,'Athletic Rankings'!BL:BL,0)</f>
        <v>9.1432505695999975</v>
      </c>
      <c r="M10" t="str">
        <f>_xlfn.XLOOKUP(J10,Teams[team_name],Teams[team_abbr])</f>
        <v>CHI</v>
      </c>
      <c r="O10" s="99" t="s">
        <v>1734</v>
      </c>
      <c r="P10" t="str">
        <f t="shared" si="1"/>
        <v>CHI</v>
      </c>
      <c r="R10" t="s">
        <v>92</v>
      </c>
    </row>
    <row r="11" spans="1:18" ht="15" thickBot="1" x14ac:dyDescent="0.4">
      <c r="A11" s="80">
        <v>8</v>
      </c>
      <c r="B11" t="s">
        <v>1555</v>
      </c>
      <c r="C11" t="s">
        <v>1556</v>
      </c>
      <c r="D11" t="s">
        <v>350</v>
      </c>
      <c r="E11" s="80">
        <v>4</v>
      </c>
      <c r="F11" s="80">
        <v>4</v>
      </c>
      <c r="G11" s="80" t="s">
        <v>1675</v>
      </c>
      <c r="H11" t="str">
        <f t="shared" si="0"/>
        <v>Xavier Worthy</v>
      </c>
      <c r="I11" s="83">
        <v>95.6</v>
      </c>
      <c r="J11" s="78" t="s">
        <v>184</v>
      </c>
      <c r="L11" s="19">
        <f>_xlfn.XLOOKUP(H11,'Athletic Rankings'!BG:BG,'Athletic Rankings'!BL:BL,0)</f>
        <v>10.583686957511109</v>
      </c>
      <c r="M11" t="str">
        <f>_xlfn.XLOOKUP(J11,Teams[team_name],Teams[team_abbr])</f>
        <v>KC</v>
      </c>
      <c r="O11" s="99" t="s">
        <v>1709</v>
      </c>
      <c r="P11" t="s">
        <v>227</v>
      </c>
      <c r="R11" t="s">
        <v>227</v>
      </c>
    </row>
    <row r="12" spans="1:18" ht="15" thickBot="1" x14ac:dyDescent="0.4">
      <c r="A12" s="80">
        <v>9</v>
      </c>
      <c r="B12" t="s">
        <v>1559</v>
      </c>
      <c r="C12" t="s">
        <v>1560</v>
      </c>
      <c r="D12" t="s">
        <v>350</v>
      </c>
      <c r="E12" s="80">
        <v>5</v>
      </c>
      <c r="F12" s="80">
        <v>4</v>
      </c>
      <c r="G12" s="80" t="s">
        <v>1675</v>
      </c>
      <c r="H12" t="str">
        <f t="shared" si="0"/>
        <v>Brian Thomas</v>
      </c>
      <c r="I12" s="83">
        <v>94.5</v>
      </c>
      <c r="J12" s="78" t="s">
        <v>175</v>
      </c>
      <c r="L12" s="19">
        <f>_xlfn.XLOOKUP(H12,'Athletic Rankings'!BG:BG,'Athletic Rankings'!BL:BL,0)</f>
        <v>11.934099449999996</v>
      </c>
      <c r="M12" t="str">
        <f>_xlfn.XLOOKUP(J12,Teams[team_name],Teams[team_abbr])</f>
        <v>JAX</v>
      </c>
      <c r="O12" s="99" t="s">
        <v>1713</v>
      </c>
      <c r="P12" t="str">
        <f t="shared" si="1"/>
        <v>JAX</v>
      </c>
      <c r="R12" t="s">
        <v>174</v>
      </c>
    </row>
    <row r="13" spans="1:18" ht="15" thickBot="1" x14ac:dyDescent="0.4">
      <c r="A13" s="80">
        <v>10</v>
      </c>
      <c r="B13" t="s">
        <v>1571</v>
      </c>
      <c r="C13" t="s">
        <v>1572</v>
      </c>
      <c r="D13" t="s">
        <v>348</v>
      </c>
      <c r="E13" s="80">
        <v>5</v>
      </c>
      <c r="F13" s="80">
        <v>4</v>
      </c>
      <c r="G13" s="80" t="s">
        <v>1675</v>
      </c>
      <c r="H13" t="str">
        <f t="shared" si="0"/>
        <v>Bo Nix</v>
      </c>
      <c r="I13" s="83" t="s">
        <v>1673</v>
      </c>
      <c r="J13" s="78" t="s">
        <v>130</v>
      </c>
      <c r="L13" s="19">
        <f>_xlfn.XLOOKUP(H13,'Athletic Rankings'!BG:BG,'Athletic Rankings'!BL:BL,0)</f>
        <v>10.865476079916668</v>
      </c>
      <c r="M13" t="str">
        <f>_xlfn.XLOOKUP(J13,Teams[team_name],Teams[team_abbr])</f>
        <v>DEN</v>
      </c>
      <c r="O13" s="99" t="s">
        <v>1752</v>
      </c>
      <c r="P13" t="str">
        <f t="shared" si="1"/>
        <v>DEN</v>
      </c>
      <c r="R13" t="s">
        <v>129</v>
      </c>
    </row>
    <row r="14" spans="1:18" ht="15" thickBot="1" x14ac:dyDescent="0.4">
      <c r="A14" s="80">
        <v>11</v>
      </c>
      <c r="B14" t="s">
        <v>1563</v>
      </c>
      <c r="C14" t="s">
        <v>1564</v>
      </c>
      <c r="D14" t="s">
        <v>351</v>
      </c>
      <c r="E14" s="80">
        <v>1</v>
      </c>
      <c r="F14" s="80">
        <v>4</v>
      </c>
      <c r="G14" s="80" t="s">
        <v>1675</v>
      </c>
      <c r="H14" t="str">
        <f t="shared" si="0"/>
        <v>Brock Bowers</v>
      </c>
      <c r="I14" s="83">
        <v>99.3</v>
      </c>
      <c r="J14" s="78" t="s">
        <v>210</v>
      </c>
      <c r="L14" s="19">
        <f>_xlfn.XLOOKUP(H14,'Athletic Rankings'!BG:BG,'Athletic Rankings'!BL:BL,0)</f>
        <v>9.0601758781333324</v>
      </c>
      <c r="M14" t="str">
        <f>_xlfn.XLOOKUP(J14,Teams[team_name],Teams[team_abbr])</f>
        <v>LV</v>
      </c>
      <c r="O14" s="99" t="s">
        <v>1722</v>
      </c>
      <c r="P14" t="str">
        <f t="shared" si="1"/>
        <v>KC</v>
      </c>
      <c r="R14" t="s">
        <v>183</v>
      </c>
    </row>
    <row r="15" spans="1:18" ht="15" thickBot="1" x14ac:dyDescent="0.4">
      <c r="A15" s="80">
        <v>12</v>
      </c>
      <c r="B15" t="s">
        <v>1567</v>
      </c>
      <c r="C15" t="s">
        <v>1568</v>
      </c>
      <c r="D15" t="s">
        <v>349</v>
      </c>
      <c r="E15" s="80">
        <v>1</v>
      </c>
      <c r="F15" s="80">
        <v>4</v>
      </c>
      <c r="G15" s="80" t="s">
        <v>1675</v>
      </c>
      <c r="H15" t="str">
        <f t="shared" si="0"/>
        <v>Jonathon Brooks</v>
      </c>
      <c r="I15" s="83">
        <v>93.8</v>
      </c>
      <c r="J15" s="78" t="s">
        <v>84</v>
      </c>
      <c r="L15" s="19">
        <f>_xlfn.XLOOKUP(H15,'Athletic Rankings'!BG:BG,'Athletic Rankings'!BL:BL,0)</f>
        <v>6.6484572009800011</v>
      </c>
      <c r="M15" t="str">
        <f>_xlfn.XLOOKUP(J15,Teams[team_name],Teams[team_abbr])</f>
        <v>CAR</v>
      </c>
      <c r="O15" s="99" t="s">
        <v>1745</v>
      </c>
      <c r="P15" t="str">
        <f t="shared" si="1"/>
        <v>IND</v>
      </c>
      <c r="R15" t="s">
        <v>165</v>
      </c>
    </row>
    <row r="16" spans="1:18" ht="15" thickBot="1" x14ac:dyDescent="0.4">
      <c r="A16" s="80">
        <v>13</v>
      </c>
      <c r="B16" t="s">
        <v>1579</v>
      </c>
      <c r="C16" t="s">
        <v>1580</v>
      </c>
      <c r="D16" t="s">
        <v>348</v>
      </c>
      <c r="E16" s="80">
        <v>6</v>
      </c>
      <c r="F16" s="80">
        <v>5</v>
      </c>
      <c r="G16" s="80" t="s">
        <v>1675</v>
      </c>
      <c r="H16" t="str">
        <f t="shared" si="0"/>
        <v>Michael Penix</v>
      </c>
      <c r="I16" s="83" t="s">
        <v>1673</v>
      </c>
      <c r="J16" s="78" t="s">
        <v>51</v>
      </c>
      <c r="L16" s="19">
        <f>_xlfn.XLOOKUP(H16,'Athletic Rankings'!BG:BG,'Athletic Rankings'!BL:BL,0)</f>
        <v>0</v>
      </c>
      <c r="M16" t="str">
        <f>_xlfn.XLOOKUP(J16,Teams[team_name],Teams[team_abbr])</f>
        <v>ATL</v>
      </c>
      <c r="O16" s="99" t="s">
        <v>1715</v>
      </c>
      <c r="P16" t="str">
        <f t="shared" si="1"/>
        <v>LAC</v>
      </c>
      <c r="R16" t="s">
        <v>199</v>
      </c>
    </row>
    <row r="17" spans="1:18" ht="15" thickBot="1" x14ac:dyDescent="0.4">
      <c r="A17" s="80">
        <v>14</v>
      </c>
      <c r="B17" s="81" t="s">
        <v>1569</v>
      </c>
      <c r="C17" s="81" t="s">
        <v>1570</v>
      </c>
      <c r="D17" s="81" t="s">
        <v>350</v>
      </c>
      <c r="E17" s="82">
        <v>6</v>
      </c>
      <c r="F17" s="82">
        <v>5</v>
      </c>
      <c r="G17" s="82" t="s">
        <v>1675</v>
      </c>
      <c r="H17" t="str">
        <f t="shared" si="0"/>
        <v>Ricky Pearsall</v>
      </c>
      <c r="I17" s="83">
        <v>89.7</v>
      </c>
      <c r="J17" s="78" t="s">
        <v>288</v>
      </c>
      <c r="L17" s="19">
        <f>_xlfn.XLOOKUP(H17,'Athletic Rankings'!BG:BG,'Athletic Rankings'!BL:BL,0)</f>
        <v>4.2872155315583989</v>
      </c>
      <c r="M17" t="str">
        <f>_xlfn.XLOOKUP(J17,Teams[team_name],Teams[team_abbr])</f>
        <v>SF</v>
      </c>
      <c r="O17" s="99" t="s">
        <v>1718</v>
      </c>
      <c r="P17" t="str">
        <f t="shared" si="1"/>
        <v>ARI</v>
      </c>
      <c r="R17" t="s">
        <v>36</v>
      </c>
    </row>
    <row r="18" spans="1:18" ht="15" thickBot="1" x14ac:dyDescent="0.4">
      <c r="A18" s="80">
        <v>15</v>
      </c>
      <c r="B18" t="s">
        <v>1573</v>
      </c>
      <c r="C18" t="s">
        <v>1574</v>
      </c>
      <c r="D18" t="s">
        <v>350</v>
      </c>
      <c r="E18" s="80">
        <v>7</v>
      </c>
      <c r="F18" s="80">
        <v>5</v>
      </c>
      <c r="G18" s="80" t="s">
        <v>1675</v>
      </c>
      <c r="H18" t="str">
        <f t="shared" si="0"/>
        <v>Ladd McConkey</v>
      </c>
      <c r="I18" s="83">
        <v>87.5</v>
      </c>
      <c r="J18" s="78" t="s">
        <v>200</v>
      </c>
      <c r="L18" s="19">
        <f>_xlfn.XLOOKUP(H18,'Athletic Rankings'!BG:BG,'Athletic Rankings'!BL:BL,0)</f>
        <v>11.335304119859998</v>
      </c>
      <c r="M18" t="str">
        <f>_xlfn.XLOOKUP(J18,Teams[team_name],Teams[team_abbr])</f>
        <v>LAC</v>
      </c>
      <c r="O18" s="99" t="s">
        <v>1716</v>
      </c>
      <c r="P18" t="str">
        <f t="shared" si="1"/>
        <v>BUF</v>
      </c>
      <c r="R18" t="s">
        <v>72</v>
      </c>
    </row>
    <row r="19" spans="1:18" ht="15" thickBot="1" x14ac:dyDescent="0.4">
      <c r="A19" s="80">
        <v>16</v>
      </c>
      <c r="B19" s="84" t="s">
        <v>1575</v>
      </c>
      <c r="C19" s="84" t="s">
        <v>1576</v>
      </c>
      <c r="D19" s="84" t="s">
        <v>350</v>
      </c>
      <c r="E19" s="85">
        <v>8</v>
      </c>
      <c r="F19" s="85">
        <v>5</v>
      </c>
      <c r="G19" s="82" t="s">
        <v>1675</v>
      </c>
      <c r="H19" t="str">
        <f t="shared" si="0"/>
        <v>Keon Coleman</v>
      </c>
      <c r="I19" s="83">
        <v>86.4</v>
      </c>
      <c r="J19" s="78" t="s">
        <v>73</v>
      </c>
      <c r="K19" s="80" t="s">
        <v>1675</v>
      </c>
      <c r="L19" s="19">
        <f>_xlfn.XLOOKUP(H19,'Athletic Rankings'!BG:BG,'Athletic Rankings'!BL:BL,0)</f>
        <v>11.292721574399996</v>
      </c>
      <c r="M19" t="str">
        <f>_xlfn.XLOOKUP(J19,Teams[team_name],Teams[team_abbr])</f>
        <v>BUF</v>
      </c>
      <c r="O19" s="99" t="s">
        <v>1721</v>
      </c>
      <c r="P19" t="str">
        <f t="shared" si="1"/>
        <v>CAR</v>
      </c>
      <c r="R19" t="s">
        <v>83</v>
      </c>
    </row>
    <row r="20" spans="1:18" ht="15" thickBot="1" x14ac:dyDescent="0.4">
      <c r="A20" s="80">
        <v>17</v>
      </c>
      <c r="B20" s="81" t="s">
        <v>1577</v>
      </c>
      <c r="C20" s="81" t="s">
        <v>1578</v>
      </c>
      <c r="D20" s="81" t="s">
        <v>349</v>
      </c>
      <c r="E20" s="82">
        <v>2</v>
      </c>
      <c r="F20" s="82">
        <v>5</v>
      </c>
      <c r="G20" s="82" t="s">
        <v>1675</v>
      </c>
      <c r="H20" t="str">
        <f t="shared" si="0"/>
        <v>Trey Benson</v>
      </c>
      <c r="I20" s="83">
        <v>84.1</v>
      </c>
      <c r="J20" s="78" t="s">
        <v>37</v>
      </c>
      <c r="K20" s="80"/>
      <c r="L20" s="19">
        <f>_xlfn.XLOOKUP(H20,'Athletic Rankings'!BG:BG,'Athletic Rankings'!BL:BL,0)</f>
        <v>6.8220816278300003</v>
      </c>
      <c r="M20" t="str">
        <f>_xlfn.XLOOKUP(J20,Teams[team_name],Teams[team_abbr])</f>
        <v>ARI</v>
      </c>
      <c r="O20" s="99" t="s">
        <v>1712</v>
      </c>
      <c r="P20" t="str">
        <f t="shared" si="1"/>
        <v>DEN</v>
      </c>
      <c r="R20" t="s">
        <v>129</v>
      </c>
    </row>
    <row r="21" spans="1:18" ht="15" thickBot="1" x14ac:dyDescent="0.4">
      <c r="A21" s="80">
        <v>18</v>
      </c>
      <c r="B21" t="s">
        <v>1581</v>
      </c>
      <c r="C21" t="s">
        <v>1582</v>
      </c>
      <c r="D21" t="s">
        <v>350</v>
      </c>
      <c r="E21" s="80">
        <v>9</v>
      </c>
      <c r="F21" s="80">
        <v>6</v>
      </c>
      <c r="G21" s="80" t="s">
        <v>1675</v>
      </c>
      <c r="H21" t="str">
        <f t="shared" si="0"/>
        <v>Ja'Lynn Polk</v>
      </c>
      <c r="I21" s="83">
        <v>86.5</v>
      </c>
      <c r="J21" s="78" t="s">
        <v>237</v>
      </c>
      <c r="K21" s="80"/>
      <c r="L21" s="19">
        <f>_xlfn.XLOOKUP(H21,'Athletic Rankings'!BG:BG,'Athletic Rankings'!BL:BL,0)</f>
        <v>6.6179595353831546</v>
      </c>
      <c r="M21" t="str">
        <f>_xlfn.XLOOKUP(J21,Teams[team_name],Teams[team_abbr])</f>
        <v>NE</v>
      </c>
      <c r="O21" s="99" t="s">
        <v>1714</v>
      </c>
      <c r="P21" t="str">
        <f t="shared" si="1"/>
        <v>CAR</v>
      </c>
      <c r="R21" t="s">
        <v>83</v>
      </c>
    </row>
    <row r="22" spans="1:18" ht="15" thickBot="1" x14ac:dyDescent="0.4">
      <c r="A22" s="80">
        <v>19</v>
      </c>
      <c r="B22" t="s">
        <v>1555</v>
      </c>
      <c r="C22" t="s">
        <v>1583</v>
      </c>
      <c r="D22" t="s">
        <v>350</v>
      </c>
      <c r="E22" s="80">
        <v>10</v>
      </c>
      <c r="F22" s="80">
        <v>6</v>
      </c>
      <c r="G22" s="80" t="s">
        <v>1675</v>
      </c>
      <c r="H22" t="str">
        <f t="shared" si="0"/>
        <v>Xavier Legette</v>
      </c>
      <c r="I22" s="83">
        <v>86.2</v>
      </c>
      <c r="J22" s="78" t="s">
        <v>84</v>
      </c>
      <c r="K22" s="80"/>
      <c r="L22" s="19">
        <f>_xlfn.XLOOKUP(H22,'Athletic Rankings'!BG:BG,'Athletic Rankings'!BL:BL,0)</f>
        <v>11.019381466956329</v>
      </c>
      <c r="M22" t="str">
        <f>_xlfn.XLOOKUP(J22,Teams[team_name],Teams[team_abbr])</f>
        <v>CAR</v>
      </c>
      <c r="O22" s="99" t="s">
        <v>1723</v>
      </c>
      <c r="P22" t="str">
        <f t="shared" si="1"/>
        <v>LAR</v>
      </c>
      <c r="R22" t="s">
        <v>207</v>
      </c>
    </row>
    <row r="23" spans="1:18" ht="15" thickBot="1" x14ac:dyDescent="0.4">
      <c r="A23" s="80">
        <v>20</v>
      </c>
      <c r="B23" s="81" t="s">
        <v>1584</v>
      </c>
      <c r="C23" s="81" t="s">
        <v>1585</v>
      </c>
      <c r="D23" s="81" t="s">
        <v>350</v>
      </c>
      <c r="E23" s="82">
        <v>11</v>
      </c>
      <c r="F23" s="82">
        <v>6</v>
      </c>
      <c r="G23" s="82" t="s">
        <v>1675</v>
      </c>
      <c r="H23" t="str">
        <f t="shared" si="0"/>
        <v>Adonai Mitchell</v>
      </c>
      <c r="I23" s="83">
        <v>84</v>
      </c>
      <c r="J23" s="78" t="s">
        <v>166</v>
      </c>
      <c r="K23" s="80"/>
      <c r="L23" s="19">
        <f>_xlfn.XLOOKUP(H23,'Athletic Rankings'!BG:BG,'Athletic Rankings'!BL:BL,0)</f>
        <v>7.768995923235555</v>
      </c>
      <c r="M23" t="str">
        <f>_xlfn.XLOOKUP(J23,Teams[team_name],Teams[team_abbr])</f>
        <v>IND</v>
      </c>
      <c r="O23" s="99" t="s">
        <v>1728</v>
      </c>
      <c r="P23" t="s">
        <v>295</v>
      </c>
      <c r="R23" t="s">
        <v>295</v>
      </c>
    </row>
    <row r="24" spans="1:18" ht="15" thickBot="1" x14ac:dyDescent="0.4">
      <c r="A24" s="80">
        <v>21</v>
      </c>
      <c r="B24" t="s">
        <v>1586</v>
      </c>
      <c r="C24" t="s">
        <v>1587</v>
      </c>
      <c r="D24" t="s">
        <v>350</v>
      </c>
      <c r="E24" s="80">
        <v>12</v>
      </c>
      <c r="F24" s="80">
        <v>7</v>
      </c>
      <c r="G24" s="80" t="s">
        <v>1675</v>
      </c>
      <c r="H24" t="str">
        <f t="shared" si="0"/>
        <v>Jermaine Burton</v>
      </c>
      <c r="I24" s="83">
        <v>76.900000000000006</v>
      </c>
      <c r="J24" s="78" t="s">
        <v>104</v>
      </c>
      <c r="K24" s="80"/>
      <c r="L24" s="19">
        <f>_xlfn.XLOOKUP(H24,'Athletic Rankings'!BG:BG,'Athletic Rankings'!BL:BL,0)</f>
        <v>8.0624759715500023</v>
      </c>
      <c r="M24" t="str">
        <f>_xlfn.XLOOKUP(J24,Teams[team_name],Teams[team_abbr])</f>
        <v>CIN</v>
      </c>
      <c r="O24" s="99" t="s">
        <v>1798</v>
      </c>
      <c r="P24" t="str">
        <f t="shared" si="1"/>
        <v>ATL</v>
      </c>
      <c r="R24" t="s">
        <v>50</v>
      </c>
    </row>
    <row r="25" spans="1:18" ht="15" thickBot="1" x14ac:dyDescent="0.4">
      <c r="A25" s="80">
        <v>22</v>
      </c>
      <c r="B25" t="s">
        <v>1588</v>
      </c>
      <c r="C25" t="s">
        <v>1589</v>
      </c>
      <c r="D25" t="s">
        <v>349</v>
      </c>
      <c r="E25" s="80">
        <v>3</v>
      </c>
      <c r="F25" s="80">
        <v>7</v>
      </c>
      <c r="G25" s="80" t="s">
        <v>1675</v>
      </c>
      <c r="H25" t="str">
        <f t="shared" si="0"/>
        <v>MarShawn Lloyd</v>
      </c>
      <c r="I25" s="83">
        <v>74.599999999999994</v>
      </c>
      <c r="J25" s="78" t="s">
        <v>147</v>
      </c>
      <c r="K25" s="80" t="s">
        <v>1675</v>
      </c>
      <c r="L25" s="19">
        <f>_xlfn.XLOOKUP(H25,'Athletic Rankings'!BG:BG,'Athletic Rankings'!BL:BL,0)</f>
        <v>5.682495752266667</v>
      </c>
      <c r="M25" t="str">
        <f>_xlfn.XLOOKUP(J25,Teams[team_name],Teams[team_abbr])</f>
        <v>GB</v>
      </c>
      <c r="O25" s="99" t="s">
        <v>1735</v>
      </c>
      <c r="P25" t="str">
        <f t="shared" si="1"/>
        <v>NYJ</v>
      </c>
      <c r="R25" t="s">
        <v>259</v>
      </c>
    </row>
    <row r="26" spans="1:18" ht="15" thickBot="1" x14ac:dyDescent="0.4">
      <c r="A26" s="80">
        <v>23</v>
      </c>
      <c r="B26" t="s">
        <v>1590</v>
      </c>
      <c r="C26" t="s">
        <v>1591</v>
      </c>
      <c r="D26" t="s">
        <v>349</v>
      </c>
      <c r="E26" s="80">
        <v>4</v>
      </c>
      <c r="F26" s="80">
        <v>7</v>
      </c>
      <c r="G26" s="80" t="s">
        <v>1675</v>
      </c>
      <c r="H26" t="str">
        <f t="shared" si="0"/>
        <v>Jaylen Wright</v>
      </c>
      <c r="I26" s="83">
        <v>70.7</v>
      </c>
      <c r="J26" s="78" t="s">
        <v>218</v>
      </c>
      <c r="K26" s="80"/>
      <c r="L26" s="19">
        <f>_xlfn.XLOOKUP(H26,'Athletic Rankings'!BG:BG,'Athletic Rankings'!BL:BL,0)</f>
        <v>5.7888067909653333</v>
      </c>
      <c r="M26" t="str">
        <f>_xlfn.XLOOKUP(J26,Teams[team_name],Teams[team_abbr])</f>
        <v>MIA</v>
      </c>
      <c r="O26" s="99" t="s">
        <v>1724</v>
      </c>
      <c r="P26" t="str">
        <f t="shared" si="1"/>
        <v>MIA</v>
      </c>
      <c r="R26" t="s">
        <v>217</v>
      </c>
    </row>
    <row r="27" spans="1:18" ht="15" thickBot="1" x14ac:dyDescent="0.4">
      <c r="A27" s="80">
        <v>24</v>
      </c>
      <c r="B27" s="81" t="s">
        <v>1592</v>
      </c>
      <c r="C27" s="81" t="s">
        <v>1593</v>
      </c>
      <c r="D27" s="81" t="s">
        <v>350</v>
      </c>
      <c r="E27" s="82">
        <v>13</v>
      </c>
      <c r="F27" s="82">
        <v>7</v>
      </c>
      <c r="G27" s="82"/>
      <c r="H27" t="str">
        <f t="shared" si="0"/>
        <v>Troy Franklin</v>
      </c>
      <c r="I27" s="83">
        <v>77.7</v>
      </c>
      <c r="J27" s="78" t="s">
        <v>130</v>
      </c>
      <c r="K27" s="80"/>
      <c r="L27" s="19">
        <f>_xlfn.XLOOKUP(H27,'Athletic Rankings'!BG:BG,'Athletic Rankings'!BL:BL,0)</f>
        <v>6.1388696667433322</v>
      </c>
      <c r="M27" t="str">
        <f>_xlfn.XLOOKUP(J27,Teams[team_name],Teams[team_abbr])</f>
        <v>DEN</v>
      </c>
      <c r="O27" s="99" t="s">
        <v>1729</v>
      </c>
      <c r="P27" t="str">
        <f t="shared" si="1"/>
        <v>PIT</v>
      </c>
      <c r="R27" t="s">
        <v>273</v>
      </c>
    </row>
    <row r="28" spans="1:18" ht="15" thickBot="1" x14ac:dyDescent="0.4">
      <c r="A28" s="80">
        <v>25</v>
      </c>
      <c r="B28" t="s">
        <v>1594</v>
      </c>
      <c r="C28" t="s">
        <v>1595</v>
      </c>
      <c r="D28" t="s">
        <v>350</v>
      </c>
      <c r="E28" s="80">
        <v>14</v>
      </c>
      <c r="F28" s="80">
        <v>8</v>
      </c>
      <c r="G28" s="80" t="s">
        <v>1675</v>
      </c>
      <c r="H28" t="str">
        <f t="shared" si="0"/>
        <v>Roman Wilson</v>
      </c>
      <c r="I28" s="83">
        <v>75.7</v>
      </c>
      <c r="J28" s="78" t="s">
        <v>274</v>
      </c>
      <c r="K28" s="80"/>
      <c r="L28" s="19">
        <f>_xlfn.XLOOKUP(H28,'Athletic Rankings'!BG:BG,'Athletic Rankings'!BL:BL,0)</f>
        <v>9.8683843519800014</v>
      </c>
      <c r="M28" t="str">
        <f>_xlfn.XLOOKUP(J28,Teams[team_name],Teams[team_abbr])</f>
        <v>PIT</v>
      </c>
      <c r="O28" s="99" t="s">
        <v>1750</v>
      </c>
      <c r="P28" t="str">
        <f t="shared" si="1"/>
        <v>NE</v>
      </c>
      <c r="R28" t="s">
        <v>236</v>
      </c>
    </row>
    <row r="29" spans="1:18" ht="15" thickBot="1" x14ac:dyDescent="0.4">
      <c r="A29" s="80">
        <v>26</v>
      </c>
      <c r="B29" s="81" t="s">
        <v>1596</v>
      </c>
      <c r="C29" s="81" t="s">
        <v>1597</v>
      </c>
      <c r="D29" s="81" t="s">
        <v>351</v>
      </c>
      <c r="E29" s="82">
        <v>2</v>
      </c>
      <c r="F29" s="82">
        <v>8</v>
      </c>
      <c r="G29" s="82" t="s">
        <v>1675</v>
      </c>
      <c r="H29" t="str">
        <f t="shared" si="0"/>
        <v>Ben Sinnott</v>
      </c>
      <c r="I29" s="83">
        <v>83.9</v>
      </c>
      <c r="J29" s="78" t="s">
        <v>311</v>
      </c>
      <c r="K29" s="80" t="s">
        <v>1675</v>
      </c>
      <c r="L29" s="19">
        <f>_xlfn.XLOOKUP(H29,'Athletic Rankings'!BG:BG,'Athletic Rankings'!BL:BL,0)</f>
        <v>3.3692886309102223</v>
      </c>
      <c r="M29" t="str">
        <f>_xlfn.XLOOKUP(J29,Teams[team_name],Teams[team_abbr])</f>
        <v>WAS</v>
      </c>
      <c r="O29" s="99" t="s">
        <v>1742</v>
      </c>
      <c r="P29" t="str">
        <f t="shared" si="1"/>
        <v>NYJ</v>
      </c>
      <c r="R29" t="s">
        <v>259</v>
      </c>
    </row>
    <row r="30" spans="1:18" ht="15" thickBot="1" x14ac:dyDescent="0.4">
      <c r="A30" s="80">
        <v>27</v>
      </c>
      <c r="B30" t="s">
        <v>1598</v>
      </c>
      <c r="C30" t="s">
        <v>1599</v>
      </c>
      <c r="D30" t="s">
        <v>350</v>
      </c>
      <c r="E30" s="80">
        <v>15</v>
      </c>
      <c r="F30" s="80">
        <v>8</v>
      </c>
      <c r="G30" s="80"/>
      <c r="H30" t="str">
        <f t="shared" si="0"/>
        <v>Malachi Corley</v>
      </c>
      <c r="I30" s="83">
        <v>71.8</v>
      </c>
      <c r="J30" s="78" t="s">
        <v>260</v>
      </c>
      <c r="K30" s="80"/>
      <c r="L30" s="19">
        <f>_xlfn.XLOOKUP(H30,'Athletic Rankings'!BG:BG,'Athletic Rankings'!BL:BL,0)</f>
        <v>7.8394803078380431</v>
      </c>
      <c r="M30" t="str">
        <f>_xlfn.XLOOKUP(J30,Teams[team_name],Teams[team_abbr])</f>
        <v>NYJ</v>
      </c>
      <c r="O30" s="99" t="s">
        <v>1731</v>
      </c>
      <c r="P30" t="str">
        <f t="shared" si="1"/>
        <v>DEN</v>
      </c>
      <c r="R30" t="s">
        <v>129</v>
      </c>
    </row>
    <row r="31" spans="1:18" ht="15" thickBot="1" x14ac:dyDescent="0.4">
      <c r="A31" s="80">
        <v>28</v>
      </c>
      <c r="B31" t="s">
        <v>1600</v>
      </c>
      <c r="C31" t="s">
        <v>1601</v>
      </c>
      <c r="D31" t="s">
        <v>350</v>
      </c>
      <c r="E31" s="80">
        <v>16</v>
      </c>
      <c r="F31" s="80">
        <v>8</v>
      </c>
      <c r="G31" s="80"/>
      <c r="H31" t="str">
        <f t="shared" si="0"/>
        <v>Javon Baker</v>
      </c>
      <c r="I31" s="83">
        <v>67.599999999999994</v>
      </c>
      <c r="J31" s="78" t="s">
        <v>237</v>
      </c>
      <c r="K31" s="80"/>
      <c r="L31" s="19">
        <f>_xlfn.XLOOKUP(H31,'Athletic Rankings'!BG:BG,'Athletic Rankings'!BL:BL,0)</f>
        <v>2.4978185944506657</v>
      </c>
      <c r="M31" t="str">
        <f>_xlfn.XLOOKUP(J31,Teams[team_name],Teams[team_abbr])</f>
        <v>NE</v>
      </c>
      <c r="O31" s="99" t="s">
        <v>1725</v>
      </c>
      <c r="P31" t="str">
        <f t="shared" si="1"/>
        <v>GB</v>
      </c>
      <c r="R31" t="s">
        <v>146</v>
      </c>
    </row>
    <row r="32" spans="1:18" ht="15" thickBot="1" x14ac:dyDescent="0.4">
      <c r="A32" s="80">
        <v>29</v>
      </c>
      <c r="B32" t="s">
        <v>1602</v>
      </c>
      <c r="C32" t="s">
        <v>1603</v>
      </c>
      <c r="D32" t="s">
        <v>349</v>
      </c>
      <c r="E32" s="80">
        <v>5</v>
      </c>
      <c r="F32" s="80">
        <v>8</v>
      </c>
      <c r="G32" s="80" t="s">
        <v>1675</v>
      </c>
      <c r="H32" t="str">
        <f t="shared" si="0"/>
        <v>Blake Corum</v>
      </c>
      <c r="I32" s="83">
        <v>79.099999999999994</v>
      </c>
      <c r="J32" s="78" t="s">
        <v>191</v>
      </c>
      <c r="K32" s="80" t="s">
        <v>1675</v>
      </c>
      <c r="L32" s="19">
        <f>_xlfn.XLOOKUP(H32,'Athletic Rankings'!BG:BG,'Athletic Rankings'!BL:BL,0)</f>
        <v>6.4593201389372448</v>
      </c>
      <c r="M32" t="str">
        <f>_xlfn.XLOOKUP(J32,Teams[team_name],Teams[team_abbr])</f>
        <v>LAR</v>
      </c>
      <c r="O32" s="99" t="s">
        <v>1719</v>
      </c>
      <c r="P32" t="str">
        <f t="shared" si="1"/>
        <v>CAR</v>
      </c>
      <c r="R32" t="s">
        <v>83</v>
      </c>
    </row>
    <row r="33" spans="1:18" ht="15" thickBot="1" x14ac:dyDescent="0.4">
      <c r="A33" s="80">
        <v>30</v>
      </c>
      <c r="B33" t="s">
        <v>1604</v>
      </c>
      <c r="C33" t="s">
        <v>1605</v>
      </c>
      <c r="D33" t="s">
        <v>349</v>
      </c>
      <c r="E33" s="80">
        <v>6</v>
      </c>
      <c r="F33" s="80">
        <v>9</v>
      </c>
      <c r="G33" s="80"/>
      <c r="H33" t="str">
        <f t="shared" si="0"/>
        <v>Kimani Vidal</v>
      </c>
      <c r="I33" s="83">
        <v>59.8</v>
      </c>
      <c r="J33" s="78" t="s">
        <v>200</v>
      </c>
      <c r="L33" s="19">
        <f>_xlfn.XLOOKUP(H33,'Athletic Rankings'!BG:BG,'Athletic Rankings'!BL:BL,0)</f>
        <v>3.5473196866799999</v>
      </c>
      <c r="M33" t="str">
        <f>_xlfn.XLOOKUP(J33,Teams[team_name],Teams[team_abbr])</f>
        <v>LAC</v>
      </c>
      <c r="O33" s="99" t="s">
        <v>1755</v>
      </c>
      <c r="P33" t="str">
        <f t="shared" si="1"/>
        <v>TB</v>
      </c>
      <c r="R33" t="s">
        <v>295</v>
      </c>
    </row>
    <row r="34" spans="1:18" ht="15" thickBot="1" x14ac:dyDescent="0.4">
      <c r="A34" s="80">
        <v>31</v>
      </c>
      <c r="B34" t="s">
        <v>1551</v>
      </c>
      <c r="C34" t="s">
        <v>1606</v>
      </c>
      <c r="D34" t="s">
        <v>350</v>
      </c>
      <c r="E34" s="80">
        <v>17</v>
      </c>
      <c r="F34" s="80">
        <v>9</v>
      </c>
      <c r="G34" s="80"/>
      <c r="H34" t="str">
        <f t="shared" si="0"/>
        <v>Malik Washington</v>
      </c>
      <c r="I34" s="83">
        <v>51.5</v>
      </c>
      <c r="J34" s="78" t="s">
        <v>218</v>
      </c>
      <c r="L34" s="19">
        <f>_xlfn.XLOOKUP(H34,'Athletic Rankings'!BG:BG,'Athletic Rankings'!BL:BL,0)</f>
        <v>2.0284779684138661</v>
      </c>
      <c r="M34" t="str">
        <f>_xlfn.XLOOKUP(J34,Teams[team_name],Teams[team_abbr])</f>
        <v>MIA</v>
      </c>
      <c r="O34" s="99" t="s">
        <v>1756</v>
      </c>
      <c r="P34" t="str">
        <f t="shared" si="1"/>
        <v>SF</v>
      </c>
      <c r="R34" t="s">
        <v>287</v>
      </c>
    </row>
    <row r="35" spans="1:18" ht="15" thickBot="1" x14ac:dyDescent="0.4">
      <c r="A35" s="80">
        <v>32</v>
      </c>
      <c r="B35" t="s">
        <v>1609</v>
      </c>
      <c r="C35" t="s">
        <v>1610</v>
      </c>
      <c r="D35" t="s">
        <v>348</v>
      </c>
      <c r="E35" s="80">
        <v>7</v>
      </c>
      <c r="F35" s="80">
        <v>9</v>
      </c>
      <c r="G35" s="80"/>
      <c r="H35" t="str">
        <f t="shared" si="0"/>
        <v>Spencer Rattler</v>
      </c>
      <c r="I35" s="83" t="s">
        <v>1673</v>
      </c>
      <c r="J35" s="78" t="s">
        <v>244</v>
      </c>
      <c r="L35" s="19">
        <f>_xlfn.XLOOKUP(H35,'Athletic Rankings'!BG:BG,'Athletic Rankings'!BL:BL,0)</f>
        <v>0</v>
      </c>
      <c r="M35" t="str">
        <f>_xlfn.XLOOKUP(J35,Teams[team_name],Teams[team_abbr])</f>
        <v>NO</v>
      </c>
      <c r="O35" s="99" t="s">
        <v>1746</v>
      </c>
      <c r="P35" t="s">
        <v>267</v>
      </c>
      <c r="R35" t="s">
        <v>267</v>
      </c>
    </row>
    <row r="36" spans="1:18" ht="15" thickBot="1" x14ac:dyDescent="0.4">
      <c r="A36" s="80">
        <v>33</v>
      </c>
      <c r="B36" t="s">
        <v>1607</v>
      </c>
      <c r="C36" t="s">
        <v>1608</v>
      </c>
      <c r="D36" t="s">
        <v>350</v>
      </c>
      <c r="E36" s="80">
        <v>18</v>
      </c>
      <c r="F36" s="80">
        <v>9</v>
      </c>
      <c r="G36" s="80"/>
      <c r="H36" t="str">
        <f t="shared" si="0"/>
        <v>Jalen McMillan</v>
      </c>
      <c r="I36" s="83">
        <v>74.599999999999994</v>
      </c>
      <c r="J36" s="78" t="s">
        <v>296</v>
      </c>
      <c r="L36" s="19">
        <f>_xlfn.XLOOKUP(H36,'Athletic Rankings'!BG:BG,'Athletic Rankings'!BL:BL,0)</f>
        <v>4.6992761849879994</v>
      </c>
      <c r="M36" t="str">
        <f>_xlfn.XLOOKUP(J36,Teams[team_name],Teams[team_abbr])</f>
        <v>TB</v>
      </c>
      <c r="O36" s="99" t="s">
        <v>1761</v>
      </c>
      <c r="P36" t="str">
        <f t="shared" si="1"/>
        <v>NE</v>
      </c>
      <c r="R36" t="s">
        <v>236</v>
      </c>
    </row>
    <row r="37" spans="1:18" ht="15" thickBot="1" x14ac:dyDescent="0.4">
      <c r="A37" s="80">
        <v>34</v>
      </c>
      <c r="B37" t="s">
        <v>1611</v>
      </c>
      <c r="C37" t="s">
        <v>1612</v>
      </c>
      <c r="D37" t="s">
        <v>349</v>
      </c>
      <c r="E37" s="80">
        <v>7</v>
      </c>
      <c r="F37" s="80">
        <v>9</v>
      </c>
      <c r="G37" s="80"/>
      <c r="H37" t="str">
        <f t="shared" si="0"/>
        <v>Ray Davis</v>
      </c>
      <c r="I37" s="83">
        <v>69.8</v>
      </c>
      <c r="J37" s="78" t="s">
        <v>73</v>
      </c>
      <c r="L37" s="19">
        <f>_xlfn.XLOOKUP(H37,'Athletic Rankings'!BG:BG,'Athletic Rankings'!BL:BL,0)</f>
        <v>5.6712158087424003</v>
      </c>
      <c r="M37" t="str">
        <f>_xlfn.XLOOKUP(J37,Teams[team_name],Teams[team_abbr])</f>
        <v>BUF</v>
      </c>
      <c r="O37" s="99" t="s">
        <v>1757</v>
      </c>
      <c r="P37" t="str">
        <f t="shared" si="1"/>
        <v>BAL</v>
      </c>
      <c r="R37" t="s">
        <v>59</v>
      </c>
    </row>
    <row r="38" spans="1:18" ht="15" thickBot="1" x14ac:dyDescent="0.4">
      <c r="A38" s="80">
        <v>35</v>
      </c>
      <c r="B38" t="s">
        <v>1613</v>
      </c>
      <c r="C38" t="s">
        <v>1614</v>
      </c>
      <c r="D38" t="s">
        <v>350</v>
      </c>
      <c r="E38" s="80">
        <v>19</v>
      </c>
      <c r="F38" s="80">
        <v>9</v>
      </c>
      <c r="G38" s="80"/>
      <c r="H38" t="str">
        <f t="shared" si="0"/>
        <v>Jacob Cowing</v>
      </c>
      <c r="I38" s="83">
        <v>65.5</v>
      </c>
      <c r="J38" s="78" t="s">
        <v>288</v>
      </c>
      <c r="L38" s="19">
        <f>_xlfn.XLOOKUP(H38,'Athletic Rankings'!BG:BG,'Athletic Rankings'!BL:BL,0)</f>
        <v>0</v>
      </c>
      <c r="M38" t="str">
        <f>_xlfn.XLOOKUP(J38,Teams[team_name],Teams[team_abbr])</f>
        <v>SF</v>
      </c>
      <c r="O38" s="99" t="s">
        <v>1740</v>
      </c>
      <c r="P38" t="str">
        <f t="shared" si="1"/>
        <v>CIN</v>
      </c>
      <c r="R38" t="s">
        <v>103</v>
      </c>
    </row>
    <row r="39" spans="1:18" ht="15" thickBot="1" x14ac:dyDescent="0.4">
      <c r="A39" s="80">
        <v>36</v>
      </c>
      <c r="B39" t="s">
        <v>1615</v>
      </c>
      <c r="C39" t="s">
        <v>1616</v>
      </c>
      <c r="D39" t="s">
        <v>350</v>
      </c>
      <c r="E39" s="80">
        <v>20</v>
      </c>
      <c r="F39" s="80">
        <v>10</v>
      </c>
      <c r="G39" s="80"/>
      <c r="H39" t="str">
        <f t="shared" si="0"/>
        <v>Ainias Smith</v>
      </c>
      <c r="I39" s="83">
        <v>64.099999999999994</v>
      </c>
      <c r="J39" s="78" t="s">
        <v>1</v>
      </c>
      <c r="L39" s="19">
        <f>_xlfn.XLOOKUP(H39,'Athletic Rankings'!BG:BG,'Athletic Rankings'!BL:BL,0)</f>
        <v>0.69730222690800014</v>
      </c>
      <c r="M39" t="str">
        <f>_xlfn.XLOOKUP(J39,Teams[team_name],Teams[team_abbr])</f>
        <v>PHI</v>
      </c>
      <c r="O39" s="99" t="s">
        <v>1726</v>
      </c>
      <c r="P39" t="str">
        <f t="shared" si="1"/>
        <v>BUF</v>
      </c>
      <c r="R39" t="s">
        <v>72</v>
      </c>
    </row>
    <row r="40" spans="1:18" ht="15" thickBot="1" x14ac:dyDescent="0.4">
      <c r="A40" s="80">
        <v>37</v>
      </c>
      <c r="B40" t="s">
        <v>1617</v>
      </c>
      <c r="C40" t="s">
        <v>1618</v>
      </c>
      <c r="D40" t="s">
        <v>349</v>
      </c>
      <c r="E40" s="80">
        <v>8</v>
      </c>
      <c r="F40" s="80">
        <v>10</v>
      </c>
      <c r="G40" s="80"/>
      <c r="H40" t="str">
        <f t="shared" si="0"/>
        <v>Tyrone Tracy</v>
      </c>
      <c r="I40" s="83">
        <v>51.7</v>
      </c>
      <c r="J40" s="78" t="s">
        <v>252</v>
      </c>
      <c r="L40" s="19">
        <f>_xlfn.XLOOKUP(H40,'Athletic Rankings'!BG:BG,'Athletic Rankings'!BL:BL,0)</f>
        <v>3.6850539275517327</v>
      </c>
      <c r="M40" t="str">
        <f>_xlfn.XLOOKUP(J40,Teams[team_name],Teams[team_abbr])</f>
        <v>NYG</v>
      </c>
      <c r="O40" s="99" t="s">
        <v>1771</v>
      </c>
      <c r="P40" t="str">
        <f>_xlfn.XLOOKUP(O40,H:H,M:M,"R")</f>
        <v>R</v>
      </c>
      <c r="R40" t="s">
        <v>1799</v>
      </c>
    </row>
    <row r="41" spans="1:18" ht="15" thickBot="1" x14ac:dyDescent="0.4">
      <c r="A41" s="80">
        <v>38</v>
      </c>
      <c r="B41" t="s">
        <v>1619</v>
      </c>
      <c r="C41" t="s">
        <v>1620</v>
      </c>
      <c r="D41" t="s">
        <v>351</v>
      </c>
      <c r="E41" s="80">
        <v>3</v>
      </c>
      <c r="F41" s="80">
        <v>10</v>
      </c>
      <c r="G41" s="80"/>
      <c r="H41" t="str">
        <f t="shared" si="0"/>
        <v>Ja'Tavion Sanders</v>
      </c>
      <c r="I41" s="83">
        <v>67.8</v>
      </c>
      <c r="J41" s="78" t="s">
        <v>84</v>
      </c>
      <c r="L41" s="19">
        <f>_xlfn.XLOOKUP(H41,'Athletic Rankings'!BG:BG,'Athletic Rankings'!BL:BL,0)</f>
        <v>4.0963086569439993</v>
      </c>
      <c r="M41" t="str">
        <f>_xlfn.XLOOKUP(J41,Teams[team_name],Teams[team_abbr])</f>
        <v>CAR</v>
      </c>
      <c r="O41" s="99" t="s">
        <v>1778</v>
      </c>
      <c r="P41" t="str">
        <f t="shared" ref="P41:P73" si="2">_xlfn.XLOOKUP(O41,H:H,M:M,"R")</f>
        <v>NO</v>
      </c>
      <c r="R41" t="s">
        <v>243</v>
      </c>
    </row>
    <row r="42" spans="1:18" ht="15" thickBot="1" x14ac:dyDescent="0.4">
      <c r="A42" s="80">
        <v>39</v>
      </c>
      <c r="B42" t="s">
        <v>1621</v>
      </c>
      <c r="C42" t="s">
        <v>1622</v>
      </c>
      <c r="D42" t="s">
        <v>349</v>
      </c>
      <c r="E42" s="80">
        <v>9</v>
      </c>
      <c r="F42" s="80">
        <v>10</v>
      </c>
      <c r="G42" s="80"/>
      <c r="H42" t="str">
        <f t="shared" si="0"/>
        <v>Rasheen Ali</v>
      </c>
      <c r="I42" s="83">
        <v>62.5</v>
      </c>
      <c r="J42" s="78" t="s">
        <v>60</v>
      </c>
      <c r="L42" s="19">
        <f>_xlfn.XLOOKUP(H42,'Athletic Rankings'!BG:BG,'Athletic Rankings'!BL:BL,0)</f>
        <v>3.3365012576000002</v>
      </c>
      <c r="M42" t="str">
        <f>_xlfn.XLOOKUP(J42,Teams[team_name],Teams[team_abbr])</f>
        <v>BAL</v>
      </c>
      <c r="O42" s="99" t="s">
        <v>1762</v>
      </c>
      <c r="P42" t="str">
        <f t="shared" si="2"/>
        <v>R</v>
      </c>
      <c r="R42" t="s">
        <v>1799</v>
      </c>
    </row>
    <row r="43" spans="1:18" ht="15" thickBot="1" x14ac:dyDescent="0.4">
      <c r="A43" s="80">
        <v>40</v>
      </c>
      <c r="B43" t="s">
        <v>1623</v>
      </c>
      <c r="C43" t="s">
        <v>1624</v>
      </c>
      <c r="D43" t="s">
        <v>350</v>
      </c>
      <c r="E43" s="80">
        <v>21</v>
      </c>
      <c r="F43" s="80">
        <v>10</v>
      </c>
      <c r="G43" s="80"/>
      <c r="H43" t="str">
        <f t="shared" si="0"/>
        <v>Devontez Walker</v>
      </c>
      <c r="I43" s="83">
        <v>65.3</v>
      </c>
      <c r="J43" s="78" t="s">
        <v>60</v>
      </c>
      <c r="L43" s="19">
        <f>_xlfn.XLOOKUP(H43,'Athletic Rankings'!BG:BG,'Athletic Rankings'!BL:BL,0)</f>
        <v>2.8445325099109335</v>
      </c>
      <c r="M43" t="str">
        <f>_xlfn.XLOOKUP(J43,Teams[team_name],Teams[team_abbr])</f>
        <v>BAL</v>
      </c>
      <c r="O43" s="99" t="s">
        <v>1779</v>
      </c>
      <c r="P43" t="str">
        <f t="shared" si="2"/>
        <v>SF</v>
      </c>
      <c r="R43" t="s">
        <v>287</v>
      </c>
    </row>
    <row r="44" spans="1:18" ht="15" thickBot="1" x14ac:dyDescent="0.4">
      <c r="A44" s="80">
        <v>41</v>
      </c>
      <c r="B44" t="s">
        <v>1625</v>
      </c>
      <c r="C44" t="s">
        <v>1626</v>
      </c>
      <c r="D44" t="s">
        <v>351</v>
      </c>
      <c r="E44" s="80">
        <v>4</v>
      </c>
      <c r="F44" s="80">
        <v>10</v>
      </c>
      <c r="G44" s="80"/>
      <c r="H44" t="str">
        <f t="shared" si="0"/>
        <v>Theo Johnson</v>
      </c>
      <c r="I44" s="83">
        <v>73.400000000000006</v>
      </c>
      <c r="J44" s="78" t="s">
        <v>252</v>
      </c>
      <c r="L44" s="19">
        <f>_xlfn.XLOOKUP(H44,'Athletic Rankings'!BG:BG,'Athletic Rankings'!BL:BL,0)</f>
        <v>3.1072243578431991</v>
      </c>
      <c r="M44" t="str">
        <f>_xlfn.XLOOKUP(J44,Teams[team_name],Teams[team_abbr])</f>
        <v>NYG</v>
      </c>
      <c r="O44" s="99" t="s">
        <v>1764</v>
      </c>
      <c r="P44" t="str">
        <f t="shared" si="2"/>
        <v>MIA</v>
      </c>
      <c r="R44" t="s">
        <v>217</v>
      </c>
    </row>
    <row r="45" spans="1:18" ht="15" thickBot="1" x14ac:dyDescent="0.4">
      <c r="A45" s="80">
        <v>42</v>
      </c>
      <c r="B45" t="s">
        <v>1627</v>
      </c>
      <c r="C45" t="s">
        <v>1628</v>
      </c>
      <c r="D45" t="s">
        <v>350</v>
      </c>
      <c r="E45" s="80">
        <v>22</v>
      </c>
      <c r="F45" s="80">
        <v>10</v>
      </c>
      <c r="G45" s="80"/>
      <c r="H45" t="str">
        <f t="shared" si="0"/>
        <v>Luke McCaffrey</v>
      </c>
      <c r="I45" s="83">
        <v>69.5</v>
      </c>
      <c r="J45" s="78" t="s">
        <v>311</v>
      </c>
      <c r="L45" s="19">
        <f>_xlfn.XLOOKUP(H45,'Athletic Rankings'!BG:BG,'Athletic Rankings'!BL:BL,0)</f>
        <v>5.6789371622036651</v>
      </c>
      <c r="M45" t="str">
        <f>_xlfn.XLOOKUP(J45,Teams[team_name],Teams[team_abbr])</f>
        <v>WAS</v>
      </c>
      <c r="O45" s="99" t="s">
        <v>1767</v>
      </c>
      <c r="P45" t="str">
        <f t="shared" si="2"/>
        <v>R</v>
      </c>
      <c r="R45" t="s">
        <v>1799</v>
      </c>
    </row>
    <row r="46" spans="1:18" ht="15" thickBot="1" x14ac:dyDescent="0.4">
      <c r="A46" s="80">
        <v>43</v>
      </c>
      <c r="B46" t="s">
        <v>1629</v>
      </c>
      <c r="C46" t="s">
        <v>1630</v>
      </c>
      <c r="D46" t="s">
        <v>349</v>
      </c>
      <c r="E46" s="80">
        <v>10</v>
      </c>
      <c r="F46" s="80">
        <v>10</v>
      </c>
      <c r="G46" s="80"/>
      <c r="H46" t="str">
        <f t="shared" si="0"/>
        <v>Dylan Laube</v>
      </c>
      <c r="I46" s="83">
        <v>63.9</v>
      </c>
      <c r="J46" s="78" t="s">
        <v>210</v>
      </c>
      <c r="L46" s="19">
        <f>_xlfn.XLOOKUP(H46,'Athletic Rankings'!BG:BG,'Athletic Rankings'!BL:BL,0)</f>
        <v>4.132248169155555</v>
      </c>
      <c r="M46" t="str">
        <f>_xlfn.XLOOKUP(J46,Teams[team_name],Teams[team_abbr])</f>
        <v>LV</v>
      </c>
      <c r="O46" s="99" t="s">
        <v>1717</v>
      </c>
      <c r="P46" t="str">
        <f t="shared" si="2"/>
        <v>WAS</v>
      </c>
      <c r="R46" t="s">
        <v>310</v>
      </c>
    </row>
    <row r="47" spans="1:18" ht="15" thickBot="1" x14ac:dyDescent="0.4">
      <c r="A47" s="80">
        <v>44</v>
      </c>
      <c r="B47" t="s">
        <v>1631</v>
      </c>
      <c r="C47" t="s">
        <v>1632</v>
      </c>
      <c r="D47" t="s">
        <v>351</v>
      </c>
      <c r="E47" s="80">
        <v>5</v>
      </c>
      <c r="F47" s="80">
        <v>11</v>
      </c>
      <c r="G47" s="80"/>
      <c r="H47" t="str">
        <f t="shared" si="0"/>
        <v>Erick All</v>
      </c>
      <c r="I47" s="83">
        <v>63.6</v>
      </c>
      <c r="J47" s="78" t="s">
        <v>104</v>
      </c>
      <c r="L47" s="19">
        <f>_xlfn.XLOOKUP(H47,'Athletic Rankings'!BG:BG,'Athletic Rankings'!BL:BL,0)</f>
        <v>1.1309932133826666</v>
      </c>
      <c r="M47" t="str">
        <f>_xlfn.XLOOKUP(J47,Teams[team_name],Teams[team_abbr])</f>
        <v>CIN</v>
      </c>
      <c r="O47" s="99" t="s">
        <v>1720</v>
      </c>
      <c r="P47" t="str">
        <f t="shared" si="2"/>
        <v>NYG</v>
      </c>
      <c r="R47" t="s">
        <v>251</v>
      </c>
    </row>
    <row r="48" spans="1:18" ht="15" thickBot="1" x14ac:dyDescent="0.4">
      <c r="A48" s="80">
        <v>45</v>
      </c>
      <c r="B48" t="s">
        <v>1633</v>
      </c>
      <c r="C48" t="s">
        <v>1634</v>
      </c>
      <c r="D48" t="s">
        <v>349</v>
      </c>
      <c r="E48" s="80">
        <v>11</v>
      </c>
      <c r="F48" s="80">
        <v>11</v>
      </c>
      <c r="G48" s="80"/>
      <c r="H48" t="str">
        <f t="shared" si="0"/>
        <v>Braelon Allen</v>
      </c>
      <c r="I48" s="83">
        <v>72.3</v>
      </c>
      <c r="J48" s="78" t="s">
        <v>260</v>
      </c>
      <c r="L48" s="19">
        <f>_xlfn.XLOOKUP(H48,'Athletic Rankings'!BG:BG,'Athletic Rankings'!BL:BL,0)</f>
        <v>4.1540951966428459</v>
      </c>
      <c r="M48" t="str">
        <f>_xlfn.XLOOKUP(J48,Teams[team_name],Teams[team_abbr])</f>
        <v>NYJ</v>
      </c>
      <c r="O48" s="99" t="s">
        <v>1780</v>
      </c>
      <c r="P48" t="str">
        <f t="shared" si="2"/>
        <v>R</v>
      </c>
      <c r="R48" t="s">
        <v>1799</v>
      </c>
    </row>
    <row r="49" spans="1:18" ht="15" thickBot="1" x14ac:dyDescent="0.4">
      <c r="A49" s="80">
        <v>46</v>
      </c>
      <c r="B49" t="s">
        <v>1635</v>
      </c>
      <c r="C49" t="s">
        <v>1636</v>
      </c>
      <c r="D49" t="s">
        <v>349</v>
      </c>
      <c r="E49" s="80">
        <v>12</v>
      </c>
      <c r="F49" s="80">
        <v>11</v>
      </c>
      <c r="G49" s="80"/>
      <c r="H49" t="str">
        <f t="shared" si="0"/>
        <v>Isaac Guerendo</v>
      </c>
      <c r="I49" s="83">
        <v>66.400000000000006</v>
      </c>
      <c r="J49" s="78" t="s">
        <v>288</v>
      </c>
      <c r="L49" s="19">
        <f>_xlfn.XLOOKUP(H49,'Athletic Rankings'!BG:BG,'Athletic Rankings'!BL:BL,0)</f>
        <v>4.0015900919623997</v>
      </c>
      <c r="M49" t="str">
        <f>_xlfn.XLOOKUP(J49,Teams[team_name],Teams[team_abbr])</f>
        <v>SF</v>
      </c>
      <c r="O49" s="99" t="s">
        <v>1747</v>
      </c>
      <c r="P49" t="str">
        <f t="shared" si="2"/>
        <v>R</v>
      </c>
      <c r="R49" t="s">
        <v>1799</v>
      </c>
    </row>
    <row r="50" spans="1:18" ht="15" thickBot="1" x14ac:dyDescent="0.4">
      <c r="A50" s="80">
        <v>47</v>
      </c>
      <c r="B50" t="s">
        <v>1637</v>
      </c>
      <c r="C50" t="s">
        <v>1638</v>
      </c>
      <c r="D50" t="s">
        <v>351</v>
      </c>
      <c r="E50" s="80">
        <v>6</v>
      </c>
      <c r="F50" s="80">
        <v>11</v>
      </c>
      <c r="G50" s="80"/>
      <c r="H50" t="str">
        <f t="shared" si="0"/>
        <v>Jaheim Bell</v>
      </c>
      <c r="I50" s="83">
        <v>68.5</v>
      </c>
      <c r="J50" s="78" t="s">
        <v>237</v>
      </c>
      <c r="L50" s="19">
        <f>_xlfn.XLOOKUP(H50,'Athletic Rankings'!BG:BG,'Athletic Rankings'!BL:BL,0)</f>
        <v>0</v>
      </c>
      <c r="M50" t="str">
        <f>_xlfn.XLOOKUP(J50,Teams[team_name],Teams[team_abbr])</f>
        <v>NE</v>
      </c>
      <c r="O50" s="99" t="s">
        <v>1736</v>
      </c>
      <c r="P50" t="str">
        <f t="shared" si="2"/>
        <v>LV</v>
      </c>
      <c r="R50" t="s">
        <v>209</v>
      </c>
    </row>
    <row r="51" spans="1:18" ht="15" thickBot="1" x14ac:dyDescent="0.4">
      <c r="A51" s="80">
        <v>48</v>
      </c>
      <c r="B51" t="s">
        <v>1639</v>
      </c>
      <c r="C51" t="s">
        <v>1640</v>
      </c>
      <c r="D51" t="s">
        <v>349</v>
      </c>
      <c r="E51" s="80">
        <v>13</v>
      </c>
      <c r="F51" s="80">
        <v>11</v>
      </c>
      <c r="G51" s="80"/>
      <c r="H51" t="str">
        <f t="shared" si="0"/>
        <v>Audric Estime</v>
      </c>
      <c r="I51" s="83">
        <v>58.7</v>
      </c>
      <c r="J51" s="78" t="s">
        <v>130</v>
      </c>
      <c r="L51" s="19">
        <f>_xlfn.XLOOKUP(H51,'Athletic Rankings'!BG:BG,'Athletic Rankings'!BL:BL,0)</f>
        <v>4.7758420117722231</v>
      </c>
      <c r="M51" t="str">
        <f>_xlfn.XLOOKUP(J51,Teams[team_name],Teams[team_abbr])</f>
        <v>DEN</v>
      </c>
      <c r="O51" s="99" t="s">
        <v>1781</v>
      </c>
      <c r="P51" t="str">
        <f t="shared" si="2"/>
        <v>R</v>
      </c>
      <c r="R51" t="s">
        <v>1799</v>
      </c>
    </row>
    <row r="52" spans="1:18" ht="15" thickBot="1" x14ac:dyDescent="0.4">
      <c r="O52" s="99" t="s">
        <v>1727</v>
      </c>
      <c r="P52" t="str">
        <f t="shared" si="2"/>
        <v>R</v>
      </c>
      <c r="R52" t="s">
        <v>1799</v>
      </c>
    </row>
    <row r="53" spans="1:18" ht="15" thickBot="1" x14ac:dyDescent="0.4">
      <c r="O53" s="99" t="s">
        <v>1782</v>
      </c>
      <c r="P53" t="str">
        <f t="shared" si="2"/>
        <v>NE</v>
      </c>
      <c r="R53" t="s">
        <v>236</v>
      </c>
    </row>
    <row r="54" spans="1:18" ht="15" thickBot="1" x14ac:dyDescent="0.4">
      <c r="O54" s="99" t="s">
        <v>1748</v>
      </c>
      <c r="P54" t="str">
        <f t="shared" si="2"/>
        <v>R</v>
      </c>
      <c r="R54" t="s">
        <v>1799</v>
      </c>
    </row>
    <row r="55" spans="1:18" ht="15" thickBot="1" x14ac:dyDescent="0.4">
      <c r="O55" s="99" t="s">
        <v>1783</v>
      </c>
      <c r="P55" t="str">
        <f t="shared" si="2"/>
        <v>R</v>
      </c>
      <c r="R55" t="s">
        <v>1799</v>
      </c>
    </row>
    <row r="56" spans="1:18" ht="15" thickBot="1" x14ac:dyDescent="0.4">
      <c r="O56" s="99" t="s">
        <v>1754</v>
      </c>
      <c r="P56" t="str">
        <f t="shared" si="2"/>
        <v>WAS</v>
      </c>
      <c r="R56" t="s">
        <v>310</v>
      </c>
    </row>
    <row r="57" spans="1:18" ht="15" thickBot="1" x14ac:dyDescent="0.4">
      <c r="O57" s="99" t="s">
        <v>1784</v>
      </c>
      <c r="P57" t="str">
        <f t="shared" si="2"/>
        <v>R</v>
      </c>
      <c r="R57" t="s">
        <v>1799</v>
      </c>
    </row>
    <row r="58" spans="1:18" ht="15" thickBot="1" x14ac:dyDescent="0.4">
      <c r="O58" s="99" t="s">
        <v>1785</v>
      </c>
      <c r="P58" t="str">
        <f t="shared" si="2"/>
        <v>R</v>
      </c>
      <c r="R58" t="s">
        <v>1799</v>
      </c>
    </row>
    <row r="59" spans="1:18" ht="15" thickBot="1" x14ac:dyDescent="0.4">
      <c r="O59" s="99" t="s">
        <v>1773</v>
      </c>
      <c r="P59" t="str">
        <f t="shared" si="2"/>
        <v>PHI</v>
      </c>
      <c r="R59" t="s">
        <v>267</v>
      </c>
    </row>
    <row r="60" spans="1:18" ht="15" thickBot="1" x14ac:dyDescent="0.4">
      <c r="O60" s="99" t="s">
        <v>1744</v>
      </c>
      <c r="P60" t="str">
        <f t="shared" si="2"/>
        <v>BAL</v>
      </c>
      <c r="R60" t="s">
        <v>59</v>
      </c>
    </row>
    <row r="61" spans="1:18" ht="15" thickBot="1" x14ac:dyDescent="0.4">
      <c r="O61" s="99" t="s">
        <v>1786</v>
      </c>
      <c r="P61" t="str">
        <f t="shared" si="2"/>
        <v>R</v>
      </c>
      <c r="R61" t="s">
        <v>1799</v>
      </c>
    </row>
    <row r="62" spans="1:18" ht="15" thickBot="1" x14ac:dyDescent="0.4">
      <c r="O62" s="99" t="s">
        <v>1787</v>
      </c>
      <c r="P62" t="str">
        <f t="shared" si="2"/>
        <v>R</v>
      </c>
      <c r="R62" t="s">
        <v>1799</v>
      </c>
    </row>
    <row r="63" spans="1:18" ht="15" thickBot="1" x14ac:dyDescent="0.4">
      <c r="O63" s="99" t="s">
        <v>1788</v>
      </c>
      <c r="P63" t="str">
        <f t="shared" si="2"/>
        <v>R</v>
      </c>
      <c r="R63" t="s">
        <v>1799</v>
      </c>
    </row>
    <row r="64" spans="1:18" ht="15" thickBot="1" x14ac:dyDescent="0.4">
      <c r="O64" s="99" t="s">
        <v>1789</v>
      </c>
      <c r="P64" t="str">
        <f t="shared" si="2"/>
        <v>R</v>
      </c>
      <c r="R64" t="s">
        <v>1799</v>
      </c>
    </row>
    <row r="65" spans="15:18" ht="15" thickBot="1" x14ac:dyDescent="0.4">
      <c r="O65" s="99" t="s">
        <v>1741</v>
      </c>
      <c r="P65" t="str">
        <f t="shared" si="2"/>
        <v>LAC</v>
      </c>
      <c r="R65" t="s">
        <v>199</v>
      </c>
    </row>
    <row r="66" spans="15:18" ht="15" thickBot="1" x14ac:dyDescent="0.4">
      <c r="O66" s="99" t="s">
        <v>1790</v>
      </c>
      <c r="P66" t="str">
        <f t="shared" si="2"/>
        <v>R</v>
      </c>
      <c r="R66" t="s">
        <v>1799</v>
      </c>
    </row>
    <row r="67" spans="15:18" ht="15" thickBot="1" x14ac:dyDescent="0.4">
      <c r="O67" s="99" t="s">
        <v>1791</v>
      </c>
      <c r="P67" t="str">
        <f t="shared" si="2"/>
        <v>R</v>
      </c>
      <c r="R67" t="s">
        <v>1799</v>
      </c>
    </row>
    <row r="68" spans="15:18" ht="15" thickBot="1" x14ac:dyDescent="0.4">
      <c r="O68" s="99" t="s">
        <v>1792</v>
      </c>
      <c r="P68" t="str">
        <f t="shared" si="2"/>
        <v>R</v>
      </c>
      <c r="R68" t="s">
        <v>1799</v>
      </c>
    </row>
    <row r="69" spans="15:18" ht="15" thickBot="1" x14ac:dyDescent="0.4">
      <c r="O69" s="99" t="s">
        <v>1793</v>
      </c>
      <c r="P69" t="str">
        <f t="shared" si="2"/>
        <v>R</v>
      </c>
      <c r="R69" t="s">
        <v>1799</v>
      </c>
    </row>
    <row r="70" spans="15:18" ht="15" thickBot="1" x14ac:dyDescent="0.4">
      <c r="O70" s="99" t="s">
        <v>1794</v>
      </c>
      <c r="P70" t="str">
        <f t="shared" si="2"/>
        <v>R</v>
      </c>
      <c r="R70" t="s">
        <v>1799</v>
      </c>
    </row>
    <row r="71" spans="15:18" ht="15" thickBot="1" x14ac:dyDescent="0.4">
      <c r="O71" s="99" t="s">
        <v>1795</v>
      </c>
      <c r="P71" t="str">
        <f t="shared" si="2"/>
        <v>R</v>
      </c>
      <c r="R71" t="s">
        <v>1799</v>
      </c>
    </row>
    <row r="72" spans="15:18" ht="15" thickBot="1" x14ac:dyDescent="0.4">
      <c r="O72" s="99" t="s">
        <v>1796</v>
      </c>
      <c r="P72" t="str">
        <f t="shared" si="2"/>
        <v>R</v>
      </c>
      <c r="R72" t="s">
        <v>1799</v>
      </c>
    </row>
    <row r="73" spans="15:18" ht="15" thickBot="1" x14ac:dyDescent="0.4">
      <c r="O73" s="99" t="s">
        <v>1797</v>
      </c>
      <c r="P73" t="str">
        <f t="shared" si="2"/>
        <v>R</v>
      </c>
      <c r="R73" t="s">
        <v>1799</v>
      </c>
    </row>
  </sheetData>
  <autoFilter ref="A3:I51" xr:uid="{C460AB50-5503-4686-B0A7-5E809A47B86E}"/>
  <conditionalFormatting sqref="A4:I51">
    <cfRule type="expression" dxfId="31" priority="1">
      <formula>NOT(ISBLANK($G4))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63456-52D2-47DB-BB72-39AC64834945}">
  <sheetPr filterMode="1"/>
  <dimension ref="A1:Y808"/>
  <sheetViews>
    <sheetView topLeftCell="H1" zoomScaleNormal="100" workbookViewId="0">
      <selection activeCell="M113" sqref="M113"/>
    </sheetView>
  </sheetViews>
  <sheetFormatPr defaultRowHeight="14.5" x14ac:dyDescent="0.35"/>
  <cols>
    <col min="1" max="1" width="4.54296875" bestFit="1" customWidth="1"/>
    <col min="2" max="2" width="21.90625" bestFit="1" customWidth="1"/>
    <col min="3" max="3" width="3.26953125" bestFit="1" customWidth="1"/>
    <col min="4" max="4" width="12.7265625" bestFit="1" customWidth="1"/>
    <col min="5" max="5" width="8.1796875" customWidth="1"/>
    <col min="6" max="6" width="5.453125" bestFit="1" customWidth="1"/>
    <col min="9" max="9" width="4.26953125" bestFit="1" customWidth="1"/>
    <col min="10" max="10" width="4.26953125" customWidth="1"/>
    <col min="11" max="11" width="23.26953125" bestFit="1" customWidth="1"/>
    <col min="12" max="15" width="12.6328125" bestFit="1" customWidth="1"/>
    <col min="24" max="24" width="21.81640625" bestFit="1" customWidth="1"/>
  </cols>
  <sheetData>
    <row r="1" spans="1:25" x14ac:dyDescent="0.35">
      <c r="I1">
        <v>1</v>
      </c>
      <c r="K1">
        <v>2</v>
      </c>
      <c r="L1">
        <v>3</v>
      </c>
    </row>
    <row r="2" spans="1:25" s="104" customFormat="1" ht="43.5" x14ac:dyDescent="0.35">
      <c r="A2" s="104" t="s">
        <v>1521</v>
      </c>
      <c r="B2" s="104" t="s">
        <v>0</v>
      </c>
      <c r="C2" s="104" t="s">
        <v>1522</v>
      </c>
      <c r="D2" s="17" t="s">
        <v>1523</v>
      </c>
      <c r="E2" s="17"/>
      <c r="F2" s="17" t="s">
        <v>1645</v>
      </c>
      <c r="H2" s="105" t="s">
        <v>2302</v>
      </c>
      <c r="I2" s="105" t="s">
        <v>1776</v>
      </c>
      <c r="J2" s="105" t="s">
        <v>0</v>
      </c>
      <c r="K2" s="106" t="s">
        <v>1522</v>
      </c>
      <c r="L2" s="105" t="s">
        <v>2304</v>
      </c>
      <c r="M2" s="105" t="s">
        <v>2301</v>
      </c>
      <c r="N2" s="105" t="s">
        <v>2300</v>
      </c>
      <c r="O2" s="105" t="s">
        <v>2303</v>
      </c>
    </row>
    <row r="3" spans="1:25" hidden="1" x14ac:dyDescent="0.35">
      <c r="A3" t="str" cm="1">
        <f t="array" ref="A3:E808">_xlfn.VSTACK(WAS:PHI!DZ10:ED35)</f>
        <v>WAS</v>
      </c>
      <c r="B3" t="str">
        <v>Washington Commanders</v>
      </c>
      <c r="C3" t="str">
        <v>QB</v>
      </c>
      <c r="D3" s="10" t="str">
        <v>Jayden Daniels</v>
      </c>
      <c r="E3" s="10">
        <v>343.00759220695886</v>
      </c>
      <c r="F3" s="13" cm="1">
        <f t="array" ref="F3:F808">_xlfn.CHOOSECOLS(_xlfn.ANCHORARRAY(A3),5)/17</f>
        <v>20.176917188644637</v>
      </c>
      <c r="H3" cm="1">
        <f t="array" ref="H3:H808">_xlfn.SEQUENCE(ROWS(_xlfn.ANCHORARRAY(I3)))</f>
        <v>1</v>
      </c>
      <c r="I3" t="str" cm="1">
        <f t="array" ref="I3:I808">_xlfn.CHOOSECOLS(_xlfn._xlws.SORT($C$3:$E$808,3,-1),I$1)</f>
        <v>QB</v>
      </c>
      <c r="J3" t="str">
        <f>_xlfn.XLOOKUP(K3,D:D,A:A)</f>
        <v>BUF</v>
      </c>
      <c r="K3" t="str" cm="1">
        <f t="array" ref="K3:K808">_xlfn.CHOOSECOLS(_xlfn._xlws.SORT($C$3:$E$808,3,-1),K$1)</f>
        <v>Josh Allen</v>
      </c>
      <c r="L3" s="10" cm="1">
        <f t="array" ref="L3:L808">_xlfn.CHOOSECOLS(_xlfn._xlws.SORT($C$3:$E$808,3,-1),L$1)</f>
        <v>350.56135875894608</v>
      </c>
      <c r="M3">
        <f>_xlfn.XLOOKUP(K3,[2]Sheet5!$F:$F,[2]Sheet5!$J:$J,"NA")</f>
        <v>3</v>
      </c>
      <c r="N3" cm="1">
        <f t="array" ref="N3:N808">COUNTIFS(_xlfn.TAKE(_xlfn.ANCHORARRAY(I3),_xlfn.ANCHORARRAY(H3)),_xlfn.ANCHORARRAY(I3))</f>
        <v>1</v>
      </c>
      <c r="O3" cm="1">
        <f t="array" ref="O3:O808">_xlfn.ANCHORARRAY(N3)-M3:M808</f>
        <v>-2</v>
      </c>
      <c r="T3" t="s">
        <v>776</v>
      </c>
      <c r="U3" s="13" t="str">
        <f t="shared" ref="U3:U66" si="0">_xlfn.XLOOKUP(T3,C:C,D:D,"")</f>
        <v/>
      </c>
      <c r="V3" t="str">
        <f>IFERROR(U3/18,"")</f>
        <v/>
      </c>
      <c r="X3" t="s">
        <v>776</v>
      </c>
      <c r="Y3" s="13">
        <v>22.403400517512367</v>
      </c>
    </row>
    <row r="4" spans="1:25" hidden="1" x14ac:dyDescent="0.35">
      <c r="A4" t="str">
        <v>WAS</v>
      </c>
      <c r="B4" t="str">
        <v>Washington Commanders</v>
      </c>
      <c r="C4" t="str">
        <v>QB</v>
      </c>
      <c r="D4" s="10" t="str">
        <v>Marcus Mariota</v>
      </c>
      <c r="E4" s="10">
        <v>12.892046272158481</v>
      </c>
      <c r="F4" s="13">
        <v>0.75835566306814595</v>
      </c>
      <c r="H4">
        <v>2</v>
      </c>
      <c r="I4" t="str">
        <v>QB</v>
      </c>
      <c r="J4" t="str">
        <f t="shared" ref="J4:J67" si="1">_xlfn.XLOOKUP(K4,D:D,A:A)</f>
        <v>WAS</v>
      </c>
      <c r="K4" s="10" t="str">
        <v>Jayden Daniels</v>
      </c>
      <c r="L4" s="10">
        <v>343.00759220695886</v>
      </c>
      <c r="M4">
        <f>_xlfn.XLOOKUP(K4,[2]Sheet5!$F:$F,[2]Sheet5!$J:$J,"NA")</f>
        <v>5</v>
      </c>
      <c r="N4">
        <v>2</v>
      </c>
      <c r="O4">
        <v>-3</v>
      </c>
      <c r="T4" t="s">
        <v>411</v>
      </c>
      <c r="U4" s="13" t="str">
        <f t="shared" si="0"/>
        <v/>
      </c>
      <c r="V4" t="str">
        <f t="shared" ref="V4:V67" si="2">IFERROR(U4/18,"")</f>
        <v/>
      </c>
      <c r="X4" t="s">
        <v>411</v>
      </c>
      <c r="Y4" s="13">
        <v>12.797373855152559</v>
      </c>
    </row>
    <row r="5" spans="1:25" hidden="1" x14ac:dyDescent="0.35">
      <c r="A5" t="str">
        <v>WAS</v>
      </c>
      <c r="B5" t="str">
        <v>Washington Commanders</v>
      </c>
      <c r="C5" t="str">
        <v>QB</v>
      </c>
      <c r="D5" s="10" t="str">
        <v>Josh Johnson</v>
      </c>
      <c r="E5" s="10">
        <v>3.4793268671173809</v>
      </c>
      <c r="F5" s="13">
        <v>0.2046662863010224</v>
      </c>
      <c r="H5">
        <v>3</v>
      </c>
      <c r="I5" t="str">
        <v>QB</v>
      </c>
      <c r="J5" t="str">
        <f t="shared" si="1"/>
        <v>BAL</v>
      </c>
      <c r="K5" s="10" t="str">
        <v>Lamar Jackson</v>
      </c>
      <c r="L5" s="10">
        <v>339.9523818189565</v>
      </c>
      <c r="M5">
        <f>_xlfn.XLOOKUP(K5,[2]Sheet5!$F:$F,[2]Sheet5!$J:$J,"NA")</f>
        <v>1</v>
      </c>
      <c r="N5">
        <v>3</v>
      </c>
      <c r="O5">
        <v>2</v>
      </c>
      <c r="T5" t="s">
        <v>947</v>
      </c>
      <c r="U5" s="13" t="str">
        <f t="shared" si="0"/>
        <v/>
      </c>
      <c r="V5" t="str">
        <f t="shared" si="2"/>
        <v/>
      </c>
      <c r="X5" t="s">
        <v>947</v>
      </c>
      <c r="Y5" s="13">
        <v>14.814894699668303</v>
      </c>
    </row>
    <row r="6" spans="1:25" x14ac:dyDescent="0.35">
      <c r="A6" t="str">
        <v>WAS</v>
      </c>
      <c r="B6" t="str">
        <v>Washington Commanders</v>
      </c>
      <c r="C6" t="str">
        <v>QB</v>
      </c>
      <c r="D6" s="10" t="str">
        <v>Sam Hartman</v>
      </c>
      <c r="E6" s="10">
        <v>2.7063758287031932</v>
      </c>
      <c r="F6" s="13">
        <v>0.15919857815901137</v>
      </c>
      <c r="H6">
        <v>4</v>
      </c>
      <c r="I6" t="str">
        <v>WR</v>
      </c>
      <c r="J6" t="str">
        <f t="shared" si="1"/>
        <v>JAX</v>
      </c>
      <c r="K6" s="10" t="str">
        <v>Brian Thomas</v>
      </c>
      <c r="L6" s="10">
        <v>332.79818090325244</v>
      </c>
      <c r="M6">
        <f>_xlfn.XLOOKUP(K6,[2]Sheet5!$F:$F,[2]Sheet5!$J:$J,"NA")</f>
        <v>4</v>
      </c>
      <c r="N6">
        <v>1</v>
      </c>
      <c r="O6">
        <v>-3</v>
      </c>
      <c r="T6" t="s">
        <v>505</v>
      </c>
      <c r="U6" s="13" t="str">
        <f t="shared" si="0"/>
        <v/>
      </c>
      <c r="V6" t="str">
        <f t="shared" si="2"/>
        <v/>
      </c>
      <c r="X6" t="s">
        <v>505</v>
      </c>
      <c r="Y6" s="13">
        <v>16.031294671079159</v>
      </c>
    </row>
    <row r="7" spans="1:25" hidden="1" x14ac:dyDescent="0.35">
      <c r="A7" t="str">
        <v>WAS</v>
      </c>
      <c r="B7" t="str">
        <v>Washington Commanders</v>
      </c>
      <c r="C7" t="str">
        <v>QB</v>
      </c>
      <c r="D7" s="10" t="str">
        <v>All Other</v>
      </c>
      <c r="E7" s="10">
        <v>4.7254144184208817</v>
      </c>
      <c r="F7" s="13">
        <v>0.27796555402475775</v>
      </c>
      <c r="H7">
        <v>5</v>
      </c>
      <c r="I7" t="str">
        <v>QB</v>
      </c>
      <c r="J7" t="str">
        <f t="shared" si="1"/>
        <v>DEN</v>
      </c>
      <c r="K7" s="10" t="str">
        <v>Bo Nix</v>
      </c>
      <c r="L7" s="10">
        <v>331.06015189074975</v>
      </c>
      <c r="M7">
        <f>_xlfn.XLOOKUP(K7,[2]Sheet5!$F:$F,[2]Sheet5!$J:$J,"NA")</f>
        <v>7</v>
      </c>
      <c r="N7">
        <v>4</v>
      </c>
      <c r="O7">
        <v>-3</v>
      </c>
      <c r="T7" t="s">
        <v>455</v>
      </c>
      <c r="U7" s="13" t="str">
        <f t="shared" si="0"/>
        <v/>
      </c>
      <c r="V7" t="str">
        <f t="shared" si="2"/>
        <v/>
      </c>
      <c r="X7" t="s">
        <v>455</v>
      </c>
      <c r="Y7" s="13">
        <v>12.202653796046157</v>
      </c>
    </row>
    <row r="8" spans="1:25" hidden="1" x14ac:dyDescent="0.35">
      <c r="A8" t="str">
        <v>WAS</v>
      </c>
      <c r="B8" t="str">
        <v>Washington Commanders</v>
      </c>
      <c r="C8" t="str">
        <v>QB</v>
      </c>
      <c r="D8" s="10">
        <v>0</v>
      </c>
      <c r="E8" s="10">
        <v>0</v>
      </c>
      <c r="F8" s="13">
        <v>0</v>
      </c>
      <c r="H8">
        <v>6</v>
      </c>
      <c r="I8" t="str">
        <v>QB</v>
      </c>
      <c r="J8" t="str">
        <f t="shared" si="1"/>
        <v>KC</v>
      </c>
      <c r="K8" s="10" t="str">
        <v>Patrick Mahomes</v>
      </c>
      <c r="L8" s="10">
        <v>329.91960169883401</v>
      </c>
      <c r="M8">
        <f>_xlfn.XLOOKUP(K8,[2]Sheet5!$F:$F,[2]Sheet5!$J:$J,"NA")</f>
        <v>12</v>
      </c>
      <c r="N8">
        <v>5</v>
      </c>
      <c r="O8">
        <v>-7</v>
      </c>
      <c r="T8" t="s">
        <v>1046</v>
      </c>
      <c r="U8" s="13" t="str">
        <f t="shared" si="0"/>
        <v/>
      </c>
      <c r="V8" t="str">
        <f t="shared" si="2"/>
        <v/>
      </c>
      <c r="X8" t="s">
        <v>1046</v>
      </c>
      <c r="Y8" s="13">
        <v>9.4379199797927598</v>
      </c>
    </row>
    <row r="9" spans="1:25" hidden="1" x14ac:dyDescent="0.35">
      <c r="A9" t="str">
        <v>WAS</v>
      </c>
      <c r="B9" t="str">
        <v>Washington Commanders</v>
      </c>
      <c r="C9" t="str">
        <v>QB</v>
      </c>
      <c r="D9" s="10">
        <v>0</v>
      </c>
      <c r="E9" s="10">
        <v>0</v>
      </c>
      <c r="F9" s="13">
        <v>0</v>
      </c>
      <c r="H9">
        <v>7</v>
      </c>
      <c r="I9" t="str">
        <v>QB</v>
      </c>
      <c r="J9" t="str">
        <f t="shared" si="1"/>
        <v>LAC</v>
      </c>
      <c r="K9" s="10" t="str">
        <v>Justin Herbert</v>
      </c>
      <c r="L9" s="10">
        <v>314.24178855089701</v>
      </c>
      <c r="M9">
        <f>_xlfn.XLOOKUP(K9,[2]Sheet5!$F:$F,[2]Sheet5!$J:$J,"NA")</f>
        <v>11</v>
      </c>
      <c r="N9">
        <v>6</v>
      </c>
      <c r="O9">
        <v>-5</v>
      </c>
      <c r="T9" t="s">
        <v>697</v>
      </c>
      <c r="U9" s="13" t="str">
        <f t="shared" si="0"/>
        <v/>
      </c>
      <c r="V9" t="str">
        <f t="shared" si="2"/>
        <v/>
      </c>
      <c r="X9" t="s">
        <v>697</v>
      </c>
      <c r="Y9" s="13">
        <v>10.26510303334163</v>
      </c>
    </row>
    <row r="10" spans="1:25" hidden="1" x14ac:dyDescent="0.35">
      <c r="A10" t="str">
        <v>WAS</v>
      </c>
      <c r="B10" t="str">
        <v>Washington Commanders</v>
      </c>
      <c r="C10" t="str">
        <v>RB</v>
      </c>
      <c r="D10" s="10" t="str">
        <v>Brian Robinson</v>
      </c>
      <c r="E10" s="10">
        <v>131.44688581583307</v>
      </c>
      <c r="F10" s="13">
        <v>7.7321697538725331</v>
      </c>
      <c r="H10">
        <v>8</v>
      </c>
      <c r="I10" t="str">
        <v>QB</v>
      </c>
      <c r="J10" t="str">
        <f t="shared" si="1"/>
        <v>NYJ</v>
      </c>
      <c r="K10" s="10" t="str">
        <v>Justin Fields</v>
      </c>
      <c r="L10" s="10">
        <v>309.58278158062416</v>
      </c>
      <c r="M10">
        <f>_xlfn.XLOOKUP(K10,[2]Sheet5!$F:$F,[2]Sheet5!$J:$J,"NA")</f>
        <v>31</v>
      </c>
      <c r="N10">
        <v>7</v>
      </c>
      <c r="O10">
        <v>-24</v>
      </c>
      <c r="T10" t="s">
        <v>1064</v>
      </c>
      <c r="U10" s="13" t="str">
        <f t="shared" si="0"/>
        <v/>
      </c>
      <c r="V10" t="str">
        <f t="shared" si="2"/>
        <v/>
      </c>
      <c r="X10" t="s">
        <v>1064</v>
      </c>
      <c r="Y10" s="13">
        <v>9.4769796878765522</v>
      </c>
    </row>
    <row r="11" spans="1:25" hidden="1" x14ac:dyDescent="0.35">
      <c r="A11" t="str">
        <v>WAS</v>
      </c>
      <c r="B11" t="str">
        <v>Washington Commanders</v>
      </c>
      <c r="C11" t="str">
        <v>RB</v>
      </c>
      <c r="D11" s="10" t="str">
        <v>Austin Ekeler</v>
      </c>
      <c r="E11" s="10">
        <v>177.66522534085095</v>
      </c>
      <c r="F11" s="13">
        <v>10.45089560828535</v>
      </c>
      <c r="H11">
        <v>9</v>
      </c>
      <c r="I11" t="str">
        <v>QB</v>
      </c>
      <c r="J11" t="str">
        <f t="shared" si="1"/>
        <v>LV</v>
      </c>
      <c r="K11" s="10" t="str">
        <v>Geno Smith</v>
      </c>
      <c r="L11" s="10">
        <v>309.01289715951486</v>
      </c>
      <c r="M11">
        <f>_xlfn.XLOOKUP(K11,[2]Sheet5!$F:$F,[2]Sheet5!$J:$J,"NA")</f>
        <v>14</v>
      </c>
      <c r="N11">
        <v>8</v>
      </c>
      <c r="O11">
        <v>-6</v>
      </c>
      <c r="T11" t="s">
        <v>407</v>
      </c>
      <c r="U11" s="13" t="str">
        <f t="shared" si="0"/>
        <v/>
      </c>
      <c r="V11" t="str">
        <f t="shared" si="2"/>
        <v/>
      </c>
      <c r="X11" t="s">
        <v>407</v>
      </c>
      <c r="Y11" s="13">
        <v>15.056144179194673</v>
      </c>
    </row>
    <row r="12" spans="1:25" hidden="1" x14ac:dyDescent="0.35">
      <c r="A12" t="str">
        <v>WAS</v>
      </c>
      <c r="B12" t="str">
        <v>Washington Commanders</v>
      </c>
      <c r="C12" t="str">
        <v>RB</v>
      </c>
      <c r="D12" s="10" t="str">
        <v>Jeremy McNichols</v>
      </c>
      <c r="E12" s="10">
        <v>37.23345530755654</v>
      </c>
      <c r="F12" s="13">
        <v>2.190203253385679</v>
      </c>
      <c r="H12">
        <v>10</v>
      </c>
      <c r="I12" t="str">
        <v>QB</v>
      </c>
      <c r="J12" t="str">
        <f t="shared" si="1"/>
        <v>CLE</v>
      </c>
      <c r="K12" s="10" t="str">
        <v>Deshaun Watson</v>
      </c>
      <c r="L12" s="10">
        <v>308.91319492673222</v>
      </c>
      <c r="M12">
        <f>_xlfn.XLOOKUP(K12,[2]Sheet5!$F:$F,[2]Sheet5!$J:$J,"NA")</f>
        <v>40</v>
      </c>
      <c r="N12">
        <v>9</v>
      </c>
      <c r="O12">
        <v>-31</v>
      </c>
      <c r="T12" t="s">
        <v>1074</v>
      </c>
      <c r="U12" s="13" t="str">
        <f t="shared" si="0"/>
        <v/>
      </c>
      <c r="V12" t="str">
        <f t="shared" si="2"/>
        <v/>
      </c>
      <c r="X12" t="s">
        <v>1074</v>
      </c>
      <c r="Y12" s="13">
        <v>3.8922606482504278</v>
      </c>
    </row>
    <row r="13" spans="1:25" hidden="1" x14ac:dyDescent="0.35">
      <c r="A13" t="str">
        <v>WAS</v>
      </c>
      <c r="B13" t="str">
        <v>Washington Commanders</v>
      </c>
      <c r="C13" t="str">
        <v>RB</v>
      </c>
      <c r="D13" s="10" t="str">
        <v>Chris Rodriguez</v>
      </c>
      <c r="E13" s="10">
        <v>23.559837593257743</v>
      </c>
      <c r="F13" s="13">
        <v>1.3858727996033966</v>
      </c>
      <c r="H13">
        <v>11</v>
      </c>
      <c r="I13" t="str">
        <v>QB</v>
      </c>
      <c r="J13" t="str">
        <f t="shared" si="1"/>
        <v>CHI</v>
      </c>
      <c r="K13" s="10" t="str">
        <v>Caleb Williams</v>
      </c>
      <c r="L13" s="10">
        <v>308.48200867933548</v>
      </c>
      <c r="M13">
        <f>_xlfn.XLOOKUP(K13,[2]Sheet5!$F:$F,[2]Sheet5!$J:$J,"NA")</f>
        <v>16</v>
      </c>
      <c r="N13">
        <v>10</v>
      </c>
      <c r="O13">
        <v>-6</v>
      </c>
      <c r="T13" t="s">
        <v>1095</v>
      </c>
      <c r="U13" s="13" t="str">
        <f t="shared" si="0"/>
        <v/>
      </c>
      <c r="V13" t="str">
        <f t="shared" si="2"/>
        <v/>
      </c>
      <c r="X13" t="s">
        <v>1095</v>
      </c>
      <c r="Y13" s="13">
        <v>0.81068175887049665</v>
      </c>
    </row>
    <row r="14" spans="1:25" hidden="1" x14ac:dyDescent="0.35">
      <c r="A14" t="str">
        <v>WAS</v>
      </c>
      <c r="B14" t="str">
        <v>Washington Commanders</v>
      </c>
      <c r="C14" t="str">
        <v>RB</v>
      </c>
      <c r="D14" s="10" t="str">
        <v>All Other</v>
      </c>
      <c r="E14" s="10">
        <v>4.9918576467546405</v>
      </c>
      <c r="F14" s="13">
        <v>0.29363868510321417</v>
      </c>
      <c r="H14">
        <v>12</v>
      </c>
      <c r="I14" t="str">
        <v>QB</v>
      </c>
      <c r="J14" t="str">
        <f t="shared" si="1"/>
        <v>TB</v>
      </c>
      <c r="K14" s="10" t="str">
        <v>Baker Mayfield</v>
      </c>
      <c r="L14" s="10">
        <v>305.5528509806972</v>
      </c>
      <c r="M14">
        <f>_xlfn.XLOOKUP(K14,[2]Sheet5!$F:$F,[2]Sheet5!$J:$J,"NA")</f>
        <v>4</v>
      </c>
      <c r="N14">
        <v>11</v>
      </c>
      <c r="O14">
        <v>7</v>
      </c>
      <c r="T14" t="s">
        <v>391</v>
      </c>
      <c r="U14" s="13" t="str">
        <f t="shared" si="0"/>
        <v/>
      </c>
      <c r="V14" t="str">
        <f t="shared" si="2"/>
        <v/>
      </c>
      <c r="X14" t="s">
        <v>391</v>
      </c>
      <c r="Y14" s="13">
        <v>9.4601985345742108</v>
      </c>
    </row>
    <row r="15" spans="1:25" hidden="1" x14ac:dyDescent="0.35">
      <c r="A15" t="str">
        <v>WAS</v>
      </c>
      <c r="B15" t="str">
        <v>Washington Commanders</v>
      </c>
      <c r="C15" t="str">
        <v>RB</v>
      </c>
      <c r="D15" s="10">
        <v>0</v>
      </c>
      <c r="E15" s="10">
        <v>0</v>
      </c>
      <c r="F15" s="13">
        <v>0</v>
      </c>
      <c r="H15">
        <v>13</v>
      </c>
      <c r="I15" t="str">
        <v>QB</v>
      </c>
      <c r="J15" t="str">
        <f t="shared" si="1"/>
        <v>MIN</v>
      </c>
      <c r="K15" s="10" t="str">
        <v>J.J. McCarthy</v>
      </c>
      <c r="L15" s="10">
        <v>298.97097048749549</v>
      </c>
      <c r="M15" s="114" t="str">
        <f>_xlfn.XLOOKUP(K15,[2]Sheet5!$F:$F,[2]Sheet5!$J:$J,"NA")</f>
        <v>NA</v>
      </c>
      <c r="N15" s="114">
        <v>12</v>
      </c>
      <c r="O15" t="e">
        <v>#VALUE!</v>
      </c>
      <c r="T15" t="s">
        <v>912</v>
      </c>
      <c r="U15" s="13" t="str">
        <f t="shared" si="0"/>
        <v/>
      </c>
      <c r="V15" t="str">
        <f t="shared" si="2"/>
        <v/>
      </c>
      <c r="X15" t="s">
        <v>912</v>
      </c>
      <c r="Y15" s="13">
        <v>11.368875584551594</v>
      </c>
    </row>
    <row r="16" spans="1:25" x14ac:dyDescent="0.35">
      <c r="A16" t="str">
        <v>WAS</v>
      </c>
      <c r="B16" t="str">
        <v>Washington Commanders</v>
      </c>
      <c r="C16" t="str">
        <v>RB</v>
      </c>
      <c r="D16" s="10">
        <v>0</v>
      </c>
      <c r="E16" s="10">
        <v>0</v>
      </c>
      <c r="F16" s="13">
        <v>0</v>
      </c>
      <c r="H16">
        <v>14</v>
      </c>
      <c r="I16" t="str">
        <v>WR</v>
      </c>
      <c r="J16" t="str">
        <f t="shared" si="1"/>
        <v>LAC</v>
      </c>
      <c r="K16" s="10" t="str">
        <v>Ladd McConkey</v>
      </c>
      <c r="L16" s="10">
        <v>296.71344471133227</v>
      </c>
      <c r="M16">
        <f>_xlfn.XLOOKUP(K16,[2]Sheet5!$F:$F,[2]Sheet5!$J:$J,"NA")</f>
        <v>13</v>
      </c>
      <c r="N16">
        <v>2</v>
      </c>
      <c r="O16">
        <v>-11</v>
      </c>
      <c r="T16" t="s">
        <v>594</v>
      </c>
      <c r="U16" s="13" t="str">
        <f t="shared" si="0"/>
        <v/>
      </c>
      <c r="V16" t="str">
        <f t="shared" si="2"/>
        <v/>
      </c>
      <c r="X16" t="s">
        <v>594</v>
      </c>
      <c r="Y16" s="13">
        <v>1.9054041563510766</v>
      </c>
    </row>
    <row r="17" spans="1:25" x14ac:dyDescent="0.35">
      <c r="A17" t="str">
        <v>WAS</v>
      </c>
      <c r="B17" t="str">
        <v>Washington Commanders</v>
      </c>
      <c r="C17" t="str">
        <v>WR</v>
      </c>
      <c r="D17" s="10" t="str">
        <v>Terry McLaurin</v>
      </c>
      <c r="E17" s="10">
        <v>218.75196404451921</v>
      </c>
      <c r="F17" s="13">
        <v>12.86776259085407</v>
      </c>
      <c r="H17">
        <v>15</v>
      </c>
      <c r="I17" t="str">
        <v>WR</v>
      </c>
      <c r="J17" t="str">
        <f t="shared" si="1"/>
        <v>MIN</v>
      </c>
      <c r="K17" s="10" t="str">
        <v>Justin Jefferson</v>
      </c>
      <c r="L17" s="10">
        <v>296.33101439349201</v>
      </c>
      <c r="M17">
        <f>_xlfn.XLOOKUP(K17,[2]Sheet5!$F:$F,[2]Sheet5!$J:$J,"NA")</f>
        <v>2</v>
      </c>
      <c r="N17">
        <v>3</v>
      </c>
      <c r="O17">
        <v>1</v>
      </c>
      <c r="T17" t="s">
        <v>1072</v>
      </c>
      <c r="U17" s="13" t="str">
        <f t="shared" si="0"/>
        <v/>
      </c>
      <c r="V17" t="str">
        <f t="shared" si="2"/>
        <v/>
      </c>
      <c r="X17" t="s">
        <v>1072</v>
      </c>
      <c r="Y17" s="13">
        <v>2.6903607949152986</v>
      </c>
    </row>
    <row r="18" spans="1:25" hidden="1" x14ac:dyDescent="0.35">
      <c r="A18" t="str">
        <v>WAS</v>
      </c>
      <c r="B18" t="str">
        <v>Washington Commanders</v>
      </c>
      <c r="C18" t="str">
        <v>WR</v>
      </c>
      <c r="D18" s="10" t="str">
        <v>Deebo Samuel</v>
      </c>
      <c r="E18" s="10">
        <v>208.29412098233271</v>
      </c>
      <c r="F18" s="13">
        <v>12.252595351901924</v>
      </c>
      <c r="H18">
        <v>16</v>
      </c>
      <c r="I18" t="str">
        <v>QB</v>
      </c>
      <c r="J18" t="str">
        <f t="shared" si="1"/>
        <v>DAL</v>
      </c>
      <c r="K18" s="10" t="str">
        <v>Dak Prescott</v>
      </c>
      <c r="L18" s="10">
        <v>296.28677879761455</v>
      </c>
      <c r="M18">
        <f>_xlfn.XLOOKUP(K18,[2]Sheet5!$F:$F,[2]Sheet5!$J:$J,"NA")</f>
        <v>32</v>
      </c>
      <c r="N18">
        <v>13</v>
      </c>
      <c r="O18">
        <v>-19</v>
      </c>
      <c r="T18" t="s">
        <v>619</v>
      </c>
      <c r="U18" s="13" t="str">
        <f t="shared" si="0"/>
        <v/>
      </c>
      <c r="V18" t="str">
        <f t="shared" si="2"/>
        <v/>
      </c>
      <c r="X18" t="s">
        <v>619</v>
      </c>
      <c r="Y18" s="13">
        <v>6.8180030699270677</v>
      </c>
    </row>
    <row r="19" spans="1:25" hidden="1" x14ac:dyDescent="0.35">
      <c r="A19" t="str">
        <v>WAS</v>
      </c>
      <c r="B19" t="str">
        <v>Washington Commanders</v>
      </c>
      <c r="C19" t="str">
        <v>WR</v>
      </c>
      <c r="D19" s="10" t="str">
        <v>Noah Brown</v>
      </c>
      <c r="E19" s="10">
        <v>92.384042317396194</v>
      </c>
      <c r="F19" s="13">
        <v>5.4343554304350699</v>
      </c>
      <c r="H19">
        <v>17</v>
      </c>
      <c r="I19" t="str">
        <v>QB</v>
      </c>
      <c r="J19" t="str">
        <f t="shared" si="1"/>
        <v>PHI</v>
      </c>
      <c r="K19" s="10" t="str">
        <v>Jalen Hurts</v>
      </c>
      <c r="L19" s="10">
        <v>295.61656532362588</v>
      </c>
      <c r="M19">
        <f>_xlfn.XLOOKUP(K19,[2]Sheet5!$F:$F,[2]Sheet5!$J:$J,"NA")</f>
        <v>8</v>
      </c>
      <c r="N19">
        <v>14</v>
      </c>
      <c r="O19">
        <v>6</v>
      </c>
      <c r="T19" t="s">
        <v>728</v>
      </c>
      <c r="U19" s="13" t="str">
        <f t="shared" si="0"/>
        <v/>
      </c>
      <c r="V19" t="str">
        <f t="shared" si="2"/>
        <v/>
      </c>
      <c r="X19" t="s">
        <v>728</v>
      </c>
      <c r="Y19" s="13">
        <v>0.72969630992441181</v>
      </c>
    </row>
    <row r="20" spans="1:25" x14ac:dyDescent="0.35">
      <c r="A20" t="str">
        <v>WAS</v>
      </c>
      <c r="B20" t="str">
        <v>Washington Commanders</v>
      </c>
      <c r="C20" t="str">
        <v>WR</v>
      </c>
      <c r="D20" s="10" t="str">
        <v>Michael Gallup</v>
      </c>
      <c r="E20" s="10">
        <v>84.302501327860227</v>
      </c>
      <c r="F20" s="13">
        <v>4.9589706663447188</v>
      </c>
      <c r="H20">
        <v>18</v>
      </c>
      <c r="I20" t="str">
        <v>WR</v>
      </c>
      <c r="J20" t="str">
        <f t="shared" si="1"/>
        <v>MIA</v>
      </c>
      <c r="K20" s="10" t="str">
        <v>Tyreek Hill</v>
      </c>
      <c r="L20" s="10">
        <v>295.29494209015564</v>
      </c>
      <c r="M20">
        <f>_xlfn.XLOOKUP(K20,[2]Sheet5!$F:$F,[2]Sheet5!$J:$J,"NA")</f>
        <v>18</v>
      </c>
      <c r="N20">
        <v>4</v>
      </c>
      <c r="O20">
        <v>-14</v>
      </c>
      <c r="T20" t="s">
        <v>413</v>
      </c>
      <c r="U20" s="13" t="str">
        <f t="shared" si="0"/>
        <v/>
      </c>
      <c r="V20" t="str">
        <f t="shared" si="2"/>
        <v/>
      </c>
      <c r="X20" t="s">
        <v>413</v>
      </c>
      <c r="Y20" s="13" t="s">
        <v>1546</v>
      </c>
    </row>
    <row r="21" spans="1:25" hidden="1" x14ac:dyDescent="0.35">
      <c r="A21" t="str">
        <v>WAS</v>
      </c>
      <c r="B21" t="str">
        <v>Washington Commanders</v>
      </c>
      <c r="C21" t="str">
        <v>WR</v>
      </c>
      <c r="D21" s="10" t="str">
        <v>All Other</v>
      </c>
      <c r="E21" s="10">
        <v>7.5494158374297875</v>
      </c>
      <c r="F21" s="13">
        <v>0.44408328455469337</v>
      </c>
      <c r="H21">
        <v>19</v>
      </c>
      <c r="I21" t="str">
        <v>QB</v>
      </c>
      <c r="J21" t="str">
        <f t="shared" si="1"/>
        <v>CIN</v>
      </c>
      <c r="K21" s="10" t="str">
        <v>Joe Burrow</v>
      </c>
      <c r="L21" s="10">
        <v>289.94276543379141</v>
      </c>
      <c r="M21">
        <f>_xlfn.XLOOKUP(K21,[2]Sheet5!$F:$F,[2]Sheet5!$J:$J,"NA")</f>
        <v>2</v>
      </c>
      <c r="N21">
        <v>15</v>
      </c>
      <c r="O21">
        <v>13</v>
      </c>
      <c r="T21" t="s">
        <v>1531</v>
      </c>
      <c r="U21" s="13" t="str">
        <f t="shared" si="0"/>
        <v/>
      </c>
      <c r="V21" t="str">
        <f t="shared" si="2"/>
        <v/>
      </c>
      <c r="X21" t="s">
        <v>1531</v>
      </c>
      <c r="Y21" s="13" t="s">
        <v>1546</v>
      </c>
    </row>
    <row r="22" spans="1:25" hidden="1" x14ac:dyDescent="0.35">
      <c r="A22" t="str">
        <v>WAS</v>
      </c>
      <c r="B22" t="str">
        <v>Washington Commanders</v>
      </c>
      <c r="C22" t="str">
        <v>WR</v>
      </c>
      <c r="D22" s="10">
        <v>0</v>
      </c>
      <c r="E22" s="10">
        <v>0</v>
      </c>
      <c r="F22" s="13">
        <v>0</v>
      </c>
      <c r="H22">
        <v>20</v>
      </c>
      <c r="I22" t="str">
        <v>QB</v>
      </c>
      <c r="J22" t="str">
        <f t="shared" si="1"/>
        <v>SF</v>
      </c>
      <c r="K22" s="10" t="str">
        <v>Brock Purdy</v>
      </c>
      <c r="L22" s="10">
        <v>287.05895417238401</v>
      </c>
      <c r="M22">
        <f>_xlfn.XLOOKUP(K22,[2]Sheet5!$F:$F,[2]Sheet5!$J:$J,"NA")</f>
        <v>13</v>
      </c>
      <c r="N22">
        <v>16</v>
      </c>
      <c r="O22">
        <v>3</v>
      </c>
      <c r="T22" t="s">
        <v>1065</v>
      </c>
      <c r="U22" s="13" t="str">
        <f t="shared" si="0"/>
        <v/>
      </c>
      <c r="V22" t="str">
        <f t="shared" si="2"/>
        <v/>
      </c>
      <c r="X22" t="s">
        <v>1065</v>
      </c>
      <c r="Y22" s="13">
        <v>5.4152358511532634</v>
      </c>
    </row>
    <row r="23" spans="1:25" hidden="1" x14ac:dyDescent="0.35">
      <c r="A23" t="str">
        <v>WAS</v>
      </c>
      <c r="B23" t="str">
        <v>Washington Commanders</v>
      </c>
      <c r="C23" t="str">
        <v>WR</v>
      </c>
      <c r="D23" s="10">
        <v>0</v>
      </c>
      <c r="E23" s="10">
        <v>0</v>
      </c>
      <c r="F23" s="13">
        <v>0</v>
      </c>
      <c r="H23">
        <v>21</v>
      </c>
      <c r="I23" t="str">
        <v>QB</v>
      </c>
      <c r="J23" t="str">
        <f t="shared" si="1"/>
        <v>NYG</v>
      </c>
      <c r="K23" s="10" t="str">
        <v>Russell Wilson</v>
      </c>
      <c r="L23" s="10">
        <v>283.89659284402552</v>
      </c>
      <c r="M23">
        <f>_xlfn.XLOOKUP(K23,[2]Sheet5!$F:$F,[2]Sheet5!$J:$J,"NA")</f>
        <v>24</v>
      </c>
      <c r="N23">
        <v>17</v>
      </c>
      <c r="O23">
        <v>-7</v>
      </c>
      <c r="T23" t="s">
        <v>797</v>
      </c>
      <c r="U23" s="13" t="str">
        <f t="shared" si="0"/>
        <v/>
      </c>
      <c r="V23" t="str">
        <f t="shared" si="2"/>
        <v/>
      </c>
      <c r="X23" t="s">
        <v>797</v>
      </c>
      <c r="Y23" s="13" t="s">
        <v>1546</v>
      </c>
    </row>
    <row r="24" spans="1:25" x14ac:dyDescent="0.35">
      <c r="A24" t="str">
        <v>WAS</v>
      </c>
      <c r="B24" t="str">
        <v>Washington Commanders</v>
      </c>
      <c r="C24" t="str">
        <v>TE</v>
      </c>
      <c r="D24" s="10" t="str">
        <v>Zach Ertz</v>
      </c>
      <c r="E24" s="10">
        <v>100.68440407187808</v>
      </c>
      <c r="F24" s="13">
        <v>5.9226120042281218</v>
      </c>
      <c r="H24">
        <v>22</v>
      </c>
      <c r="I24" t="str">
        <v>WR</v>
      </c>
      <c r="J24" t="str">
        <f t="shared" si="1"/>
        <v>DAL</v>
      </c>
      <c r="K24" s="10" t="str">
        <v>CeeDee Lamb</v>
      </c>
      <c r="L24" s="10">
        <v>281.21368558935563</v>
      </c>
      <c r="M24">
        <f>_xlfn.XLOOKUP(K24,[2]Sheet5!$F:$F,[2]Sheet5!$J:$J,"NA")</f>
        <v>8</v>
      </c>
      <c r="N24">
        <v>5</v>
      </c>
      <c r="O24">
        <v>-3</v>
      </c>
      <c r="T24" t="s">
        <v>739</v>
      </c>
      <c r="U24" s="13" t="str">
        <f t="shared" si="0"/>
        <v/>
      </c>
      <c r="V24" t="str">
        <f t="shared" si="2"/>
        <v/>
      </c>
      <c r="X24" t="s">
        <v>739</v>
      </c>
      <c r="Y24" s="13">
        <v>13.490404398921775</v>
      </c>
    </row>
    <row r="25" spans="1:25" hidden="1" x14ac:dyDescent="0.35">
      <c r="A25" t="str">
        <v>WAS</v>
      </c>
      <c r="B25" t="str">
        <v>Washington Commanders</v>
      </c>
      <c r="C25" t="str">
        <v>TE</v>
      </c>
      <c r="D25" s="10" t="str">
        <v>John Bates</v>
      </c>
      <c r="E25" s="10">
        <v>37.600776946983515</v>
      </c>
      <c r="F25" s="13">
        <v>2.2118104086460892</v>
      </c>
      <c r="H25">
        <v>23</v>
      </c>
      <c r="I25" t="str">
        <v>QB</v>
      </c>
      <c r="J25" t="str">
        <f t="shared" si="1"/>
        <v>HOU</v>
      </c>
      <c r="K25" s="10" t="str">
        <v>C.J. Stroud</v>
      </c>
      <c r="L25" s="10">
        <v>281.19842456335385</v>
      </c>
      <c r="M25">
        <f>_xlfn.XLOOKUP(K25,[2]Sheet5!$F:$F,[2]Sheet5!$J:$J,"NA")</f>
        <v>18</v>
      </c>
      <c r="N25">
        <v>18</v>
      </c>
      <c r="O25">
        <v>0</v>
      </c>
      <c r="T25" t="s">
        <v>876</v>
      </c>
      <c r="U25" s="13" t="str">
        <f t="shared" si="0"/>
        <v/>
      </c>
      <c r="V25" t="str">
        <f t="shared" si="2"/>
        <v/>
      </c>
      <c r="X25" t="s">
        <v>876</v>
      </c>
      <c r="Y25" s="13">
        <v>12.754787201756294</v>
      </c>
    </row>
    <row r="26" spans="1:25" hidden="1" x14ac:dyDescent="0.35">
      <c r="A26" t="str">
        <v>WAS</v>
      </c>
      <c r="B26" t="str">
        <v>Washington Commanders</v>
      </c>
      <c r="C26" t="str">
        <v>TE</v>
      </c>
      <c r="D26" s="10" t="str">
        <v>Ben Sinnott</v>
      </c>
      <c r="E26" s="10">
        <v>9.3537865760412586</v>
      </c>
      <c r="F26" s="13">
        <v>0.55022273976713287</v>
      </c>
      <c r="H26">
        <v>24</v>
      </c>
      <c r="I26" t="str">
        <v>QB</v>
      </c>
      <c r="J26" t="str">
        <f t="shared" si="1"/>
        <v>JAX</v>
      </c>
      <c r="K26" s="10" t="str">
        <v>Trevor Lawrence</v>
      </c>
      <c r="L26" s="10">
        <v>280.10875466641329</v>
      </c>
      <c r="M26">
        <f>_xlfn.XLOOKUP(K26,[2]Sheet5!$F:$F,[2]Sheet5!$J:$J,"NA")</f>
        <v>27</v>
      </c>
      <c r="N26">
        <v>19</v>
      </c>
      <c r="O26">
        <v>-8</v>
      </c>
      <c r="T26" t="s">
        <v>793</v>
      </c>
      <c r="U26" s="13" t="str">
        <f t="shared" si="0"/>
        <v/>
      </c>
      <c r="V26" t="str">
        <f t="shared" si="2"/>
        <v/>
      </c>
      <c r="X26" t="s">
        <v>793</v>
      </c>
      <c r="Y26" s="13">
        <v>18.937156080601053</v>
      </c>
    </row>
    <row r="27" spans="1:25" hidden="1" x14ac:dyDescent="0.35">
      <c r="A27" t="str">
        <v>WAS</v>
      </c>
      <c r="B27" t="str">
        <v>Washington Commanders</v>
      </c>
      <c r="C27" t="str">
        <v>TE</v>
      </c>
      <c r="D27" s="10" t="str">
        <v>Colson Yankoff</v>
      </c>
      <c r="E27" s="10">
        <v>3.5672037402637944</v>
      </c>
      <c r="F27" s="13">
        <v>0.20983551413316437</v>
      </c>
      <c r="H27">
        <v>25</v>
      </c>
      <c r="I27" t="str">
        <v>QB</v>
      </c>
      <c r="J27" t="str">
        <f t="shared" si="1"/>
        <v>IND</v>
      </c>
      <c r="K27" s="10" t="str">
        <v>Anthony Richardson</v>
      </c>
      <c r="L27" s="10">
        <v>273.75261665185008</v>
      </c>
      <c r="M27">
        <f>_xlfn.XLOOKUP(K27,[2]Sheet5!$F:$F,[2]Sheet5!$J:$J,"NA")</f>
        <v>25</v>
      </c>
      <c r="N27">
        <v>20</v>
      </c>
      <c r="O27">
        <v>-5</v>
      </c>
      <c r="T27" t="s">
        <v>1071</v>
      </c>
      <c r="U27" s="13" t="str">
        <f t="shared" si="0"/>
        <v/>
      </c>
      <c r="V27" t="str">
        <f t="shared" si="2"/>
        <v/>
      </c>
      <c r="X27" t="s">
        <v>1071</v>
      </c>
      <c r="Y27" s="13">
        <v>16.177341860551678</v>
      </c>
    </row>
    <row r="28" spans="1:25" hidden="1" x14ac:dyDescent="0.35">
      <c r="A28" t="str">
        <v>WAS</v>
      </c>
      <c r="B28" t="str">
        <v>Washington Commanders</v>
      </c>
      <c r="C28" t="str">
        <v>TE</v>
      </c>
      <c r="D28" s="10" t="str">
        <v>All Other</v>
      </c>
      <c r="E28" s="10">
        <v>2.0309986855509967</v>
      </c>
      <c r="F28" s="13">
        <v>0.11947051091476452</v>
      </c>
      <c r="H28">
        <v>26</v>
      </c>
      <c r="I28" t="str">
        <v>QB</v>
      </c>
      <c r="J28" t="str">
        <f t="shared" si="1"/>
        <v>MIA</v>
      </c>
      <c r="K28" s="10" t="str">
        <v>Tua Tagovailoa</v>
      </c>
      <c r="L28" s="10">
        <v>272.90473700263811</v>
      </c>
      <c r="M28">
        <f>_xlfn.XLOOKUP(K28,[2]Sheet5!$F:$F,[2]Sheet5!$J:$J,"NA")</f>
        <v>21</v>
      </c>
      <c r="N28">
        <v>21</v>
      </c>
      <c r="O28">
        <v>0</v>
      </c>
      <c r="T28" t="s">
        <v>502</v>
      </c>
      <c r="U28" s="13" t="str">
        <f t="shared" si="0"/>
        <v/>
      </c>
      <c r="V28" t="str">
        <f t="shared" si="2"/>
        <v/>
      </c>
      <c r="X28" t="s">
        <v>502</v>
      </c>
      <c r="Y28" s="13">
        <v>9.4629532453556529</v>
      </c>
    </row>
    <row r="29" spans="1:25" hidden="1" x14ac:dyDescent="0.35">
      <c r="A29" t="str">
        <v>TEN</v>
      </c>
      <c r="B29" t="str">
        <v>Tennessee Titans</v>
      </c>
      <c r="C29" t="str">
        <v>QB</v>
      </c>
      <c r="D29" s="13" t="str">
        <v>Will Levis</v>
      </c>
      <c r="E29" s="13">
        <v>224.97538243015808</v>
      </c>
      <c r="F29" s="13">
        <v>13.233846025303416</v>
      </c>
      <c r="H29">
        <v>27</v>
      </c>
      <c r="I29" t="str">
        <v>TE</v>
      </c>
      <c r="J29" t="str">
        <f t="shared" si="1"/>
        <v>LV</v>
      </c>
      <c r="K29" s="10" t="str">
        <v>Brock Bowers</v>
      </c>
      <c r="L29" s="10">
        <v>271.07498673245402</v>
      </c>
      <c r="M29">
        <f>_xlfn.XLOOKUP(K29,[2]Sheet5!$F:$F,[2]Sheet5!$J:$J,"NA")</f>
        <v>1</v>
      </c>
      <c r="N29">
        <v>1</v>
      </c>
      <c r="O29">
        <v>0</v>
      </c>
      <c r="T29" t="s">
        <v>526</v>
      </c>
      <c r="U29" s="13" t="str">
        <f t="shared" si="0"/>
        <v/>
      </c>
      <c r="V29" t="str">
        <f t="shared" si="2"/>
        <v/>
      </c>
      <c r="X29" t="s">
        <v>526</v>
      </c>
      <c r="Y29" s="13">
        <v>11.757452731704673</v>
      </c>
    </row>
    <row r="30" spans="1:25" hidden="1" x14ac:dyDescent="0.35">
      <c r="A30" t="str">
        <v>TEN</v>
      </c>
      <c r="B30" t="str">
        <v>Tennessee Titans</v>
      </c>
      <c r="C30" t="str">
        <v>QB</v>
      </c>
      <c r="D30" s="13" t="str">
        <v>Brandon Allen</v>
      </c>
      <c r="E30" s="13">
        <v>16.218614135943128</v>
      </c>
      <c r="F30" s="13">
        <v>0.95403612564371343</v>
      </c>
      <c r="H30">
        <v>28</v>
      </c>
      <c r="I30" t="str">
        <v>QB</v>
      </c>
      <c r="J30" t="str">
        <f t="shared" si="1"/>
        <v>DET</v>
      </c>
      <c r="K30" s="10" t="str">
        <v>Jared Goff</v>
      </c>
      <c r="L30" s="10">
        <v>270.89661797534808</v>
      </c>
      <c r="M30">
        <f>_xlfn.XLOOKUP(K30,[2]Sheet5!$F:$F,[2]Sheet5!$J:$J,"NA")</f>
        <v>6</v>
      </c>
      <c r="N30">
        <v>22</v>
      </c>
      <c r="O30">
        <v>16</v>
      </c>
      <c r="T30" t="s">
        <v>922</v>
      </c>
      <c r="U30" s="13" t="str">
        <f t="shared" si="0"/>
        <v/>
      </c>
      <c r="V30" t="str">
        <f t="shared" si="2"/>
        <v/>
      </c>
      <c r="X30" t="s">
        <v>922</v>
      </c>
      <c r="Y30" s="13">
        <v>7.7770352244883094</v>
      </c>
    </row>
    <row r="31" spans="1:25" x14ac:dyDescent="0.35">
      <c r="A31" t="str">
        <v>TEN</v>
      </c>
      <c r="B31" t="str">
        <v>Tennessee Titans</v>
      </c>
      <c r="C31" t="str">
        <v>QB</v>
      </c>
      <c r="D31" s="13" t="str">
        <v>Tim Boyle</v>
      </c>
      <c r="E31" s="13">
        <v>5.3253031238020565</v>
      </c>
      <c r="F31" s="13">
        <v>0.31325312492953272</v>
      </c>
      <c r="H31">
        <v>29</v>
      </c>
      <c r="I31" t="str">
        <v>WR</v>
      </c>
      <c r="J31" t="str">
        <f t="shared" si="1"/>
        <v>CIN</v>
      </c>
      <c r="K31" s="10" t="str">
        <v>Ja'Marr Chase</v>
      </c>
      <c r="L31" s="10">
        <v>270.75900518698768</v>
      </c>
      <c r="M31">
        <f>_xlfn.XLOOKUP(K31,[2]Sheet5!$F:$F,[2]Sheet5!$J:$J,"NA")</f>
        <v>1</v>
      </c>
      <c r="N31">
        <v>6</v>
      </c>
      <c r="O31">
        <v>5</v>
      </c>
      <c r="T31" t="s">
        <v>756</v>
      </c>
      <c r="U31" s="13" t="str">
        <f t="shared" si="0"/>
        <v/>
      </c>
      <c r="V31" t="str">
        <f t="shared" si="2"/>
        <v/>
      </c>
      <c r="X31" t="s">
        <v>756</v>
      </c>
      <c r="Y31" s="13">
        <v>9.4961959070384339</v>
      </c>
    </row>
    <row r="32" spans="1:25" hidden="1" x14ac:dyDescent="0.35">
      <c r="A32" t="str">
        <v>TEN</v>
      </c>
      <c r="B32" t="str">
        <v>Tennessee Titans</v>
      </c>
      <c r="C32" t="str">
        <v>QB</v>
      </c>
      <c r="D32" s="13" t="str">
        <v>All Other</v>
      </c>
      <c r="E32" s="13">
        <v>4.1839105016734894</v>
      </c>
      <c r="F32" s="13">
        <v>0.24611238245138173</v>
      </c>
      <c r="H32">
        <v>30</v>
      </c>
      <c r="I32" t="str">
        <v>RB</v>
      </c>
      <c r="J32" t="str">
        <f t="shared" si="1"/>
        <v>NO</v>
      </c>
      <c r="K32" s="10" t="str">
        <v>Alvin Kamara</v>
      </c>
      <c r="L32" s="10">
        <v>269.0024223662482</v>
      </c>
      <c r="M32">
        <f>_xlfn.XLOOKUP(K32,[2]Sheet5!$F:$F,[2]Sheet5!$J:$J,"NA")</f>
        <v>9</v>
      </c>
      <c r="N32">
        <v>1</v>
      </c>
      <c r="O32">
        <v>-8</v>
      </c>
      <c r="T32" t="s">
        <v>645</v>
      </c>
      <c r="U32" s="13" t="str">
        <f t="shared" si="0"/>
        <v/>
      </c>
      <c r="V32" t="str">
        <f t="shared" si="2"/>
        <v/>
      </c>
      <c r="X32" t="s">
        <v>645</v>
      </c>
      <c r="Y32" s="13">
        <v>11.028491732875519</v>
      </c>
    </row>
    <row r="33" spans="1:25" hidden="1" x14ac:dyDescent="0.35">
      <c r="A33" t="str">
        <v>TEN</v>
      </c>
      <c r="B33" t="str">
        <v>Tennessee Titans</v>
      </c>
      <c r="C33" t="str">
        <v>QB</v>
      </c>
      <c r="D33" s="13">
        <v>0</v>
      </c>
      <c r="E33" s="13">
        <v>7.4423122392510139</v>
      </c>
      <c r="F33" s="13">
        <v>0.43778307289711849</v>
      </c>
      <c r="H33">
        <v>31</v>
      </c>
      <c r="I33" t="str">
        <v>QB</v>
      </c>
      <c r="J33" t="str">
        <f t="shared" si="1"/>
        <v>NE</v>
      </c>
      <c r="K33" s="10" t="str">
        <v>Drake Maye</v>
      </c>
      <c r="L33" s="10">
        <v>268.38096338834822</v>
      </c>
      <c r="M33">
        <f>_xlfn.XLOOKUP(K33,[2]Sheet5!$F:$F,[2]Sheet5!$J:$J,"NA")</f>
        <v>22</v>
      </c>
      <c r="N33">
        <v>23</v>
      </c>
      <c r="O33">
        <v>1</v>
      </c>
      <c r="T33" t="s">
        <v>644</v>
      </c>
      <c r="U33" s="13" t="str">
        <f t="shared" si="0"/>
        <v/>
      </c>
      <c r="V33" t="str">
        <f t="shared" si="2"/>
        <v/>
      </c>
      <c r="X33" t="s">
        <v>644</v>
      </c>
      <c r="Y33" s="13">
        <v>9.8225732873916023</v>
      </c>
    </row>
    <row r="34" spans="1:25" hidden="1" x14ac:dyDescent="0.35">
      <c r="A34" t="str">
        <v>TEN</v>
      </c>
      <c r="B34" t="str">
        <v>Tennessee Titans</v>
      </c>
      <c r="C34" t="str">
        <v>QB</v>
      </c>
      <c r="D34" s="13">
        <v>0</v>
      </c>
      <c r="E34" s="13">
        <v>0</v>
      </c>
      <c r="F34" s="13">
        <v>0</v>
      </c>
      <c r="H34">
        <v>32</v>
      </c>
      <c r="I34" t="str">
        <v>QB</v>
      </c>
      <c r="J34" t="str">
        <f t="shared" si="1"/>
        <v>LAR</v>
      </c>
      <c r="K34" s="10" t="str">
        <v>Matthew Stafford</v>
      </c>
      <c r="L34" s="10">
        <v>268.14681972277623</v>
      </c>
      <c r="M34">
        <f>_xlfn.XLOOKUP(K34,[2]Sheet5!$F:$F,[2]Sheet5!$J:$J,"NA")</f>
        <v>19</v>
      </c>
      <c r="N34">
        <v>24</v>
      </c>
      <c r="O34">
        <v>5</v>
      </c>
      <c r="T34" t="s">
        <v>1011</v>
      </c>
      <c r="U34" s="13" t="str">
        <f t="shared" si="0"/>
        <v/>
      </c>
      <c r="V34" t="str">
        <f t="shared" si="2"/>
        <v/>
      </c>
      <c r="X34" t="s">
        <v>1011</v>
      </c>
      <c r="Y34" s="13">
        <v>14.08200768850697</v>
      </c>
    </row>
    <row r="35" spans="1:25" hidden="1" x14ac:dyDescent="0.35">
      <c r="A35" t="str">
        <v>TEN</v>
      </c>
      <c r="B35" t="str">
        <v>Tennessee Titans</v>
      </c>
      <c r="C35" t="str">
        <v>QB</v>
      </c>
      <c r="D35" s="13">
        <v>0</v>
      </c>
      <c r="E35" s="13">
        <v>0</v>
      </c>
      <c r="F35" s="13">
        <v>0</v>
      </c>
      <c r="H35">
        <v>33</v>
      </c>
      <c r="I35" t="str">
        <v>QB</v>
      </c>
      <c r="J35" t="str">
        <f t="shared" si="1"/>
        <v>GB</v>
      </c>
      <c r="K35" s="10" t="str">
        <v>Jordan Love</v>
      </c>
      <c r="L35" s="10">
        <v>264.91286013183588</v>
      </c>
      <c r="M35">
        <f>_xlfn.XLOOKUP(K35,[2]Sheet5!$F:$F,[2]Sheet5!$J:$J,"NA")</f>
        <v>17</v>
      </c>
      <c r="N35">
        <v>25</v>
      </c>
      <c r="O35">
        <v>8</v>
      </c>
      <c r="T35" t="s">
        <v>564</v>
      </c>
      <c r="U35" s="13" t="str">
        <f t="shared" si="0"/>
        <v/>
      </c>
      <c r="V35" t="str">
        <f t="shared" si="2"/>
        <v/>
      </c>
      <c r="X35" t="s">
        <v>564</v>
      </c>
      <c r="Y35" s="13">
        <v>15.364675556929054</v>
      </c>
    </row>
    <row r="36" spans="1:25" x14ac:dyDescent="0.35">
      <c r="A36" t="str">
        <v>TEN</v>
      </c>
      <c r="B36" t="str">
        <v>Tennessee Titans</v>
      </c>
      <c r="C36" t="str">
        <v>RB</v>
      </c>
      <c r="D36" s="13" t="str">
        <v>Tony Pollard</v>
      </c>
      <c r="E36" s="13">
        <v>209.37849912326692</v>
      </c>
      <c r="F36" s="13">
        <v>12.316382301368643</v>
      </c>
      <c r="H36">
        <v>34</v>
      </c>
      <c r="I36" t="str">
        <v>WR</v>
      </c>
      <c r="J36" t="str">
        <f t="shared" si="1"/>
        <v>CHI</v>
      </c>
      <c r="K36" s="10" t="str">
        <v>DJ Moore</v>
      </c>
      <c r="L36" s="10">
        <v>257.91600536269641</v>
      </c>
      <c r="M36" t="str">
        <f>_xlfn.XLOOKUP(K36,[2]Sheet5!$F:$F,[2]Sheet5!$J:$J,"NA")</f>
        <v>NA</v>
      </c>
      <c r="N36">
        <v>7</v>
      </c>
      <c r="O36" t="e">
        <v>#VALUE!</v>
      </c>
      <c r="T36" t="s">
        <v>533</v>
      </c>
      <c r="U36" s="13" t="str">
        <f t="shared" si="0"/>
        <v/>
      </c>
      <c r="V36" t="str">
        <f t="shared" si="2"/>
        <v/>
      </c>
      <c r="X36" t="s">
        <v>533</v>
      </c>
      <c r="Y36" s="13">
        <v>9.2132962956782993</v>
      </c>
    </row>
    <row r="37" spans="1:25" x14ac:dyDescent="0.35">
      <c r="A37" t="str">
        <v>TEN</v>
      </c>
      <c r="B37" t="str">
        <v>Tennessee Titans</v>
      </c>
      <c r="C37" t="str">
        <v>RB</v>
      </c>
      <c r="D37" s="13" t="str">
        <v>Tyjae Spears</v>
      </c>
      <c r="E37" s="13">
        <v>137.50468875831132</v>
      </c>
      <c r="F37" s="13">
        <v>8.0885111034300774</v>
      </c>
      <c r="H37">
        <v>35</v>
      </c>
      <c r="I37" t="str">
        <v>WR</v>
      </c>
      <c r="J37" t="str">
        <f t="shared" si="1"/>
        <v>LAR</v>
      </c>
      <c r="K37" s="10" t="str">
        <v>Davante Adams</v>
      </c>
      <c r="L37" s="10">
        <v>256.4754263461092</v>
      </c>
      <c r="M37">
        <f>_xlfn.XLOOKUP(K37,[2]Sheet5!$F:$F,[2]Sheet5!$J:$J,"NA")</f>
        <v>11</v>
      </c>
      <c r="N37">
        <v>8</v>
      </c>
      <c r="O37">
        <v>-3</v>
      </c>
      <c r="T37" t="s">
        <v>696</v>
      </c>
      <c r="U37" s="13" t="str">
        <f t="shared" si="0"/>
        <v/>
      </c>
      <c r="V37" t="str">
        <f t="shared" si="2"/>
        <v/>
      </c>
      <c r="X37" t="s">
        <v>696</v>
      </c>
      <c r="Y37" s="13">
        <v>0.925369194704043</v>
      </c>
    </row>
    <row r="38" spans="1:25" hidden="1" x14ac:dyDescent="0.35">
      <c r="A38" t="str">
        <v>TEN</v>
      </c>
      <c r="B38" t="str">
        <v>Tennessee Titans</v>
      </c>
      <c r="C38" t="str">
        <v>RB</v>
      </c>
      <c r="D38" s="13" t="str">
        <v>Julius Chestnut</v>
      </c>
      <c r="E38" s="13">
        <v>41.564189321780695</v>
      </c>
      <c r="F38" s="13">
        <v>2.4449523130459232</v>
      </c>
      <c r="H38">
        <v>36</v>
      </c>
      <c r="I38" t="str">
        <v>QB</v>
      </c>
      <c r="J38" t="str">
        <f t="shared" si="1"/>
        <v>SEA</v>
      </c>
      <c r="K38" s="10" t="str">
        <v>Sam Darnold</v>
      </c>
      <c r="L38" s="10">
        <v>254.26809397779249</v>
      </c>
      <c r="M38">
        <f>_xlfn.XLOOKUP(K38,[2]Sheet5!$F:$F,[2]Sheet5!$J:$J,"NA")</f>
        <v>9</v>
      </c>
      <c r="N38">
        <v>26</v>
      </c>
      <c r="O38">
        <v>17</v>
      </c>
      <c r="T38" t="s">
        <v>512</v>
      </c>
      <c r="U38" s="13" t="str">
        <f t="shared" si="0"/>
        <v/>
      </c>
      <c r="V38" t="str">
        <f t="shared" si="2"/>
        <v/>
      </c>
      <c r="X38" t="s">
        <v>512</v>
      </c>
      <c r="Y38" s="13">
        <v>9.3929598916411354</v>
      </c>
    </row>
    <row r="39" spans="1:25" hidden="1" x14ac:dyDescent="0.35">
      <c r="A39" t="str">
        <v>TEN</v>
      </c>
      <c r="B39" t="str">
        <v>Tennessee Titans</v>
      </c>
      <c r="C39" t="str">
        <v>RB</v>
      </c>
      <c r="D39" s="13" t="str">
        <v>Jabari Small</v>
      </c>
      <c r="E39" s="13">
        <v>16.290130846205429</v>
      </c>
      <c r="F39" s="13">
        <v>0.95824299095326049</v>
      </c>
      <c r="H39">
        <v>37</v>
      </c>
      <c r="I39" t="str">
        <v>QB</v>
      </c>
      <c r="J39" t="str">
        <f t="shared" si="1"/>
        <v>PIT</v>
      </c>
      <c r="K39" s="10" t="str">
        <v>Mason Rudolph</v>
      </c>
      <c r="L39" s="10">
        <v>254.1332980110696</v>
      </c>
      <c r="M39">
        <f>_xlfn.XLOOKUP(K39,[2]Sheet5!$F:$F,[2]Sheet5!$J:$J,"NA")</f>
        <v>37</v>
      </c>
      <c r="N39">
        <v>27</v>
      </c>
      <c r="O39">
        <v>-10</v>
      </c>
      <c r="T39" t="s">
        <v>956</v>
      </c>
      <c r="U39" s="13" t="str">
        <f t="shared" si="0"/>
        <v/>
      </c>
      <c r="V39" t="str">
        <f t="shared" si="2"/>
        <v/>
      </c>
      <c r="X39" t="s">
        <v>956</v>
      </c>
      <c r="Y39" s="13">
        <v>11.446954326570399</v>
      </c>
    </row>
    <row r="40" spans="1:25" hidden="1" x14ac:dyDescent="0.35">
      <c r="A40" t="str">
        <v>TEN</v>
      </c>
      <c r="B40" t="str">
        <v>Tennessee Titans</v>
      </c>
      <c r="C40" t="str">
        <v>RB</v>
      </c>
      <c r="D40" s="13" t="str">
        <v>All Other</v>
      </c>
      <c r="E40" s="13">
        <v>5.9796016912801671</v>
      </c>
      <c r="F40" s="13">
        <v>0.35174127595765686</v>
      </c>
      <c r="H40">
        <v>38</v>
      </c>
      <c r="I40" t="str">
        <v>RB</v>
      </c>
      <c r="J40" t="str">
        <f t="shared" si="1"/>
        <v>GB</v>
      </c>
      <c r="K40" s="10" t="str">
        <v>Josh Jacobs</v>
      </c>
      <c r="L40" s="10">
        <v>252.41515892463633</v>
      </c>
      <c r="M40">
        <f>_xlfn.XLOOKUP(K40,[2]Sheet5!$F:$F,[2]Sheet5!$J:$J,"NA")</f>
        <v>6</v>
      </c>
      <c r="N40">
        <v>2</v>
      </c>
      <c r="O40">
        <v>-4</v>
      </c>
      <c r="T40" t="s">
        <v>1116</v>
      </c>
      <c r="U40" s="13" t="str">
        <f t="shared" si="0"/>
        <v/>
      </c>
      <c r="V40" t="str">
        <f t="shared" si="2"/>
        <v/>
      </c>
      <c r="X40" t="s">
        <v>1116</v>
      </c>
      <c r="Y40" s="13">
        <v>7.0773289541947788</v>
      </c>
    </row>
    <row r="41" spans="1:25" x14ac:dyDescent="0.35">
      <c r="A41" t="str">
        <v>TEN</v>
      </c>
      <c r="B41" t="str">
        <v>Tennessee Titans</v>
      </c>
      <c r="C41" t="str">
        <v>RB</v>
      </c>
      <c r="D41" s="13">
        <v>0</v>
      </c>
      <c r="E41" s="13">
        <v>0</v>
      </c>
      <c r="F41" s="13">
        <v>0</v>
      </c>
      <c r="H41">
        <v>39</v>
      </c>
      <c r="I41" t="str">
        <v>WR</v>
      </c>
      <c r="J41" t="str">
        <f t="shared" si="1"/>
        <v>LAR</v>
      </c>
      <c r="K41" s="10" t="str">
        <v>Puka Nacua</v>
      </c>
      <c r="L41" s="10">
        <v>249.32814065354876</v>
      </c>
      <c r="M41">
        <f>_xlfn.XLOOKUP(K41,[2]Sheet5!$F:$F,[2]Sheet5!$J:$J,"NA")</f>
        <v>26</v>
      </c>
      <c r="N41">
        <v>9</v>
      </c>
      <c r="O41">
        <v>-17</v>
      </c>
      <c r="T41" t="s">
        <v>891</v>
      </c>
      <c r="U41" s="13" t="str">
        <f t="shared" si="0"/>
        <v/>
      </c>
      <c r="V41" t="str">
        <f t="shared" si="2"/>
        <v/>
      </c>
      <c r="X41" t="s">
        <v>891</v>
      </c>
      <c r="Y41" s="13">
        <v>4.6361023126571679</v>
      </c>
    </row>
    <row r="42" spans="1:25" x14ac:dyDescent="0.35">
      <c r="A42" t="str">
        <v>TEN</v>
      </c>
      <c r="B42" t="str">
        <v>Tennessee Titans</v>
      </c>
      <c r="C42" t="str">
        <v>RB</v>
      </c>
      <c r="D42" s="13">
        <v>0</v>
      </c>
      <c r="E42" s="13">
        <v>0</v>
      </c>
      <c r="F42" s="13">
        <v>0</v>
      </c>
      <c r="H42">
        <v>40</v>
      </c>
      <c r="I42" t="str">
        <v>WR</v>
      </c>
      <c r="J42" t="str">
        <f t="shared" si="1"/>
        <v>NYJ</v>
      </c>
      <c r="K42" s="10" t="str">
        <v>Garrett Wilson</v>
      </c>
      <c r="L42" s="10">
        <v>248.08296282254352</v>
      </c>
      <c r="M42">
        <f>_xlfn.XLOOKUP(K42,[2]Sheet5!$F:$F,[2]Sheet5!$J:$J,"NA")</f>
        <v>10</v>
      </c>
      <c r="N42">
        <v>10</v>
      </c>
      <c r="O42">
        <v>0</v>
      </c>
      <c r="T42" t="s">
        <v>672</v>
      </c>
      <c r="U42" s="13" t="str">
        <f t="shared" si="0"/>
        <v/>
      </c>
      <c r="V42" t="str">
        <f t="shared" si="2"/>
        <v/>
      </c>
      <c r="X42" t="s">
        <v>672</v>
      </c>
      <c r="Y42" s="13">
        <v>6.4161577714046496</v>
      </c>
    </row>
    <row r="43" spans="1:25" hidden="1" x14ac:dyDescent="0.35">
      <c r="A43" t="str">
        <v>TEN</v>
      </c>
      <c r="B43" t="str">
        <v>Tennessee Titans</v>
      </c>
      <c r="C43" t="str">
        <v>WR</v>
      </c>
      <c r="D43" s="13" t="str">
        <v>Calvin Ridley</v>
      </c>
      <c r="E43" s="13">
        <v>193.08047036353193</v>
      </c>
      <c r="F43" s="13">
        <v>11.357674727266584</v>
      </c>
      <c r="H43">
        <v>41</v>
      </c>
      <c r="I43" t="str">
        <v>RB</v>
      </c>
      <c r="J43" t="str">
        <f t="shared" si="1"/>
        <v>SF</v>
      </c>
      <c r="K43" s="10" t="str">
        <v>Christian McCaffrey</v>
      </c>
      <c r="L43" s="10">
        <v>247.13688592236829</v>
      </c>
      <c r="M43">
        <f>_xlfn.XLOOKUP(K43,[2]Sheet5!$F:$F,[2]Sheet5!$J:$J,"NA")</f>
        <v>68</v>
      </c>
      <c r="N43">
        <v>3</v>
      </c>
      <c r="O43">
        <v>-65</v>
      </c>
      <c r="T43" t="s">
        <v>556</v>
      </c>
      <c r="U43" s="13" t="str">
        <f t="shared" si="0"/>
        <v/>
      </c>
      <c r="V43" t="str">
        <f t="shared" si="2"/>
        <v/>
      </c>
      <c r="X43" t="s">
        <v>556</v>
      </c>
      <c r="Y43" s="13" t="s">
        <v>1546</v>
      </c>
    </row>
    <row r="44" spans="1:25" hidden="1" x14ac:dyDescent="0.35">
      <c r="A44" t="str">
        <v>TEN</v>
      </c>
      <c r="B44" t="str">
        <v>Tennessee Titans</v>
      </c>
      <c r="C44" t="str">
        <v>WR</v>
      </c>
      <c r="D44" s="13" t="str">
        <v>Treylon Burks</v>
      </c>
      <c r="E44" s="13">
        <v>101.89426027811339</v>
      </c>
      <c r="F44" s="13">
        <v>5.9937800163596116</v>
      </c>
      <c r="H44">
        <v>42</v>
      </c>
      <c r="I44" t="str">
        <v>QB</v>
      </c>
      <c r="J44" t="str">
        <f t="shared" si="1"/>
        <v>ATL</v>
      </c>
      <c r="K44" s="10" t="str">
        <v>Michael Penix</v>
      </c>
      <c r="L44" s="10">
        <v>246.78381337915408</v>
      </c>
      <c r="M44">
        <f>_xlfn.XLOOKUP(K44,[2]Sheet5!$F:$F,[2]Sheet5!$J:$J,"NA")</f>
        <v>47</v>
      </c>
      <c r="N44">
        <v>28</v>
      </c>
      <c r="O44">
        <v>-19</v>
      </c>
      <c r="T44" t="s">
        <v>658</v>
      </c>
      <c r="U44" s="13" t="str">
        <f t="shared" si="0"/>
        <v/>
      </c>
      <c r="V44" t="str">
        <f t="shared" si="2"/>
        <v/>
      </c>
      <c r="X44" t="s">
        <v>658</v>
      </c>
      <c r="Y44" s="13">
        <v>4.2497122180506501</v>
      </c>
    </row>
    <row r="45" spans="1:25" hidden="1" x14ac:dyDescent="0.35">
      <c r="A45" t="str">
        <v>TEN</v>
      </c>
      <c r="B45" t="str">
        <v>Tennessee Titans</v>
      </c>
      <c r="C45" t="str">
        <v>WR</v>
      </c>
      <c r="D45" s="13" t="str">
        <v>Van Jefferson</v>
      </c>
      <c r="E45" s="13">
        <v>73.965997655699837</v>
      </c>
      <c r="F45" s="13">
        <v>4.3509410385705785</v>
      </c>
      <c r="H45">
        <v>43</v>
      </c>
      <c r="I45" t="str">
        <v>RB</v>
      </c>
      <c r="J45" t="str">
        <f t="shared" si="1"/>
        <v>ATL</v>
      </c>
      <c r="K45" s="10" t="str">
        <v>Bijan Robinson</v>
      </c>
      <c r="L45" s="10">
        <v>244.62486444747105</v>
      </c>
      <c r="M45">
        <f>_xlfn.XLOOKUP(K45,[2]Sheet5!$F:$F,[2]Sheet5!$J:$J,"NA")</f>
        <v>3</v>
      </c>
      <c r="N45">
        <v>4</v>
      </c>
      <c r="O45">
        <v>1</v>
      </c>
      <c r="T45" t="s">
        <v>999</v>
      </c>
      <c r="U45" s="13" t="str">
        <f t="shared" si="0"/>
        <v/>
      </c>
      <c r="V45" t="str">
        <f t="shared" si="2"/>
        <v/>
      </c>
      <c r="X45" t="s">
        <v>999</v>
      </c>
      <c r="Y45" s="13">
        <v>5.4881683832983121</v>
      </c>
    </row>
    <row r="46" spans="1:25" hidden="1" x14ac:dyDescent="0.35">
      <c r="A46" t="str">
        <v>TEN</v>
      </c>
      <c r="B46" t="str">
        <v>Tennessee Titans</v>
      </c>
      <c r="C46" t="str">
        <v>WR</v>
      </c>
      <c r="D46" s="13" t="str">
        <v>Bryce Oliver</v>
      </c>
      <c r="E46" s="13">
        <v>53.73861636039063</v>
      </c>
      <c r="F46" s="13">
        <v>3.161095080022978</v>
      </c>
      <c r="H46">
        <v>44</v>
      </c>
      <c r="I46" t="str">
        <v>QB</v>
      </c>
      <c r="J46" t="str">
        <f t="shared" si="1"/>
        <v>CAR</v>
      </c>
      <c r="K46" s="10" t="str">
        <v>Bryce Young</v>
      </c>
      <c r="L46" s="10">
        <v>244.42127721736381</v>
      </c>
      <c r="M46">
        <f>_xlfn.XLOOKUP(K46,[2]Sheet5!$F:$F,[2]Sheet5!$J:$J,"NA")</f>
        <v>20</v>
      </c>
      <c r="N46">
        <v>29</v>
      </c>
      <c r="O46">
        <v>9</v>
      </c>
      <c r="T46" t="s">
        <v>1532</v>
      </c>
      <c r="U46" s="13" t="str">
        <f t="shared" si="0"/>
        <v/>
      </c>
      <c r="V46" t="str">
        <f t="shared" si="2"/>
        <v/>
      </c>
      <c r="X46" t="s">
        <v>1532</v>
      </c>
      <c r="Y46" s="13" t="s">
        <v>1546</v>
      </c>
    </row>
    <row r="47" spans="1:25" hidden="1" x14ac:dyDescent="0.35">
      <c r="A47" t="str">
        <v>TEN</v>
      </c>
      <c r="B47" t="str">
        <v>Tennessee Titans</v>
      </c>
      <c r="C47" t="str">
        <v>WR</v>
      </c>
      <c r="D47" s="13" t="str">
        <v>All Other</v>
      </c>
      <c r="E47" s="13">
        <v>7.1379236022289403</v>
      </c>
      <c r="F47" s="13">
        <v>0.41987785895464352</v>
      </c>
      <c r="H47">
        <v>45</v>
      </c>
      <c r="I47" t="str">
        <v>RB</v>
      </c>
      <c r="J47" t="str">
        <f t="shared" si="1"/>
        <v>BAL</v>
      </c>
      <c r="K47" s="10" t="str">
        <v>Derrick Henry</v>
      </c>
      <c r="L47" s="10">
        <v>242.88077929274959</v>
      </c>
      <c r="M47">
        <f>_xlfn.XLOOKUP(K47,[2]Sheet5!$F:$F,[2]Sheet5!$J:$J,"NA")</f>
        <v>4</v>
      </c>
      <c r="N47">
        <v>5</v>
      </c>
      <c r="O47">
        <v>1</v>
      </c>
      <c r="T47" t="s">
        <v>478</v>
      </c>
      <c r="U47" s="13" t="str">
        <f t="shared" si="0"/>
        <v/>
      </c>
      <c r="V47" t="str">
        <f t="shared" si="2"/>
        <v/>
      </c>
      <c r="X47" t="s">
        <v>478</v>
      </c>
      <c r="Y47" s="13" t="s">
        <v>1546</v>
      </c>
    </row>
    <row r="48" spans="1:25" hidden="1" x14ac:dyDescent="0.35">
      <c r="A48" t="str">
        <v>TEN</v>
      </c>
      <c r="B48" t="str">
        <v>Tennessee Titans</v>
      </c>
      <c r="C48" t="str">
        <v>WR</v>
      </c>
      <c r="D48" s="13">
        <v>0</v>
      </c>
      <c r="E48" s="13">
        <v>0</v>
      </c>
      <c r="F48" s="13">
        <v>0</v>
      </c>
      <c r="H48">
        <v>46</v>
      </c>
      <c r="I48" t="str">
        <v>TE</v>
      </c>
      <c r="J48" t="str">
        <f t="shared" si="1"/>
        <v>KC</v>
      </c>
      <c r="K48" s="10" t="str">
        <v>Travis Kelce</v>
      </c>
      <c r="L48" s="10">
        <v>240.59088036238063</v>
      </c>
      <c r="M48">
        <f>_xlfn.XLOOKUP(K48,[2]Sheet5!$F:$F,[2]Sheet5!$J:$J,"NA")</f>
        <v>5</v>
      </c>
      <c r="N48">
        <v>2</v>
      </c>
      <c r="O48">
        <v>-3</v>
      </c>
      <c r="T48" t="s">
        <v>388</v>
      </c>
      <c r="U48" s="13" t="str">
        <f t="shared" si="0"/>
        <v/>
      </c>
      <c r="V48" t="str">
        <f t="shared" si="2"/>
        <v/>
      </c>
      <c r="X48" t="s">
        <v>388</v>
      </c>
      <c r="Y48" s="13">
        <v>19.637535821963695</v>
      </c>
    </row>
    <row r="49" spans="1:25" x14ac:dyDescent="0.35">
      <c r="A49" t="str">
        <v>TEN</v>
      </c>
      <c r="B49" t="str">
        <v>Tennessee Titans</v>
      </c>
      <c r="C49" t="str">
        <v>WR</v>
      </c>
      <c r="D49" s="13">
        <v>0</v>
      </c>
      <c r="E49" s="13">
        <v>0</v>
      </c>
      <c r="F49" s="13">
        <v>0</v>
      </c>
      <c r="H49">
        <v>47</v>
      </c>
      <c r="I49" t="str">
        <v>WR</v>
      </c>
      <c r="J49" t="str">
        <f t="shared" si="1"/>
        <v>NYG</v>
      </c>
      <c r="K49" s="10" t="str">
        <v>Malik Nabers</v>
      </c>
      <c r="L49" s="10">
        <v>238.80782878928574</v>
      </c>
      <c r="M49">
        <f>_xlfn.XLOOKUP(K49,[2]Sheet5!$F:$F,[2]Sheet5!$J:$J,"NA")</f>
        <v>6</v>
      </c>
      <c r="N49">
        <v>11</v>
      </c>
      <c r="O49">
        <v>5</v>
      </c>
      <c r="T49" t="s">
        <v>842</v>
      </c>
      <c r="U49" s="13" t="str">
        <f t="shared" si="0"/>
        <v/>
      </c>
      <c r="V49" t="str">
        <f t="shared" si="2"/>
        <v/>
      </c>
      <c r="X49" t="s">
        <v>842</v>
      </c>
      <c r="Y49" s="13">
        <v>17.680058728933929</v>
      </c>
    </row>
    <row r="50" spans="1:25" x14ac:dyDescent="0.35">
      <c r="A50" t="str">
        <v>TEN</v>
      </c>
      <c r="B50" t="str">
        <v>Tennessee Titans</v>
      </c>
      <c r="C50" t="str">
        <v>TE</v>
      </c>
      <c r="D50" s="13" t="str">
        <v>Chig Okonkwo</v>
      </c>
      <c r="E50" s="13">
        <v>119.5177759639991</v>
      </c>
      <c r="F50" s="13">
        <v>7.0304574096470063</v>
      </c>
      <c r="H50">
        <v>48</v>
      </c>
      <c r="I50" t="str">
        <v>WR</v>
      </c>
      <c r="J50" t="str">
        <f t="shared" si="1"/>
        <v>DET</v>
      </c>
      <c r="K50" s="10" t="str">
        <v>Amon-Ra St. Brown</v>
      </c>
      <c r="L50" s="10">
        <v>236.22759206729114</v>
      </c>
      <c r="M50">
        <f>_xlfn.XLOOKUP(K50,[2]Sheet5!$F:$F,[2]Sheet5!$J:$J,"NA")</f>
        <v>3</v>
      </c>
      <c r="N50">
        <v>12</v>
      </c>
      <c r="O50">
        <v>9</v>
      </c>
      <c r="T50" t="s">
        <v>657</v>
      </c>
      <c r="U50" s="13" t="str">
        <f t="shared" si="0"/>
        <v/>
      </c>
      <c r="V50" t="str">
        <f t="shared" si="2"/>
        <v/>
      </c>
      <c r="X50" t="s">
        <v>657</v>
      </c>
      <c r="Y50" s="13">
        <v>12.676104581287142</v>
      </c>
    </row>
    <row r="51" spans="1:25" x14ac:dyDescent="0.35">
      <c r="A51" t="str">
        <v>TEN</v>
      </c>
      <c r="B51" t="str">
        <v>Tennessee Titans</v>
      </c>
      <c r="C51" t="str">
        <v>TE</v>
      </c>
      <c r="D51" s="13" t="str">
        <v>Josh Whyle</v>
      </c>
      <c r="E51" s="13">
        <v>35.492562959559891</v>
      </c>
      <c r="F51" s="13">
        <v>2.0877978211505819</v>
      </c>
      <c r="H51">
        <v>49</v>
      </c>
      <c r="I51" t="str">
        <v>WR</v>
      </c>
      <c r="J51" t="str">
        <f t="shared" si="1"/>
        <v>CLE</v>
      </c>
      <c r="K51" s="10" t="str">
        <v>Jerry Jeudy</v>
      </c>
      <c r="L51" s="10">
        <v>232.68653709495027</v>
      </c>
      <c r="M51">
        <f>_xlfn.XLOOKUP(K51,[2]Sheet5!$F:$F,[2]Sheet5!$J:$J,"NA")</f>
        <v>12</v>
      </c>
      <c r="N51">
        <v>13</v>
      </c>
      <c r="O51">
        <v>1</v>
      </c>
      <c r="T51" t="s">
        <v>477</v>
      </c>
      <c r="U51" s="13" t="str">
        <f t="shared" si="0"/>
        <v/>
      </c>
      <c r="V51" t="str">
        <f t="shared" si="2"/>
        <v/>
      </c>
      <c r="X51" t="s">
        <v>477</v>
      </c>
      <c r="Y51" s="13">
        <v>9.2213870625906278</v>
      </c>
    </row>
    <row r="52" spans="1:25" hidden="1" x14ac:dyDescent="0.35">
      <c r="A52" t="str">
        <v>TEN</v>
      </c>
      <c r="B52" t="str">
        <v>Tennessee Titans</v>
      </c>
      <c r="C52" t="str">
        <v>TE</v>
      </c>
      <c r="D52" s="13" t="str">
        <v>David Martin-Robinson</v>
      </c>
      <c r="E52" s="13">
        <v>8.4460907853402674</v>
      </c>
      <c r="F52" s="13">
        <v>0.49682886972589807</v>
      </c>
      <c r="H52">
        <v>50</v>
      </c>
      <c r="I52" t="str">
        <v>QB</v>
      </c>
      <c r="J52" t="str">
        <f t="shared" si="1"/>
        <v>NO</v>
      </c>
      <c r="K52" s="10" t="str">
        <v>Derek Carr</v>
      </c>
      <c r="L52" s="10">
        <v>227.36075179927064</v>
      </c>
      <c r="M52">
        <f>_xlfn.XLOOKUP(K52,[2]Sheet5!$F:$F,[2]Sheet5!$J:$J,"NA")</f>
        <v>26</v>
      </c>
      <c r="N52">
        <v>30</v>
      </c>
      <c r="O52">
        <v>4</v>
      </c>
      <c r="T52" t="s">
        <v>531</v>
      </c>
      <c r="U52" s="13" t="str">
        <f t="shared" si="0"/>
        <v/>
      </c>
      <c r="V52" t="str">
        <f t="shared" si="2"/>
        <v/>
      </c>
      <c r="X52" t="s">
        <v>531</v>
      </c>
      <c r="Y52" s="13">
        <v>9.8726105728053248</v>
      </c>
    </row>
    <row r="53" spans="1:25" x14ac:dyDescent="0.35">
      <c r="A53" t="str">
        <v>TEN</v>
      </c>
      <c r="B53" t="str">
        <v>Tennessee Titans</v>
      </c>
      <c r="C53" t="str">
        <v>TE</v>
      </c>
      <c r="D53" s="13" t="str">
        <v>Thomas Odukoya</v>
      </c>
      <c r="E53" s="13">
        <v>3.238572622338673</v>
      </c>
      <c r="F53" s="13">
        <v>0.1905042719022749</v>
      </c>
      <c r="H53">
        <v>51</v>
      </c>
      <c r="I53" t="str">
        <v>WR</v>
      </c>
      <c r="J53" t="str">
        <f t="shared" si="1"/>
        <v>PIT</v>
      </c>
      <c r="K53" s="10" t="str">
        <v>DK Metcalf</v>
      </c>
      <c r="L53" s="10">
        <v>226.47937136636776</v>
      </c>
      <c r="M53">
        <f>_xlfn.XLOOKUP(K53,[2]Sheet5!$F:$F,[2]Sheet5!$J:$J,"NA")</f>
        <v>32</v>
      </c>
      <c r="N53">
        <v>14</v>
      </c>
      <c r="O53">
        <v>-18</v>
      </c>
      <c r="T53" t="s">
        <v>806</v>
      </c>
      <c r="U53" s="13" t="str">
        <f t="shared" si="0"/>
        <v/>
      </c>
      <c r="V53" t="str">
        <f t="shared" si="2"/>
        <v/>
      </c>
      <c r="X53" t="s">
        <v>806</v>
      </c>
      <c r="Y53" s="13" t="s">
        <v>1546</v>
      </c>
    </row>
    <row r="54" spans="1:25" hidden="1" x14ac:dyDescent="0.35">
      <c r="A54" t="str">
        <v>TEN</v>
      </c>
      <c r="B54" t="str">
        <v>Tennessee Titans</v>
      </c>
      <c r="C54" t="str">
        <v>TE</v>
      </c>
      <c r="D54" s="13" t="str">
        <v>All Other</v>
      </c>
      <c r="E54" s="13">
        <v>1.8578849258232681</v>
      </c>
      <c r="F54" s="13">
        <v>0.1092873485778393</v>
      </c>
      <c r="H54">
        <v>52</v>
      </c>
      <c r="I54" t="str">
        <v>QB</v>
      </c>
      <c r="J54" t="str">
        <f t="shared" si="1"/>
        <v>TEN</v>
      </c>
      <c r="K54" s="10" t="str">
        <v>Will Levis</v>
      </c>
      <c r="L54" s="10">
        <v>224.97538243015808</v>
      </c>
      <c r="M54">
        <f>_xlfn.XLOOKUP(K54,[2]Sheet5!$F:$F,[2]Sheet5!$J:$J,"NA")</f>
        <v>30</v>
      </c>
      <c r="N54">
        <v>31</v>
      </c>
      <c r="O54">
        <v>1</v>
      </c>
      <c r="T54" t="s">
        <v>15</v>
      </c>
      <c r="U54" s="13" t="str">
        <f t="shared" si="0"/>
        <v/>
      </c>
      <c r="V54" t="str">
        <f t="shared" si="2"/>
        <v/>
      </c>
      <c r="X54" t="s">
        <v>15</v>
      </c>
      <c r="Y54" s="13">
        <v>11.797448458451145</v>
      </c>
    </row>
    <row r="55" spans="1:25" hidden="1" x14ac:dyDescent="0.35">
      <c r="A55" t="str">
        <v>TB</v>
      </c>
      <c r="B55" t="str">
        <v>Tampa Bay Buccaneers</v>
      </c>
      <c r="C55" t="str">
        <v>QB</v>
      </c>
      <c r="D55" s="13" t="str">
        <v>Baker Mayfield</v>
      </c>
      <c r="E55" s="13">
        <v>305.5528509806972</v>
      </c>
      <c r="F55" s="13">
        <v>17.973697116511602</v>
      </c>
      <c r="H55">
        <v>53</v>
      </c>
      <c r="I55" t="str">
        <v>RB</v>
      </c>
      <c r="J55" t="str">
        <f t="shared" si="1"/>
        <v>NYJ</v>
      </c>
      <c r="K55" s="10" t="str">
        <v>Breece Hall</v>
      </c>
      <c r="L55" s="10">
        <v>224.61505255485628</v>
      </c>
      <c r="M55">
        <f>_xlfn.XLOOKUP(K55,[2]Sheet5!$F:$F,[2]Sheet5!$J:$J,"NA")</f>
        <v>16</v>
      </c>
      <c r="N55">
        <v>6</v>
      </c>
      <c r="O55">
        <v>-10</v>
      </c>
      <c r="T55" t="s">
        <v>392</v>
      </c>
      <c r="U55" s="13" t="str">
        <f t="shared" si="0"/>
        <v/>
      </c>
      <c r="V55" t="str">
        <f t="shared" si="2"/>
        <v/>
      </c>
      <c r="X55" t="s">
        <v>392</v>
      </c>
      <c r="Y55" s="13">
        <v>5.5522828081642519</v>
      </c>
    </row>
    <row r="56" spans="1:25" x14ac:dyDescent="0.35">
      <c r="A56" t="str">
        <v>TB</v>
      </c>
      <c r="B56" t="str">
        <v>Tampa Bay Buccaneers</v>
      </c>
      <c r="C56" t="str">
        <v>QB</v>
      </c>
      <c r="D56" s="13" t="str">
        <v>Kyle Trask</v>
      </c>
      <c r="E56" s="13">
        <v>12.539691391592836</v>
      </c>
      <c r="F56" s="13">
        <v>0.73762890538781389</v>
      </c>
      <c r="H56">
        <v>54</v>
      </c>
      <c r="I56" t="str">
        <v>WR</v>
      </c>
      <c r="J56" t="str">
        <f t="shared" si="1"/>
        <v>DEN</v>
      </c>
      <c r="K56" s="10" t="str">
        <v>Courtland Sutton</v>
      </c>
      <c r="L56" s="10">
        <v>224.19964130158991</v>
      </c>
      <c r="M56">
        <f>_xlfn.XLOOKUP(K56,[2]Sheet5!$F:$F,[2]Sheet5!$J:$J,"NA")</f>
        <v>15</v>
      </c>
      <c r="N56">
        <v>15</v>
      </c>
      <c r="O56">
        <v>0</v>
      </c>
      <c r="T56" t="s">
        <v>735</v>
      </c>
      <c r="U56" s="13" t="str">
        <f t="shared" si="0"/>
        <v/>
      </c>
      <c r="V56" t="str">
        <f t="shared" si="2"/>
        <v/>
      </c>
      <c r="X56" t="s">
        <v>735</v>
      </c>
      <c r="Y56" s="13">
        <v>7.0051182519826156</v>
      </c>
    </row>
    <row r="57" spans="1:25" x14ac:dyDescent="0.35">
      <c r="A57" t="str">
        <v>TB</v>
      </c>
      <c r="B57" t="str">
        <v>Tampa Bay Buccaneers</v>
      </c>
      <c r="C57" t="str">
        <v>QB</v>
      </c>
      <c r="D57" s="13" t="str">
        <v>Michael Pratt</v>
      </c>
      <c r="E57" s="13">
        <v>3.8306879796948037</v>
      </c>
      <c r="F57" s="13">
        <v>0.22533458704087081</v>
      </c>
      <c r="H57">
        <v>55</v>
      </c>
      <c r="I57" t="str">
        <v>WR</v>
      </c>
      <c r="J57" t="str">
        <f t="shared" si="1"/>
        <v>LV</v>
      </c>
      <c r="K57" s="10" t="str">
        <v>Jakobi Meyers</v>
      </c>
      <c r="L57" s="10">
        <v>224.14856822854952</v>
      </c>
      <c r="M57">
        <f>_xlfn.XLOOKUP(K57,[2]Sheet5!$F:$F,[2]Sheet5!$J:$J,"NA")</f>
        <v>19</v>
      </c>
      <c r="N57">
        <v>16</v>
      </c>
      <c r="O57">
        <v>-3</v>
      </c>
      <c r="T57" t="s">
        <v>1533</v>
      </c>
      <c r="U57" s="13" t="str">
        <f t="shared" si="0"/>
        <v/>
      </c>
      <c r="V57" t="str">
        <f t="shared" si="2"/>
        <v/>
      </c>
      <c r="X57" t="s">
        <v>1533</v>
      </c>
      <c r="Y57" s="13" t="s">
        <v>1546</v>
      </c>
    </row>
    <row r="58" spans="1:25" x14ac:dyDescent="0.35">
      <c r="A58" t="str">
        <v>TB</v>
      </c>
      <c r="B58" t="str">
        <v>Tampa Bay Buccaneers</v>
      </c>
      <c r="C58" t="str">
        <v>QB</v>
      </c>
      <c r="D58" s="13" t="str">
        <v>All Other</v>
      </c>
      <c r="E58" s="13">
        <v>2.9820998567459354</v>
      </c>
      <c r="F58" s="13">
        <v>0.17541763863211385</v>
      </c>
      <c r="H58">
        <v>56</v>
      </c>
      <c r="I58" t="str">
        <v>WR</v>
      </c>
      <c r="J58" t="str">
        <f t="shared" si="1"/>
        <v>NO</v>
      </c>
      <c r="K58" s="10" t="str">
        <v>Chris Olave</v>
      </c>
      <c r="L58" s="10">
        <v>223.12815146419865</v>
      </c>
      <c r="M58">
        <f>_xlfn.XLOOKUP(K58,[2]Sheet5!$F:$F,[2]Sheet5!$J:$J,"NA")</f>
        <v>94</v>
      </c>
      <c r="N58">
        <v>17</v>
      </c>
      <c r="O58">
        <v>-77</v>
      </c>
      <c r="T58" t="s">
        <v>387</v>
      </c>
      <c r="U58" s="13" t="str">
        <f t="shared" si="0"/>
        <v/>
      </c>
      <c r="V58" t="str">
        <f t="shared" si="2"/>
        <v/>
      </c>
      <c r="X58" t="s">
        <v>387</v>
      </c>
      <c r="Y58" s="13">
        <v>10.160893130736953</v>
      </c>
    </row>
    <row r="59" spans="1:25" hidden="1" x14ac:dyDescent="0.35">
      <c r="A59" t="str">
        <v>TB</v>
      </c>
      <c r="B59" t="str">
        <v>Tampa Bay Buccaneers</v>
      </c>
      <c r="C59" t="str">
        <v>QB</v>
      </c>
      <c r="D59" s="13">
        <v>0</v>
      </c>
      <c r="E59" s="13">
        <v>5.0932233024425964</v>
      </c>
      <c r="F59" s="13">
        <v>0.29960137073191745</v>
      </c>
      <c r="H59">
        <v>57</v>
      </c>
      <c r="I59" t="str">
        <v>RB</v>
      </c>
      <c r="J59" t="str">
        <f t="shared" si="1"/>
        <v>TB</v>
      </c>
      <c r="K59" s="10" t="str">
        <v>Bucky Irving</v>
      </c>
      <c r="L59" s="10">
        <v>221.27971885109139</v>
      </c>
      <c r="M59">
        <f>_xlfn.XLOOKUP(K59,[2]Sheet5!$F:$F,[2]Sheet5!$J:$J,"NA")</f>
        <v>13</v>
      </c>
      <c r="N59">
        <v>7</v>
      </c>
      <c r="O59">
        <v>-6</v>
      </c>
      <c r="T59" t="s">
        <v>792</v>
      </c>
      <c r="U59" s="13" t="str">
        <f t="shared" si="0"/>
        <v/>
      </c>
      <c r="V59" t="str">
        <f t="shared" si="2"/>
        <v/>
      </c>
      <c r="X59" t="s">
        <v>792</v>
      </c>
      <c r="Y59" s="13">
        <v>0.82276876906993457</v>
      </c>
    </row>
    <row r="60" spans="1:25" x14ac:dyDescent="0.35">
      <c r="A60" t="str">
        <v>TB</v>
      </c>
      <c r="B60" t="str">
        <v>Tampa Bay Buccaneers</v>
      </c>
      <c r="C60" t="str">
        <v>QB</v>
      </c>
      <c r="D60" s="13">
        <v>0</v>
      </c>
      <c r="E60" s="13">
        <v>0</v>
      </c>
      <c r="F60" s="13">
        <v>0</v>
      </c>
      <c r="H60">
        <v>58</v>
      </c>
      <c r="I60" t="str">
        <v>WR</v>
      </c>
      <c r="J60" t="str">
        <f t="shared" si="1"/>
        <v>TB</v>
      </c>
      <c r="K60" s="10" t="str">
        <v>Mike Evans</v>
      </c>
      <c r="L60" s="10">
        <v>219.35560668019099</v>
      </c>
      <c r="M60">
        <f>_xlfn.XLOOKUP(K60,[2]Sheet5!$F:$F,[2]Sheet5!$J:$J,"NA")</f>
        <v>14</v>
      </c>
      <c r="N60">
        <v>18</v>
      </c>
      <c r="O60">
        <v>4</v>
      </c>
      <c r="T60" t="s">
        <v>544</v>
      </c>
      <c r="U60" s="13" t="str">
        <f t="shared" si="0"/>
        <v/>
      </c>
      <c r="V60" t="str">
        <f t="shared" si="2"/>
        <v/>
      </c>
      <c r="X60" t="s">
        <v>544</v>
      </c>
      <c r="Y60" s="13">
        <v>5.3247350887047782</v>
      </c>
    </row>
    <row r="61" spans="1:25" x14ac:dyDescent="0.35">
      <c r="A61" t="str">
        <v>TB</v>
      </c>
      <c r="B61" t="str">
        <v>Tampa Bay Buccaneers</v>
      </c>
      <c r="C61" t="str">
        <v>QB</v>
      </c>
      <c r="D61" s="13">
        <v>0</v>
      </c>
      <c r="E61" s="13">
        <v>0</v>
      </c>
      <c r="F61" s="13">
        <v>0</v>
      </c>
      <c r="H61">
        <v>59</v>
      </c>
      <c r="I61" t="str">
        <v>WR</v>
      </c>
      <c r="J61" t="str">
        <f t="shared" si="1"/>
        <v>WAS</v>
      </c>
      <c r="K61" s="10" t="str">
        <v>Terry McLaurin</v>
      </c>
      <c r="L61" s="10">
        <v>218.75196404451921</v>
      </c>
      <c r="M61">
        <f>_xlfn.XLOOKUP(K61,[2]Sheet5!$F:$F,[2]Sheet5!$J:$J,"NA")</f>
        <v>7</v>
      </c>
      <c r="N61">
        <v>19</v>
      </c>
      <c r="O61">
        <v>12</v>
      </c>
      <c r="T61" t="s">
        <v>983</v>
      </c>
      <c r="U61" s="13" t="str">
        <f t="shared" si="0"/>
        <v/>
      </c>
      <c r="V61" t="str">
        <f t="shared" si="2"/>
        <v/>
      </c>
      <c r="X61" t="s">
        <v>983</v>
      </c>
      <c r="Y61" s="13">
        <v>4.2925704090418391</v>
      </c>
    </row>
    <row r="62" spans="1:25" hidden="1" x14ac:dyDescent="0.35">
      <c r="A62" t="str">
        <v>TB</v>
      </c>
      <c r="B62" t="str">
        <v>Tampa Bay Buccaneers</v>
      </c>
      <c r="C62" t="str">
        <v>RB</v>
      </c>
      <c r="D62" s="13" t="str">
        <v>Bucky Irving</v>
      </c>
      <c r="E62" s="13">
        <v>221.27971885109139</v>
      </c>
      <c r="F62" s="13">
        <v>13.016454050064199</v>
      </c>
      <c r="H62">
        <v>60</v>
      </c>
      <c r="I62" t="str">
        <v>RB</v>
      </c>
      <c r="J62" t="str">
        <f t="shared" si="1"/>
        <v>DET</v>
      </c>
      <c r="K62" s="10" t="str">
        <v>Jahmyr Gibbs</v>
      </c>
      <c r="L62" s="10">
        <v>217.13854200723807</v>
      </c>
      <c r="M62">
        <f>_xlfn.XLOOKUP(K62,[2]Sheet5!$F:$F,[2]Sheet5!$J:$J,"NA")</f>
        <v>2</v>
      </c>
      <c r="N62">
        <v>8</v>
      </c>
      <c r="O62">
        <v>6</v>
      </c>
      <c r="T62" t="s">
        <v>1534</v>
      </c>
      <c r="U62" s="13" t="str">
        <f t="shared" si="0"/>
        <v/>
      </c>
      <c r="V62" t="str">
        <f t="shared" si="2"/>
        <v/>
      </c>
      <c r="X62" t="s">
        <v>1534</v>
      </c>
      <c r="Y62" s="13" t="s">
        <v>1546</v>
      </c>
    </row>
    <row r="63" spans="1:25" x14ac:dyDescent="0.35">
      <c r="A63" t="str">
        <v>TB</v>
      </c>
      <c r="B63" t="str">
        <v>Tampa Bay Buccaneers</v>
      </c>
      <c r="C63" t="str">
        <v>RB</v>
      </c>
      <c r="D63" s="13" t="str">
        <v>Rachaad White</v>
      </c>
      <c r="E63" s="13">
        <v>178.98902289493506</v>
      </c>
      <c r="F63" s="13">
        <v>10.528766052643238</v>
      </c>
      <c r="H63">
        <v>61</v>
      </c>
      <c r="I63" t="str">
        <v>WR</v>
      </c>
      <c r="J63" t="str">
        <f t="shared" si="1"/>
        <v>MIA</v>
      </c>
      <c r="K63" s="10" t="str">
        <v>Jaylen Waddle</v>
      </c>
      <c r="L63" s="10">
        <v>216.27617812395914</v>
      </c>
      <c r="M63">
        <f>_xlfn.XLOOKUP(K63,[2]Sheet5!$F:$F,[2]Sheet5!$J:$J,"NA")</f>
        <v>46</v>
      </c>
      <c r="N63">
        <v>20</v>
      </c>
      <c r="O63">
        <v>-26</v>
      </c>
      <c r="T63" t="s">
        <v>702</v>
      </c>
      <c r="U63" s="13" t="str">
        <f t="shared" si="0"/>
        <v/>
      </c>
      <c r="V63" t="str">
        <f t="shared" si="2"/>
        <v/>
      </c>
      <c r="X63" t="s">
        <v>702</v>
      </c>
      <c r="Y63" s="13">
        <v>3.6079405351147997</v>
      </c>
    </row>
    <row r="64" spans="1:25" hidden="1" x14ac:dyDescent="0.35">
      <c r="A64" t="str">
        <v>TB</v>
      </c>
      <c r="B64" t="str">
        <v>Tampa Bay Buccaneers</v>
      </c>
      <c r="C64" t="str">
        <v>RB</v>
      </c>
      <c r="D64" s="13" t="str">
        <v>Sean Tucker</v>
      </c>
      <c r="E64" s="13">
        <v>42.751149498368044</v>
      </c>
      <c r="F64" s="13">
        <v>2.5147734999040026</v>
      </c>
      <c r="H64">
        <v>62</v>
      </c>
      <c r="I64" t="str">
        <v>RB</v>
      </c>
      <c r="J64" t="str">
        <f t="shared" si="1"/>
        <v>LAC</v>
      </c>
      <c r="K64" s="10" t="str">
        <v>Najee Harris</v>
      </c>
      <c r="L64" s="10">
        <v>215.60487508353771</v>
      </c>
      <c r="M64">
        <f>_xlfn.XLOOKUP(K64,[2]Sheet5!$F:$F,[2]Sheet5!$J:$J,"NA")</f>
        <v>20</v>
      </c>
      <c r="N64">
        <v>9</v>
      </c>
      <c r="O64">
        <v>-11</v>
      </c>
      <c r="T64" t="s">
        <v>788</v>
      </c>
      <c r="U64" s="13" t="str">
        <f t="shared" si="0"/>
        <v/>
      </c>
      <c r="V64" t="str">
        <f t="shared" si="2"/>
        <v/>
      </c>
      <c r="X64" t="s">
        <v>788</v>
      </c>
      <c r="Y64" s="13" t="s">
        <v>1546</v>
      </c>
    </row>
    <row r="65" spans="1:25" hidden="1" x14ac:dyDescent="0.35">
      <c r="A65" t="str">
        <v>TB</v>
      </c>
      <c r="B65" t="str">
        <v>Tampa Bay Buccaneers</v>
      </c>
      <c r="C65" t="str">
        <v>RB</v>
      </c>
      <c r="D65" s="13" t="str">
        <v>D.J. Williams</v>
      </c>
      <c r="E65" s="13">
        <v>13.879698178349319</v>
      </c>
      <c r="F65" s="13">
        <v>0.81645283402054813</v>
      </c>
      <c r="H65">
        <v>63</v>
      </c>
      <c r="I65" t="str">
        <v>RB</v>
      </c>
      <c r="J65" t="str">
        <f t="shared" si="1"/>
        <v>LAR</v>
      </c>
      <c r="K65" s="10" t="str">
        <v>Kyren Williams</v>
      </c>
      <c r="L65" s="10">
        <v>213.15759912782181</v>
      </c>
      <c r="M65">
        <f>_xlfn.XLOOKUP(K65,[2]Sheet5!$F:$F,[2]Sheet5!$J:$J,"NA")</f>
        <v>7</v>
      </c>
      <c r="N65">
        <v>10</v>
      </c>
      <c r="O65">
        <v>3</v>
      </c>
      <c r="T65" t="s">
        <v>593</v>
      </c>
      <c r="U65" s="13" t="str">
        <f t="shared" si="0"/>
        <v/>
      </c>
      <c r="V65" t="str">
        <f t="shared" si="2"/>
        <v/>
      </c>
      <c r="X65" t="s">
        <v>593</v>
      </c>
      <c r="Y65" s="13">
        <v>13.968149806820813</v>
      </c>
    </row>
    <row r="66" spans="1:25" x14ac:dyDescent="0.35">
      <c r="A66" t="str">
        <v>TB</v>
      </c>
      <c r="B66" t="str">
        <v>Tampa Bay Buccaneers</v>
      </c>
      <c r="C66" t="str">
        <v>RB</v>
      </c>
      <c r="D66" s="13" t="str">
        <v>All Other</v>
      </c>
      <c r="E66" s="13">
        <v>5.458190741897865</v>
      </c>
      <c r="F66" s="13">
        <v>0.32107004364105091</v>
      </c>
      <c r="H66">
        <v>64</v>
      </c>
      <c r="I66" t="str">
        <v>WR</v>
      </c>
      <c r="J66" t="str">
        <f t="shared" si="1"/>
        <v>ATL</v>
      </c>
      <c r="K66" s="10" t="str">
        <v>Drake London</v>
      </c>
      <c r="L66" s="10">
        <v>211.90129570197831</v>
      </c>
      <c r="M66">
        <f>_xlfn.XLOOKUP(K66,[2]Sheet5!$F:$F,[2]Sheet5!$J:$J,"NA")</f>
        <v>5</v>
      </c>
      <c r="N66">
        <v>21</v>
      </c>
      <c r="O66">
        <v>16</v>
      </c>
      <c r="T66" t="s">
        <v>709</v>
      </c>
      <c r="U66" s="13" t="str">
        <f t="shared" si="0"/>
        <v/>
      </c>
      <c r="V66" t="str">
        <f t="shared" si="2"/>
        <v/>
      </c>
      <c r="X66" t="s">
        <v>709</v>
      </c>
      <c r="Y66" s="13" t="s">
        <v>1546</v>
      </c>
    </row>
    <row r="67" spans="1:25" hidden="1" x14ac:dyDescent="0.35">
      <c r="A67" t="str">
        <v>TB</v>
      </c>
      <c r="B67" t="str">
        <v>Tampa Bay Buccaneers</v>
      </c>
      <c r="C67" t="str">
        <v>RB</v>
      </c>
      <c r="D67" s="13">
        <v>0</v>
      </c>
      <c r="E67" s="13">
        <v>0</v>
      </c>
      <c r="F67" s="13">
        <v>0</v>
      </c>
      <c r="H67">
        <v>65</v>
      </c>
      <c r="I67" t="str">
        <v>RB</v>
      </c>
      <c r="J67" t="str">
        <f t="shared" si="1"/>
        <v>DAL</v>
      </c>
      <c r="K67" s="10" t="str">
        <v>Javonte Williams</v>
      </c>
      <c r="L67" s="10">
        <v>211.04875101262786</v>
      </c>
      <c r="M67">
        <f>_xlfn.XLOOKUP(K67,[2]Sheet5!$F:$F,[2]Sheet5!$J:$J,"NA")</f>
        <v>30</v>
      </c>
      <c r="N67">
        <v>11</v>
      </c>
      <c r="O67">
        <v>-19</v>
      </c>
      <c r="T67" t="s">
        <v>557</v>
      </c>
      <c r="U67" s="13" t="str">
        <f t="shared" ref="U67:U130" si="3">_xlfn.XLOOKUP(T67,C:C,D:D,"")</f>
        <v/>
      </c>
      <c r="V67" t="str">
        <f t="shared" si="2"/>
        <v/>
      </c>
      <c r="X67" t="s">
        <v>557</v>
      </c>
      <c r="Y67" s="13">
        <v>9.1924814461042903</v>
      </c>
    </row>
    <row r="68" spans="1:25" x14ac:dyDescent="0.35">
      <c r="A68" t="str">
        <v>TB</v>
      </c>
      <c r="B68" t="str">
        <v>Tampa Bay Buccaneers</v>
      </c>
      <c r="C68" t="str">
        <v>RB</v>
      </c>
      <c r="D68" s="13">
        <v>0</v>
      </c>
      <c r="E68" s="13">
        <v>0</v>
      </c>
      <c r="F68" s="13">
        <v>0</v>
      </c>
      <c r="H68">
        <v>66</v>
      </c>
      <c r="I68" t="str">
        <v>WR</v>
      </c>
      <c r="J68" t="str">
        <f t="shared" ref="J68:J131" si="4">_xlfn.XLOOKUP(K68,D:D,A:A)</f>
        <v>SEA</v>
      </c>
      <c r="K68" s="10" t="str">
        <v>Cooper Kupp</v>
      </c>
      <c r="L68" s="10">
        <v>210.3658999321438</v>
      </c>
      <c r="M68">
        <f>_xlfn.XLOOKUP(K68,[2]Sheet5!$F:$F,[2]Sheet5!$J:$J,"NA")</f>
        <v>38</v>
      </c>
      <c r="N68">
        <v>22</v>
      </c>
      <c r="O68">
        <v>-16</v>
      </c>
      <c r="T68" t="s">
        <v>995</v>
      </c>
      <c r="U68" s="13" t="str">
        <f t="shared" si="3"/>
        <v/>
      </c>
      <c r="V68" t="str">
        <f t="shared" ref="V68:V131" si="5">IFERROR(U68/18,"")</f>
        <v/>
      </c>
      <c r="X68" t="s">
        <v>995</v>
      </c>
      <c r="Y68" s="13">
        <v>11.946318888969794</v>
      </c>
    </row>
    <row r="69" spans="1:25" hidden="1" x14ac:dyDescent="0.35">
      <c r="A69" t="str">
        <v>TB</v>
      </c>
      <c r="B69" t="str">
        <v>Tampa Bay Buccaneers</v>
      </c>
      <c r="C69" t="str">
        <v>WR</v>
      </c>
      <c r="D69" s="13" t="str">
        <v>Mike Evans</v>
      </c>
      <c r="E69" s="13">
        <v>219.35560668019099</v>
      </c>
      <c r="F69" s="13">
        <v>12.903270981187704</v>
      </c>
      <c r="H69">
        <v>67</v>
      </c>
      <c r="I69" t="str">
        <v>RB</v>
      </c>
      <c r="J69" t="str">
        <f t="shared" si="4"/>
        <v>TEN</v>
      </c>
      <c r="K69" s="10" t="str">
        <v>Tony Pollard</v>
      </c>
      <c r="L69" s="10">
        <v>209.37849912326692</v>
      </c>
      <c r="M69">
        <f>_xlfn.XLOOKUP(K69,[2]Sheet5!$F:$F,[2]Sheet5!$J:$J,"NA")</f>
        <v>21</v>
      </c>
      <c r="N69">
        <v>12</v>
      </c>
      <c r="O69">
        <v>-9</v>
      </c>
      <c r="T69" t="s">
        <v>642</v>
      </c>
      <c r="U69" s="13" t="str">
        <f t="shared" si="3"/>
        <v/>
      </c>
      <c r="V69" t="str">
        <f t="shared" si="5"/>
        <v/>
      </c>
      <c r="X69" t="s">
        <v>642</v>
      </c>
      <c r="Y69" s="13" t="s">
        <v>1546</v>
      </c>
    </row>
    <row r="70" spans="1:25" hidden="1" x14ac:dyDescent="0.35">
      <c r="A70" t="str">
        <v>TB</v>
      </c>
      <c r="B70" t="str">
        <v>Tampa Bay Buccaneers</v>
      </c>
      <c r="C70" t="str">
        <v>WR</v>
      </c>
      <c r="D70" s="13" t="str">
        <v>Chris Godwin</v>
      </c>
      <c r="E70" s="13">
        <v>189.41078936686483</v>
      </c>
      <c r="F70" s="13">
        <v>11.141811139227343</v>
      </c>
      <c r="H70">
        <v>68</v>
      </c>
      <c r="I70" t="str">
        <v>RB</v>
      </c>
      <c r="J70" t="str">
        <f t="shared" si="4"/>
        <v>CIN</v>
      </c>
      <c r="K70" s="10" t="str">
        <v>Chase Brown</v>
      </c>
      <c r="L70" s="10">
        <v>209.11652772670112</v>
      </c>
      <c r="M70">
        <f>_xlfn.XLOOKUP(K70,[2]Sheet5!$F:$F,[2]Sheet5!$J:$J,"NA")</f>
        <v>10</v>
      </c>
      <c r="N70">
        <v>13</v>
      </c>
      <c r="O70">
        <v>3</v>
      </c>
      <c r="T70" t="s">
        <v>871</v>
      </c>
      <c r="U70" s="13" t="str">
        <f t="shared" si="3"/>
        <v/>
      </c>
      <c r="V70" t="str">
        <f t="shared" si="5"/>
        <v/>
      </c>
      <c r="X70" t="s">
        <v>871</v>
      </c>
      <c r="Y70" s="13">
        <v>10.199410323018677</v>
      </c>
    </row>
    <row r="71" spans="1:25" x14ac:dyDescent="0.35">
      <c r="A71" t="str">
        <v>TB</v>
      </c>
      <c r="B71" t="str">
        <v>Tampa Bay Buccaneers</v>
      </c>
      <c r="C71" t="str">
        <v>WR</v>
      </c>
      <c r="D71" s="13" t="str">
        <v>Jalen McMillan</v>
      </c>
      <c r="E71" s="13">
        <v>94.156345393118997</v>
      </c>
      <c r="F71" s="13">
        <v>5.5386085525364113</v>
      </c>
      <c r="H71">
        <v>69</v>
      </c>
      <c r="I71" t="str">
        <v>WR</v>
      </c>
      <c r="J71" t="str">
        <f t="shared" si="4"/>
        <v>KC</v>
      </c>
      <c r="K71" s="10" t="str">
        <v>Rashee Rice</v>
      </c>
      <c r="L71" s="10">
        <v>208.29938247622923</v>
      </c>
      <c r="M71">
        <f>_xlfn.XLOOKUP(K71,[2]Sheet5!$F:$F,[2]Sheet5!$J:$J,"NA")</f>
        <v>100</v>
      </c>
      <c r="N71">
        <v>23</v>
      </c>
      <c r="O71">
        <v>-77</v>
      </c>
      <c r="T71" t="s">
        <v>903</v>
      </c>
      <c r="U71" s="13" t="str">
        <f t="shared" si="3"/>
        <v/>
      </c>
      <c r="V71" t="str">
        <f t="shared" si="5"/>
        <v/>
      </c>
      <c r="X71" t="s">
        <v>903</v>
      </c>
      <c r="Y71" s="13">
        <v>10.361874881695257</v>
      </c>
    </row>
    <row r="72" spans="1:25" x14ac:dyDescent="0.35">
      <c r="A72" t="str">
        <v>TB</v>
      </c>
      <c r="B72" t="str">
        <v>Tampa Bay Buccaneers</v>
      </c>
      <c r="C72" t="str">
        <v>WR</v>
      </c>
      <c r="D72" s="13" t="str">
        <v>Sterling Shepard</v>
      </c>
      <c r="E72" s="13">
        <v>114.17521875963594</v>
      </c>
      <c r="F72" s="13">
        <v>6.7161893388021143</v>
      </c>
      <c r="H72">
        <v>70</v>
      </c>
      <c r="I72" t="str">
        <v>WR</v>
      </c>
      <c r="J72" t="str">
        <f t="shared" si="4"/>
        <v>WAS</v>
      </c>
      <c r="K72" s="10" t="str">
        <v>Deebo Samuel</v>
      </c>
      <c r="L72" s="10">
        <v>208.29412098233271</v>
      </c>
      <c r="M72">
        <f>_xlfn.XLOOKUP(K72,[2]Sheet5!$F:$F,[2]Sheet5!$J:$J,"NA")</f>
        <v>44</v>
      </c>
      <c r="N72">
        <v>24</v>
      </c>
      <c r="O72">
        <v>-20</v>
      </c>
      <c r="T72" t="s">
        <v>664</v>
      </c>
      <c r="U72" s="13" t="str">
        <f t="shared" si="3"/>
        <v/>
      </c>
      <c r="V72" t="str">
        <f t="shared" si="5"/>
        <v/>
      </c>
      <c r="X72" t="s">
        <v>664</v>
      </c>
      <c r="Y72" s="13">
        <v>4.2547223054607661</v>
      </c>
    </row>
    <row r="73" spans="1:25" hidden="1" x14ac:dyDescent="0.35">
      <c r="A73" t="str">
        <v>TB</v>
      </c>
      <c r="B73" t="str">
        <v>Tampa Bay Buccaneers</v>
      </c>
      <c r="C73" t="str">
        <v>WR</v>
      </c>
      <c r="D73" s="13" t="str">
        <v>All Other</v>
      </c>
      <c r="E73" s="13">
        <v>8.5831566103290502</v>
      </c>
      <c r="F73" s="13">
        <v>0.50489156531347357</v>
      </c>
      <c r="H73">
        <v>71</v>
      </c>
      <c r="I73" t="str">
        <v>RB</v>
      </c>
      <c r="J73" t="str">
        <f t="shared" si="4"/>
        <v>MIN</v>
      </c>
      <c r="K73" s="10" t="str">
        <v>Aaron Jones</v>
      </c>
      <c r="L73" s="10">
        <v>206.29847545280086</v>
      </c>
      <c r="M73">
        <f>_xlfn.XLOOKUP(K73,[2]Sheet5!$F:$F,[2]Sheet5!$J:$J,"NA")</f>
        <v>14</v>
      </c>
      <c r="N73">
        <v>14</v>
      </c>
      <c r="O73">
        <v>0</v>
      </c>
      <c r="T73" t="s">
        <v>726</v>
      </c>
      <c r="U73" s="13" t="str">
        <f t="shared" si="3"/>
        <v/>
      </c>
      <c r="V73" t="str">
        <f t="shared" si="5"/>
        <v/>
      </c>
      <c r="X73" t="s">
        <v>726</v>
      </c>
      <c r="Y73" s="13">
        <v>15.068959740144663</v>
      </c>
    </row>
    <row r="74" spans="1:25" hidden="1" x14ac:dyDescent="0.35">
      <c r="A74" t="str">
        <v>TB</v>
      </c>
      <c r="B74" t="str">
        <v>Tampa Bay Buccaneers</v>
      </c>
      <c r="C74" t="str">
        <v>WR</v>
      </c>
      <c r="D74" s="13">
        <v>0</v>
      </c>
      <c r="E74" s="13">
        <v>0</v>
      </c>
      <c r="F74" s="13">
        <v>0</v>
      </c>
      <c r="H74">
        <v>72</v>
      </c>
      <c r="I74" t="str">
        <v>RB</v>
      </c>
      <c r="J74" t="str">
        <f t="shared" si="4"/>
        <v>CLE</v>
      </c>
      <c r="K74" s="10" t="str">
        <v>Jerome Ford</v>
      </c>
      <c r="L74" s="10">
        <v>202.75172813731101</v>
      </c>
      <c r="M74">
        <f>_xlfn.XLOOKUP(K74,[2]Sheet5!$F:$F,[2]Sheet5!$J:$J,"NA")</f>
        <v>33</v>
      </c>
      <c r="N74">
        <v>15</v>
      </c>
      <c r="O74">
        <v>-18</v>
      </c>
      <c r="T74" t="s">
        <v>1079</v>
      </c>
      <c r="U74" s="13" t="str">
        <f t="shared" si="3"/>
        <v/>
      </c>
      <c r="V74" t="str">
        <f t="shared" si="5"/>
        <v/>
      </c>
      <c r="X74" t="s">
        <v>1079</v>
      </c>
      <c r="Y74" s="13">
        <v>5.5988512631937732</v>
      </c>
    </row>
    <row r="75" spans="1:25" hidden="1" x14ac:dyDescent="0.35">
      <c r="A75" t="str">
        <v>TB</v>
      </c>
      <c r="B75" t="str">
        <v>Tampa Bay Buccaneers</v>
      </c>
      <c r="C75" t="str">
        <v>WR</v>
      </c>
      <c r="D75" s="13">
        <v>0</v>
      </c>
      <c r="E75" s="13">
        <v>0</v>
      </c>
      <c r="F75" s="13">
        <v>0</v>
      </c>
      <c r="H75">
        <v>73</v>
      </c>
      <c r="I75" t="str">
        <v>RB</v>
      </c>
      <c r="J75" t="str">
        <f t="shared" si="4"/>
        <v>JAX</v>
      </c>
      <c r="K75" s="10" t="str">
        <v>Travis Etienne</v>
      </c>
      <c r="L75" s="10">
        <v>200.18686879272741</v>
      </c>
      <c r="M75">
        <f>_xlfn.XLOOKUP(K75,[2]Sheet5!$F:$F,[2]Sheet5!$J:$J,"NA")</f>
        <v>35</v>
      </c>
      <c r="N75">
        <v>16</v>
      </c>
      <c r="O75">
        <v>-19</v>
      </c>
      <c r="T75" t="s">
        <v>960</v>
      </c>
      <c r="U75" s="13" t="str">
        <f t="shared" si="3"/>
        <v/>
      </c>
      <c r="V75" t="str">
        <f t="shared" si="5"/>
        <v/>
      </c>
      <c r="X75" t="s">
        <v>960</v>
      </c>
      <c r="Y75" s="13">
        <v>12.321653235767984</v>
      </c>
    </row>
    <row r="76" spans="1:25" hidden="1" x14ac:dyDescent="0.35">
      <c r="A76" t="str">
        <v>TB</v>
      </c>
      <c r="B76" t="str">
        <v>Tampa Bay Buccaneers</v>
      </c>
      <c r="C76" t="str">
        <v>TE</v>
      </c>
      <c r="D76" s="13" t="str">
        <v>Cade Otton</v>
      </c>
      <c r="E76" s="13">
        <v>105.52904938826144</v>
      </c>
      <c r="F76" s="13">
        <v>6.2075911404859667</v>
      </c>
      <c r="H76">
        <v>74</v>
      </c>
      <c r="I76" t="str">
        <v>RB</v>
      </c>
      <c r="J76" t="str">
        <f t="shared" si="4"/>
        <v>CHI</v>
      </c>
      <c r="K76" s="10" t="str">
        <v>D'Andre Swift</v>
      </c>
      <c r="L76" s="10">
        <v>199.87229122795404</v>
      </c>
      <c r="M76">
        <f>_xlfn.XLOOKUP(K76,[2]Sheet5!$F:$F,[2]Sheet5!$J:$J,"NA")</f>
        <v>19</v>
      </c>
      <c r="N76">
        <v>17</v>
      </c>
      <c r="O76">
        <v>-2</v>
      </c>
      <c r="T76" t="s">
        <v>447</v>
      </c>
      <c r="U76" s="13" t="str">
        <f t="shared" si="3"/>
        <v/>
      </c>
      <c r="V76" t="str">
        <f t="shared" si="5"/>
        <v/>
      </c>
      <c r="X76" t="s">
        <v>447</v>
      </c>
      <c r="Y76" s="13">
        <v>13.185954831576119</v>
      </c>
    </row>
    <row r="77" spans="1:25" hidden="1" x14ac:dyDescent="0.35">
      <c r="A77" t="str">
        <v>TB</v>
      </c>
      <c r="B77" t="str">
        <v>Tampa Bay Buccaneers</v>
      </c>
      <c r="C77" t="str">
        <v>TE</v>
      </c>
      <c r="D77" s="13" t="str">
        <v>Payne Durham</v>
      </c>
      <c r="E77" s="13">
        <v>54.630992584138227</v>
      </c>
      <c r="F77" s="13">
        <v>3.2135877990669544</v>
      </c>
      <c r="H77">
        <v>75</v>
      </c>
      <c r="I77" t="str">
        <v>RB</v>
      </c>
      <c r="J77" t="str">
        <f t="shared" si="4"/>
        <v>PHI</v>
      </c>
      <c r="K77" s="10" t="str">
        <v>Saquon Barkley</v>
      </c>
      <c r="L77" s="10">
        <v>199.01688434233506</v>
      </c>
      <c r="M77">
        <f>_xlfn.XLOOKUP(K77,[2]Sheet5!$F:$F,[2]Sheet5!$J:$J,"NA")</f>
        <v>1</v>
      </c>
      <c r="N77">
        <v>18</v>
      </c>
      <c r="O77">
        <v>17</v>
      </c>
      <c r="T77" t="s">
        <v>765</v>
      </c>
      <c r="U77" s="13" t="str">
        <f t="shared" si="3"/>
        <v/>
      </c>
      <c r="V77" t="str">
        <f t="shared" si="5"/>
        <v/>
      </c>
      <c r="X77" t="s">
        <v>765</v>
      </c>
      <c r="Y77" s="13">
        <v>13.246168440617046</v>
      </c>
    </row>
    <row r="78" spans="1:25" x14ac:dyDescent="0.35">
      <c r="A78" t="str">
        <v>TB</v>
      </c>
      <c r="B78" t="str">
        <v>Tampa Bay Buccaneers</v>
      </c>
      <c r="C78" t="str">
        <v>TE</v>
      </c>
      <c r="D78" s="13" t="str">
        <v>Devin Culp</v>
      </c>
      <c r="E78" s="13">
        <v>10.595529991522488</v>
      </c>
      <c r="F78" s="13">
        <v>0.62326647008955816</v>
      </c>
      <c r="H78">
        <v>76</v>
      </c>
      <c r="I78" t="str">
        <v>WR</v>
      </c>
      <c r="J78" t="str">
        <f t="shared" si="4"/>
        <v>NE</v>
      </c>
      <c r="K78" s="10" t="str">
        <v>Stefon Diggs</v>
      </c>
      <c r="L78" s="10">
        <v>196.57318697626437</v>
      </c>
      <c r="M78">
        <f>_xlfn.XLOOKUP(K78,[2]Sheet5!$F:$F,[2]Sheet5!$J:$J,"NA")</f>
        <v>64</v>
      </c>
      <c r="N78">
        <v>25</v>
      </c>
      <c r="O78">
        <v>-39</v>
      </c>
      <c r="T78" t="s">
        <v>511</v>
      </c>
      <c r="U78" s="13" t="str">
        <f t="shared" si="3"/>
        <v/>
      </c>
      <c r="V78" t="str">
        <f t="shared" si="5"/>
        <v/>
      </c>
      <c r="X78" t="s">
        <v>511</v>
      </c>
      <c r="Y78" s="13">
        <v>12.059167853033031</v>
      </c>
    </row>
    <row r="79" spans="1:25" x14ac:dyDescent="0.35">
      <c r="A79" t="str">
        <v>TB</v>
      </c>
      <c r="B79" t="str">
        <v>Tampa Bay Buccaneers</v>
      </c>
      <c r="C79" t="str">
        <v>TE</v>
      </c>
      <c r="D79" s="13" t="str">
        <v>Ko Kieft</v>
      </c>
      <c r="E79" s="13">
        <v>4.0448884027534575</v>
      </c>
      <c r="F79" s="13">
        <v>0.23793461192667398</v>
      </c>
      <c r="H79">
        <v>77</v>
      </c>
      <c r="I79" t="str">
        <v>WR</v>
      </c>
      <c r="J79" t="str">
        <f t="shared" si="4"/>
        <v>BAL</v>
      </c>
      <c r="K79" s="10" t="str">
        <v>Zay Flowers</v>
      </c>
      <c r="L79" s="10">
        <v>194.72856973423498</v>
      </c>
      <c r="M79">
        <f>_xlfn.XLOOKUP(K79,[2]Sheet5!$F:$F,[2]Sheet5!$J:$J,"NA")</f>
        <v>25</v>
      </c>
      <c r="N79">
        <v>26</v>
      </c>
      <c r="O79">
        <v>1</v>
      </c>
      <c r="T79" t="s">
        <v>1051</v>
      </c>
      <c r="U79" s="13" t="str">
        <f t="shared" si="3"/>
        <v/>
      </c>
      <c r="V79" t="str">
        <f t="shared" si="5"/>
        <v/>
      </c>
      <c r="X79" t="s">
        <v>1051</v>
      </c>
      <c r="Y79" s="13">
        <v>14.914780787746203</v>
      </c>
    </row>
    <row r="80" spans="1:25" x14ac:dyDescent="0.35">
      <c r="A80" t="str">
        <v>TB</v>
      </c>
      <c r="B80" t="str">
        <v>Tampa Bay Buccaneers</v>
      </c>
      <c r="C80" t="str">
        <v>TE</v>
      </c>
      <c r="D80" s="13" t="str">
        <v>All Other</v>
      </c>
      <c r="E80" s="13">
        <v>2.3096887585829906</v>
      </c>
      <c r="F80" s="13">
        <v>0.13586404462252885</v>
      </c>
      <c r="H80">
        <v>78</v>
      </c>
      <c r="I80" t="str">
        <v>WR</v>
      </c>
      <c r="J80" t="str">
        <f t="shared" si="4"/>
        <v>GB</v>
      </c>
      <c r="K80" s="10" t="str">
        <v>Jayden Reed</v>
      </c>
      <c r="L80" s="10">
        <v>194.15891547819976</v>
      </c>
      <c r="M80">
        <f>_xlfn.XLOOKUP(K80,[2]Sheet5!$F:$F,[2]Sheet5!$J:$J,"NA")</f>
        <v>29</v>
      </c>
      <c r="N80">
        <v>27</v>
      </c>
      <c r="O80">
        <v>-2</v>
      </c>
      <c r="T80" t="s">
        <v>604</v>
      </c>
      <c r="U80" s="13" t="str">
        <f t="shared" si="3"/>
        <v/>
      </c>
      <c r="V80" t="str">
        <f t="shared" si="5"/>
        <v/>
      </c>
      <c r="X80" t="s">
        <v>604</v>
      </c>
      <c r="Y80" s="13" t="s">
        <v>1546</v>
      </c>
    </row>
    <row r="81" spans="1:25" x14ac:dyDescent="0.35">
      <c r="A81" t="str">
        <v>SF</v>
      </c>
      <c r="B81" t="str">
        <v>San Francisco 49ers</v>
      </c>
      <c r="C81" t="str">
        <v>QB</v>
      </c>
      <c r="D81" s="13" t="str">
        <v>Brock Purdy</v>
      </c>
      <c r="E81" s="13">
        <v>287.05895417238401</v>
      </c>
      <c r="F81" s="13">
        <v>16.885820833669648</v>
      </c>
      <c r="H81">
        <v>79</v>
      </c>
      <c r="I81" t="str">
        <v>WR</v>
      </c>
      <c r="J81" t="str">
        <f t="shared" si="4"/>
        <v>SEA</v>
      </c>
      <c r="K81" s="10" t="str">
        <v>Jaxon Smith-Njigba</v>
      </c>
      <c r="L81" s="10">
        <v>193.75719717426841</v>
      </c>
      <c r="M81">
        <f>_xlfn.XLOOKUP(K81,[2]Sheet5!$F:$F,[2]Sheet5!$J:$J,"NA")</f>
        <v>9</v>
      </c>
      <c r="N81">
        <v>28</v>
      </c>
      <c r="O81">
        <v>19</v>
      </c>
      <c r="T81" t="s">
        <v>683</v>
      </c>
      <c r="U81" s="13" t="str">
        <f t="shared" si="3"/>
        <v/>
      </c>
      <c r="V81" t="str">
        <f t="shared" si="5"/>
        <v/>
      </c>
      <c r="X81" t="s">
        <v>683</v>
      </c>
      <c r="Y81" s="13">
        <v>8.4684173308894</v>
      </c>
    </row>
    <row r="82" spans="1:25" x14ac:dyDescent="0.35">
      <c r="A82" t="str">
        <v>SF</v>
      </c>
      <c r="B82" t="str">
        <v>San Francisco 49ers</v>
      </c>
      <c r="C82" t="str">
        <v>QB</v>
      </c>
      <c r="D82" s="13" t="str">
        <v>Mac Jones</v>
      </c>
      <c r="E82" s="13">
        <v>17.659969738839365</v>
      </c>
      <c r="F82" s="13">
        <v>1.0388217493434921</v>
      </c>
      <c r="H82">
        <v>80</v>
      </c>
      <c r="I82" t="str">
        <v>WR</v>
      </c>
      <c r="J82" t="str">
        <f t="shared" si="4"/>
        <v>IND</v>
      </c>
      <c r="K82" s="10" t="str">
        <v>Michael Pittman</v>
      </c>
      <c r="L82" s="10">
        <v>193.40501990966115</v>
      </c>
      <c r="M82">
        <f>_xlfn.XLOOKUP(K82,[2]Sheet5!$F:$F,[2]Sheet5!$J:$J,"NA")</f>
        <v>41</v>
      </c>
      <c r="N82">
        <v>29</v>
      </c>
      <c r="O82">
        <v>-12</v>
      </c>
      <c r="T82" t="s">
        <v>521</v>
      </c>
      <c r="U82" s="13" t="str">
        <f t="shared" si="3"/>
        <v/>
      </c>
      <c r="V82" t="str">
        <f t="shared" si="5"/>
        <v/>
      </c>
      <c r="X82" t="s">
        <v>521</v>
      </c>
      <c r="Y82" s="13">
        <v>7.9671500365451964</v>
      </c>
    </row>
    <row r="83" spans="1:25" x14ac:dyDescent="0.35">
      <c r="A83" t="str">
        <v>SF</v>
      </c>
      <c r="B83" t="str">
        <v>San Francisco 49ers</v>
      </c>
      <c r="C83" t="str">
        <v>QB</v>
      </c>
      <c r="D83" s="13" t="str">
        <v>Tanner Mordecai</v>
      </c>
      <c r="E83" s="13">
        <v>5.4256458428927479</v>
      </c>
      <c r="F83" s="13">
        <v>0.31915563781722045</v>
      </c>
      <c r="H83">
        <v>81</v>
      </c>
      <c r="I83" t="str">
        <v>WR</v>
      </c>
      <c r="J83" t="str">
        <f t="shared" si="4"/>
        <v>TEN</v>
      </c>
      <c r="K83" s="10" t="str">
        <v>Calvin Ridley</v>
      </c>
      <c r="L83" s="10">
        <v>193.08047036353193</v>
      </c>
      <c r="M83">
        <f>_xlfn.XLOOKUP(K83,[2]Sheet5!$F:$F,[2]Sheet5!$J:$J,"NA")</f>
        <v>28</v>
      </c>
      <c r="N83">
        <v>30</v>
      </c>
      <c r="O83">
        <v>2</v>
      </c>
      <c r="T83" t="s">
        <v>650</v>
      </c>
      <c r="U83" s="13" t="str">
        <f t="shared" si="3"/>
        <v/>
      </c>
      <c r="V83" t="str">
        <f t="shared" si="5"/>
        <v/>
      </c>
      <c r="X83" t="s">
        <v>650</v>
      </c>
      <c r="Y83" s="13">
        <v>1.0152856195635431</v>
      </c>
    </row>
    <row r="84" spans="1:25" hidden="1" x14ac:dyDescent="0.35">
      <c r="A84" t="str">
        <v>SF</v>
      </c>
      <c r="B84" t="str">
        <v>San Francisco 49ers</v>
      </c>
      <c r="C84" t="str">
        <v>QB</v>
      </c>
      <c r="D84" s="13" t="str">
        <v>All Other</v>
      </c>
      <c r="E84" s="13">
        <v>4.0767257126572529</v>
      </c>
      <c r="F84" s="13">
        <v>0.23980739486219135</v>
      </c>
      <c r="H84">
        <v>82</v>
      </c>
      <c r="I84" t="str">
        <v>RB</v>
      </c>
      <c r="J84" t="str">
        <f t="shared" si="4"/>
        <v>IND</v>
      </c>
      <c r="K84" s="10" t="str">
        <v>Jonathan Taylor</v>
      </c>
      <c r="L84" s="10">
        <v>191.23594399024822</v>
      </c>
      <c r="M84">
        <f>_xlfn.XLOOKUP(K84,[2]Sheet5!$F:$F,[2]Sheet5!$J:$J,"NA")</f>
        <v>12</v>
      </c>
      <c r="N84">
        <v>19</v>
      </c>
      <c r="O84">
        <v>7</v>
      </c>
      <c r="T84" t="s">
        <v>400</v>
      </c>
      <c r="U84" s="13" t="str">
        <f t="shared" si="3"/>
        <v/>
      </c>
      <c r="V84" t="str">
        <f t="shared" si="5"/>
        <v/>
      </c>
      <c r="X84" t="s">
        <v>400</v>
      </c>
      <c r="Y84" s="13" t="s">
        <v>1546</v>
      </c>
    </row>
    <row r="85" spans="1:25" x14ac:dyDescent="0.35">
      <c r="A85" t="str">
        <v>SF</v>
      </c>
      <c r="B85" t="str">
        <v>San Francisco 49ers</v>
      </c>
      <c r="C85" t="str">
        <v>QB</v>
      </c>
      <c r="D85" s="13">
        <v>0</v>
      </c>
      <c r="E85" s="13">
        <v>7.4445495418002023</v>
      </c>
      <c r="F85" s="13">
        <v>0.43791467892942365</v>
      </c>
      <c r="H85">
        <v>83</v>
      </c>
      <c r="I85" t="str">
        <v>WR</v>
      </c>
      <c r="J85" t="str">
        <f t="shared" si="4"/>
        <v>PIT</v>
      </c>
      <c r="K85" s="10" t="str">
        <v>George Pickens</v>
      </c>
      <c r="L85" s="10">
        <v>190.83547891204023</v>
      </c>
      <c r="M85">
        <f>_xlfn.XLOOKUP(K85,[2]Sheet5!$F:$F,[2]Sheet5!$J:$J,"NA")</f>
        <v>42</v>
      </c>
      <c r="N85">
        <v>31</v>
      </c>
      <c r="O85">
        <v>-11</v>
      </c>
      <c r="T85" t="s">
        <v>1535</v>
      </c>
      <c r="U85" s="13" t="str">
        <f t="shared" si="3"/>
        <v/>
      </c>
      <c r="V85" t="str">
        <f t="shared" si="5"/>
        <v/>
      </c>
      <c r="X85" t="s">
        <v>1535</v>
      </c>
      <c r="Y85" s="13">
        <v>16.888712684564911</v>
      </c>
    </row>
    <row r="86" spans="1:25" x14ac:dyDescent="0.35">
      <c r="A86" t="str">
        <v>SF</v>
      </c>
      <c r="B86" t="str">
        <v>San Francisco 49ers</v>
      </c>
      <c r="C86" t="str">
        <v>QB</v>
      </c>
      <c r="D86" s="13">
        <v>0</v>
      </c>
      <c r="E86" s="13">
        <v>0</v>
      </c>
      <c r="F86" s="13">
        <v>0</v>
      </c>
      <c r="H86">
        <v>84</v>
      </c>
      <c r="I86" t="str">
        <v>WR</v>
      </c>
      <c r="J86" t="str">
        <f t="shared" si="4"/>
        <v>CAR</v>
      </c>
      <c r="K86" s="10" t="str">
        <v>Adam Thielen</v>
      </c>
      <c r="L86" s="10">
        <v>190.32636226958019</v>
      </c>
      <c r="M86">
        <f>_xlfn.XLOOKUP(K86,[2]Sheet5!$F:$F,[2]Sheet5!$J:$J,"NA")</f>
        <v>52</v>
      </c>
      <c r="N86">
        <v>32</v>
      </c>
      <c r="O86">
        <v>-20</v>
      </c>
      <c r="T86" t="s">
        <v>812</v>
      </c>
      <c r="U86" s="13" t="str">
        <f t="shared" si="3"/>
        <v/>
      </c>
      <c r="V86" t="str">
        <f t="shared" si="5"/>
        <v/>
      </c>
      <c r="X86" t="s">
        <v>812</v>
      </c>
      <c r="Y86" s="13">
        <v>9.8143060162207441</v>
      </c>
    </row>
    <row r="87" spans="1:25" x14ac:dyDescent="0.35">
      <c r="A87" t="str">
        <v>SF</v>
      </c>
      <c r="B87" t="str">
        <v>San Francisco 49ers</v>
      </c>
      <c r="C87" t="str">
        <v>QB</v>
      </c>
      <c r="D87" s="13">
        <v>0</v>
      </c>
      <c r="E87" s="13">
        <v>0</v>
      </c>
      <c r="F87" s="13">
        <v>0</v>
      </c>
      <c r="H87">
        <v>85</v>
      </c>
      <c r="I87" t="str">
        <v>WR</v>
      </c>
      <c r="J87" t="str">
        <f t="shared" si="4"/>
        <v>TB</v>
      </c>
      <c r="K87" s="10" t="str">
        <v>Chris Godwin</v>
      </c>
      <c r="L87" s="10">
        <v>189.41078936686483</v>
      </c>
      <c r="M87">
        <f>_xlfn.XLOOKUP(K87,[2]Sheet5!$F:$F,[2]Sheet5!$J:$J,"NA")</f>
        <v>53</v>
      </c>
      <c r="N87">
        <v>33</v>
      </c>
      <c r="O87">
        <v>-20</v>
      </c>
      <c r="T87" t="s">
        <v>970</v>
      </c>
      <c r="U87" s="13" t="str">
        <f t="shared" si="3"/>
        <v/>
      </c>
      <c r="V87" t="str">
        <f t="shared" si="5"/>
        <v/>
      </c>
      <c r="X87" t="s">
        <v>970</v>
      </c>
      <c r="Y87" s="13">
        <v>2.850681030242685</v>
      </c>
    </row>
    <row r="88" spans="1:25" hidden="1" x14ac:dyDescent="0.35">
      <c r="A88" t="str">
        <v>SF</v>
      </c>
      <c r="B88" t="str">
        <v>San Francisco 49ers</v>
      </c>
      <c r="C88" t="str">
        <v>RB</v>
      </c>
      <c r="D88" s="13" t="str">
        <v>Christian McCaffrey</v>
      </c>
      <c r="E88" s="13">
        <v>247.13688592236829</v>
      </c>
      <c r="F88" s="13">
        <v>14.537463877786371</v>
      </c>
      <c r="H88">
        <v>86</v>
      </c>
      <c r="I88" t="str">
        <v>RB</v>
      </c>
      <c r="J88" t="str">
        <f t="shared" si="4"/>
        <v>CAR</v>
      </c>
      <c r="K88" s="10" t="str">
        <v>Chuba Hubbard</v>
      </c>
      <c r="L88" s="10">
        <v>187.63871861074932</v>
      </c>
      <c r="M88">
        <f>_xlfn.XLOOKUP(K88,[2]Sheet5!$F:$F,[2]Sheet5!$J:$J,"NA")</f>
        <v>15</v>
      </c>
      <c r="N88">
        <v>20</v>
      </c>
      <c r="O88">
        <v>5</v>
      </c>
      <c r="T88" t="s">
        <v>785</v>
      </c>
      <c r="U88" s="13" t="str">
        <f t="shared" si="3"/>
        <v/>
      </c>
      <c r="V88" t="str">
        <f t="shared" si="5"/>
        <v/>
      </c>
      <c r="X88" t="s">
        <v>785</v>
      </c>
      <c r="Y88" s="13">
        <v>0.93170284455053676</v>
      </c>
    </row>
    <row r="89" spans="1:25" hidden="1" x14ac:dyDescent="0.35">
      <c r="A89" t="str">
        <v>SF</v>
      </c>
      <c r="B89" t="str">
        <v>San Francisco 49ers</v>
      </c>
      <c r="C89" t="str">
        <v>RB</v>
      </c>
      <c r="D89" s="13" t="str">
        <v>Isaac Guerendo</v>
      </c>
      <c r="E89" s="13">
        <v>132.99872567770842</v>
      </c>
      <c r="F89" s="13">
        <v>7.8234544516299067</v>
      </c>
      <c r="H89">
        <v>87</v>
      </c>
      <c r="I89" t="str">
        <v>RB</v>
      </c>
      <c r="J89" t="str">
        <f t="shared" si="4"/>
        <v>HOU</v>
      </c>
      <c r="K89" s="10" t="str">
        <v>Joe Mixon</v>
      </c>
      <c r="L89" s="10">
        <v>187.24530653331476</v>
      </c>
      <c r="M89">
        <f>_xlfn.XLOOKUP(K89,[2]Sheet5!$F:$F,[2]Sheet5!$J:$J,"NA")</f>
        <v>17</v>
      </c>
      <c r="N89">
        <v>21</v>
      </c>
      <c r="O89">
        <v>4</v>
      </c>
      <c r="T89" t="s">
        <v>415</v>
      </c>
      <c r="U89" s="13" t="str">
        <f t="shared" si="3"/>
        <v/>
      </c>
      <c r="V89" t="str">
        <f t="shared" si="5"/>
        <v/>
      </c>
      <c r="X89" t="s">
        <v>415</v>
      </c>
      <c r="Y89" s="13">
        <v>0.69442075941180503</v>
      </c>
    </row>
    <row r="90" spans="1:25" x14ac:dyDescent="0.35">
      <c r="A90" t="str">
        <v>SF</v>
      </c>
      <c r="B90" t="str">
        <v>San Francisco 49ers</v>
      </c>
      <c r="C90" t="str">
        <v>RB</v>
      </c>
      <c r="D90" s="13" t="str">
        <v>Patrick Taylor</v>
      </c>
      <c r="E90" s="13">
        <v>36.673864951494444</v>
      </c>
      <c r="F90" s="13">
        <v>2.1572861736173201</v>
      </c>
      <c r="H90">
        <v>88</v>
      </c>
      <c r="I90" t="str">
        <v>WR</v>
      </c>
      <c r="J90" t="str">
        <f t="shared" si="4"/>
        <v>HOU</v>
      </c>
      <c r="K90" s="10" t="str">
        <v>Nico Collins</v>
      </c>
      <c r="L90" s="10">
        <v>185.69811533034448</v>
      </c>
      <c r="M90">
        <f>_xlfn.XLOOKUP(K90,[2]Sheet5!$F:$F,[2]Sheet5!$J:$J,"NA")</f>
        <v>23</v>
      </c>
      <c r="N90">
        <v>34</v>
      </c>
      <c r="O90">
        <v>11</v>
      </c>
      <c r="T90" t="s">
        <v>1042</v>
      </c>
      <c r="U90" s="13" t="str">
        <f t="shared" si="3"/>
        <v/>
      </c>
      <c r="V90" t="str">
        <f t="shared" si="5"/>
        <v/>
      </c>
      <c r="X90" t="s">
        <v>1042</v>
      </c>
      <c r="Y90" s="13" t="s">
        <v>1546</v>
      </c>
    </row>
    <row r="91" spans="1:25" hidden="1" x14ac:dyDescent="0.35">
      <c r="A91" t="str">
        <v>SF</v>
      </c>
      <c r="B91" t="str">
        <v>San Francisco 49ers</v>
      </c>
      <c r="C91" t="str">
        <v>RB</v>
      </c>
      <c r="D91" s="13" t="str">
        <v>Israel Abanikanda</v>
      </c>
      <c r="E91" s="13">
        <v>16.071773976116134</v>
      </c>
      <c r="F91" s="13">
        <v>0.94539846918330195</v>
      </c>
      <c r="H91">
        <v>89</v>
      </c>
      <c r="I91" t="str">
        <v>TE</v>
      </c>
      <c r="J91" t="str">
        <f t="shared" si="4"/>
        <v>SF</v>
      </c>
      <c r="K91" s="10" t="str">
        <v>George Kittle</v>
      </c>
      <c r="L91" s="10">
        <v>184.56796313545917</v>
      </c>
      <c r="M91">
        <f>_xlfn.XLOOKUP(K91,[2]Sheet5!$F:$F,[2]Sheet5!$J:$J,"NA")</f>
        <v>3</v>
      </c>
      <c r="N91">
        <v>3</v>
      </c>
      <c r="O91">
        <v>0</v>
      </c>
      <c r="T91" t="s">
        <v>711</v>
      </c>
      <c r="U91" s="13" t="str">
        <f t="shared" si="3"/>
        <v/>
      </c>
      <c r="V91" t="str">
        <f t="shared" si="5"/>
        <v/>
      </c>
      <c r="X91" t="s">
        <v>711</v>
      </c>
      <c r="Y91" s="13" t="s">
        <v>1546</v>
      </c>
    </row>
    <row r="92" spans="1:25" hidden="1" x14ac:dyDescent="0.35">
      <c r="A92" t="str">
        <v>SF</v>
      </c>
      <c r="B92" t="str">
        <v>San Francisco 49ers</v>
      </c>
      <c r="C92" t="str">
        <v>RB</v>
      </c>
      <c r="D92" s="13" t="str">
        <v>All Other</v>
      </c>
      <c r="E92" s="13">
        <v>6.2702767370607218</v>
      </c>
      <c r="F92" s="13">
        <v>0.36883980806239541</v>
      </c>
      <c r="H92">
        <v>90</v>
      </c>
      <c r="I92" t="str">
        <v>RB</v>
      </c>
      <c r="J92" t="str">
        <f t="shared" si="4"/>
        <v>BUF</v>
      </c>
      <c r="K92" s="10" t="str">
        <v>James Cook</v>
      </c>
      <c r="L92" s="10">
        <v>184.33487770898751</v>
      </c>
      <c r="M92">
        <f>_xlfn.XLOOKUP(K92,[2]Sheet5!$F:$F,[2]Sheet5!$J:$J,"NA")</f>
        <v>8</v>
      </c>
      <c r="N92">
        <v>22</v>
      </c>
      <c r="O92">
        <v>14</v>
      </c>
      <c r="T92" t="s">
        <v>798</v>
      </c>
      <c r="U92" s="13" t="str">
        <f t="shared" si="3"/>
        <v/>
      </c>
      <c r="V92" t="str">
        <f t="shared" si="5"/>
        <v/>
      </c>
      <c r="X92" t="s">
        <v>798</v>
      </c>
      <c r="Y92" s="13">
        <v>7.1878760529738184</v>
      </c>
    </row>
    <row r="93" spans="1:25" x14ac:dyDescent="0.35">
      <c r="A93" t="str">
        <v>SF</v>
      </c>
      <c r="B93" t="str">
        <v>San Francisco 49ers</v>
      </c>
      <c r="C93" t="str">
        <v>RB</v>
      </c>
      <c r="D93" s="13">
        <v>0</v>
      </c>
      <c r="E93" s="13">
        <v>0</v>
      </c>
      <c r="F93" s="13">
        <v>0</v>
      </c>
      <c r="H93">
        <v>91</v>
      </c>
      <c r="I93" t="str">
        <v>WR</v>
      </c>
      <c r="J93" t="str">
        <f t="shared" si="4"/>
        <v>MIN</v>
      </c>
      <c r="K93" s="10" t="str">
        <v>Jordan Addison</v>
      </c>
      <c r="L93" s="10">
        <v>180.57296156823924</v>
      </c>
      <c r="M93">
        <f>_xlfn.XLOOKUP(K93,[2]Sheet5!$F:$F,[2]Sheet5!$J:$J,"NA")</f>
        <v>21</v>
      </c>
      <c r="N93">
        <v>35</v>
      </c>
      <c r="O93">
        <v>14</v>
      </c>
      <c r="T93" t="s">
        <v>975</v>
      </c>
      <c r="U93" s="13" t="str">
        <f t="shared" si="3"/>
        <v/>
      </c>
      <c r="V93" t="str">
        <f t="shared" si="5"/>
        <v/>
      </c>
      <c r="X93" t="s">
        <v>975</v>
      </c>
      <c r="Y93" s="13" t="s">
        <v>1546</v>
      </c>
    </row>
    <row r="94" spans="1:25" hidden="1" x14ac:dyDescent="0.35">
      <c r="A94" t="str">
        <v>SF</v>
      </c>
      <c r="B94" t="str">
        <v>San Francisco 49ers</v>
      </c>
      <c r="C94" t="str">
        <v>RB</v>
      </c>
      <c r="D94" s="13">
        <v>0</v>
      </c>
      <c r="E94" s="13">
        <v>0</v>
      </c>
      <c r="F94" s="13">
        <v>0</v>
      </c>
      <c r="H94">
        <v>92</v>
      </c>
      <c r="I94" t="str">
        <v>RB</v>
      </c>
      <c r="J94" t="str">
        <f t="shared" si="4"/>
        <v>TB</v>
      </c>
      <c r="K94" s="10" t="str">
        <v>Rachaad White</v>
      </c>
      <c r="L94" s="10">
        <v>178.98902289493506</v>
      </c>
      <c r="M94">
        <f>_xlfn.XLOOKUP(K94,[2]Sheet5!$F:$F,[2]Sheet5!$J:$J,"NA")</f>
        <v>22</v>
      </c>
      <c r="N94">
        <v>23</v>
      </c>
      <c r="O94">
        <v>1</v>
      </c>
      <c r="T94" t="s">
        <v>1022</v>
      </c>
      <c r="U94" s="13" t="str">
        <f t="shared" si="3"/>
        <v/>
      </c>
      <c r="V94" t="str">
        <f t="shared" si="5"/>
        <v/>
      </c>
      <c r="X94" t="s">
        <v>1022</v>
      </c>
      <c r="Y94" s="13">
        <v>8.5010897832809249</v>
      </c>
    </row>
    <row r="95" spans="1:25" x14ac:dyDescent="0.35">
      <c r="A95" t="str">
        <v>SF</v>
      </c>
      <c r="B95" t="str">
        <v>San Francisco 49ers</v>
      </c>
      <c r="C95" t="str">
        <v>WR</v>
      </c>
      <c r="D95" s="13" t="str">
        <v>Brandon Aiyuk</v>
      </c>
      <c r="E95" s="13">
        <v>178.2758572843519</v>
      </c>
      <c r="F95" s="13">
        <v>10.486815134373641</v>
      </c>
      <c r="H95">
        <v>93</v>
      </c>
      <c r="I95" t="str">
        <v>WR</v>
      </c>
      <c r="J95" t="str">
        <f t="shared" si="4"/>
        <v>CIN</v>
      </c>
      <c r="K95" s="10" t="str">
        <v>Tee Higgins</v>
      </c>
      <c r="L95" s="10">
        <v>178.7944778390285</v>
      </c>
      <c r="M95">
        <f>_xlfn.XLOOKUP(K95,[2]Sheet5!$F:$F,[2]Sheet5!$J:$J,"NA")</f>
        <v>17</v>
      </c>
      <c r="N95">
        <v>36</v>
      </c>
      <c r="O95">
        <v>19</v>
      </c>
      <c r="T95" t="s">
        <v>510</v>
      </c>
      <c r="U95" s="13" t="str">
        <f t="shared" si="3"/>
        <v/>
      </c>
      <c r="V95" t="str">
        <f t="shared" si="5"/>
        <v/>
      </c>
      <c r="X95" t="s">
        <v>510</v>
      </c>
      <c r="Y95" s="13">
        <v>11.407618555699839</v>
      </c>
    </row>
    <row r="96" spans="1:25" x14ac:dyDescent="0.35">
      <c r="A96" t="str">
        <v>SF</v>
      </c>
      <c r="B96" t="str">
        <v>San Francisco 49ers</v>
      </c>
      <c r="C96" t="str">
        <v>WR</v>
      </c>
      <c r="D96" s="13" t="str">
        <v>Jauan Jennings</v>
      </c>
      <c r="E96" s="13">
        <v>128.83366827559539</v>
      </c>
      <c r="F96" s="13">
        <v>7.5784510750350229</v>
      </c>
      <c r="H96">
        <v>94</v>
      </c>
      <c r="I96" t="str">
        <v>WR</v>
      </c>
      <c r="J96" t="str">
        <f t="shared" si="4"/>
        <v>SF</v>
      </c>
      <c r="K96" s="10" t="str">
        <v>Brandon Aiyuk</v>
      </c>
      <c r="L96" s="10">
        <v>178.2758572843519</v>
      </c>
      <c r="M96">
        <f>_xlfn.XLOOKUP(K96,[2]Sheet5!$F:$F,[2]Sheet5!$J:$J,"NA")</f>
        <v>105</v>
      </c>
      <c r="N96">
        <v>37</v>
      </c>
      <c r="O96">
        <v>-68</v>
      </c>
      <c r="T96" t="s">
        <v>986</v>
      </c>
      <c r="U96" s="13" t="str">
        <f t="shared" si="3"/>
        <v/>
      </c>
      <c r="V96" t="str">
        <f t="shared" si="5"/>
        <v/>
      </c>
      <c r="X96" t="s">
        <v>986</v>
      </c>
      <c r="Y96" s="13" t="s">
        <v>1546</v>
      </c>
    </row>
    <row r="97" spans="1:25" hidden="1" x14ac:dyDescent="0.35">
      <c r="A97" t="str">
        <v>SF</v>
      </c>
      <c r="B97" t="str">
        <v>San Francisco 49ers</v>
      </c>
      <c r="C97" t="str">
        <v>WR</v>
      </c>
      <c r="D97" s="13" t="str">
        <v>Ricky Pearsall</v>
      </c>
      <c r="E97" s="13">
        <v>85.94619041100556</v>
      </c>
      <c r="F97" s="13">
        <v>5.0556582594709152</v>
      </c>
      <c r="H97">
        <v>95</v>
      </c>
      <c r="I97" t="str">
        <v>RB</v>
      </c>
      <c r="J97" t="str">
        <f t="shared" si="4"/>
        <v>DET</v>
      </c>
      <c r="K97" s="10" t="str">
        <v>David Montgomery</v>
      </c>
      <c r="L97" s="10">
        <v>178.17515961040243</v>
      </c>
      <c r="M97">
        <f>_xlfn.XLOOKUP(K97,[2]Sheet5!$F:$F,[2]Sheet5!$J:$J,"NA")</f>
        <v>18</v>
      </c>
      <c r="N97">
        <v>24</v>
      </c>
      <c r="O97">
        <v>6</v>
      </c>
      <c r="T97" t="s">
        <v>13</v>
      </c>
      <c r="U97" s="13" t="str">
        <f t="shared" si="3"/>
        <v/>
      </c>
      <c r="V97" t="str">
        <f t="shared" si="5"/>
        <v/>
      </c>
      <c r="X97" t="s">
        <v>13</v>
      </c>
      <c r="Y97" s="13">
        <v>19.663152906618887</v>
      </c>
    </row>
    <row r="98" spans="1:25" hidden="1" x14ac:dyDescent="0.35">
      <c r="A98" t="str">
        <v>SF</v>
      </c>
      <c r="B98" t="str">
        <v>San Francisco 49ers</v>
      </c>
      <c r="C98" t="str">
        <v>WR</v>
      </c>
      <c r="D98" s="13" t="str">
        <v>Demarcus Robinson</v>
      </c>
      <c r="E98" s="13">
        <v>84.934708866920161</v>
      </c>
      <c r="F98" s="13">
        <v>4.9961593451129502</v>
      </c>
      <c r="H98">
        <v>96</v>
      </c>
      <c r="I98" t="str">
        <v>RB</v>
      </c>
      <c r="J98" t="str">
        <f t="shared" si="4"/>
        <v>WAS</v>
      </c>
      <c r="K98" s="10" t="str">
        <v>Austin Ekeler</v>
      </c>
      <c r="L98" s="10">
        <v>177.66522534085095</v>
      </c>
      <c r="M98">
        <f>_xlfn.XLOOKUP(K98,[2]Sheet5!$F:$F,[2]Sheet5!$J:$J,"NA")</f>
        <v>34</v>
      </c>
      <c r="N98">
        <v>25</v>
      </c>
      <c r="O98">
        <v>-9</v>
      </c>
      <c r="T98" t="s">
        <v>408</v>
      </c>
      <c r="U98" s="13" t="str">
        <f t="shared" si="3"/>
        <v/>
      </c>
      <c r="V98" t="str">
        <f t="shared" si="5"/>
        <v/>
      </c>
      <c r="X98" t="s">
        <v>408</v>
      </c>
      <c r="Y98" s="13">
        <v>10.853014834354617</v>
      </c>
    </row>
    <row r="99" spans="1:25" hidden="1" x14ac:dyDescent="0.35">
      <c r="A99" t="str">
        <v>SF</v>
      </c>
      <c r="B99" t="str">
        <v>San Francisco 49ers</v>
      </c>
      <c r="C99" t="str">
        <v>WR</v>
      </c>
      <c r="D99" s="13" t="str">
        <v>All Other</v>
      </c>
      <c r="E99" s="13">
        <v>7.5765464014522985</v>
      </c>
      <c r="F99" s="13">
        <v>0.44567920008542933</v>
      </c>
      <c r="H99">
        <v>97</v>
      </c>
      <c r="I99" t="str">
        <v>RB</v>
      </c>
      <c r="J99" t="str">
        <f t="shared" si="4"/>
        <v>MIA</v>
      </c>
      <c r="K99" s="10" t="str">
        <v>De'Von Achane</v>
      </c>
      <c r="L99" s="10">
        <v>175.97973779398365</v>
      </c>
      <c r="M99" t="str">
        <f>_xlfn.XLOOKUP(K99,[2]Sheet5!$F:$F,[2]Sheet5!$J:$J,"NA")</f>
        <v>NA</v>
      </c>
      <c r="N99">
        <v>26</v>
      </c>
      <c r="O99" t="e">
        <v>#VALUE!</v>
      </c>
      <c r="T99" t="s">
        <v>1088</v>
      </c>
      <c r="U99" s="13" t="str">
        <f t="shared" si="3"/>
        <v/>
      </c>
      <c r="V99" t="str">
        <f t="shared" si="5"/>
        <v/>
      </c>
      <c r="X99" t="s">
        <v>1088</v>
      </c>
      <c r="Y99" s="13">
        <v>12.242510394549418</v>
      </c>
    </row>
    <row r="100" spans="1:25" hidden="1" x14ac:dyDescent="0.35">
      <c r="A100" t="str">
        <v>SF</v>
      </c>
      <c r="B100" t="str">
        <v>San Francisco 49ers</v>
      </c>
      <c r="C100" t="str">
        <v>WR</v>
      </c>
      <c r="D100" s="13">
        <v>0</v>
      </c>
      <c r="E100" s="13">
        <v>0</v>
      </c>
      <c r="F100" s="13">
        <v>0</v>
      </c>
      <c r="H100">
        <v>98</v>
      </c>
      <c r="I100" t="str">
        <v>RB</v>
      </c>
      <c r="J100" t="str">
        <f t="shared" si="4"/>
        <v>SEA</v>
      </c>
      <c r="K100" s="10" t="str">
        <v>Kenneth Walker</v>
      </c>
      <c r="L100" s="10">
        <v>174.9863194270481</v>
      </c>
      <c r="M100">
        <f>_xlfn.XLOOKUP(K100,[2]Sheet5!$F:$F,[2]Sheet5!$J:$J,"NA")</f>
        <v>27</v>
      </c>
      <c r="N100">
        <v>27</v>
      </c>
      <c r="O100">
        <v>0</v>
      </c>
      <c r="T100" t="s">
        <v>777</v>
      </c>
      <c r="U100" s="13" t="str">
        <f t="shared" si="3"/>
        <v/>
      </c>
      <c r="V100" t="str">
        <f t="shared" si="5"/>
        <v/>
      </c>
      <c r="X100" t="s">
        <v>777</v>
      </c>
      <c r="Y100" s="13">
        <v>7.2005098553581961</v>
      </c>
    </row>
    <row r="101" spans="1:25" x14ac:dyDescent="0.35">
      <c r="A101" t="str">
        <v>SF</v>
      </c>
      <c r="B101" t="str">
        <v>San Francisco 49ers</v>
      </c>
      <c r="C101" t="str">
        <v>WR</v>
      </c>
      <c r="D101" s="13">
        <v>0</v>
      </c>
      <c r="E101" s="13">
        <v>0</v>
      </c>
      <c r="F101" s="13">
        <v>0</v>
      </c>
      <c r="H101">
        <v>99</v>
      </c>
      <c r="I101" t="str">
        <v>WR</v>
      </c>
      <c r="J101" t="str">
        <f t="shared" si="4"/>
        <v>KC</v>
      </c>
      <c r="K101" s="10" t="str">
        <v>Xavier Worthy</v>
      </c>
      <c r="L101" s="10">
        <v>172.33942462861043</v>
      </c>
      <c r="M101">
        <f>_xlfn.XLOOKUP(K101,[2]Sheet5!$F:$F,[2]Sheet5!$J:$J,"NA")</f>
        <v>33</v>
      </c>
      <c r="N101">
        <v>38</v>
      </c>
      <c r="O101">
        <v>5</v>
      </c>
      <c r="T101" t="s">
        <v>596</v>
      </c>
      <c r="U101" s="13" t="str">
        <f t="shared" si="3"/>
        <v/>
      </c>
      <c r="V101" t="str">
        <f t="shared" si="5"/>
        <v/>
      </c>
      <c r="X101" t="s">
        <v>596</v>
      </c>
      <c r="Y101" s="13">
        <v>13.125958724281995</v>
      </c>
    </row>
    <row r="102" spans="1:25" hidden="1" x14ac:dyDescent="0.35">
      <c r="A102" t="str">
        <v>SF</v>
      </c>
      <c r="B102" t="str">
        <v>San Francisco 49ers</v>
      </c>
      <c r="C102" t="str">
        <v>TE</v>
      </c>
      <c r="D102" s="13" t="str">
        <v>George Kittle</v>
      </c>
      <c r="E102" s="13">
        <v>184.56796313545917</v>
      </c>
      <c r="F102" s="13">
        <v>10.856939007968187</v>
      </c>
      <c r="H102">
        <v>100</v>
      </c>
      <c r="I102" t="str">
        <v>RB</v>
      </c>
      <c r="J102" t="str">
        <f t="shared" si="4"/>
        <v>PIT</v>
      </c>
      <c r="K102" s="10" t="str">
        <v>Jaylen Warren</v>
      </c>
      <c r="L102" s="10">
        <v>171.95591988328408</v>
      </c>
      <c r="M102">
        <f>_xlfn.XLOOKUP(K102,[2]Sheet5!$F:$F,[2]Sheet5!$J:$J,"NA")</f>
        <v>39</v>
      </c>
      <c r="N102">
        <v>28</v>
      </c>
      <c r="O102">
        <v>-11</v>
      </c>
      <c r="T102" t="s">
        <v>515</v>
      </c>
      <c r="U102" s="13" t="str">
        <f t="shared" si="3"/>
        <v/>
      </c>
      <c r="V102" t="str">
        <f t="shared" si="5"/>
        <v/>
      </c>
      <c r="X102" t="s">
        <v>515</v>
      </c>
      <c r="Y102" s="13">
        <v>6.8084420415379849</v>
      </c>
    </row>
    <row r="103" spans="1:25" x14ac:dyDescent="0.35">
      <c r="A103" t="str">
        <v>SF</v>
      </c>
      <c r="B103" t="str">
        <v>San Francisco 49ers</v>
      </c>
      <c r="C103" t="str">
        <v>TE</v>
      </c>
      <c r="D103" s="13" t="str">
        <v>Luke Farrell</v>
      </c>
      <c r="E103" s="13">
        <v>39.348705060540532</v>
      </c>
      <c r="F103" s="13">
        <v>2.3146297094435608</v>
      </c>
      <c r="H103">
        <v>101</v>
      </c>
      <c r="I103" t="str">
        <v>WR</v>
      </c>
      <c r="J103" t="str">
        <f t="shared" si="4"/>
        <v>PHI</v>
      </c>
      <c r="K103" s="10" t="str">
        <v>A.J. Brown</v>
      </c>
      <c r="L103" s="10">
        <v>171.23328589984646</v>
      </c>
      <c r="M103">
        <f>_xlfn.XLOOKUP(K103,[2]Sheet5!$F:$F,[2]Sheet5!$J:$J,"NA")</f>
        <v>20</v>
      </c>
      <c r="N103">
        <v>39</v>
      </c>
      <c r="O103">
        <v>19</v>
      </c>
      <c r="T103" t="s">
        <v>839</v>
      </c>
      <c r="U103" s="13" t="str">
        <f t="shared" si="3"/>
        <v/>
      </c>
      <c r="V103" t="str">
        <f t="shared" si="5"/>
        <v/>
      </c>
      <c r="X103" t="s">
        <v>839</v>
      </c>
      <c r="Y103" s="13">
        <v>2.7710647872564547</v>
      </c>
    </row>
    <row r="104" spans="1:25" x14ac:dyDescent="0.35">
      <c r="A104" t="str">
        <v>SF</v>
      </c>
      <c r="B104" t="str">
        <v>San Francisco 49ers</v>
      </c>
      <c r="C104" t="str">
        <v>TE</v>
      </c>
      <c r="D104" s="13" t="str">
        <v>Brayden Willis</v>
      </c>
      <c r="E104" s="13">
        <v>9.0124644579421442</v>
      </c>
      <c r="F104" s="13">
        <v>0.53014496811424383</v>
      </c>
      <c r="H104">
        <v>102</v>
      </c>
      <c r="I104" t="str">
        <v>WR</v>
      </c>
      <c r="J104" t="str">
        <f t="shared" si="4"/>
        <v>BUF</v>
      </c>
      <c r="K104" s="10" t="str">
        <v>Khalil Shakir</v>
      </c>
      <c r="L104" s="10">
        <v>170.37803893703517</v>
      </c>
      <c r="M104">
        <f>_xlfn.XLOOKUP(K104,[2]Sheet5!$F:$F,[2]Sheet5!$J:$J,"NA")</f>
        <v>36</v>
      </c>
      <c r="N104">
        <v>40</v>
      </c>
      <c r="O104">
        <v>4</v>
      </c>
      <c r="T104" t="s">
        <v>568</v>
      </c>
      <c r="U104" s="13" t="str">
        <f t="shared" si="3"/>
        <v/>
      </c>
      <c r="V104" t="str">
        <f t="shared" si="5"/>
        <v/>
      </c>
      <c r="X104" t="s">
        <v>568</v>
      </c>
      <c r="Y104" s="13">
        <v>10.970685857087782</v>
      </c>
    </row>
    <row r="105" spans="1:25" hidden="1" x14ac:dyDescent="0.35">
      <c r="A105" t="str">
        <v>SF</v>
      </c>
      <c r="B105" t="str">
        <v>San Francisco 49ers</v>
      </c>
      <c r="C105" t="str">
        <v>TE</v>
      </c>
      <c r="D105" s="13" t="str">
        <v>Jake Tonges</v>
      </c>
      <c r="E105" s="13">
        <v>3.453822775025797</v>
      </c>
      <c r="F105" s="13">
        <v>0.20316604558975276</v>
      </c>
      <c r="H105">
        <v>103</v>
      </c>
      <c r="I105" t="str">
        <v>RB</v>
      </c>
      <c r="J105" t="str">
        <f t="shared" si="4"/>
        <v>NE</v>
      </c>
      <c r="K105" s="10" t="str">
        <v>Rhamondre Stevenson</v>
      </c>
      <c r="L105" s="10">
        <v>169.57784201680724</v>
      </c>
      <c r="M105">
        <f>_xlfn.XLOOKUP(K105,[2]Sheet5!$F:$F,[2]Sheet5!$J:$J,"NA")</f>
        <v>28</v>
      </c>
      <c r="N105">
        <v>29</v>
      </c>
      <c r="O105">
        <v>1</v>
      </c>
      <c r="T105" t="s">
        <v>425</v>
      </c>
      <c r="U105" s="13" t="str">
        <f t="shared" si="3"/>
        <v/>
      </c>
      <c r="V105" t="str">
        <f t="shared" si="5"/>
        <v/>
      </c>
      <c r="X105" t="s">
        <v>425</v>
      </c>
      <c r="Y105" s="13">
        <v>8.5893893321971895</v>
      </c>
    </row>
    <row r="106" spans="1:25" hidden="1" x14ac:dyDescent="0.35">
      <c r="A106" t="str">
        <v>SF</v>
      </c>
      <c r="B106" t="str">
        <v>San Francisco 49ers</v>
      </c>
      <c r="C106" t="str">
        <v>TE</v>
      </c>
      <c r="D106" s="13" t="str">
        <v>All Other</v>
      </c>
      <c r="E106" s="13">
        <v>1.9774824403704754</v>
      </c>
      <c r="F106" s="13">
        <v>0.11632249649238091</v>
      </c>
      <c r="H106">
        <v>104</v>
      </c>
      <c r="I106" t="str">
        <v>TE</v>
      </c>
      <c r="J106" t="str">
        <f t="shared" si="4"/>
        <v>CLE</v>
      </c>
      <c r="K106" s="10" t="str">
        <v>David Njoku</v>
      </c>
      <c r="L106" s="10">
        <v>168.57995133363977</v>
      </c>
      <c r="M106">
        <f>_xlfn.XLOOKUP(K106,[2]Sheet5!$F:$F,[2]Sheet5!$J:$J,"NA")</f>
        <v>11</v>
      </c>
      <c r="N106">
        <v>4</v>
      </c>
      <c r="O106">
        <v>-7</v>
      </c>
      <c r="T106" t="s">
        <v>649</v>
      </c>
      <c r="U106" s="13" t="str">
        <f t="shared" si="3"/>
        <v/>
      </c>
      <c r="V106" t="str">
        <f t="shared" si="5"/>
        <v/>
      </c>
      <c r="X106" t="s">
        <v>649</v>
      </c>
      <c r="Y106" s="13">
        <v>10.181002559075635</v>
      </c>
    </row>
    <row r="107" spans="1:25" hidden="1" x14ac:dyDescent="0.35">
      <c r="A107" t="str">
        <v>SEA</v>
      </c>
      <c r="B107" t="str">
        <v>Seattle Seahawks</v>
      </c>
      <c r="C107" t="str">
        <v>QB</v>
      </c>
      <c r="D107" s="13" t="str">
        <v>Sam Darnold</v>
      </c>
      <c r="E107" s="13">
        <v>254.26809397779249</v>
      </c>
      <c r="F107" s="13">
        <v>14.956946704576028</v>
      </c>
      <c r="H107">
        <v>105</v>
      </c>
      <c r="I107" t="str">
        <v>TE</v>
      </c>
      <c r="J107" t="str">
        <f t="shared" si="4"/>
        <v>DEN</v>
      </c>
      <c r="K107" s="10" t="str">
        <v>Evan Engram</v>
      </c>
      <c r="L107" s="10">
        <v>166.19165617258568</v>
      </c>
      <c r="M107">
        <f>_xlfn.XLOOKUP(K107,[2]Sheet5!$F:$F,[2]Sheet5!$J:$J,"NA")</f>
        <v>33</v>
      </c>
      <c r="N107">
        <v>5</v>
      </c>
      <c r="O107">
        <v>-28</v>
      </c>
      <c r="T107" t="s">
        <v>539</v>
      </c>
      <c r="U107" s="13" t="str">
        <f t="shared" si="3"/>
        <v/>
      </c>
      <c r="V107" t="str">
        <f t="shared" si="5"/>
        <v/>
      </c>
      <c r="X107" t="s">
        <v>539</v>
      </c>
      <c r="Y107" s="13">
        <v>18.390394309499097</v>
      </c>
    </row>
    <row r="108" spans="1:25" hidden="1" x14ac:dyDescent="0.35">
      <c r="A108" t="str">
        <v>SEA</v>
      </c>
      <c r="B108" t="str">
        <v>Seattle Seahawks</v>
      </c>
      <c r="C108" t="str">
        <v>QB</v>
      </c>
      <c r="D108" s="13" t="str">
        <v>Drew Lock</v>
      </c>
      <c r="E108" s="13">
        <v>15.54716364661388</v>
      </c>
      <c r="F108" s="13">
        <v>0.91453903803611059</v>
      </c>
      <c r="H108">
        <v>106</v>
      </c>
      <c r="I108" t="str">
        <v>RB</v>
      </c>
      <c r="J108" t="str">
        <f t="shared" si="4"/>
        <v>NYG</v>
      </c>
      <c r="K108" s="10" t="str">
        <v>Tyrone Tracy</v>
      </c>
      <c r="L108" s="10">
        <v>163.08011145871575</v>
      </c>
      <c r="M108">
        <f>_xlfn.XLOOKUP(K108,[2]Sheet5!$F:$F,[2]Sheet5!$J:$J,"NA")</f>
        <v>26</v>
      </c>
      <c r="N108">
        <v>30</v>
      </c>
      <c r="O108">
        <v>4</v>
      </c>
      <c r="T108" t="s">
        <v>1017</v>
      </c>
      <c r="U108" s="13" t="str">
        <f t="shared" si="3"/>
        <v/>
      </c>
      <c r="V108" t="str">
        <f t="shared" si="5"/>
        <v/>
      </c>
      <c r="X108" t="s">
        <v>1017</v>
      </c>
      <c r="Y108" s="13">
        <v>6.8909405809846938</v>
      </c>
    </row>
    <row r="109" spans="1:25" hidden="1" x14ac:dyDescent="0.35">
      <c r="A109" t="str">
        <v>SEA</v>
      </c>
      <c r="B109" t="str">
        <v>Seattle Seahawks</v>
      </c>
      <c r="C109" t="str">
        <v>QB</v>
      </c>
      <c r="D109" s="13" t="str">
        <v>Sam Howell</v>
      </c>
      <c r="E109" s="13">
        <v>4.0033982420943488</v>
      </c>
      <c r="F109" s="13">
        <v>0.23549401424084404</v>
      </c>
      <c r="H109">
        <v>107</v>
      </c>
      <c r="I109" t="str">
        <v>TE</v>
      </c>
      <c r="J109" t="str">
        <f t="shared" si="4"/>
        <v>DAL</v>
      </c>
      <c r="K109" s="10" t="str">
        <v>Jake Ferguson</v>
      </c>
      <c r="L109" s="10">
        <v>160.01687483496391</v>
      </c>
      <c r="M109">
        <f>_xlfn.XLOOKUP(K109,[2]Sheet5!$F:$F,[2]Sheet5!$J:$J,"NA")</f>
        <v>25</v>
      </c>
      <c r="N109">
        <v>6</v>
      </c>
      <c r="O109">
        <v>-19</v>
      </c>
      <c r="T109" t="s">
        <v>402</v>
      </c>
      <c r="U109" s="13" t="str">
        <f t="shared" si="3"/>
        <v/>
      </c>
      <c r="V109" t="str">
        <f t="shared" si="5"/>
        <v/>
      </c>
      <c r="X109" t="s">
        <v>402</v>
      </c>
      <c r="Y109" s="13">
        <v>5.0059501072396966</v>
      </c>
    </row>
    <row r="110" spans="1:25" hidden="1" x14ac:dyDescent="0.35">
      <c r="A110" t="str">
        <v>SEA</v>
      </c>
      <c r="B110" t="str">
        <v>Seattle Seahawks</v>
      </c>
      <c r="C110" t="str">
        <v>QB</v>
      </c>
      <c r="D110" s="13" t="str">
        <v>Jaren Hall</v>
      </c>
      <c r="E110" s="13">
        <v>3.0514284238757843</v>
      </c>
      <c r="F110" s="13">
        <v>0.17949578963975202</v>
      </c>
      <c r="H110">
        <v>108</v>
      </c>
      <c r="I110" t="str">
        <v>RB</v>
      </c>
      <c r="J110" t="str">
        <f t="shared" si="4"/>
        <v>LV</v>
      </c>
      <c r="K110" s="10" t="str">
        <v>Raheem Mostert</v>
      </c>
      <c r="L110" s="10">
        <v>159.76887410677529</v>
      </c>
      <c r="M110">
        <f>_xlfn.XLOOKUP(K110,[2]Sheet5!$F:$F,[2]Sheet5!$J:$J,"NA")</f>
        <v>56</v>
      </c>
      <c r="N110">
        <v>31</v>
      </c>
      <c r="O110">
        <v>-25</v>
      </c>
      <c r="T110" t="s">
        <v>980</v>
      </c>
      <c r="U110" s="13" t="str">
        <f t="shared" si="3"/>
        <v/>
      </c>
      <c r="V110" t="str">
        <f t="shared" si="5"/>
        <v/>
      </c>
      <c r="X110" t="s">
        <v>980</v>
      </c>
      <c r="Y110" s="13">
        <v>3.7660533248921291</v>
      </c>
    </row>
    <row r="111" spans="1:25" x14ac:dyDescent="0.35">
      <c r="A111" t="str">
        <v>SEA</v>
      </c>
      <c r="B111" t="str">
        <v>Seattle Seahawks</v>
      </c>
      <c r="C111" t="str">
        <v>QB</v>
      </c>
      <c r="D111" s="13" t="str">
        <v>All Other</v>
      </c>
      <c r="E111" s="13">
        <v>5.4640769354328711</v>
      </c>
      <c r="F111" s="13">
        <v>0.32141629031958063</v>
      </c>
      <c r="H111">
        <v>109</v>
      </c>
      <c r="I111" t="str">
        <v>WR</v>
      </c>
      <c r="J111" t="str">
        <f t="shared" si="4"/>
        <v>NYG</v>
      </c>
      <c r="K111" s="10" t="str">
        <v>Wan'Dale Robinson</v>
      </c>
      <c r="L111" s="10">
        <v>158.68734169309806</v>
      </c>
      <c r="M111">
        <f>_xlfn.XLOOKUP(K111,[2]Sheet5!$F:$F,[2]Sheet5!$J:$J,"NA")</f>
        <v>35</v>
      </c>
      <c r="N111">
        <v>41</v>
      </c>
      <c r="O111">
        <v>6</v>
      </c>
      <c r="T111" t="s">
        <v>1476</v>
      </c>
      <c r="U111" s="13" t="str">
        <f t="shared" si="3"/>
        <v/>
      </c>
      <c r="V111" t="str">
        <f t="shared" si="5"/>
        <v/>
      </c>
      <c r="X111" t="s">
        <v>1476</v>
      </c>
      <c r="Y111" s="13">
        <v>1.9328966176316191</v>
      </c>
    </row>
    <row r="112" spans="1:25" x14ac:dyDescent="0.35">
      <c r="A112" t="str">
        <v>SEA</v>
      </c>
      <c r="B112" t="str">
        <v>Seattle Seahawks</v>
      </c>
      <c r="C112" t="str">
        <v>QB</v>
      </c>
      <c r="D112" s="13">
        <v>0</v>
      </c>
      <c r="E112" s="13">
        <v>0</v>
      </c>
      <c r="F112" s="13">
        <v>0</v>
      </c>
      <c r="H112">
        <v>110</v>
      </c>
      <c r="I112" t="str">
        <v>WR</v>
      </c>
      <c r="J112" t="str">
        <f t="shared" si="4"/>
        <v>BUF</v>
      </c>
      <c r="K112" s="10" t="str">
        <v>Curtis Samuel</v>
      </c>
      <c r="L112" s="10">
        <v>158.58243063376312</v>
      </c>
      <c r="M112">
        <f>_xlfn.XLOOKUP(K112,[2]Sheet5!$F:$F,[2]Sheet5!$J:$J,"NA")</f>
        <v>102</v>
      </c>
      <c r="N112">
        <v>42</v>
      </c>
      <c r="O112">
        <v>-60</v>
      </c>
      <c r="T112" t="s">
        <v>454</v>
      </c>
      <c r="U112" s="13" t="str">
        <f t="shared" si="3"/>
        <v/>
      </c>
      <c r="V112" t="str">
        <f t="shared" si="5"/>
        <v/>
      </c>
      <c r="X112" t="s">
        <v>454</v>
      </c>
      <c r="Y112" s="13">
        <v>2.7945722190400728</v>
      </c>
    </row>
    <row r="113" spans="1:25" x14ac:dyDescent="0.35">
      <c r="A113" t="str">
        <v>SEA</v>
      </c>
      <c r="B113" t="str">
        <v>Seattle Seahawks</v>
      </c>
      <c r="C113" t="str">
        <v>QB</v>
      </c>
      <c r="D113" s="13">
        <v>0</v>
      </c>
      <c r="E113" s="13">
        <v>0</v>
      </c>
      <c r="F113" s="13">
        <v>0</v>
      </c>
      <c r="H113">
        <v>111</v>
      </c>
      <c r="I113" t="str">
        <v>WR</v>
      </c>
      <c r="J113" t="str">
        <f t="shared" si="4"/>
        <v>LAC</v>
      </c>
      <c r="K113" s="10" t="str">
        <v>Mike Williams</v>
      </c>
      <c r="L113" s="10">
        <v>157.74630775641737</v>
      </c>
      <c r="M113">
        <f>_xlfn.XLOOKUP(K113,[2]Sheet5!$F:$F,[2]Sheet5!$J:$J,"NA")</f>
        <v>107</v>
      </c>
      <c r="N113">
        <v>43</v>
      </c>
      <c r="O113">
        <v>-64</v>
      </c>
      <c r="T113" t="s">
        <v>398</v>
      </c>
      <c r="U113" s="13" t="str">
        <f t="shared" si="3"/>
        <v/>
      </c>
      <c r="V113" t="str">
        <f t="shared" si="5"/>
        <v/>
      </c>
      <c r="X113" t="s">
        <v>398</v>
      </c>
      <c r="Y113" s="13">
        <v>5.4530019979176183</v>
      </c>
    </row>
    <row r="114" spans="1:25" x14ac:dyDescent="0.35">
      <c r="A114" t="str">
        <v>SEA</v>
      </c>
      <c r="B114" t="str">
        <v>Seattle Seahawks</v>
      </c>
      <c r="C114" t="str">
        <v>RB</v>
      </c>
      <c r="D114" s="13" t="str">
        <v>Kenneth Walker</v>
      </c>
      <c r="E114" s="13">
        <v>174.9863194270481</v>
      </c>
      <c r="F114" s="13">
        <v>10.293312907473418</v>
      </c>
      <c r="H114">
        <v>112</v>
      </c>
      <c r="I114" t="str">
        <v>WR</v>
      </c>
      <c r="J114" t="str">
        <f t="shared" si="4"/>
        <v>NO</v>
      </c>
      <c r="K114" s="10" t="str">
        <v>Brandin Cooks</v>
      </c>
      <c r="L114" s="10">
        <v>157.63859890182815</v>
      </c>
      <c r="M114">
        <f>_xlfn.XLOOKUP(K114,[2]Sheet5!$F:$F,[2]Sheet5!$J:$J,"NA")</f>
        <v>96</v>
      </c>
      <c r="N114">
        <v>44</v>
      </c>
      <c r="O114">
        <v>-52</v>
      </c>
      <c r="T114" t="s">
        <v>494</v>
      </c>
      <c r="U114" s="13" t="str">
        <f t="shared" si="3"/>
        <v/>
      </c>
      <c r="V114" t="str">
        <f t="shared" si="5"/>
        <v/>
      </c>
      <c r="X114" t="s">
        <v>494</v>
      </c>
      <c r="Y114" s="13">
        <v>7.8462135486955669</v>
      </c>
    </row>
    <row r="115" spans="1:25" hidden="1" x14ac:dyDescent="0.35">
      <c r="A115" t="str">
        <v>SEA</v>
      </c>
      <c r="B115" t="str">
        <v>Seattle Seahawks</v>
      </c>
      <c r="C115" t="str">
        <v>RB</v>
      </c>
      <c r="D115" s="13" t="str">
        <v>Zach Charbonnet</v>
      </c>
      <c r="E115" s="13">
        <v>111.97749318756408</v>
      </c>
      <c r="F115" s="13">
        <v>6.5869113639743579</v>
      </c>
      <c r="H115">
        <v>113</v>
      </c>
      <c r="I115" t="str">
        <v>TE</v>
      </c>
      <c r="J115" t="str">
        <f t="shared" si="4"/>
        <v>BAL</v>
      </c>
      <c r="K115" s="10" t="str">
        <v>Mark Andrews</v>
      </c>
      <c r="L115" s="10">
        <v>156.79040499523566</v>
      </c>
      <c r="M115">
        <f>_xlfn.XLOOKUP(K115,[2]Sheet5!$F:$F,[2]Sheet5!$J:$J,"NA")</f>
        <v>6</v>
      </c>
      <c r="N115">
        <v>7</v>
      </c>
      <c r="O115">
        <v>1</v>
      </c>
      <c r="T115" t="s">
        <v>992</v>
      </c>
      <c r="U115" s="13" t="str">
        <f t="shared" si="3"/>
        <v/>
      </c>
      <c r="V115" t="str">
        <f t="shared" si="5"/>
        <v/>
      </c>
      <c r="X115" t="s">
        <v>992</v>
      </c>
      <c r="Y115" s="13" t="s">
        <v>1546</v>
      </c>
    </row>
    <row r="116" spans="1:25" x14ac:dyDescent="0.35">
      <c r="A116" t="str">
        <v>SEA</v>
      </c>
      <c r="B116" t="str">
        <v>Seattle Seahawks</v>
      </c>
      <c r="C116" t="str">
        <v>RB</v>
      </c>
      <c r="D116" s="13" t="str">
        <v>Kenny McIntosh</v>
      </c>
      <c r="E116" s="13">
        <v>38.960713111845614</v>
      </c>
      <c r="F116" s="13">
        <v>2.2918066536379773</v>
      </c>
      <c r="H116">
        <v>114</v>
      </c>
      <c r="I116" t="str">
        <v>WR</v>
      </c>
      <c r="J116" t="str">
        <f t="shared" si="4"/>
        <v>IND</v>
      </c>
      <c r="K116" s="10" t="str">
        <v>Josh Downs</v>
      </c>
      <c r="L116" s="10">
        <v>156.68680344764221</v>
      </c>
      <c r="M116">
        <f>_xlfn.XLOOKUP(K116,[2]Sheet5!$F:$F,[2]Sheet5!$J:$J,"NA")</f>
        <v>37</v>
      </c>
      <c r="N116">
        <v>45</v>
      </c>
      <c r="O116">
        <v>8</v>
      </c>
      <c r="T116" t="s">
        <v>875</v>
      </c>
      <c r="U116" s="13" t="str">
        <f t="shared" si="3"/>
        <v/>
      </c>
      <c r="V116" t="str">
        <f t="shared" si="5"/>
        <v/>
      </c>
      <c r="X116" t="s">
        <v>875</v>
      </c>
      <c r="Y116" s="13" t="s">
        <v>1546</v>
      </c>
    </row>
    <row r="117" spans="1:25" x14ac:dyDescent="0.35">
      <c r="A117" t="str">
        <v>SEA</v>
      </c>
      <c r="B117" t="str">
        <v>Seattle Seahawks</v>
      </c>
      <c r="C117" t="str">
        <v>RB</v>
      </c>
      <c r="D117" s="13" t="str">
        <v>George Holani</v>
      </c>
      <c r="E117" s="13">
        <v>11.675170354930678</v>
      </c>
      <c r="F117" s="13">
        <v>0.68677472676062812</v>
      </c>
      <c r="H117">
        <v>115</v>
      </c>
      <c r="I117" t="str">
        <v>WR</v>
      </c>
      <c r="J117" t="str">
        <f t="shared" si="4"/>
        <v>HOU</v>
      </c>
      <c r="K117" s="10" t="str">
        <v>Tank Dell</v>
      </c>
      <c r="L117" s="10">
        <v>155.13443950602183</v>
      </c>
      <c r="M117">
        <f>_xlfn.XLOOKUP(K117,[2]Sheet5!$F:$F,[2]Sheet5!$J:$J,"NA")</f>
        <v>51</v>
      </c>
      <c r="N117">
        <v>46</v>
      </c>
      <c r="O117">
        <v>-5</v>
      </c>
      <c r="T117" t="s">
        <v>870</v>
      </c>
      <c r="U117" s="13" t="str">
        <f t="shared" si="3"/>
        <v/>
      </c>
      <c r="V117" t="str">
        <f t="shared" si="5"/>
        <v/>
      </c>
      <c r="X117" t="s">
        <v>870</v>
      </c>
      <c r="Y117" s="13">
        <v>0.80637370001349484</v>
      </c>
    </row>
    <row r="118" spans="1:25" x14ac:dyDescent="0.35">
      <c r="A118" t="str">
        <v>SEA</v>
      </c>
      <c r="B118" t="str">
        <v>Seattle Seahawks</v>
      </c>
      <c r="C118" t="str">
        <v>RB</v>
      </c>
      <c r="D118" s="13" t="str">
        <v>All Other</v>
      </c>
      <c r="E118" s="13">
        <v>5.2031596013358019</v>
      </c>
      <c r="F118" s="13">
        <v>0.30606821184328248</v>
      </c>
      <c r="H118">
        <v>116</v>
      </c>
      <c r="I118" t="str">
        <v>WR</v>
      </c>
      <c r="J118" t="str">
        <f t="shared" si="4"/>
        <v>DET</v>
      </c>
      <c r="K118" s="10" t="str">
        <v>Jameson Williams</v>
      </c>
      <c r="L118" s="10">
        <v>154.89423230819548</v>
      </c>
      <c r="M118">
        <f>_xlfn.XLOOKUP(K118,[2]Sheet5!$F:$F,[2]Sheet5!$J:$J,"NA")</f>
        <v>22</v>
      </c>
      <c r="N118">
        <v>47</v>
      </c>
      <c r="O118">
        <v>25</v>
      </c>
      <c r="T118" t="s">
        <v>887</v>
      </c>
      <c r="U118" s="13" t="str">
        <f t="shared" si="3"/>
        <v/>
      </c>
      <c r="V118" t="str">
        <f t="shared" si="5"/>
        <v/>
      </c>
      <c r="X118" t="s">
        <v>887</v>
      </c>
      <c r="Y118" s="13" t="s">
        <v>1546</v>
      </c>
    </row>
    <row r="119" spans="1:25" hidden="1" x14ac:dyDescent="0.35">
      <c r="A119" t="str">
        <v>SEA</v>
      </c>
      <c r="B119" t="str">
        <v>Seattle Seahawks</v>
      </c>
      <c r="C119" t="str">
        <v>RB</v>
      </c>
      <c r="D119" s="13">
        <v>0</v>
      </c>
      <c r="E119" s="13">
        <v>0</v>
      </c>
      <c r="F119" s="13">
        <v>0</v>
      </c>
      <c r="H119">
        <v>117</v>
      </c>
      <c r="I119" t="str">
        <v>RB</v>
      </c>
      <c r="J119" t="str">
        <f t="shared" si="4"/>
        <v>DAL</v>
      </c>
      <c r="K119" s="10" t="str">
        <v>Miles Sanders</v>
      </c>
      <c r="L119" s="10">
        <v>154.14389967879271</v>
      </c>
      <c r="M119">
        <f>_xlfn.XLOOKUP(K119,[2]Sheet5!$F:$F,[2]Sheet5!$J:$J,"NA")</f>
        <v>55</v>
      </c>
      <c r="N119">
        <v>32</v>
      </c>
      <c r="O119">
        <v>-23</v>
      </c>
      <c r="T119" t="s">
        <v>545</v>
      </c>
      <c r="U119" s="13" t="str">
        <f t="shared" si="3"/>
        <v/>
      </c>
      <c r="V119" t="str">
        <f t="shared" si="5"/>
        <v/>
      </c>
      <c r="X119" t="s">
        <v>545</v>
      </c>
      <c r="Y119" s="13" t="s">
        <v>1546</v>
      </c>
    </row>
    <row r="120" spans="1:25" x14ac:dyDescent="0.35">
      <c r="A120" t="str">
        <v>SEA</v>
      </c>
      <c r="B120" t="str">
        <v>Seattle Seahawks</v>
      </c>
      <c r="C120" t="str">
        <v>RB</v>
      </c>
      <c r="D120" s="13">
        <v>0</v>
      </c>
      <c r="E120" s="13">
        <v>0</v>
      </c>
      <c r="F120" s="13">
        <v>0</v>
      </c>
      <c r="H120">
        <v>118</v>
      </c>
      <c r="I120" t="str">
        <v>WR</v>
      </c>
      <c r="J120" t="str">
        <f t="shared" si="4"/>
        <v>HOU</v>
      </c>
      <c r="K120" s="10" t="str">
        <v>Christian Kirk</v>
      </c>
      <c r="L120" s="10">
        <v>152.34145719806841</v>
      </c>
      <c r="M120">
        <f>_xlfn.XLOOKUP(K120,[2]Sheet5!$F:$F,[2]Sheet5!$J:$J,"NA")</f>
        <v>95</v>
      </c>
      <c r="N120">
        <v>48</v>
      </c>
      <c r="O120">
        <v>-47</v>
      </c>
      <c r="T120" t="s">
        <v>917</v>
      </c>
      <c r="U120" s="13" t="str">
        <f t="shared" si="3"/>
        <v/>
      </c>
      <c r="V120" t="str">
        <f t="shared" si="5"/>
        <v/>
      </c>
      <c r="X120" t="s">
        <v>917</v>
      </c>
      <c r="Y120" s="13">
        <v>9.2489870086553569</v>
      </c>
    </row>
    <row r="121" spans="1:25" hidden="1" x14ac:dyDescent="0.35">
      <c r="A121" t="str">
        <v>SEA</v>
      </c>
      <c r="B121" t="str">
        <v>Seattle Seahawks</v>
      </c>
      <c r="C121" t="str">
        <v>WR</v>
      </c>
      <c r="D121" s="13" t="str">
        <v>Jaxon Smith-Njigba</v>
      </c>
      <c r="E121" s="13">
        <v>193.75719717426841</v>
      </c>
      <c r="F121" s="13">
        <v>11.397482186721671</v>
      </c>
      <c r="H121">
        <v>119</v>
      </c>
      <c r="I121" t="str">
        <v>TE</v>
      </c>
      <c r="J121" t="str">
        <f t="shared" si="4"/>
        <v>DET</v>
      </c>
      <c r="K121" s="10" t="str">
        <v>Sam LaPorta</v>
      </c>
      <c r="L121" s="10">
        <v>146.10244711017043</v>
      </c>
      <c r="M121">
        <f>_xlfn.XLOOKUP(K121,[2]Sheet5!$F:$F,[2]Sheet5!$J:$J,"NA")</f>
        <v>8</v>
      </c>
      <c r="N121">
        <v>8</v>
      </c>
      <c r="O121">
        <v>0</v>
      </c>
      <c r="T121" t="s">
        <v>463</v>
      </c>
      <c r="U121" s="13" t="str">
        <f t="shared" si="3"/>
        <v/>
      </c>
      <c r="V121" t="str">
        <f t="shared" si="5"/>
        <v/>
      </c>
      <c r="X121" t="s">
        <v>463</v>
      </c>
      <c r="Y121" s="13">
        <v>16.489317763783074</v>
      </c>
    </row>
    <row r="122" spans="1:25" hidden="1" x14ac:dyDescent="0.35">
      <c r="A122" t="str">
        <v>SEA</v>
      </c>
      <c r="B122" t="str">
        <v>Seattle Seahawks</v>
      </c>
      <c r="C122" t="str">
        <v>WR</v>
      </c>
      <c r="D122" s="13" t="str">
        <v>Cooper Kupp</v>
      </c>
      <c r="E122" s="13">
        <v>210.3658999321438</v>
      </c>
      <c r="F122" s="13">
        <v>12.374464701890812</v>
      </c>
      <c r="H122">
        <v>120</v>
      </c>
      <c r="I122" t="str">
        <v>TE</v>
      </c>
      <c r="J122" t="str">
        <f t="shared" si="4"/>
        <v>BUF</v>
      </c>
      <c r="K122" s="10" t="str">
        <v>Dalton Kincaid</v>
      </c>
      <c r="L122" s="10">
        <v>142.50349464106034</v>
      </c>
      <c r="M122">
        <f>_xlfn.XLOOKUP(K122,[2]Sheet5!$F:$F,[2]Sheet5!$J:$J,"NA")</f>
        <v>30</v>
      </c>
      <c r="N122">
        <v>9</v>
      </c>
      <c r="O122">
        <v>-21</v>
      </c>
      <c r="T122" t="s">
        <v>898</v>
      </c>
      <c r="U122" s="13" t="str">
        <f t="shared" si="3"/>
        <v/>
      </c>
      <c r="V122" t="str">
        <f t="shared" si="5"/>
        <v/>
      </c>
      <c r="X122" t="s">
        <v>898</v>
      </c>
      <c r="Y122" s="13">
        <v>12.869412518189291</v>
      </c>
    </row>
    <row r="123" spans="1:25" hidden="1" x14ac:dyDescent="0.35">
      <c r="A123" t="str">
        <v>SEA</v>
      </c>
      <c r="B123" t="str">
        <v>Seattle Seahawks</v>
      </c>
      <c r="C123" t="str">
        <v>WR</v>
      </c>
      <c r="D123" s="13" t="str">
        <v>Marquez Valdes-Scantling</v>
      </c>
      <c r="E123" s="13">
        <v>105.02231551332467</v>
      </c>
      <c r="F123" s="13">
        <v>6.1777832654896869</v>
      </c>
      <c r="H123">
        <v>121</v>
      </c>
      <c r="I123" t="str">
        <v>RB</v>
      </c>
      <c r="J123" t="str">
        <f t="shared" si="4"/>
        <v>PIT</v>
      </c>
      <c r="K123" s="10" t="str">
        <v>Cordarrelle Patterson</v>
      </c>
      <c r="L123" s="10">
        <v>141.13572119279931</v>
      </c>
      <c r="M123">
        <f>_xlfn.XLOOKUP(K123,[2]Sheet5!$F:$F,[2]Sheet5!$J:$J,"NA")</f>
        <v>74</v>
      </c>
      <c r="N123">
        <v>33</v>
      </c>
      <c r="O123">
        <v>-41</v>
      </c>
      <c r="T123" t="s">
        <v>1092</v>
      </c>
      <c r="U123" s="13" t="str">
        <f t="shared" si="3"/>
        <v/>
      </c>
      <c r="V123" t="str">
        <f t="shared" si="5"/>
        <v/>
      </c>
      <c r="X123" t="s">
        <v>1092</v>
      </c>
      <c r="Y123" s="13">
        <v>18.530528554016971</v>
      </c>
    </row>
    <row r="124" spans="1:25" hidden="1" x14ac:dyDescent="0.35">
      <c r="A124" t="str">
        <v>SEA</v>
      </c>
      <c r="B124" t="str">
        <v>Seattle Seahawks</v>
      </c>
      <c r="C124" t="str">
        <v>WR</v>
      </c>
      <c r="D124" s="13" t="str">
        <v>Steven Sims</v>
      </c>
      <c r="E124" s="13">
        <v>44.560621432736347</v>
      </c>
      <c r="F124" s="13">
        <v>2.6212130254550794</v>
      </c>
      <c r="H124">
        <v>122</v>
      </c>
      <c r="I124" t="str">
        <v>TE</v>
      </c>
      <c r="J124" t="str">
        <f t="shared" si="4"/>
        <v>GB</v>
      </c>
      <c r="K124" s="10" t="str">
        <v>Tucker Kraft</v>
      </c>
      <c r="L124" s="10">
        <v>140.53694754851031</v>
      </c>
      <c r="M124">
        <f>_xlfn.XLOOKUP(K124,[2]Sheet5!$F:$F,[2]Sheet5!$J:$J,"NA")</f>
        <v>10</v>
      </c>
      <c r="N124">
        <v>10</v>
      </c>
      <c r="O124">
        <v>0</v>
      </c>
      <c r="T124" t="s">
        <v>14</v>
      </c>
      <c r="U124" s="13" t="str">
        <f t="shared" si="3"/>
        <v/>
      </c>
      <c r="V124" t="str">
        <f t="shared" si="5"/>
        <v/>
      </c>
      <c r="X124" t="s">
        <v>14</v>
      </c>
      <c r="Y124" s="13">
        <v>12.429664489838247</v>
      </c>
    </row>
    <row r="125" spans="1:25" hidden="1" x14ac:dyDescent="0.35">
      <c r="A125" t="str">
        <v>SEA</v>
      </c>
      <c r="B125" t="str">
        <v>Seattle Seahawks</v>
      </c>
      <c r="C125" t="str">
        <v>WR</v>
      </c>
      <c r="D125" s="13" t="str">
        <v>All Other</v>
      </c>
      <c r="E125" s="13">
        <v>7.5559433452919995</v>
      </c>
      <c r="F125" s="13">
        <v>0.44446725560541173</v>
      </c>
      <c r="H125">
        <v>123</v>
      </c>
      <c r="I125" t="str">
        <v>TE</v>
      </c>
      <c r="J125" t="str">
        <f t="shared" si="4"/>
        <v>MIN</v>
      </c>
      <c r="K125" s="10" t="str">
        <v>T.J. Hockenson</v>
      </c>
      <c r="L125" s="10">
        <v>140.40228490005131</v>
      </c>
      <c r="M125">
        <f>_xlfn.XLOOKUP(K125,[2]Sheet5!$F:$F,[2]Sheet5!$J:$J,"NA")</f>
        <v>34</v>
      </c>
      <c r="N125">
        <v>11</v>
      </c>
      <c r="O125">
        <v>-23</v>
      </c>
      <c r="T125" t="s">
        <v>1536</v>
      </c>
      <c r="U125" s="13" t="str">
        <f t="shared" si="3"/>
        <v/>
      </c>
      <c r="V125" t="str">
        <f t="shared" si="5"/>
        <v/>
      </c>
      <c r="X125" t="s">
        <v>1536</v>
      </c>
      <c r="Y125" s="13">
        <v>4.9207996171509381</v>
      </c>
    </row>
    <row r="126" spans="1:25" x14ac:dyDescent="0.35">
      <c r="A126" t="str">
        <v>SEA</v>
      </c>
      <c r="B126" t="str">
        <v>Seattle Seahawks</v>
      </c>
      <c r="C126" t="str">
        <v>WR</v>
      </c>
      <c r="D126" s="13">
        <v>0</v>
      </c>
      <c r="E126" s="13">
        <v>0</v>
      </c>
      <c r="F126" s="13">
        <v>0</v>
      </c>
      <c r="H126">
        <v>124</v>
      </c>
      <c r="I126" t="str">
        <v>WR</v>
      </c>
      <c r="J126" t="str">
        <f t="shared" si="4"/>
        <v>ATL</v>
      </c>
      <c r="K126" s="10" t="str">
        <v>Darnell Mooney</v>
      </c>
      <c r="L126" s="10">
        <v>139.12527726421456</v>
      </c>
      <c r="M126">
        <f>_xlfn.XLOOKUP(K126,[2]Sheet5!$F:$F,[2]Sheet5!$J:$J,"NA")</f>
        <v>31</v>
      </c>
      <c r="N126">
        <v>49</v>
      </c>
      <c r="O126">
        <v>18</v>
      </c>
      <c r="T126" t="s">
        <v>778</v>
      </c>
      <c r="U126" s="13" t="str">
        <f t="shared" si="3"/>
        <v/>
      </c>
      <c r="V126" t="str">
        <f t="shared" si="5"/>
        <v/>
      </c>
      <c r="X126" t="s">
        <v>778</v>
      </c>
      <c r="Y126" s="13">
        <v>12.958221895870478</v>
      </c>
    </row>
    <row r="127" spans="1:25" hidden="1" x14ac:dyDescent="0.35">
      <c r="A127" t="str">
        <v>SEA</v>
      </c>
      <c r="B127" t="str">
        <v>Seattle Seahawks</v>
      </c>
      <c r="C127" t="str">
        <v>WR</v>
      </c>
      <c r="D127" s="13">
        <v>0</v>
      </c>
      <c r="E127" s="13">
        <v>0</v>
      </c>
      <c r="F127" s="13">
        <v>0</v>
      </c>
      <c r="H127">
        <v>125</v>
      </c>
      <c r="I127" t="str">
        <v>TE</v>
      </c>
      <c r="J127" t="str">
        <f t="shared" si="4"/>
        <v>HOU</v>
      </c>
      <c r="K127" s="10" t="str">
        <v>Dalton Schultz</v>
      </c>
      <c r="L127" s="10">
        <v>138.07891127740825</v>
      </c>
      <c r="M127">
        <f>_xlfn.XLOOKUP(K127,[2]Sheet5!$F:$F,[2]Sheet5!$J:$J,"NA")</f>
        <v>20</v>
      </c>
      <c r="N127">
        <v>12</v>
      </c>
      <c r="O127">
        <v>-8</v>
      </c>
      <c r="T127" t="s">
        <v>656</v>
      </c>
      <c r="U127" s="13" t="str">
        <f t="shared" si="3"/>
        <v/>
      </c>
      <c r="V127" t="str">
        <f t="shared" si="5"/>
        <v/>
      </c>
      <c r="X127" t="s">
        <v>656</v>
      </c>
      <c r="Y127" s="13">
        <v>9.1654689780153067</v>
      </c>
    </row>
    <row r="128" spans="1:25" hidden="1" x14ac:dyDescent="0.35">
      <c r="A128" t="str">
        <v>SEA</v>
      </c>
      <c r="B128" t="str">
        <v>Seattle Seahawks</v>
      </c>
      <c r="C128" t="str">
        <v>TE</v>
      </c>
      <c r="D128" s="13" t="str">
        <v>Noah Fant</v>
      </c>
      <c r="E128" s="13">
        <v>116.51523358324462</v>
      </c>
      <c r="F128" s="13">
        <v>6.8538372696026251</v>
      </c>
      <c r="H128">
        <v>126</v>
      </c>
      <c r="I128" t="str">
        <v>RB</v>
      </c>
      <c r="J128" t="str">
        <f t="shared" si="4"/>
        <v>NE</v>
      </c>
      <c r="K128" s="10" t="str">
        <v>Antonio Gibson</v>
      </c>
      <c r="L128" s="10">
        <v>138.06851002209217</v>
      </c>
      <c r="M128">
        <f>_xlfn.XLOOKUP(K128,[2]Sheet5!$F:$F,[2]Sheet5!$J:$J,"NA")</f>
        <v>44</v>
      </c>
      <c r="N128">
        <v>34</v>
      </c>
      <c r="O128">
        <v>-10</v>
      </c>
      <c r="T128" t="s">
        <v>933</v>
      </c>
      <c r="U128" s="13" t="str">
        <f t="shared" si="3"/>
        <v/>
      </c>
      <c r="V128" t="str">
        <f t="shared" si="5"/>
        <v/>
      </c>
      <c r="X128" t="s">
        <v>933</v>
      </c>
      <c r="Y128" s="13">
        <v>3.3032941848776569</v>
      </c>
    </row>
    <row r="129" spans="1:25" hidden="1" x14ac:dyDescent="0.35">
      <c r="A129" t="str">
        <v>SEA</v>
      </c>
      <c r="B129" t="str">
        <v>Seattle Seahawks</v>
      </c>
      <c r="C129" t="str">
        <v>TE</v>
      </c>
      <c r="D129" s="13" t="str">
        <v>AJ Barner</v>
      </c>
      <c r="E129" s="13">
        <v>21.846712758352904</v>
      </c>
      <c r="F129" s="13">
        <v>1.2851007504913472</v>
      </c>
      <c r="H129">
        <v>127</v>
      </c>
      <c r="I129" t="str">
        <v>RB</v>
      </c>
      <c r="J129" t="str">
        <f t="shared" si="4"/>
        <v>NYG</v>
      </c>
      <c r="K129" s="10" t="str">
        <v>Devin Singletary</v>
      </c>
      <c r="L129" s="10">
        <v>137.96770877068545</v>
      </c>
      <c r="M129">
        <f>_xlfn.XLOOKUP(K129,[2]Sheet5!$F:$F,[2]Sheet5!$J:$J,"NA")</f>
        <v>46</v>
      </c>
      <c r="N129">
        <v>35</v>
      </c>
      <c r="O129">
        <v>-11</v>
      </c>
      <c r="T129" t="s">
        <v>1027</v>
      </c>
      <c r="U129" s="13" t="str">
        <f t="shared" si="3"/>
        <v/>
      </c>
      <c r="V129" t="str">
        <f t="shared" si="5"/>
        <v/>
      </c>
      <c r="X129" t="s">
        <v>1027</v>
      </c>
      <c r="Y129" s="13">
        <v>0.11700531474451917</v>
      </c>
    </row>
    <row r="130" spans="1:25" hidden="1" x14ac:dyDescent="0.35">
      <c r="A130" t="str">
        <v>SEA</v>
      </c>
      <c r="B130" t="str">
        <v>Seattle Seahawks</v>
      </c>
      <c r="C130" t="str">
        <v>TE</v>
      </c>
      <c r="D130" s="13" t="str">
        <v>Eric Saubert</v>
      </c>
      <c r="E130" s="13">
        <v>9.2004324488157287</v>
      </c>
      <c r="F130" s="13">
        <v>0.54120190875386642</v>
      </c>
      <c r="H130">
        <v>128</v>
      </c>
      <c r="I130" t="str">
        <v>RB</v>
      </c>
      <c r="J130" t="str">
        <f t="shared" si="4"/>
        <v>TEN</v>
      </c>
      <c r="K130" s="10" t="str">
        <v>Tyjae Spears</v>
      </c>
      <c r="L130" s="10">
        <v>137.50468875831132</v>
      </c>
      <c r="M130">
        <f>_xlfn.XLOOKUP(K130,[2]Sheet5!$F:$F,[2]Sheet5!$J:$J,"NA")</f>
        <v>42</v>
      </c>
      <c r="N130">
        <v>36</v>
      </c>
      <c r="O130">
        <v>-6</v>
      </c>
      <c r="T130" t="s">
        <v>1067</v>
      </c>
      <c r="U130" s="13" t="str">
        <f t="shared" si="3"/>
        <v/>
      </c>
      <c r="V130" t="str">
        <f t="shared" si="5"/>
        <v/>
      </c>
      <c r="X130" t="s">
        <v>1067</v>
      </c>
      <c r="Y130" s="13">
        <v>4.2275109676920115</v>
      </c>
    </row>
    <row r="131" spans="1:25" x14ac:dyDescent="0.35">
      <c r="A131" t="str">
        <v>SEA</v>
      </c>
      <c r="B131" t="str">
        <v>Seattle Seahawks</v>
      </c>
      <c r="C131" t="str">
        <v>TE</v>
      </c>
      <c r="D131" s="13" t="str">
        <v>Brady Russell</v>
      </c>
      <c r="E131" s="13">
        <v>3.5178501962027164</v>
      </c>
      <c r="F131" s="13">
        <v>0.20693236448251273</v>
      </c>
      <c r="H131">
        <v>129</v>
      </c>
      <c r="I131" t="str">
        <v>WR</v>
      </c>
      <c r="J131" t="str">
        <f t="shared" si="4"/>
        <v>GB</v>
      </c>
      <c r="K131" s="10" t="str">
        <v>Romeo Doubs</v>
      </c>
      <c r="L131" s="10">
        <v>135.31576269705295</v>
      </c>
      <c r="M131">
        <f>_xlfn.XLOOKUP(K131,[2]Sheet5!$F:$F,[2]Sheet5!$J:$J,"NA")</f>
        <v>56</v>
      </c>
      <c r="N131">
        <v>50</v>
      </c>
      <c r="O131">
        <v>-6</v>
      </c>
      <c r="T131" t="s">
        <v>885</v>
      </c>
      <c r="U131" s="13" t="str">
        <f t="shared" ref="U131:U194" si="6">_xlfn.XLOOKUP(T131,C:C,D:D,"")</f>
        <v/>
      </c>
      <c r="V131" t="str">
        <f t="shared" si="5"/>
        <v/>
      </c>
      <c r="X131" t="s">
        <v>885</v>
      </c>
      <c r="Y131" s="13">
        <v>15.836819384154474</v>
      </c>
    </row>
    <row r="132" spans="1:25" x14ac:dyDescent="0.35">
      <c r="A132" t="str">
        <v>SEA</v>
      </c>
      <c r="B132" t="str">
        <v>Seattle Seahawks</v>
      </c>
      <c r="C132" t="str">
        <v>TE</v>
      </c>
      <c r="D132" s="13" t="str">
        <v>All Other</v>
      </c>
      <c r="E132" s="13">
        <v>2.0135146048548287</v>
      </c>
      <c r="F132" s="13">
        <v>0.11844203557969581</v>
      </c>
      <c r="H132">
        <v>130</v>
      </c>
      <c r="I132" t="str">
        <v>WR</v>
      </c>
      <c r="J132" t="str">
        <f t="shared" ref="J132:J195" si="7">_xlfn.XLOOKUP(K132,D:D,A:A)</f>
        <v>PHI</v>
      </c>
      <c r="K132" s="10" t="str">
        <v>DeVonta Smith</v>
      </c>
      <c r="L132" s="10">
        <v>133.51950151112757</v>
      </c>
      <c r="M132">
        <f>_xlfn.XLOOKUP(K132,[2]Sheet5!$F:$F,[2]Sheet5!$J:$J,"NA")</f>
        <v>27</v>
      </c>
      <c r="N132">
        <v>51</v>
      </c>
      <c r="O132">
        <v>24</v>
      </c>
      <c r="T132" t="s">
        <v>618</v>
      </c>
      <c r="U132" s="13" t="str">
        <f t="shared" si="6"/>
        <v/>
      </c>
      <c r="V132" t="str">
        <f t="shared" ref="V132:V195" si="8">IFERROR(U132/18,"")</f>
        <v/>
      </c>
      <c r="X132" t="s">
        <v>618</v>
      </c>
      <c r="Y132" s="13">
        <v>3.9966698011200665</v>
      </c>
    </row>
    <row r="133" spans="1:25" hidden="1" x14ac:dyDescent="0.35">
      <c r="A133" t="str">
        <v>PIT</v>
      </c>
      <c r="B133" t="str">
        <v>Pittsburgh Steelers</v>
      </c>
      <c r="C133" t="str">
        <v>QB</v>
      </c>
      <c r="D133" s="13" t="str">
        <v>Mason Rudolph</v>
      </c>
      <c r="E133" s="13">
        <v>254.1332980110696</v>
      </c>
      <c r="F133" s="13">
        <v>14.949017530062918</v>
      </c>
      <c r="H133">
        <v>131</v>
      </c>
      <c r="I133" t="str">
        <v>RB</v>
      </c>
      <c r="J133" t="str">
        <f t="shared" si="7"/>
        <v>SF</v>
      </c>
      <c r="K133" s="10" t="str">
        <v>Isaac Guerendo</v>
      </c>
      <c r="L133" s="10">
        <v>132.99872567770842</v>
      </c>
      <c r="M133">
        <f>_xlfn.XLOOKUP(K133,[2]Sheet5!$F:$F,[2]Sheet5!$J:$J,"NA")</f>
        <v>47</v>
      </c>
      <c r="N133">
        <v>37</v>
      </c>
      <c r="O133">
        <v>-10</v>
      </c>
      <c r="T133" t="s">
        <v>935</v>
      </c>
      <c r="U133" s="13" t="str">
        <f t="shared" si="6"/>
        <v/>
      </c>
      <c r="V133" t="str">
        <f t="shared" si="8"/>
        <v/>
      </c>
      <c r="X133" t="s">
        <v>935</v>
      </c>
      <c r="Y133" s="13">
        <v>7.030042401933728</v>
      </c>
    </row>
    <row r="134" spans="1:25" hidden="1" x14ac:dyDescent="0.35">
      <c r="A134" t="str">
        <v>PIT</v>
      </c>
      <c r="B134" t="str">
        <v>Pittsburgh Steelers</v>
      </c>
      <c r="C134" t="str">
        <v>QB</v>
      </c>
      <c r="D134" s="13" t="str">
        <v>Skylar Thompson</v>
      </c>
      <c r="E134" s="13">
        <v>19.926528877066374</v>
      </c>
      <c r="F134" s="13">
        <v>1.1721487574744927</v>
      </c>
      <c r="H134">
        <v>132</v>
      </c>
      <c r="I134" t="str">
        <v>RB</v>
      </c>
      <c r="J134" t="str">
        <f t="shared" si="7"/>
        <v>WAS</v>
      </c>
      <c r="K134" s="10" t="str">
        <v>Brian Robinson</v>
      </c>
      <c r="L134" s="10">
        <v>131.44688581583307</v>
      </c>
      <c r="M134">
        <f>_xlfn.XLOOKUP(K134,[2]Sheet5!$F:$F,[2]Sheet5!$J:$J,"NA")</f>
        <v>29</v>
      </c>
      <c r="N134">
        <v>38</v>
      </c>
      <c r="O134">
        <v>9</v>
      </c>
      <c r="T134" t="s">
        <v>987</v>
      </c>
      <c r="U134" s="13" t="str">
        <f t="shared" si="6"/>
        <v/>
      </c>
      <c r="V134" t="str">
        <f t="shared" si="8"/>
        <v/>
      </c>
      <c r="X134" t="s">
        <v>987</v>
      </c>
      <c r="Y134" s="13">
        <v>18.199700860189395</v>
      </c>
    </row>
    <row r="135" spans="1:25" x14ac:dyDescent="0.35">
      <c r="A135" t="str">
        <v>PIT</v>
      </c>
      <c r="B135" t="str">
        <v>Pittsburgh Steelers</v>
      </c>
      <c r="C135" t="str">
        <v>QB</v>
      </c>
      <c r="D135" s="13" t="str">
        <v>All Other</v>
      </c>
      <c r="E135" s="13">
        <v>6.3211990482650897</v>
      </c>
      <c r="F135" s="13">
        <v>0.3718352381332406</v>
      </c>
      <c r="H135">
        <v>133</v>
      </c>
      <c r="I135" t="str">
        <v>WR</v>
      </c>
      <c r="J135" t="str">
        <f t="shared" si="7"/>
        <v>BAL</v>
      </c>
      <c r="K135" s="10" t="str">
        <v>DeAndre Hopkins</v>
      </c>
      <c r="L135" s="10">
        <v>130.76343791637464</v>
      </c>
      <c r="M135">
        <f>_xlfn.XLOOKUP(K135,[2]Sheet5!$F:$F,[2]Sheet5!$J:$J,"NA")</f>
        <v>48</v>
      </c>
      <c r="N135">
        <v>52</v>
      </c>
      <c r="O135">
        <v>4</v>
      </c>
      <c r="T135" t="s">
        <v>786</v>
      </c>
      <c r="U135" s="13" t="str">
        <f t="shared" si="6"/>
        <v/>
      </c>
      <c r="V135" t="str">
        <f t="shared" si="8"/>
        <v/>
      </c>
      <c r="X135" t="s">
        <v>786</v>
      </c>
      <c r="Y135" s="13" t="s">
        <v>1546</v>
      </c>
    </row>
    <row r="136" spans="1:25" x14ac:dyDescent="0.35">
      <c r="A136" t="str">
        <v>PIT</v>
      </c>
      <c r="B136" t="str">
        <v>Pittsburgh Steelers</v>
      </c>
      <c r="C136" t="str">
        <v>QB</v>
      </c>
      <c r="D136" s="13">
        <v>0</v>
      </c>
      <c r="E136" s="13">
        <v>4.9300294393165167</v>
      </c>
      <c r="F136" s="13">
        <v>0.290001731724501</v>
      </c>
      <c r="H136">
        <v>134</v>
      </c>
      <c r="I136" t="str">
        <v>WR</v>
      </c>
      <c r="J136" t="str">
        <f t="shared" si="7"/>
        <v>SF</v>
      </c>
      <c r="K136" s="10" t="str">
        <v>Jauan Jennings</v>
      </c>
      <c r="L136" s="10">
        <v>128.83366827559539</v>
      </c>
      <c r="M136">
        <f>_xlfn.XLOOKUP(K136,[2]Sheet5!$F:$F,[2]Sheet5!$J:$J,"NA")</f>
        <v>24</v>
      </c>
      <c r="N136">
        <v>53</v>
      </c>
      <c r="O136">
        <v>29</v>
      </c>
      <c r="T136" t="s">
        <v>890</v>
      </c>
      <c r="U136" s="13" t="str">
        <f t="shared" si="6"/>
        <v/>
      </c>
      <c r="V136" t="str">
        <f t="shared" si="8"/>
        <v/>
      </c>
      <c r="X136" t="s">
        <v>890</v>
      </c>
      <c r="Y136" s="13">
        <v>7.0089636713854429</v>
      </c>
    </row>
    <row r="137" spans="1:25" x14ac:dyDescent="0.35">
      <c r="A137" t="str">
        <v>PIT</v>
      </c>
      <c r="B137" t="str">
        <v>Pittsburgh Steelers</v>
      </c>
      <c r="C137" t="str">
        <v>QB</v>
      </c>
      <c r="D137" s="13">
        <v>0</v>
      </c>
      <c r="E137" s="13">
        <v>8.4260869192246073</v>
      </c>
      <c r="F137" s="13">
        <v>0.49565217171909454</v>
      </c>
      <c r="H137">
        <v>135</v>
      </c>
      <c r="I137" t="str">
        <v>WR</v>
      </c>
      <c r="J137" t="str">
        <f t="shared" si="7"/>
        <v>DET</v>
      </c>
      <c r="K137" s="10" t="str">
        <v>Tim Patrick</v>
      </c>
      <c r="L137" s="10">
        <v>128.06174974653371</v>
      </c>
      <c r="M137">
        <f>_xlfn.XLOOKUP(K137,[2]Sheet5!$F:$F,[2]Sheet5!$J:$J,"NA")</f>
        <v>84</v>
      </c>
      <c r="N137">
        <v>54</v>
      </c>
      <c r="O137">
        <v>-30</v>
      </c>
      <c r="T137" t="s">
        <v>791</v>
      </c>
      <c r="U137" s="13" t="str">
        <f t="shared" si="6"/>
        <v/>
      </c>
      <c r="V137" t="str">
        <f t="shared" si="8"/>
        <v/>
      </c>
      <c r="X137" t="s">
        <v>791</v>
      </c>
      <c r="Y137" s="13">
        <v>4.0097430903829849</v>
      </c>
    </row>
    <row r="138" spans="1:25" hidden="1" x14ac:dyDescent="0.35">
      <c r="A138" t="str">
        <v>PIT</v>
      </c>
      <c r="B138" t="str">
        <v>Pittsburgh Steelers</v>
      </c>
      <c r="C138" t="str">
        <v>QB</v>
      </c>
      <c r="D138" s="13">
        <v>0</v>
      </c>
      <c r="E138" s="13">
        <v>0</v>
      </c>
      <c r="F138" s="13">
        <v>0</v>
      </c>
      <c r="H138">
        <v>136</v>
      </c>
      <c r="I138" t="str">
        <v>TE</v>
      </c>
      <c r="J138" t="str">
        <f t="shared" si="7"/>
        <v>MIA</v>
      </c>
      <c r="K138" s="10" t="str">
        <v>Jonnu Smith</v>
      </c>
      <c r="L138" s="10">
        <v>127.40413568948908</v>
      </c>
      <c r="M138">
        <f>_xlfn.XLOOKUP(K138,[2]Sheet5!$F:$F,[2]Sheet5!$J:$J,"NA")</f>
        <v>4</v>
      </c>
      <c r="N138">
        <v>13</v>
      </c>
      <c r="O138">
        <v>9</v>
      </c>
      <c r="T138" t="s">
        <v>1106</v>
      </c>
      <c r="U138" s="13" t="str">
        <f t="shared" si="6"/>
        <v/>
      </c>
      <c r="V138" t="str">
        <f t="shared" si="8"/>
        <v/>
      </c>
      <c r="X138" t="s">
        <v>1106</v>
      </c>
      <c r="Y138" s="13">
        <v>10.865054377885848</v>
      </c>
    </row>
    <row r="139" spans="1:25" x14ac:dyDescent="0.35">
      <c r="A139" t="str">
        <v>PIT</v>
      </c>
      <c r="B139" t="str">
        <v>Pittsburgh Steelers</v>
      </c>
      <c r="C139" t="str">
        <v>QB</v>
      </c>
      <c r="D139" s="13">
        <v>0</v>
      </c>
      <c r="E139" s="13">
        <v>0</v>
      </c>
      <c r="F139" s="13">
        <v>0</v>
      </c>
      <c r="H139">
        <v>137</v>
      </c>
      <c r="I139" t="str">
        <v>WR</v>
      </c>
      <c r="J139" t="str">
        <f t="shared" si="7"/>
        <v>JAX</v>
      </c>
      <c r="K139" s="10" t="str">
        <v>Gabe Davis</v>
      </c>
      <c r="L139" s="10">
        <v>125.78071587062283</v>
      </c>
      <c r="M139">
        <f>_xlfn.XLOOKUP(K139,[2]Sheet5!$F:$F,[2]Sheet5!$J:$J,"NA")</f>
        <v>111</v>
      </c>
      <c r="N139">
        <v>55</v>
      </c>
      <c r="O139">
        <v>-56</v>
      </c>
      <c r="T139" t="s">
        <v>752</v>
      </c>
      <c r="U139" s="13" t="str">
        <f t="shared" si="6"/>
        <v/>
      </c>
      <c r="V139" t="str">
        <f t="shared" si="8"/>
        <v/>
      </c>
      <c r="X139" t="s">
        <v>752</v>
      </c>
      <c r="Y139" s="13">
        <v>0.82935446275954638</v>
      </c>
    </row>
    <row r="140" spans="1:25" hidden="1" x14ac:dyDescent="0.35">
      <c r="A140" t="str">
        <v>PIT</v>
      </c>
      <c r="B140" t="str">
        <v>Pittsburgh Steelers</v>
      </c>
      <c r="C140" t="str">
        <v>RB</v>
      </c>
      <c r="D140" s="13" t="str">
        <v>Jaylen Warren</v>
      </c>
      <c r="E140" s="13">
        <v>171.95591988328408</v>
      </c>
      <c r="F140" s="13">
        <v>10.115054110781417</v>
      </c>
      <c r="H140">
        <v>138</v>
      </c>
      <c r="I140" t="str">
        <v>TE</v>
      </c>
      <c r="J140" t="str">
        <f t="shared" si="7"/>
        <v>CIN</v>
      </c>
      <c r="K140" s="10" t="str">
        <v>Mike Gesicki</v>
      </c>
      <c r="L140" s="10">
        <v>125.47484562092338</v>
      </c>
      <c r="M140">
        <f>_xlfn.XLOOKUP(K140,[2]Sheet5!$F:$F,[2]Sheet5!$J:$J,"NA")</f>
        <v>13</v>
      </c>
      <c r="N140">
        <v>14</v>
      </c>
      <c r="O140">
        <v>1</v>
      </c>
      <c r="T140" t="s">
        <v>634</v>
      </c>
      <c r="U140" s="13" t="str">
        <f t="shared" si="6"/>
        <v/>
      </c>
      <c r="V140" t="str">
        <f t="shared" si="8"/>
        <v/>
      </c>
      <c r="X140" t="s">
        <v>634</v>
      </c>
      <c r="Y140" s="13">
        <v>7.6695310142440576</v>
      </c>
    </row>
    <row r="141" spans="1:25" hidden="1" x14ac:dyDescent="0.35">
      <c r="A141" t="str">
        <v>PIT</v>
      </c>
      <c r="B141" t="str">
        <v>Pittsburgh Steelers</v>
      </c>
      <c r="C141" t="str">
        <v>RB</v>
      </c>
      <c r="D141" s="13" t="str">
        <v>Kenneth Gainwell</v>
      </c>
      <c r="E141" s="13">
        <v>103.49033689931684</v>
      </c>
      <c r="F141" s="13">
        <v>6.0876668764304025</v>
      </c>
      <c r="H141">
        <v>139</v>
      </c>
      <c r="I141" t="str">
        <v>TE</v>
      </c>
      <c r="J141" t="str">
        <f t="shared" si="7"/>
        <v>ATL</v>
      </c>
      <c r="K141" s="10" t="str">
        <v>Kyle Pitts</v>
      </c>
      <c r="L141" s="10">
        <v>124.65634361165931</v>
      </c>
      <c r="M141">
        <f>_xlfn.XLOOKUP(K141,[2]Sheet5!$F:$F,[2]Sheet5!$J:$J,"NA")</f>
        <v>15</v>
      </c>
      <c r="N141">
        <v>15</v>
      </c>
      <c r="O141">
        <v>0</v>
      </c>
      <c r="T141" t="s">
        <v>1021</v>
      </c>
      <c r="U141" s="13" t="str">
        <f t="shared" si="6"/>
        <v/>
      </c>
      <c r="V141" t="str">
        <f t="shared" si="8"/>
        <v/>
      </c>
      <c r="X141" t="s">
        <v>1021</v>
      </c>
      <c r="Y141" s="13">
        <v>4.0648737544323215</v>
      </c>
    </row>
    <row r="142" spans="1:25" x14ac:dyDescent="0.35">
      <c r="A142" t="str">
        <v>PIT</v>
      </c>
      <c r="B142" t="str">
        <v>Pittsburgh Steelers</v>
      </c>
      <c r="C142" t="str">
        <v>RB</v>
      </c>
      <c r="D142" s="13" t="str">
        <v>Cordarrelle Patterson</v>
      </c>
      <c r="E142" s="13">
        <v>141.13572119279931</v>
      </c>
      <c r="F142" s="13">
        <v>8.3021012466352531</v>
      </c>
      <c r="H142">
        <v>140</v>
      </c>
      <c r="I142" t="str">
        <v>WR</v>
      </c>
      <c r="J142" t="str">
        <f t="shared" si="7"/>
        <v>CAR</v>
      </c>
      <c r="K142" s="10" t="str">
        <v>Xavier Legette</v>
      </c>
      <c r="L142" s="10">
        <v>124.43707494080753</v>
      </c>
      <c r="M142">
        <f>_xlfn.XLOOKUP(K142,[2]Sheet5!$F:$F,[2]Sheet5!$J:$J,"NA")</f>
        <v>60</v>
      </c>
      <c r="N142">
        <v>56</v>
      </c>
      <c r="O142">
        <v>-4</v>
      </c>
      <c r="T142" t="s">
        <v>894</v>
      </c>
      <c r="U142" s="13" t="str">
        <f t="shared" si="6"/>
        <v/>
      </c>
      <c r="V142" t="str">
        <f t="shared" si="8"/>
        <v/>
      </c>
      <c r="X142" t="s">
        <v>894</v>
      </c>
      <c r="Y142" s="13" t="s">
        <v>1546</v>
      </c>
    </row>
    <row r="143" spans="1:25" hidden="1" x14ac:dyDescent="0.35">
      <c r="A143" t="str">
        <v>PIT</v>
      </c>
      <c r="B143" t="str">
        <v>Pittsburgh Steelers</v>
      </c>
      <c r="C143" t="str">
        <v>RB</v>
      </c>
      <c r="D143" s="13" t="str">
        <v>Jonathan Ward</v>
      </c>
      <c r="E143" s="13">
        <v>21.345828271350037</v>
      </c>
      <c r="F143" s="13">
        <v>1.2556369571382375</v>
      </c>
      <c r="H143">
        <v>141</v>
      </c>
      <c r="I143" t="str">
        <v>RB</v>
      </c>
      <c r="J143" t="str">
        <f t="shared" si="7"/>
        <v>CAR</v>
      </c>
      <c r="K143" s="10" t="str">
        <v>Rico Dowdle</v>
      </c>
      <c r="L143" s="10">
        <v>122.9368528504601</v>
      </c>
      <c r="M143">
        <f>_xlfn.XLOOKUP(K143,[2]Sheet5!$F:$F,[2]Sheet5!$J:$J,"NA")</f>
        <v>23</v>
      </c>
      <c r="N143">
        <v>39</v>
      </c>
      <c r="O143">
        <v>16</v>
      </c>
      <c r="T143" t="s">
        <v>1362</v>
      </c>
      <c r="U143" s="13" t="str">
        <f t="shared" si="6"/>
        <v/>
      </c>
      <c r="V143" t="str">
        <f t="shared" si="8"/>
        <v/>
      </c>
      <c r="X143" t="s">
        <v>1362</v>
      </c>
      <c r="Y143" s="13">
        <v>0.95325063047792979</v>
      </c>
    </row>
    <row r="144" spans="1:25" hidden="1" x14ac:dyDescent="0.35">
      <c r="A144" t="str">
        <v>PIT</v>
      </c>
      <c r="B144" t="str">
        <v>Pittsburgh Steelers</v>
      </c>
      <c r="C144" t="str">
        <v>RB</v>
      </c>
      <c r="D144" s="13" t="str">
        <v>All Other</v>
      </c>
      <c r="E144" s="13">
        <v>6.3734758032346885</v>
      </c>
      <c r="F144" s="13">
        <v>0.37491034136674639</v>
      </c>
      <c r="H144">
        <v>142</v>
      </c>
      <c r="I144" t="str">
        <v>RB</v>
      </c>
      <c r="J144" t="str">
        <f t="shared" si="7"/>
        <v>KC</v>
      </c>
      <c r="K144" s="10" t="str">
        <v>Isiah Pacheco</v>
      </c>
      <c r="L144" s="10">
        <v>122.10072935541663</v>
      </c>
      <c r="M144">
        <f>_xlfn.XLOOKUP(K144,[2]Sheet5!$F:$F,[2]Sheet5!$J:$J,"NA")</f>
        <v>63</v>
      </c>
      <c r="N144">
        <v>40</v>
      </c>
      <c r="O144">
        <v>-23</v>
      </c>
      <c r="T144" t="s">
        <v>688</v>
      </c>
      <c r="U144" s="13" t="str">
        <f t="shared" si="6"/>
        <v/>
      </c>
      <c r="V144" t="str">
        <f t="shared" si="8"/>
        <v/>
      </c>
      <c r="X144" t="s">
        <v>688</v>
      </c>
      <c r="Y144" s="13">
        <v>6.9092739315622094</v>
      </c>
    </row>
    <row r="145" spans="1:25" hidden="1" x14ac:dyDescent="0.35">
      <c r="A145" t="str">
        <v>PIT</v>
      </c>
      <c r="B145" t="str">
        <v>Pittsburgh Steelers</v>
      </c>
      <c r="C145" t="str">
        <v>RB</v>
      </c>
      <c r="D145" s="13">
        <v>0</v>
      </c>
      <c r="E145" s="13">
        <v>0</v>
      </c>
      <c r="F145" s="13">
        <v>0</v>
      </c>
      <c r="H145">
        <v>143</v>
      </c>
      <c r="I145" t="str">
        <v>RB</v>
      </c>
      <c r="J145" t="str">
        <f t="shared" si="7"/>
        <v>CLE</v>
      </c>
      <c r="K145" s="10" t="str">
        <v>Pierre Strong</v>
      </c>
      <c r="L145" s="10">
        <v>122.00945984839105</v>
      </c>
      <c r="M145">
        <f>_xlfn.XLOOKUP(K145,[2]Sheet5!$F:$F,[2]Sheet5!$J:$J,"NA")</f>
        <v>78</v>
      </c>
      <c r="N145">
        <v>41</v>
      </c>
      <c r="O145">
        <v>-37</v>
      </c>
      <c r="T145" t="s">
        <v>632</v>
      </c>
      <c r="U145" s="13" t="str">
        <f t="shared" si="6"/>
        <v/>
      </c>
      <c r="V145" t="str">
        <f t="shared" si="8"/>
        <v/>
      </c>
      <c r="X145" t="s">
        <v>632</v>
      </c>
      <c r="Y145" s="13">
        <v>0.88123933202154536</v>
      </c>
    </row>
    <row r="146" spans="1:25" x14ac:dyDescent="0.35">
      <c r="A146" t="str">
        <v>PIT</v>
      </c>
      <c r="B146" t="str">
        <v>Pittsburgh Steelers</v>
      </c>
      <c r="C146" t="str">
        <v>RB</v>
      </c>
      <c r="D146" s="13">
        <v>0</v>
      </c>
      <c r="E146" s="13">
        <v>0</v>
      </c>
      <c r="F146" s="13">
        <v>0</v>
      </c>
      <c r="H146">
        <v>144</v>
      </c>
      <c r="I146" t="str">
        <v>WR</v>
      </c>
      <c r="J146" t="str">
        <f t="shared" si="7"/>
        <v>KC</v>
      </c>
      <c r="K146" s="10" t="str">
        <v>JuJu Smith-Schuster</v>
      </c>
      <c r="L146" s="10">
        <v>120.66082383436597</v>
      </c>
      <c r="M146">
        <f>_xlfn.XLOOKUP(K146,[2]Sheet5!$F:$F,[2]Sheet5!$J:$J,"NA")</f>
        <v>113</v>
      </c>
      <c r="N146">
        <v>57</v>
      </c>
      <c r="O146">
        <v>-56</v>
      </c>
      <c r="T146" t="s">
        <v>1118</v>
      </c>
      <c r="U146" s="13" t="str">
        <f t="shared" si="6"/>
        <v/>
      </c>
      <c r="V146" t="str">
        <f t="shared" si="8"/>
        <v/>
      </c>
      <c r="X146" t="s">
        <v>1118</v>
      </c>
      <c r="Y146" s="13">
        <v>10.661445902684132</v>
      </c>
    </row>
    <row r="147" spans="1:25" hidden="1" x14ac:dyDescent="0.35">
      <c r="A147" t="str">
        <v>PIT</v>
      </c>
      <c r="B147" t="str">
        <v>Pittsburgh Steelers</v>
      </c>
      <c r="C147" t="str">
        <v>WR</v>
      </c>
      <c r="D147" s="13" t="str">
        <v>DK Metcalf</v>
      </c>
      <c r="E147" s="13">
        <v>226.47937136636776</v>
      </c>
      <c r="F147" s="13">
        <v>13.322315962727515</v>
      </c>
      <c r="H147">
        <v>145</v>
      </c>
      <c r="I147" t="str">
        <v>RB</v>
      </c>
      <c r="J147" t="str">
        <f t="shared" si="7"/>
        <v>ATL</v>
      </c>
      <c r="K147" s="10" t="str">
        <v>Tyler Allgeier</v>
      </c>
      <c r="L147" s="10">
        <v>120.65718520064419</v>
      </c>
      <c r="M147">
        <f>_xlfn.XLOOKUP(K147,[2]Sheet5!$F:$F,[2]Sheet5!$J:$J,"NA")</f>
        <v>43</v>
      </c>
      <c r="N147">
        <v>42</v>
      </c>
      <c r="O147">
        <v>-1</v>
      </c>
      <c r="T147" t="s">
        <v>635</v>
      </c>
      <c r="U147" s="13" t="str">
        <f t="shared" si="6"/>
        <v/>
      </c>
      <c r="V147" t="str">
        <f t="shared" si="8"/>
        <v/>
      </c>
      <c r="X147" t="s">
        <v>635</v>
      </c>
      <c r="Y147" s="13">
        <v>6.1130409607847058</v>
      </c>
    </row>
    <row r="148" spans="1:25" x14ac:dyDescent="0.35">
      <c r="A148" t="str">
        <v>PIT</v>
      </c>
      <c r="B148" t="str">
        <v>Pittsburgh Steelers</v>
      </c>
      <c r="C148" t="str">
        <v>WR</v>
      </c>
      <c r="D148" s="13" t="str">
        <v>George Pickens</v>
      </c>
      <c r="E148" s="13">
        <v>190.83547891204023</v>
      </c>
      <c r="F148" s="13">
        <v>11.225616406590602</v>
      </c>
      <c r="H148">
        <v>146</v>
      </c>
      <c r="I148" t="str">
        <v>WR</v>
      </c>
      <c r="J148" t="str">
        <f t="shared" si="7"/>
        <v>LV</v>
      </c>
      <c r="K148" s="10" t="str">
        <v>Tre Tucker</v>
      </c>
      <c r="L148" s="10">
        <v>120.1363156025087</v>
      </c>
      <c r="M148">
        <f>_xlfn.XLOOKUP(K148,[2]Sheet5!$F:$F,[2]Sheet5!$J:$J,"NA")</f>
        <v>58</v>
      </c>
      <c r="N148">
        <v>58</v>
      </c>
      <c r="O148">
        <v>0</v>
      </c>
      <c r="T148" t="s">
        <v>764</v>
      </c>
      <c r="U148" s="13" t="str">
        <f t="shared" si="6"/>
        <v/>
      </c>
      <c r="V148" t="str">
        <f t="shared" si="8"/>
        <v/>
      </c>
      <c r="X148" t="s">
        <v>764</v>
      </c>
      <c r="Y148" s="13">
        <v>5.3696646188890789</v>
      </c>
    </row>
    <row r="149" spans="1:25" hidden="1" x14ac:dyDescent="0.35">
      <c r="A149" t="str">
        <v>PIT</v>
      </c>
      <c r="B149" t="str">
        <v>Pittsburgh Steelers</v>
      </c>
      <c r="C149" t="str">
        <v>WR</v>
      </c>
      <c r="D149" s="13" t="str">
        <v>Calvin Austin</v>
      </c>
      <c r="E149" s="13">
        <v>104.39311480823397</v>
      </c>
      <c r="F149" s="13">
        <v>6.1407714593078806</v>
      </c>
      <c r="H149">
        <v>147</v>
      </c>
      <c r="I149" t="str">
        <v>TE</v>
      </c>
      <c r="J149" t="str">
        <f t="shared" si="7"/>
        <v>TEN</v>
      </c>
      <c r="K149" s="10" t="str">
        <v>Chig Okonkwo</v>
      </c>
      <c r="L149" s="10">
        <v>119.5177759639991</v>
      </c>
      <c r="M149" t="str">
        <f>_xlfn.XLOOKUP(K149,[2]Sheet5!$F:$F,[2]Sheet5!$J:$J,"NA")</f>
        <v>NA</v>
      </c>
      <c r="N149">
        <v>16</v>
      </c>
      <c r="O149" t="e">
        <v>#VALUE!</v>
      </c>
      <c r="T149" t="s">
        <v>740</v>
      </c>
      <c r="U149" s="13" t="str">
        <f t="shared" si="6"/>
        <v/>
      </c>
      <c r="V149" t="str">
        <f t="shared" si="8"/>
        <v/>
      </c>
      <c r="X149" t="s">
        <v>740</v>
      </c>
      <c r="Y149" s="13">
        <v>6.1858940610928608</v>
      </c>
    </row>
    <row r="150" spans="1:25" hidden="1" x14ac:dyDescent="0.35">
      <c r="A150" t="str">
        <v>PIT</v>
      </c>
      <c r="B150" t="str">
        <v>Pittsburgh Steelers</v>
      </c>
      <c r="C150" t="str">
        <v>WR</v>
      </c>
      <c r="D150" s="13" t="str">
        <v>Roman Wilson</v>
      </c>
      <c r="E150" s="13">
        <v>24.475061461610949</v>
      </c>
      <c r="F150" s="13">
        <v>1.4397094977418206</v>
      </c>
      <c r="H150">
        <v>148</v>
      </c>
      <c r="I150" t="str">
        <v>RB</v>
      </c>
      <c r="J150" t="str">
        <f t="shared" si="7"/>
        <v>HOU</v>
      </c>
      <c r="K150" s="10" t="str">
        <v>Dameon Pierce</v>
      </c>
      <c r="L150" s="10">
        <v>117.14515961581719</v>
      </c>
      <c r="M150">
        <f>_xlfn.XLOOKUP(K150,[2]Sheet5!$F:$F,[2]Sheet5!$J:$J,"NA")</f>
        <v>72</v>
      </c>
      <c r="N150">
        <v>43</v>
      </c>
      <c r="O150">
        <v>-29</v>
      </c>
      <c r="T150" t="s">
        <v>441</v>
      </c>
      <c r="U150" s="13" t="str">
        <f t="shared" si="6"/>
        <v/>
      </c>
      <c r="V150" t="str">
        <f t="shared" si="8"/>
        <v/>
      </c>
      <c r="X150" t="s">
        <v>441</v>
      </c>
      <c r="Y150" s="13">
        <v>13.750821389860274</v>
      </c>
    </row>
    <row r="151" spans="1:25" hidden="1" x14ac:dyDescent="0.35">
      <c r="A151" t="str">
        <v>PIT</v>
      </c>
      <c r="B151" t="str">
        <v>Pittsburgh Steelers</v>
      </c>
      <c r="C151" t="str">
        <v>WR</v>
      </c>
      <c r="D151" s="13" t="str">
        <v>All Other</v>
      </c>
      <c r="E151" s="13">
        <v>7.5512979734854886</v>
      </c>
      <c r="F151" s="13">
        <v>0.44419399844032287</v>
      </c>
      <c r="H151">
        <v>149</v>
      </c>
      <c r="I151" t="str">
        <v>TE</v>
      </c>
      <c r="J151" t="str">
        <f t="shared" si="7"/>
        <v>CHI</v>
      </c>
      <c r="K151" s="10" t="str">
        <v>Cole Kmet</v>
      </c>
      <c r="L151" s="10">
        <v>117.11784851444037</v>
      </c>
      <c r="M151">
        <f>_xlfn.XLOOKUP(K151,[2]Sheet5!$F:$F,[2]Sheet5!$J:$J,"NA")</f>
        <v>19</v>
      </c>
      <c r="N151">
        <v>17</v>
      </c>
      <c r="O151">
        <v>-2</v>
      </c>
      <c r="T151" t="s">
        <v>837</v>
      </c>
      <c r="U151" s="13" t="str">
        <f t="shared" si="6"/>
        <v/>
      </c>
      <c r="V151" t="str">
        <f t="shared" si="8"/>
        <v/>
      </c>
      <c r="X151" t="s">
        <v>837</v>
      </c>
      <c r="Y151" s="13">
        <v>8.8209936661292012</v>
      </c>
    </row>
    <row r="152" spans="1:25" hidden="1" x14ac:dyDescent="0.35">
      <c r="A152" t="str">
        <v>PIT</v>
      </c>
      <c r="B152" t="str">
        <v>Pittsburgh Steelers</v>
      </c>
      <c r="C152" t="str">
        <v>WR</v>
      </c>
      <c r="D152" s="13">
        <v>0</v>
      </c>
      <c r="E152" s="13">
        <v>0</v>
      </c>
      <c r="F152" s="13">
        <v>0</v>
      </c>
      <c r="H152">
        <v>150</v>
      </c>
      <c r="I152" t="str">
        <v>TE</v>
      </c>
      <c r="J152" t="str">
        <f t="shared" si="7"/>
        <v>SEA</v>
      </c>
      <c r="K152" s="10" t="str">
        <v>Noah Fant</v>
      </c>
      <c r="L152" s="10">
        <v>116.51523358324462</v>
      </c>
      <c r="M152">
        <f>_xlfn.XLOOKUP(K152,[2]Sheet5!$F:$F,[2]Sheet5!$J:$J,"NA")</f>
        <v>26</v>
      </c>
      <c r="N152">
        <v>18</v>
      </c>
      <c r="O152">
        <v>-8</v>
      </c>
      <c r="T152" t="s">
        <v>540</v>
      </c>
      <c r="U152" s="13" t="str">
        <f t="shared" si="6"/>
        <v/>
      </c>
      <c r="V152" t="str">
        <f t="shared" si="8"/>
        <v/>
      </c>
      <c r="X152" t="s">
        <v>540</v>
      </c>
      <c r="Y152" s="13">
        <v>5.4162841303305491</v>
      </c>
    </row>
    <row r="153" spans="1:25" hidden="1" x14ac:dyDescent="0.35">
      <c r="A153" t="str">
        <v>PIT</v>
      </c>
      <c r="B153" t="str">
        <v>Pittsburgh Steelers</v>
      </c>
      <c r="C153" t="str">
        <v>WR</v>
      </c>
      <c r="D153" s="13">
        <v>0</v>
      </c>
      <c r="E153" s="13">
        <v>0</v>
      </c>
      <c r="F153" s="13">
        <v>0</v>
      </c>
      <c r="H153">
        <v>151</v>
      </c>
      <c r="I153" t="str">
        <v>RB</v>
      </c>
      <c r="J153" t="str">
        <f t="shared" si="7"/>
        <v>DEN</v>
      </c>
      <c r="K153" s="10" t="str">
        <v>Jaleel McLaughlin</v>
      </c>
      <c r="L153" s="10">
        <v>116.00210501594952</v>
      </c>
      <c r="M153">
        <f>_xlfn.XLOOKUP(K153,[2]Sheet5!$F:$F,[2]Sheet5!$J:$J,"NA")</f>
        <v>45</v>
      </c>
      <c r="N153">
        <v>44</v>
      </c>
      <c r="O153">
        <v>-1</v>
      </c>
      <c r="T153" t="s">
        <v>1537</v>
      </c>
      <c r="U153" s="13" t="str">
        <f t="shared" si="6"/>
        <v/>
      </c>
      <c r="V153" t="str">
        <f t="shared" si="8"/>
        <v/>
      </c>
      <c r="X153" t="s">
        <v>1537</v>
      </c>
      <c r="Y153" s="13">
        <v>5.424855389645872</v>
      </c>
    </row>
    <row r="154" spans="1:25" x14ac:dyDescent="0.35">
      <c r="A154" t="str">
        <v>PIT</v>
      </c>
      <c r="B154" t="str">
        <v>Pittsburgh Steelers</v>
      </c>
      <c r="C154" t="str">
        <v>TE</v>
      </c>
      <c r="D154" s="13" t="str">
        <v>Pat Freiermuth</v>
      </c>
      <c r="E154" s="13">
        <v>113.1071232008168</v>
      </c>
      <c r="F154" s="13">
        <v>6.6533601882833411</v>
      </c>
      <c r="H154">
        <v>152</v>
      </c>
      <c r="I154" t="str">
        <v>WR</v>
      </c>
      <c r="J154" t="str">
        <f t="shared" si="7"/>
        <v>CHI</v>
      </c>
      <c r="K154" s="10" t="str">
        <v>Rome Odunze</v>
      </c>
      <c r="L154" s="10">
        <v>115.58266458686946</v>
      </c>
      <c r="M154">
        <f>_xlfn.XLOOKUP(K154,[2]Sheet5!$F:$F,[2]Sheet5!$J:$J,"NA")</f>
        <v>49</v>
      </c>
      <c r="N154">
        <v>59</v>
      </c>
      <c r="O154">
        <v>10</v>
      </c>
      <c r="T154" t="s">
        <v>667</v>
      </c>
      <c r="U154" s="13" t="str">
        <f t="shared" si="6"/>
        <v/>
      </c>
      <c r="V154" t="str">
        <f t="shared" si="8"/>
        <v/>
      </c>
      <c r="X154" t="s">
        <v>667</v>
      </c>
      <c r="Y154" s="13">
        <v>7.3817631051969386</v>
      </c>
    </row>
    <row r="155" spans="1:25" x14ac:dyDescent="0.35">
      <c r="A155" t="str">
        <v>PIT</v>
      </c>
      <c r="B155" t="str">
        <v>Pittsburgh Steelers</v>
      </c>
      <c r="C155" t="str">
        <v>TE</v>
      </c>
      <c r="D155" s="13" t="str">
        <v>Darnell Washington</v>
      </c>
      <c r="E155" s="13">
        <v>37.8074061253389</v>
      </c>
      <c r="F155" s="13">
        <v>2.2239650661964059</v>
      </c>
      <c r="H155">
        <v>153</v>
      </c>
      <c r="I155" t="str">
        <v>WR</v>
      </c>
      <c r="J155" t="str">
        <f t="shared" si="7"/>
        <v>NYJ</v>
      </c>
      <c r="K155" s="10" t="str">
        <v>Allen Lazard</v>
      </c>
      <c r="L155" s="10">
        <v>114.28679368242817</v>
      </c>
      <c r="M155">
        <f>_xlfn.XLOOKUP(K155,[2]Sheet5!$F:$F,[2]Sheet5!$J:$J,"NA")</f>
        <v>59</v>
      </c>
      <c r="N155">
        <v>60</v>
      </c>
      <c r="O155">
        <v>1</v>
      </c>
      <c r="T155" t="s">
        <v>840</v>
      </c>
      <c r="U155" s="13" t="str">
        <f t="shared" si="6"/>
        <v/>
      </c>
      <c r="V155" t="str">
        <f t="shared" si="8"/>
        <v/>
      </c>
      <c r="X155" t="s">
        <v>840</v>
      </c>
      <c r="Y155" s="13">
        <v>17.438332504608798</v>
      </c>
    </row>
    <row r="156" spans="1:25" x14ac:dyDescent="0.35">
      <c r="A156" t="str">
        <v>PIT</v>
      </c>
      <c r="B156" t="str">
        <v>Pittsburgh Steelers</v>
      </c>
      <c r="C156" t="str">
        <v>TE</v>
      </c>
      <c r="D156" s="13" t="str">
        <v>Connor Heyward</v>
      </c>
      <c r="E156" s="13">
        <v>8.9169572878824894</v>
      </c>
      <c r="F156" s="13">
        <v>0.52452689928720531</v>
      </c>
      <c r="H156">
        <v>154</v>
      </c>
      <c r="I156" t="str">
        <v>WR</v>
      </c>
      <c r="J156" t="str">
        <f t="shared" si="7"/>
        <v>LAC</v>
      </c>
      <c r="K156" s="10" t="str">
        <v>Quentin Johnston</v>
      </c>
      <c r="L156" s="10">
        <v>114.21171984411178</v>
      </c>
      <c r="M156">
        <f>_xlfn.XLOOKUP(K156,[2]Sheet5!$F:$F,[2]Sheet5!$J:$J,"NA")</f>
        <v>39</v>
      </c>
      <c r="N156">
        <v>61</v>
      </c>
      <c r="O156">
        <v>22</v>
      </c>
      <c r="T156" t="s">
        <v>713</v>
      </c>
      <c r="U156" s="13" t="str">
        <f t="shared" si="6"/>
        <v/>
      </c>
      <c r="V156" t="str">
        <f t="shared" si="8"/>
        <v/>
      </c>
      <c r="X156" t="s">
        <v>713</v>
      </c>
      <c r="Y156" s="13">
        <v>17.104220427860938</v>
      </c>
    </row>
    <row r="157" spans="1:25" x14ac:dyDescent="0.35">
      <c r="A157" t="str">
        <v>PIT</v>
      </c>
      <c r="B157" t="str">
        <v>Pittsburgh Steelers</v>
      </c>
      <c r="C157" t="str">
        <v>TE</v>
      </c>
      <c r="D157" s="13" t="str">
        <v>Donald Parham</v>
      </c>
      <c r="E157" s="13">
        <v>3.4185223881771423</v>
      </c>
      <c r="F157" s="13">
        <v>0.20108955224571426</v>
      </c>
      <c r="H157">
        <v>155</v>
      </c>
      <c r="I157" t="str">
        <v>WR</v>
      </c>
      <c r="J157" t="str">
        <f t="shared" si="7"/>
        <v>TB</v>
      </c>
      <c r="K157" s="10" t="str">
        <v>Sterling Shepard</v>
      </c>
      <c r="L157" s="10">
        <v>114.17521875963594</v>
      </c>
      <c r="M157">
        <f>_xlfn.XLOOKUP(K157,[2]Sheet5!$F:$F,[2]Sheet5!$J:$J,"NA")</f>
        <v>92</v>
      </c>
      <c r="N157">
        <v>62</v>
      </c>
      <c r="O157">
        <v>-30</v>
      </c>
      <c r="T157" t="s">
        <v>693</v>
      </c>
      <c r="U157" s="13" t="str">
        <f t="shared" si="6"/>
        <v/>
      </c>
      <c r="V157" t="str">
        <f t="shared" si="8"/>
        <v/>
      </c>
      <c r="X157" t="s">
        <v>693</v>
      </c>
      <c r="Y157" s="13">
        <v>7.284557987271139</v>
      </c>
    </row>
    <row r="158" spans="1:25" hidden="1" x14ac:dyDescent="0.35">
      <c r="A158" t="str">
        <v>PIT</v>
      </c>
      <c r="B158" t="str">
        <v>Pittsburgh Steelers</v>
      </c>
      <c r="C158" t="str">
        <v>TE</v>
      </c>
      <c r="D158" s="13" t="str">
        <v>All Other</v>
      </c>
      <c r="E158" s="13">
        <v>1.9638952165856423</v>
      </c>
      <c r="F158" s="13">
        <v>0.11552324803444955</v>
      </c>
      <c r="H158">
        <v>156</v>
      </c>
      <c r="I158" t="str">
        <v>TE</v>
      </c>
      <c r="J158" t="str">
        <f t="shared" si="7"/>
        <v>LAC</v>
      </c>
      <c r="K158" s="10" t="str">
        <v>Will Dissly</v>
      </c>
      <c r="L158" s="10">
        <v>113.68661109385835</v>
      </c>
      <c r="M158">
        <f>_xlfn.XLOOKUP(K158,[2]Sheet5!$F:$F,[2]Sheet5!$J:$J,"NA")</f>
        <v>23</v>
      </c>
      <c r="N158">
        <v>19</v>
      </c>
      <c r="O158">
        <v>-4</v>
      </c>
      <c r="T158" t="s">
        <v>978</v>
      </c>
      <c r="U158" s="13" t="str">
        <f t="shared" si="6"/>
        <v/>
      </c>
      <c r="V158" t="str">
        <f t="shared" si="8"/>
        <v/>
      </c>
      <c r="X158" t="s">
        <v>978</v>
      </c>
      <c r="Y158" s="13">
        <v>9.4675161021792746</v>
      </c>
    </row>
    <row r="159" spans="1:25" hidden="1" x14ac:dyDescent="0.35">
      <c r="A159" t="str">
        <v>NYJ</v>
      </c>
      <c r="B159" t="str">
        <v>New York Jets</v>
      </c>
      <c r="C159" t="str">
        <v>QB</v>
      </c>
      <c r="D159" s="13" t="str">
        <v>Justin Fields</v>
      </c>
      <c r="E159" s="13">
        <v>309.58278158062416</v>
      </c>
      <c r="F159" s="13">
        <v>18.210751857683775</v>
      </c>
      <c r="H159">
        <v>157</v>
      </c>
      <c r="I159" t="str">
        <v>TE</v>
      </c>
      <c r="J159" t="str">
        <f t="shared" si="7"/>
        <v>PIT</v>
      </c>
      <c r="K159" s="10" t="str">
        <v>Pat Freiermuth</v>
      </c>
      <c r="L159" s="10">
        <v>113.1071232008168</v>
      </c>
      <c r="M159">
        <f>_xlfn.XLOOKUP(K159,[2]Sheet5!$F:$F,[2]Sheet5!$J:$J,"NA")</f>
        <v>9</v>
      </c>
      <c r="N159">
        <v>20</v>
      </c>
      <c r="O159">
        <v>11</v>
      </c>
      <c r="T159" t="s">
        <v>486</v>
      </c>
      <c r="U159" s="13" t="str">
        <f t="shared" si="6"/>
        <v/>
      </c>
      <c r="V159" t="str">
        <f t="shared" si="8"/>
        <v/>
      </c>
      <c r="X159" t="s">
        <v>486</v>
      </c>
      <c r="Y159" s="13">
        <v>2.1724748865065404</v>
      </c>
    </row>
    <row r="160" spans="1:25" hidden="1" x14ac:dyDescent="0.35">
      <c r="A160" t="str">
        <v>NYJ</v>
      </c>
      <c r="B160" t="str">
        <v>New York Jets</v>
      </c>
      <c r="C160" t="str">
        <v>QB</v>
      </c>
      <c r="D160" s="13" t="str">
        <v>Tyrod Taylor</v>
      </c>
      <c r="E160" s="13">
        <v>14.90826419797091</v>
      </c>
      <c r="F160" s="13">
        <v>0.87695671752770055</v>
      </c>
      <c r="H160">
        <v>158</v>
      </c>
      <c r="I160" t="str">
        <v>TE</v>
      </c>
      <c r="J160" t="str">
        <f t="shared" si="7"/>
        <v>NO</v>
      </c>
      <c r="K160" s="10" t="str">
        <v>Taysom Hill</v>
      </c>
      <c r="L160" s="10">
        <v>112.70863613425603</v>
      </c>
      <c r="M160">
        <f>_xlfn.XLOOKUP(K160,[2]Sheet5!$F:$F,[2]Sheet5!$J:$J,"NA")</f>
        <v>29</v>
      </c>
      <c r="N160">
        <v>21</v>
      </c>
      <c r="O160">
        <v>-8</v>
      </c>
      <c r="T160" t="s">
        <v>817</v>
      </c>
      <c r="U160" s="13" t="str">
        <f t="shared" si="6"/>
        <v/>
      </c>
      <c r="V160" t="str">
        <f t="shared" si="8"/>
        <v/>
      </c>
      <c r="X160" t="s">
        <v>817</v>
      </c>
      <c r="Y160" s="13">
        <v>1.9993512783813325</v>
      </c>
    </row>
    <row r="161" spans="1:25" x14ac:dyDescent="0.35">
      <c r="A161" t="str">
        <v>NYJ</v>
      </c>
      <c r="B161" t="str">
        <v>New York Jets</v>
      </c>
      <c r="C161" t="str">
        <v>QB</v>
      </c>
      <c r="D161" s="13" t="str">
        <v>Jordan Travis</v>
      </c>
      <c r="E161" s="13">
        <v>4.088265818487308</v>
      </c>
      <c r="F161" s="13">
        <v>0.24048622461690047</v>
      </c>
      <c r="H161">
        <v>159</v>
      </c>
      <c r="I161" t="str">
        <v>WR</v>
      </c>
      <c r="J161" t="str">
        <f t="shared" si="7"/>
        <v>BUF</v>
      </c>
      <c r="K161" s="10" t="str">
        <v>Keon Coleman</v>
      </c>
      <c r="L161" s="10">
        <v>112.35508652715244</v>
      </c>
      <c r="M161">
        <f>_xlfn.XLOOKUP(K161,[2]Sheet5!$F:$F,[2]Sheet5!$J:$J,"NA")</f>
        <v>71</v>
      </c>
      <c r="N161">
        <v>63</v>
      </c>
      <c r="O161">
        <v>-8</v>
      </c>
      <c r="T161" t="s">
        <v>498</v>
      </c>
      <c r="U161" s="13" t="str">
        <f t="shared" si="6"/>
        <v/>
      </c>
      <c r="V161" t="str">
        <f t="shared" si="8"/>
        <v/>
      </c>
      <c r="X161" t="s">
        <v>498</v>
      </c>
      <c r="Y161" s="13">
        <v>3.979893142404189</v>
      </c>
    </row>
    <row r="162" spans="1:25" x14ac:dyDescent="0.35">
      <c r="A162" t="str">
        <v>NYJ</v>
      </c>
      <c r="B162" t="str">
        <v>New York Jets</v>
      </c>
      <c r="C162" t="str">
        <v>QB</v>
      </c>
      <c r="D162" s="13" t="str">
        <v>Adrian Martinez</v>
      </c>
      <c r="E162" s="13">
        <v>3.2357432365961536</v>
      </c>
      <c r="F162" s="13">
        <v>0.19033783744683255</v>
      </c>
      <c r="H162">
        <v>160</v>
      </c>
      <c r="I162" t="str">
        <v>WR</v>
      </c>
      <c r="J162" t="str">
        <f t="shared" si="7"/>
        <v>NYG</v>
      </c>
      <c r="K162" s="10" t="str">
        <v>Darius Slayton</v>
      </c>
      <c r="L162" s="10">
        <v>112.18785261872577</v>
      </c>
      <c r="M162">
        <f>_xlfn.XLOOKUP(K162,[2]Sheet5!$F:$F,[2]Sheet5!$J:$J,"NA")</f>
        <v>73</v>
      </c>
      <c r="N162">
        <v>64</v>
      </c>
      <c r="O162">
        <v>-9</v>
      </c>
      <c r="T162" t="s">
        <v>895</v>
      </c>
      <c r="U162" s="13" t="str">
        <f t="shared" si="6"/>
        <v/>
      </c>
      <c r="V162" t="str">
        <f t="shared" si="8"/>
        <v/>
      </c>
      <c r="X162" t="s">
        <v>895</v>
      </c>
      <c r="Y162" s="13">
        <v>6.6223229132227885</v>
      </c>
    </row>
    <row r="163" spans="1:25" hidden="1" x14ac:dyDescent="0.35">
      <c r="A163" t="str">
        <v>NYJ</v>
      </c>
      <c r="B163" t="str">
        <v>New York Jets</v>
      </c>
      <c r="C163" t="str">
        <v>QB</v>
      </c>
      <c r="D163" s="13" t="str">
        <v>All Other</v>
      </c>
      <c r="E163" s="13">
        <v>5.3651576841635658</v>
      </c>
      <c r="F163" s="13">
        <v>0.31559751083315091</v>
      </c>
      <c r="H163">
        <v>161</v>
      </c>
      <c r="I163" t="str">
        <v>RB</v>
      </c>
      <c r="J163" t="str">
        <f t="shared" si="7"/>
        <v>SEA</v>
      </c>
      <c r="K163" s="10" t="str">
        <v>Zach Charbonnet</v>
      </c>
      <c r="L163" s="10">
        <v>111.97749318756408</v>
      </c>
      <c r="M163">
        <f>_xlfn.XLOOKUP(K163,[2]Sheet5!$F:$F,[2]Sheet5!$J:$J,"NA")</f>
        <v>25</v>
      </c>
      <c r="N163">
        <v>45</v>
      </c>
      <c r="O163">
        <v>20</v>
      </c>
      <c r="T163" t="s">
        <v>822</v>
      </c>
      <c r="U163" s="13" t="str">
        <f t="shared" si="6"/>
        <v/>
      </c>
      <c r="V163" t="str">
        <f t="shared" si="8"/>
        <v/>
      </c>
      <c r="X163" t="s">
        <v>822</v>
      </c>
      <c r="Y163" s="13">
        <v>0.8605031293569283</v>
      </c>
    </row>
    <row r="164" spans="1:25" x14ac:dyDescent="0.35">
      <c r="A164" t="str">
        <v>NYJ</v>
      </c>
      <c r="B164" t="str">
        <v>New York Jets</v>
      </c>
      <c r="C164" t="str">
        <v>QB</v>
      </c>
      <c r="D164" s="13">
        <v>0</v>
      </c>
      <c r="E164" s="13">
        <v>0</v>
      </c>
      <c r="F164" s="13">
        <v>0</v>
      </c>
      <c r="H164">
        <v>162</v>
      </c>
      <c r="I164" t="str">
        <v>WR</v>
      </c>
      <c r="J164" t="str">
        <f t="shared" si="7"/>
        <v>DAL</v>
      </c>
      <c r="K164" s="10" t="str">
        <v>Jalen Tolbert</v>
      </c>
      <c r="L164" s="10">
        <v>111.53442432149592</v>
      </c>
      <c r="M164">
        <f>_xlfn.XLOOKUP(K164,[2]Sheet5!$F:$F,[2]Sheet5!$J:$J,"NA")</f>
        <v>45</v>
      </c>
      <c r="N164">
        <v>65</v>
      </c>
      <c r="O164">
        <v>20</v>
      </c>
      <c r="T164" t="s">
        <v>681</v>
      </c>
      <c r="U164" s="13" t="str">
        <f t="shared" si="6"/>
        <v/>
      </c>
      <c r="V164" t="str">
        <f t="shared" si="8"/>
        <v/>
      </c>
      <c r="X164" t="s">
        <v>681</v>
      </c>
      <c r="Y164" s="13">
        <v>0.82947719817113086</v>
      </c>
    </row>
    <row r="165" spans="1:25" x14ac:dyDescent="0.35">
      <c r="A165" t="str">
        <v>NYJ</v>
      </c>
      <c r="B165" t="str">
        <v>New York Jets</v>
      </c>
      <c r="C165" t="str">
        <v>QB</v>
      </c>
      <c r="D165" s="13">
        <v>0</v>
      </c>
      <c r="E165" s="13">
        <v>0</v>
      </c>
      <c r="F165" s="13">
        <v>0</v>
      </c>
      <c r="H165">
        <v>163</v>
      </c>
      <c r="I165" t="str">
        <v>WR</v>
      </c>
      <c r="J165" t="str">
        <f t="shared" si="7"/>
        <v>NE</v>
      </c>
      <c r="K165" s="10" t="str">
        <v>DeMario Douglas</v>
      </c>
      <c r="L165" s="10">
        <v>111.302379076495</v>
      </c>
      <c r="M165">
        <f>_xlfn.XLOOKUP(K165,[2]Sheet5!$F:$F,[2]Sheet5!$J:$J,"NA")</f>
        <v>47</v>
      </c>
      <c r="N165">
        <v>66</v>
      </c>
      <c r="O165">
        <v>19</v>
      </c>
      <c r="T165" t="s">
        <v>637</v>
      </c>
      <c r="U165" s="13" t="str">
        <f t="shared" si="6"/>
        <v/>
      </c>
      <c r="V165" t="str">
        <f t="shared" si="8"/>
        <v/>
      </c>
      <c r="X165" t="s">
        <v>637</v>
      </c>
      <c r="Y165" s="13">
        <v>0.90057141622143988</v>
      </c>
    </row>
    <row r="166" spans="1:25" hidden="1" x14ac:dyDescent="0.35">
      <c r="A166" t="str">
        <v>NYJ</v>
      </c>
      <c r="B166" t="str">
        <v>New York Jets</v>
      </c>
      <c r="C166" t="str">
        <v>RB</v>
      </c>
      <c r="D166" s="13" t="str">
        <v>Breece Hall</v>
      </c>
      <c r="E166" s="13">
        <v>224.61505255485628</v>
      </c>
      <c r="F166" s="13">
        <v>13.212650150285663</v>
      </c>
      <c r="H166">
        <v>164</v>
      </c>
      <c r="I166" t="str">
        <v>RB</v>
      </c>
      <c r="J166" t="str">
        <f t="shared" si="7"/>
        <v>DEN</v>
      </c>
      <c r="K166" s="10" t="str">
        <v>Audric Estime</v>
      </c>
      <c r="L166" s="10">
        <v>110.48505898089365</v>
      </c>
      <c r="M166">
        <f>_xlfn.XLOOKUP(K166,[2]Sheet5!$F:$F,[2]Sheet5!$J:$J,"NA")</f>
        <v>67</v>
      </c>
      <c r="N166">
        <v>46</v>
      </c>
      <c r="O166">
        <v>-21</v>
      </c>
      <c r="T166" t="s">
        <v>809</v>
      </c>
      <c r="U166" s="13" t="str">
        <f t="shared" si="6"/>
        <v/>
      </c>
      <c r="V166" t="str">
        <f t="shared" si="8"/>
        <v/>
      </c>
      <c r="X166" t="s">
        <v>809</v>
      </c>
      <c r="Y166" s="13">
        <v>2.6741206594556495</v>
      </c>
    </row>
    <row r="167" spans="1:25" x14ac:dyDescent="0.35">
      <c r="A167" t="str">
        <v>NYJ</v>
      </c>
      <c r="B167" t="str">
        <v>New York Jets</v>
      </c>
      <c r="C167" t="str">
        <v>RB</v>
      </c>
      <c r="D167" s="13" t="str">
        <v>Braelon Allen</v>
      </c>
      <c r="E167" s="13">
        <v>59.761544227281171</v>
      </c>
      <c r="F167" s="13">
        <v>3.5153849545459512</v>
      </c>
      <c r="H167">
        <v>165</v>
      </c>
      <c r="I167" t="str">
        <v>WR</v>
      </c>
      <c r="J167" t="str">
        <f t="shared" si="7"/>
        <v>NO</v>
      </c>
      <c r="K167" s="10" t="str">
        <v>Rashid Shaheed</v>
      </c>
      <c r="L167" s="10">
        <v>110.14561214685072</v>
      </c>
      <c r="M167">
        <f>_xlfn.XLOOKUP(K167,[2]Sheet5!$F:$F,[2]Sheet5!$J:$J,"NA")</f>
        <v>90</v>
      </c>
      <c r="N167">
        <v>67</v>
      </c>
      <c r="O167">
        <v>-23</v>
      </c>
      <c r="T167" t="s">
        <v>754</v>
      </c>
      <c r="U167" s="13" t="str">
        <f t="shared" si="6"/>
        <v/>
      </c>
      <c r="V167" t="str">
        <f t="shared" si="8"/>
        <v/>
      </c>
      <c r="X167" t="s">
        <v>754</v>
      </c>
      <c r="Y167" s="13">
        <v>17.449191146590334</v>
      </c>
    </row>
    <row r="168" spans="1:25" hidden="1" x14ac:dyDescent="0.35">
      <c r="A168" t="str">
        <v>NYJ</v>
      </c>
      <c r="B168" t="str">
        <v>New York Jets</v>
      </c>
      <c r="C168" t="str">
        <v>RB</v>
      </c>
      <c r="D168" s="13" t="str">
        <v>Isaiah Davis</v>
      </c>
      <c r="E168" s="13">
        <v>40.945598822862387</v>
      </c>
      <c r="F168" s="13">
        <v>2.4085646366389639</v>
      </c>
      <c r="H168">
        <v>166</v>
      </c>
      <c r="I168" t="str">
        <v>TE</v>
      </c>
      <c r="J168" t="str">
        <f t="shared" si="7"/>
        <v>LAC</v>
      </c>
      <c r="K168" s="10" t="str">
        <v>Tyler Conklin</v>
      </c>
      <c r="L168" s="10">
        <v>109.49163801902669</v>
      </c>
      <c r="M168">
        <f>_xlfn.XLOOKUP(K168,[2]Sheet5!$F:$F,[2]Sheet5!$J:$J,"NA")</f>
        <v>18</v>
      </c>
      <c r="N168">
        <v>22</v>
      </c>
      <c r="O168">
        <v>4</v>
      </c>
      <c r="T168" t="s">
        <v>552</v>
      </c>
      <c r="U168" s="13" t="str">
        <f t="shared" si="6"/>
        <v/>
      </c>
      <c r="V168" t="str">
        <f t="shared" si="8"/>
        <v/>
      </c>
      <c r="X168" t="s">
        <v>552</v>
      </c>
      <c r="Y168" s="13" t="s">
        <v>1546</v>
      </c>
    </row>
    <row r="169" spans="1:25" hidden="1" x14ac:dyDescent="0.35">
      <c r="A169" t="str">
        <v>NYJ</v>
      </c>
      <c r="B169" t="str">
        <v>New York Jets</v>
      </c>
      <c r="C169" t="str">
        <v>RB</v>
      </c>
      <c r="D169" s="13" t="str">
        <v>Kene Nwangwu</v>
      </c>
      <c r="E169" s="13">
        <v>15.685749055278841</v>
      </c>
      <c r="F169" s="13">
        <v>0.92269112089875538</v>
      </c>
      <c r="H169">
        <v>167</v>
      </c>
      <c r="I169" t="str">
        <v>RB</v>
      </c>
      <c r="J169" t="str">
        <f t="shared" si="7"/>
        <v>MIN</v>
      </c>
      <c r="K169" s="10" t="str">
        <v>Jordan Mason</v>
      </c>
      <c r="L169" s="10">
        <v>109.17180950543566</v>
      </c>
      <c r="M169">
        <f>_xlfn.XLOOKUP(K169,[2]Sheet5!$F:$F,[2]Sheet5!$J:$J,"NA")</f>
        <v>41</v>
      </c>
      <c r="N169">
        <v>47</v>
      </c>
      <c r="O169">
        <v>6</v>
      </c>
      <c r="T169" t="s">
        <v>1060</v>
      </c>
      <c r="U169" s="13" t="str">
        <f t="shared" si="6"/>
        <v/>
      </c>
      <c r="V169" t="str">
        <f t="shared" si="8"/>
        <v/>
      </c>
      <c r="X169" t="s">
        <v>1060</v>
      </c>
      <c r="Y169" s="13">
        <v>15.110851820465408</v>
      </c>
    </row>
    <row r="170" spans="1:25" x14ac:dyDescent="0.35">
      <c r="A170" t="str">
        <v>NYJ</v>
      </c>
      <c r="B170" t="str">
        <v>New York Jets</v>
      </c>
      <c r="C170" t="str">
        <v>RB</v>
      </c>
      <c r="D170" s="13" t="str">
        <v>All Other</v>
      </c>
      <c r="E170" s="13">
        <v>5.3806055416443304</v>
      </c>
      <c r="F170" s="13">
        <v>0.31650620833201942</v>
      </c>
      <c r="H170">
        <v>168</v>
      </c>
      <c r="I170" t="str">
        <v>WR</v>
      </c>
      <c r="J170" t="str">
        <f t="shared" si="7"/>
        <v>GB</v>
      </c>
      <c r="K170" s="10" t="str">
        <v>Christian Watson</v>
      </c>
      <c r="L170" s="10">
        <v>108.41058683620415</v>
      </c>
      <c r="M170">
        <f>_xlfn.XLOOKUP(K170,[2]Sheet5!$F:$F,[2]Sheet5!$J:$J,"NA")</f>
        <v>76</v>
      </c>
      <c r="N170">
        <v>68</v>
      </c>
      <c r="O170">
        <v>-8</v>
      </c>
      <c r="T170" t="s">
        <v>581</v>
      </c>
      <c r="U170" s="13" t="str">
        <f t="shared" si="6"/>
        <v/>
      </c>
      <c r="V170" t="str">
        <f t="shared" si="8"/>
        <v/>
      </c>
      <c r="X170" t="s">
        <v>581</v>
      </c>
      <c r="Y170" s="13">
        <v>13.603890860843848</v>
      </c>
    </row>
    <row r="171" spans="1:25" hidden="1" x14ac:dyDescent="0.35">
      <c r="A171" t="str">
        <v>NYJ</v>
      </c>
      <c r="B171" t="str">
        <v>New York Jets</v>
      </c>
      <c r="C171" t="str">
        <v>RB</v>
      </c>
      <c r="D171" s="13">
        <v>0</v>
      </c>
      <c r="E171" s="13">
        <v>0</v>
      </c>
      <c r="F171" s="13">
        <v>0</v>
      </c>
      <c r="H171">
        <v>169</v>
      </c>
      <c r="I171" t="str">
        <v>TE</v>
      </c>
      <c r="J171" t="str">
        <f t="shared" si="7"/>
        <v>LAR</v>
      </c>
      <c r="K171" s="10" t="str">
        <v>Tyler Higbee</v>
      </c>
      <c r="L171" s="10">
        <v>108.35027797861454</v>
      </c>
      <c r="M171">
        <f>_xlfn.XLOOKUP(K171,[2]Sheet5!$F:$F,[2]Sheet5!$J:$J,"NA")</f>
        <v>65</v>
      </c>
      <c r="N171">
        <v>23</v>
      </c>
      <c r="O171">
        <v>-42</v>
      </c>
      <c r="T171" t="s">
        <v>795</v>
      </c>
      <c r="U171" s="13" t="str">
        <f t="shared" si="6"/>
        <v/>
      </c>
      <c r="V171" t="str">
        <f t="shared" si="8"/>
        <v/>
      </c>
      <c r="X171" t="s">
        <v>795</v>
      </c>
      <c r="Y171" s="13">
        <v>13.86476728121748</v>
      </c>
    </row>
    <row r="172" spans="1:25" hidden="1" x14ac:dyDescent="0.35">
      <c r="A172" t="str">
        <v>NYJ</v>
      </c>
      <c r="B172" t="str">
        <v>New York Jets</v>
      </c>
      <c r="C172" t="str">
        <v>RB</v>
      </c>
      <c r="D172" s="13">
        <v>0</v>
      </c>
      <c r="E172" s="13">
        <v>0</v>
      </c>
      <c r="F172" s="13">
        <v>0</v>
      </c>
      <c r="H172">
        <v>170</v>
      </c>
      <c r="I172" t="str">
        <v>RB</v>
      </c>
      <c r="J172" t="str">
        <f t="shared" si="7"/>
        <v>CIN</v>
      </c>
      <c r="K172" s="10" t="str">
        <v>Samaje Perine</v>
      </c>
      <c r="L172" s="10">
        <v>107.59559681767192</v>
      </c>
      <c r="M172">
        <f>_xlfn.XLOOKUP(K172,[2]Sheet5!$F:$F,[2]Sheet5!$J:$J,"NA")</f>
        <v>53</v>
      </c>
      <c r="N172">
        <v>48</v>
      </c>
      <c r="O172">
        <v>-5</v>
      </c>
      <c r="T172" t="s">
        <v>701</v>
      </c>
      <c r="U172" s="13" t="str">
        <f t="shared" si="6"/>
        <v/>
      </c>
      <c r="V172" t="str">
        <f t="shared" si="8"/>
        <v/>
      </c>
      <c r="X172" t="s">
        <v>701</v>
      </c>
      <c r="Y172" s="13">
        <v>9.1349871133219462</v>
      </c>
    </row>
    <row r="173" spans="1:25" hidden="1" x14ac:dyDescent="0.35">
      <c r="A173" t="str">
        <v>NYJ</v>
      </c>
      <c r="B173" t="str">
        <v>New York Jets</v>
      </c>
      <c r="C173" t="str">
        <v>WR</v>
      </c>
      <c r="D173" s="13" t="str">
        <v>Garrett Wilson</v>
      </c>
      <c r="E173" s="13">
        <v>248.08296282254352</v>
      </c>
      <c r="F173" s="13">
        <v>14.593115460149619</v>
      </c>
      <c r="H173">
        <v>171</v>
      </c>
      <c r="I173" t="str">
        <v>RB</v>
      </c>
      <c r="J173" t="str">
        <f t="shared" si="7"/>
        <v>KC</v>
      </c>
      <c r="K173" s="10" t="str">
        <v>Elijah Mitchell</v>
      </c>
      <c r="L173" s="10">
        <v>106.53406520200453</v>
      </c>
      <c r="M173" t="str">
        <f>_xlfn.XLOOKUP(K173,[2]Sheet5!$F:$F,[2]Sheet5!$J:$J,"NA")</f>
        <v>NA</v>
      </c>
      <c r="N173">
        <v>49</v>
      </c>
      <c r="O173" t="e">
        <v>#VALUE!</v>
      </c>
      <c r="T173" t="s">
        <v>1077</v>
      </c>
      <c r="U173" s="13" t="str">
        <f t="shared" si="6"/>
        <v/>
      </c>
      <c r="V173" t="str">
        <f t="shared" si="8"/>
        <v/>
      </c>
      <c r="X173" t="s">
        <v>1077</v>
      </c>
      <c r="Y173" s="13">
        <v>6.9878588656743768</v>
      </c>
    </row>
    <row r="174" spans="1:25" hidden="1" x14ac:dyDescent="0.35">
      <c r="A174" t="str">
        <v>NYJ</v>
      </c>
      <c r="B174" t="str">
        <v>New York Jets</v>
      </c>
      <c r="C174" t="str">
        <v>WR</v>
      </c>
      <c r="D174" s="13" t="str">
        <v>Allen Lazard</v>
      </c>
      <c r="E174" s="13">
        <v>114.28679368242817</v>
      </c>
      <c r="F174" s="13">
        <v>6.722752569554598</v>
      </c>
      <c r="H174">
        <v>172</v>
      </c>
      <c r="I174" t="str">
        <v>TE</v>
      </c>
      <c r="J174" t="str">
        <f t="shared" si="7"/>
        <v>TB</v>
      </c>
      <c r="K174" s="10" t="str">
        <v>Cade Otton</v>
      </c>
      <c r="L174" s="10">
        <v>105.52904938826144</v>
      </c>
      <c r="M174">
        <f>_xlfn.XLOOKUP(K174,[2]Sheet5!$F:$F,[2]Sheet5!$J:$J,"NA")</f>
        <v>14</v>
      </c>
      <c r="N174">
        <v>24</v>
      </c>
      <c r="O174">
        <v>10</v>
      </c>
      <c r="T174" t="s">
        <v>1538</v>
      </c>
      <c r="U174" s="13" t="str">
        <f t="shared" si="6"/>
        <v/>
      </c>
      <c r="V174" t="str">
        <f t="shared" si="8"/>
        <v/>
      </c>
      <c r="X174" t="s">
        <v>1538</v>
      </c>
      <c r="Y174" s="13" t="s">
        <v>1546</v>
      </c>
    </row>
    <row r="175" spans="1:25" x14ac:dyDescent="0.35">
      <c r="A175" t="str">
        <v>NYJ</v>
      </c>
      <c r="B175" t="str">
        <v>New York Jets</v>
      </c>
      <c r="C175" t="str">
        <v>WR</v>
      </c>
      <c r="D175" s="13" t="str">
        <v>Tyler Johnson</v>
      </c>
      <c r="E175" s="13">
        <v>59.430297253006827</v>
      </c>
      <c r="F175" s="13">
        <v>3.4958998384121664</v>
      </c>
      <c r="H175">
        <v>173</v>
      </c>
      <c r="I175" t="str">
        <v>WR</v>
      </c>
      <c r="J175" t="str">
        <f t="shared" si="7"/>
        <v>SEA</v>
      </c>
      <c r="K175" s="10" t="str">
        <v>Marquez Valdes-Scantling</v>
      </c>
      <c r="L175" s="10">
        <v>105.02231551332467</v>
      </c>
      <c r="M175">
        <f>_xlfn.XLOOKUP(K175,[2]Sheet5!$F:$F,[2]Sheet5!$J:$J,"NA")</f>
        <v>89</v>
      </c>
      <c r="N175">
        <v>69</v>
      </c>
      <c r="O175">
        <v>-20</v>
      </c>
      <c r="T175" t="s">
        <v>561</v>
      </c>
      <c r="U175" s="13" t="str">
        <f t="shared" si="6"/>
        <v/>
      </c>
      <c r="V175" t="str">
        <f t="shared" si="8"/>
        <v/>
      </c>
      <c r="X175" t="s">
        <v>561</v>
      </c>
      <c r="Y175" s="13" t="s">
        <v>1546</v>
      </c>
    </row>
    <row r="176" spans="1:25" x14ac:dyDescent="0.35">
      <c r="A176" t="str">
        <v>NYJ</v>
      </c>
      <c r="B176" t="str">
        <v>New York Jets</v>
      </c>
      <c r="C176" t="str">
        <v>WR</v>
      </c>
      <c r="D176" s="13" t="str">
        <v>Josh Reynolds</v>
      </c>
      <c r="E176" s="13">
        <v>98.661963979049361</v>
      </c>
      <c r="F176" s="13">
        <v>5.8036449399440801</v>
      </c>
      <c r="H176">
        <v>174</v>
      </c>
      <c r="I176" t="str">
        <v>WR</v>
      </c>
      <c r="J176" t="str">
        <f t="shared" si="7"/>
        <v>PIT</v>
      </c>
      <c r="K176" s="10" t="str">
        <v>Calvin Austin</v>
      </c>
      <c r="L176" s="10">
        <v>104.39311480823397</v>
      </c>
      <c r="M176">
        <f>_xlfn.XLOOKUP(K176,[2]Sheet5!$F:$F,[2]Sheet5!$J:$J,"NA")</f>
        <v>68</v>
      </c>
      <c r="N176">
        <v>70</v>
      </c>
      <c r="O176">
        <v>2</v>
      </c>
      <c r="T176" t="s">
        <v>1102</v>
      </c>
      <c r="U176" s="13" t="str">
        <f t="shared" si="6"/>
        <v/>
      </c>
      <c r="V176" t="str">
        <f t="shared" si="8"/>
        <v/>
      </c>
      <c r="X176" t="s">
        <v>1102</v>
      </c>
      <c r="Y176" s="13" t="s">
        <v>1546</v>
      </c>
    </row>
    <row r="177" spans="1:25" hidden="1" x14ac:dyDescent="0.35">
      <c r="A177" t="str">
        <v>NYJ</v>
      </c>
      <c r="B177" t="str">
        <v>New York Jets</v>
      </c>
      <c r="C177" t="str">
        <v>WR</v>
      </c>
      <c r="D177" s="13" t="str">
        <v>All Other</v>
      </c>
      <c r="E177" s="13">
        <v>8.3262010352277134</v>
      </c>
      <c r="F177" s="13">
        <v>0.48977653148398315</v>
      </c>
      <c r="H177">
        <v>175</v>
      </c>
      <c r="I177" t="str">
        <v>RB</v>
      </c>
      <c r="J177" t="str">
        <f t="shared" si="7"/>
        <v>PIT</v>
      </c>
      <c r="K177" s="10" t="str">
        <v>Kenneth Gainwell</v>
      </c>
      <c r="L177" s="10">
        <v>103.49033689931684</v>
      </c>
      <c r="M177">
        <f>_xlfn.XLOOKUP(K177,[2]Sheet5!$F:$F,[2]Sheet5!$J:$J,"NA")</f>
        <v>61</v>
      </c>
      <c r="N177">
        <v>50</v>
      </c>
      <c r="O177">
        <v>-11</v>
      </c>
      <c r="T177" t="s">
        <v>493</v>
      </c>
      <c r="U177" s="13" t="str">
        <f t="shared" si="6"/>
        <v/>
      </c>
      <c r="V177" t="str">
        <f t="shared" si="8"/>
        <v/>
      </c>
      <c r="X177" t="s">
        <v>493</v>
      </c>
      <c r="Y177" s="13">
        <v>5.4569712353387949</v>
      </c>
    </row>
    <row r="178" spans="1:25" hidden="1" x14ac:dyDescent="0.35">
      <c r="A178" t="str">
        <v>NYJ</v>
      </c>
      <c r="B178" t="str">
        <v>New York Jets</v>
      </c>
      <c r="C178" t="str">
        <v>WR</v>
      </c>
      <c r="D178" s="13">
        <v>0</v>
      </c>
      <c r="E178" s="13">
        <v>0</v>
      </c>
      <c r="F178" s="13">
        <v>0</v>
      </c>
      <c r="H178">
        <v>176</v>
      </c>
      <c r="I178" t="str">
        <v>RB</v>
      </c>
      <c r="J178" t="str">
        <f t="shared" si="7"/>
        <v>MIA</v>
      </c>
      <c r="K178" s="10" t="str">
        <v>Alexander Mattison</v>
      </c>
      <c r="L178" s="10">
        <v>102.78848292106696</v>
      </c>
      <c r="M178">
        <f>_xlfn.XLOOKUP(K178,[2]Sheet5!$F:$F,[2]Sheet5!$J:$J,"NA")</f>
        <v>32</v>
      </c>
      <c r="N178">
        <v>51</v>
      </c>
      <c r="O178">
        <v>19</v>
      </c>
      <c r="T178" t="s">
        <v>1023</v>
      </c>
      <c r="U178" s="13" t="str">
        <f t="shared" si="6"/>
        <v/>
      </c>
      <c r="V178" t="str">
        <f t="shared" si="8"/>
        <v/>
      </c>
      <c r="X178" t="s">
        <v>1023</v>
      </c>
      <c r="Y178" s="13">
        <v>1.2317843517564875</v>
      </c>
    </row>
    <row r="179" spans="1:25" hidden="1" x14ac:dyDescent="0.35">
      <c r="A179" t="str">
        <v>NYJ</v>
      </c>
      <c r="B179" t="str">
        <v>New York Jets</v>
      </c>
      <c r="C179" t="str">
        <v>WR</v>
      </c>
      <c r="D179" s="13">
        <v>0</v>
      </c>
      <c r="E179" s="13">
        <v>0</v>
      </c>
      <c r="F179" s="13">
        <v>0</v>
      </c>
      <c r="H179">
        <v>177</v>
      </c>
      <c r="I179" t="str">
        <v>TE</v>
      </c>
      <c r="J179" t="str">
        <f t="shared" si="7"/>
        <v>CAR</v>
      </c>
      <c r="K179" s="10" t="str">
        <v>Tommy Tremble</v>
      </c>
      <c r="L179" s="10">
        <v>102.25767888654808</v>
      </c>
      <c r="M179">
        <f>_xlfn.XLOOKUP(K179,[2]Sheet5!$F:$F,[2]Sheet5!$J:$J,"NA")</f>
        <v>44</v>
      </c>
      <c r="N179">
        <v>25</v>
      </c>
      <c r="O179">
        <v>-19</v>
      </c>
      <c r="T179" t="s">
        <v>997</v>
      </c>
      <c r="U179" s="13" t="str">
        <f t="shared" si="6"/>
        <v/>
      </c>
      <c r="V179" t="str">
        <f t="shared" si="8"/>
        <v/>
      </c>
      <c r="X179" t="s">
        <v>997</v>
      </c>
      <c r="Y179" s="13">
        <v>0.78866139441258254</v>
      </c>
    </row>
    <row r="180" spans="1:25" x14ac:dyDescent="0.35">
      <c r="A180" t="str">
        <v>NYJ</v>
      </c>
      <c r="B180" t="str">
        <v>New York Jets</v>
      </c>
      <c r="C180" t="str">
        <v>TE</v>
      </c>
      <c r="D180" s="13" t="str">
        <v>Jeremy Ruckert</v>
      </c>
      <c r="E180" s="13">
        <v>100.95562267553123</v>
      </c>
      <c r="F180" s="13">
        <v>5.9385660397371316</v>
      </c>
      <c r="H180">
        <v>178</v>
      </c>
      <c r="I180" t="str">
        <v>WR</v>
      </c>
      <c r="J180" t="str">
        <f t="shared" si="7"/>
        <v>DEN</v>
      </c>
      <c r="K180" s="10" t="str">
        <v>Marvin Mims</v>
      </c>
      <c r="L180" s="10">
        <v>102.13362561185629</v>
      </c>
      <c r="M180">
        <f>_xlfn.XLOOKUP(K180,[2]Sheet5!$F:$F,[2]Sheet5!$J:$J,"NA")</f>
        <v>57</v>
      </c>
      <c r="N180">
        <v>71</v>
      </c>
      <c r="O180">
        <v>14</v>
      </c>
      <c r="T180" t="s">
        <v>1117</v>
      </c>
      <c r="U180" s="13" t="str">
        <f t="shared" si="6"/>
        <v/>
      </c>
      <c r="V180" t="str">
        <f t="shared" si="8"/>
        <v/>
      </c>
      <c r="X180" t="s">
        <v>1117</v>
      </c>
      <c r="Y180" s="13">
        <v>7.6108695504227954</v>
      </c>
    </row>
    <row r="181" spans="1:25" x14ac:dyDescent="0.35">
      <c r="A181" t="str">
        <v>NYJ</v>
      </c>
      <c r="B181" t="str">
        <v>New York Jets</v>
      </c>
      <c r="C181" t="str">
        <v>TE</v>
      </c>
      <c r="D181" s="13" t="str">
        <v>Stone Smartt</v>
      </c>
      <c r="E181" s="13">
        <v>48.212774455326375</v>
      </c>
      <c r="F181" s="13">
        <v>2.836045556195669</v>
      </c>
      <c r="H181">
        <v>179</v>
      </c>
      <c r="I181" t="str">
        <v>WR</v>
      </c>
      <c r="J181" t="str">
        <f t="shared" si="7"/>
        <v>TEN</v>
      </c>
      <c r="K181" s="10" t="str">
        <v>Treylon Burks</v>
      </c>
      <c r="L181" s="10">
        <v>101.89426027811339</v>
      </c>
      <c r="M181">
        <f>_xlfn.XLOOKUP(K181,[2]Sheet5!$F:$F,[2]Sheet5!$J:$J,"NA")</f>
        <v>175</v>
      </c>
      <c r="N181">
        <v>72</v>
      </c>
      <c r="O181">
        <v>-103</v>
      </c>
      <c r="T181" t="s">
        <v>472</v>
      </c>
      <c r="U181" s="13" t="str">
        <f t="shared" si="6"/>
        <v/>
      </c>
      <c r="V181" t="str">
        <f t="shared" si="8"/>
        <v/>
      </c>
      <c r="X181" t="s">
        <v>472</v>
      </c>
      <c r="Y181" s="13">
        <v>17.277121266049168</v>
      </c>
    </row>
    <row r="182" spans="1:25" x14ac:dyDescent="0.35">
      <c r="A182" t="str">
        <v>NYJ</v>
      </c>
      <c r="B182" t="str">
        <v>New York Jets</v>
      </c>
      <c r="C182" t="str">
        <v>TE</v>
      </c>
      <c r="D182" s="13" t="str">
        <v>Zack Kuntz</v>
      </c>
      <c r="E182" s="13">
        <v>10.26981703092684</v>
      </c>
      <c r="F182" s="13">
        <v>0.60410688417216707</v>
      </c>
      <c r="H182">
        <v>180</v>
      </c>
      <c r="I182" t="str">
        <v>WR</v>
      </c>
      <c r="J182" t="str">
        <f t="shared" si="7"/>
        <v>JAX</v>
      </c>
      <c r="K182" s="10" t="str">
        <v>Dyami Brown</v>
      </c>
      <c r="L182" s="10">
        <v>101.88834068163793</v>
      </c>
      <c r="M182">
        <f>_xlfn.XLOOKUP(K182,[2]Sheet5!$F:$F,[2]Sheet5!$J:$J,"NA")</f>
        <v>97</v>
      </c>
      <c r="N182">
        <v>73</v>
      </c>
      <c r="O182">
        <v>-24</v>
      </c>
      <c r="T182" t="s">
        <v>1080</v>
      </c>
      <c r="U182" s="13" t="str">
        <f t="shared" si="6"/>
        <v/>
      </c>
      <c r="V182" t="str">
        <f t="shared" si="8"/>
        <v/>
      </c>
      <c r="X182" t="s">
        <v>1080</v>
      </c>
      <c r="Y182" s="13">
        <v>6.9120322420248508</v>
      </c>
    </row>
    <row r="183" spans="1:25" hidden="1" x14ac:dyDescent="0.35">
      <c r="A183" t="str">
        <v>NYJ</v>
      </c>
      <c r="B183" t="str">
        <v>New York Jets</v>
      </c>
      <c r="C183" t="str">
        <v>TE</v>
      </c>
      <c r="D183" s="13" t="str">
        <v>Neal Johnson</v>
      </c>
      <c r="E183" s="13">
        <v>3.9195929859640208</v>
      </c>
      <c r="F183" s="13">
        <v>0.23056429329200123</v>
      </c>
      <c r="H183">
        <v>181</v>
      </c>
      <c r="I183" t="str">
        <v>RB</v>
      </c>
      <c r="J183" t="str">
        <f t="shared" si="7"/>
        <v>KC</v>
      </c>
      <c r="K183" s="10" t="str">
        <v>Kareem Hunt</v>
      </c>
      <c r="L183" s="10">
        <v>101.49005426916347</v>
      </c>
      <c r="M183">
        <f>_xlfn.XLOOKUP(K183,[2]Sheet5!$F:$F,[2]Sheet5!$J:$J,"NA")</f>
        <v>31</v>
      </c>
      <c r="N183">
        <v>52</v>
      </c>
      <c r="O183">
        <v>21</v>
      </c>
      <c r="T183" t="s">
        <v>976</v>
      </c>
      <c r="U183" s="13" t="str">
        <f t="shared" si="6"/>
        <v/>
      </c>
      <c r="V183" t="str">
        <f t="shared" si="8"/>
        <v/>
      </c>
      <c r="X183" t="s">
        <v>976</v>
      </c>
      <c r="Y183" s="13">
        <v>7.4914310334475935</v>
      </c>
    </row>
    <row r="184" spans="1:25" hidden="1" x14ac:dyDescent="0.35">
      <c r="A184" t="str">
        <v>NYJ</v>
      </c>
      <c r="B184" t="str">
        <v>New York Jets</v>
      </c>
      <c r="C184" t="str">
        <v>TE</v>
      </c>
      <c r="D184" s="13" t="str">
        <v>All Other</v>
      </c>
      <c r="E184" s="13">
        <v>2.2387011501242826</v>
      </c>
      <c r="F184" s="13">
        <v>0.13168830294848721</v>
      </c>
      <c r="H184">
        <v>182</v>
      </c>
      <c r="I184" t="str">
        <v>TE</v>
      </c>
      <c r="J184" t="str">
        <f t="shared" si="7"/>
        <v>NYJ</v>
      </c>
      <c r="K184" s="10" t="str">
        <v>Jeremy Ruckert</v>
      </c>
      <c r="L184" s="10">
        <v>100.95562267553123</v>
      </c>
      <c r="M184">
        <f>_xlfn.XLOOKUP(K184,[2]Sheet5!$F:$F,[2]Sheet5!$J:$J,"NA")</f>
        <v>62</v>
      </c>
      <c r="N184">
        <v>26</v>
      </c>
      <c r="O184">
        <v>-36</v>
      </c>
      <c r="T184" t="s">
        <v>1084</v>
      </c>
      <c r="U184" s="13" t="str">
        <f t="shared" si="6"/>
        <v/>
      </c>
      <c r="V184" t="str">
        <f t="shared" si="8"/>
        <v/>
      </c>
      <c r="X184" t="s">
        <v>1084</v>
      </c>
      <c r="Y184" s="13">
        <v>5.7914716840164679</v>
      </c>
    </row>
    <row r="185" spans="1:25" hidden="1" x14ac:dyDescent="0.35">
      <c r="A185" t="str">
        <v>NYG</v>
      </c>
      <c r="B185" t="str">
        <v>New York Giants</v>
      </c>
      <c r="C185" t="str">
        <v>QB</v>
      </c>
      <c r="D185" s="13" t="str">
        <v>Russell Wilson</v>
      </c>
      <c r="E185" s="13">
        <v>283.89659284402552</v>
      </c>
      <c r="F185" s="13">
        <v>16.699799579060326</v>
      </c>
      <c r="H185">
        <v>183</v>
      </c>
      <c r="I185" t="str">
        <v>TE</v>
      </c>
      <c r="J185" t="str">
        <f t="shared" si="7"/>
        <v>WAS</v>
      </c>
      <c r="K185" s="10" t="str">
        <v>Zach Ertz</v>
      </c>
      <c r="L185" s="10">
        <v>100.68440407187808</v>
      </c>
      <c r="M185">
        <f>_xlfn.XLOOKUP(K185,[2]Sheet5!$F:$F,[2]Sheet5!$J:$J,"NA")</f>
        <v>7</v>
      </c>
      <c r="N185">
        <v>27</v>
      </c>
      <c r="O185">
        <v>20</v>
      </c>
      <c r="T185" t="s">
        <v>985</v>
      </c>
      <c r="U185" s="13" t="str">
        <f t="shared" si="6"/>
        <v/>
      </c>
      <c r="V185" t="str">
        <f t="shared" si="8"/>
        <v/>
      </c>
      <c r="X185" t="s">
        <v>985</v>
      </c>
      <c r="Y185" s="13">
        <v>1.5461114272867431</v>
      </c>
    </row>
    <row r="186" spans="1:25" hidden="1" x14ac:dyDescent="0.35">
      <c r="A186" t="str">
        <v>NYG</v>
      </c>
      <c r="B186" t="str">
        <v>New York Giants</v>
      </c>
      <c r="C186" t="str">
        <v>QB</v>
      </c>
      <c r="D186" s="13" t="str">
        <v>Jameis Winston</v>
      </c>
      <c r="E186" s="13">
        <v>12.355799743144708</v>
      </c>
      <c r="F186" s="13">
        <v>0.72681174959674755</v>
      </c>
      <c r="H186">
        <v>184</v>
      </c>
      <c r="I186" t="str">
        <v>RB</v>
      </c>
      <c r="J186" t="str">
        <f t="shared" si="7"/>
        <v>LV</v>
      </c>
      <c r="K186" s="10" t="str">
        <v>Sincere McCormick</v>
      </c>
      <c r="L186" s="10">
        <v>100.43408530328657</v>
      </c>
      <c r="M186">
        <f>_xlfn.XLOOKUP(K186,[2]Sheet5!$F:$F,[2]Sheet5!$J:$J,"NA")</f>
        <v>90</v>
      </c>
      <c r="N186">
        <v>53</v>
      </c>
      <c r="O186">
        <v>-37</v>
      </c>
      <c r="T186" t="s">
        <v>1078</v>
      </c>
      <c r="U186" s="13" t="str">
        <f t="shared" si="6"/>
        <v/>
      </c>
      <c r="V186" t="str">
        <f t="shared" si="8"/>
        <v/>
      </c>
      <c r="X186" t="s">
        <v>1078</v>
      </c>
      <c r="Y186" s="13">
        <v>7.4210554141536198</v>
      </c>
    </row>
    <row r="187" spans="1:25" x14ac:dyDescent="0.35">
      <c r="A187" t="str">
        <v>NYG</v>
      </c>
      <c r="B187" t="str">
        <v>New York Giants</v>
      </c>
      <c r="C187" t="str">
        <v>QB</v>
      </c>
      <c r="D187" s="13" t="str">
        <v>Tommy DeVito</v>
      </c>
      <c r="E187" s="13">
        <v>3.74509128483911</v>
      </c>
      <c r="F187" s="13">
        <v>0.22029948734347707</v>
      </c>
      <c r="H187">
        <v>185</v>
      </c>
      <c r="I187" t="str">
        <v>WR</v>
      </c>
      <c r="J187" t="str">
        <f t="shared" si="7"/>
        <v>IND</v>
      </c>
      <c r="K187" s="10" t="str">
        <v>Alec Pierce</v>
      </c>
      <c r="L187" s="10">
        <v>100.0714661181232</v>
      </c>
      <c r="M187">
        <f>_xlfn.XLOOKUP(K187,[2]Sheet5!$F:$F,[2]Sheet5!$J:$J,"NA")</f>
        <v>43</v>
      </c>
      <c r="N187">
        <v>74</v>
      </c>
      <c r="O187">
        <v>31</v>
      </c>
      <c r="T187" t="s">
        <v>673</v>
      </c>
      <c r="U187" s="13" t="str">
        <f t="shared" si="6"/>
        <v/>
      </c>
      <c r="V187" t="str">
        <f t="shared" si="8"/>
        <v/>
      </c>
      <c r="X187" t="s">
        <v>673</v>
      </c>
      <c r="Y187" s="13" t="s">
        <v>1546</v>
      </c>
    </row>
    <row r="188" spans="1:25" x14ac:dyDescent="0.35">
      <c r="A188" t="str">
        <v>NYG</v>
      </c>
      <c r="B188" t="str">
        <v>New York Giants</v>
      </c>
      <c r="C188" t="str">
        <v>QB</v>
      </c>
      <c r="D188" s="13" t="str">
        <v>All Other</v>
      </c>
      <c r="E188" s="13">
        <v>2.892762165329168</v>
      </c>
      <c r="F188" s="13">
        <v>0.17016248031348047</v>
      </c>
      <c r="H188">
        <v>186</v>
      </c>
      <c r="I188" t="str">
        <v>WR</v>
      </c>
      <c r="J188" t="str">
        <f t="shared" si="7"/>
        <v>NYJ</v>
      </c>
      <c r="K188" s="10" t="str">
        <v>Josh Reynolds</v>
      </c>
      <c r="L188" s="10">
        <v>98.661963979049361</v>
      </c>
      <c r="M188">
        <f>_xlfn.XLOOKUP(K188,[2]Sheet5!$F:$F,[2]Sheet5!$J:$J,"NA")</f>
        <v>120</v>
      </c>
      <c r="N188">
        <v>75</v>
      </c>
      <c r="O188">
        <v>-45</v>
      </c>
      <c r="T188" t="s">
        <v>404</v>
      </c>
      <c r="U188" s="13" t="str">
        <f t="shared" si="6"/>
        <v/>
      </c>
      <c r="V188" t="str">
        <f t="shared" si="8"/>
        <v/>
      </c>
      <c r="X188" t="s">
        <v>404</v>
      </c>
      <c r="Y188" s="13" t="s">
        <v>1546</v>
      </c>
    </row>
    <row r="189" spans="1:25" hidden="1" x14ac:dyDescent="0.35">
      <c r="A189" t="str">
        <v>NYG</v>
      </c>
      <c r="B189" t="str">
        <v>New York Giants</v>
      </c>
      <c r="C189" t="str">
        <v>QB</v>
      </c>
      <c r="D189" s="13">
        <v>0</v>
      </c>
      <c r="E189" s="13">
        <v>5.0854806360108604</v>
      </c>
      <c r="F189" s="13">
        <v>0.29914591976534471</v>
      </c>
      <c r="H189">
        <v>187</v>
      </c>
      <c r="I189" t="str">
        <v>RB</v>
      </c>
      <c r="J189" t="str">
        <f t="shared" si="7"/>
        <v>BUF</v>
      </c>
      <c r="K189" s="10" t="str">
        <v>Ty Johnson</v>
      </c>
      <c r="L189" s="10">
        <v>98.315487547469388</v>
      </c>
      <c r="M189">
        <f>_xlfn.XLOOKUP(K189,[2]Sheet5!$F:$F,[2]Sheet5!$J:$J,"NA")</f>
        <v>50</v>
      </c>
      <c r="N189">
        <v>54</v>
      </c>
      <c r="O189">
        <v>4</v>
      </c>
      <c r="T189" t="s">
        <v>575</v>
      </c>
      <c r="U189" s="13" t="str">
        <f t="shared" si="6"/>
        <v/>
      </c>
      <c r="V189" t="str">
        <f t="shared" si="8"/>
        <v/>
      </c>
      <c r="X189" t="s">
        <v>575</v>
      </c>
      <c r="Y189" s="13">
        <v>4.9881882571302834</v>
      </c>
    </row>
    <row r="190" spans="1:25" hidden="1" x14ac:dyDescent="0.35">
      <c r="A190" t="str">
        <v>NYG</v>
      </c>
      <c r="B190" t="str">
        <v>New York Giants</v>
      </c>
      <c r="C190" t="str">
        <v>QB</v>
      </c>
      <c r="D190" s="13">
        <v>0</v>
      </c>
      <c r="E190" s="13">
        <v>0</v>
      </c>
      <c r="F190" s="13">
        <v>0</v>
      </c>
      <c r="H190">
        <v>188</v>
      </c>
      <c r="I190" t="str">
        <v>TE</v>
      </c>
      <c r="J190" t="str">
        <f t="shared" si="7"/>
        <v>PHI</v>
      </c>
      <c r="K190" s="10" t="str">
        <v>Dallas Goedert</v>
      </c>
      <c r="L190" s="10">
        <v>97.806668116611419</v>
      </c>
      <c r="M190">
        <f>_xlfn.XLOOKUP(K190,[2]Sheet5!$F:$F,[2]Sheet5!$J:$J,"NA")</f>
        <v>27</v>
      </c>
      <c r="N190">
        <v>28</v>
      </c>
      <c r="O190">
        <v>1</v>
      </c>
      <c r="T190" t="s">
        <v>654</v>
      </c>
      <c r="U190" s="13" t="str">
        <f t="shared" si="6"/>
        <v/>
      </c>
      <c r="V190" t="str">
        <f t="shared" si="8"/>
        <v/>
      </c>
      <c r="X190" t="s">
        <v>654</v>
      </c>
      <c r="Y190" s="13">
        <v>15.842930625099674</v>
      </c>
    </row>
    <row r="191" spans="1:25" hidden="1" x14ac:dyDescent="0.35">
      <c r="A191" t="str">
        <v>NYG</v>
      </c>
      <c r="B191" t="str">
        <v>New York Giants</v>
      </c>
      <c r="C191" t="str">
        <v>QB</v>
      </c>
      <c r="D191" s="13">
        <v>0</v>
      </c>
      <c r="E191" s="13">
        <v>0</v>
      </c>
      <c r="F191" s="13">
        <v>0</v>
      </c>
      <c r="H191">
        <v>189</v>
      </c>
      <c r="I191" t="str">
        <v>TE</v>
      </c>
      <c r="J191" t="str">
        <f t="shared" si="7"/>
        <v>NE</v>
      </c>
      <c r="K191" s="10" t="str">
        <v>Hunter Henry</v>
      </c>
      <c r="L191" s="10">
        <v>97.687062590783782</v>
      </c>
      <c r="M191">
        <f>_xlfn.XLOOKUP(K191,[2]Sheet5!$F:$F,[2]Sheet5!$J:$J,"NA")</f>
        <v>12</v>
      </c>
      <c r="N191">
        <v>29</v>
      </c>
      <c r="O191">
        <v>17</v>
      </c>
      <c r="T191" t="s">
        <v>1033</v>
      </c>
      <c r="U191" s="13" t="str">
        <f t="shared" si="6"/>
        <v/>
      </c>
      <c r="V191" t="str">
        <f t="shared" si="8"/>
        <v/>
      </c>
      <c r="X191" t="s">
        <v>1033</v>
      </c>
      <c r="Y191" s="13">
        <v>12.724380610062065</v>
      </c>
    </row>
    <row r="192" spans="1:25" x14ac:dyDescent="0.35">
      <c r="A192" t="str">
        <v>NYG</v>
      </c>
      <c r="B192" t="str">
        <v>New York Giants</v>
      </c>
      <c r="C192" t="str">
        <v>RB</v>
      </c>
      <c r="D192" s="13" t="str">
        <v>Tyrone Tracy</v>
      </c>
      <c r="E192" s="13">
        <v>163.08011145871575</v>
      </c>
      <c r="F192" s="13">
        <v>9.5929477328656318</v>
      </c>
      <c r="H192">
        <v>190</v>
      </c>
      <c r="I192" t="str">
        <v>WR</v>
      </c>
      <c r="J192" t="str">
        <f t="shared" si="7"/>
        <v>GB</v>
      </c>
      <c r="K192" s="10" t="str">
        <v>Dontayvion Wicks</v>
      </c>
      <c r="L192" s="10">
        <v>97.499608339329441</v>
      </c>
      <c r="M192">
        <f>_xlfn.XLOOKUP(K192,[2]Sheet5!$F:$F,[2]Sheet5!$J:$J,"NA")</f>
        <v>72</v>
      </c>
      <c r="N192">
        <v>76</v>
      </c>
      <c r="O192">
        <v>4</v>
      </c>
      <c r="T192" t="s">
        <v>722</v>
      </c>
      <c r="U192" s="13" t="str">
        <f t="shared" si="6"/>
        <v/>
      </c>
      <c r="V192" t="str">
        <f t="shared" si="8"/>
        <v/>
      </c>
      <c r="X192" t="s">
        <v>722</v>
      </c>
      <c r="Y192" s="13">
        <v>8.3100106904101967</v>
      </c>
    </row>
    <row r="193" spans="1:25" x14ac:dyDescent="0.35">
      <c r="A193" t="str">
        <v>NYG</v>
      </c>
      <c r="B193" t="str">
        <v>New York Giants</v>
      </c>
      <c r="C193" t="str">
        <v>RB</v>
      </c>
      <c r="D193" s="13" t="str">
        <v>Devin Singletary</v>
      </c>
      <c r="E193" s="13">
        <v>137.96770877068545</v>
      </c>
      <c r="F193" s="13">
        <v>8.1157475747462033</v>
      </c>
      <c r="H193">
        <v>191</v>
      </c>
      <c r="I193" t="str">
        <v>WR</v>
      </c>
      <c r="J193" t="str">
        <f t="shared" si="7"/>
        <v>DEN</v>
      </c>
      <c r="K193" s="10" t="str">
        <v>Devaughn Vele</v>
      </c>
      <c r="L193" s="10">
        <v>96.645836831881383</v>
      </c>
      <c r="M193">
        <f>_xlfn.XLOOKUP(K193,[2]Sheet5!$F:$F,[2]Sheet5!$J:$J,"NA")</f>
        <v>75</v>
      </c>
      <c r="N193">
        <v>77</v>
      </c>
      <c r="O193">
        <v>2</v>
      </c>
      <c r="T193" t="s">
        <v>802</v>
      </c>
      <c r="U193" s="13" t="str">
        <f t="shared" si="6"/>
        <v/>
      </c>
      <c r="V193" t="str">
        <f t="shared" si="8"/>
        <v/>
      </c>
      <c r="X193" t="s">
        <v>802</v>
      </c>
      <c r="Y193" s="13">
        <v>5.9922686789856057</v>
      </c>
    </row>
    <row r="194" spans="1:25" hidden="1" x14ac:dyDescent="0.35">
      <c r="A194" t="str">
        <v>NYG</v>
      </c>
      <c r="B194" t="str">
        <v>New York Giants</v>
      </c>
      <c r="C194" t="str">
        <v>RB</v>
      </c>
      <c r="D194" s="13" t="str">
        <v>Eric Gray</v>
      </c>
      <c r="E194" s="13">
        <v>25.937060644674467</v>
      </c>
      <c r="F194" s="13">
        <v>1.5257094496867334</v>
      </c>
      <c r="H194">
        <v>192</v>
      </c>
      <c r="I194" t="str">
        <v>TE</v>
      </c>
      <c r="J194" t="str">
        <f t="shared" si="7"/>
        <v>JAX</v>
      </c>
      <c r="K194" s="10" t="str">
        <v>Brenton Strange</v>
      </c>
      <c r="L194" s="10">
        <v>95.22268096601114</v>
      </c>
      <c r="M194">
        <f>_xlfn.XLOOKUP(K194,[2]Sheet5!$F:$F,[2]Sheet5!$J:$J,"NA")</f>
        <v>31</v>
      </c>
      <c r="N194">
        <v>30</v>
      </c>
      <c r="O194">
        <v>-1</v>
      </c>
      <c r="T194" t="s">
        <v>694</v>
      </c>
      <c r="U194" s="13" t="str">
        <f t="shared" si="6"/>
        <v/>
      </c>
      <c r="V194" t="str">
        <f t="shared" si="8"/>
        <v/>
      </c>
      <c r="X194" t="s">
        <v>694</v>
      </c>
      <c r="Y194" s="13">
        <v>11.039352196009236</v>
      </c>
    </row>
    <row r="195" spans="1:25" x14ac:dyDescent="0.35">
      <c r="A195" t="str">
        <v>NYG</v>
      </c>
      <c r="B195" t="str">
        <v>New York Giants</v>
      </c>
      <c r="C195" t="str">
        <v>RB</v>
      </c>
      <c r="D195" s="13" t="str">
        <v>Dante Miller</v>
      </c>
      <c r="E195" s="13">
        <v>13.083471837555196</v>
      </c>
      <c r="F195" s="13">
        <v>0.7696159904444233</v>
      </c>
      <c r="H195">
        <v>193</v>
      </c>
      <c r="I195" t="str">
        <v>WR</v>
      </c>
      <c r="J195" t="str">
        <f t="shared" si="7"/>
        <v>DET</v>
      </c>
      <c r="K195" s="10" t="str">
        <v>Kalif Raymond</v>
      </c>
      <c r="L195" s="10">
        <v>94.401883115730215</v>
      </c>
      <c r="M195">
        <f>_xlfn.XLOOKUP(K195,[2]Sheet5!$F:$F,[2]Sheet5!$J:$J,"NA")</f>
        <v>109</v>
      </c>
      <c r="N195">
        <v>78</v>
      </c>
      <c r="O195">
        <v>-31</v>
      </c>
      <c r="T195" t="s">
        <v>1111</v>
      </c>
      <c r="U195" s="13" t="str">
        <f t="shared" ref="U195:U258" si="9">_xlfn.XLOOKUP(T195,C:C,D:D,"")</f>
        <v/>
      </c>
      <c r="V195" t="str">
        <f t="shared" si="8"/>
        <v/>
      </c>
      <c r="X195" t="s">
        <v>1111</v>
      </c>
      <c r="Y195" s="13">
        <v>3.5626229892273518</v>
      </c>
    </row>
    <row r="196" spans="1:25" x14ac:dyDescent="0.35">
      <c r="A196" t="str">
        <v>NYG</v>
      </c>
      <c r="B196" t="str">
        <v>New York Giants</v>
      </c>
      <c r="C196" t="str">
        <v>RB</v>
      </c>
      <c r="D196" s="13" t="str">
        <v>All Other</v>
      </c>
      <c r="E196" s="13">
        <v>5.0332792770787727</v>
      </c>
      <c r="F196" s="13">
        <v>0.29607525159286896</v>
      </c>
      <c r="H196">
        <v>194</v>
      </c>
      <c r="I196" t="str">
        <v>WR</v>
      </c>
      <c r="J196" t="str">
        <f t="shared" ref="J196:J259" si="10">_xlfn.XLOOKUP(K196,D:D,A:A)</f>
        <v>TB</v>
      </c>
      <c r="K196" s="10" t="str">
        <v>Jalen McMillan</v>
      </c>
      <c r="L196" s="10">
        <v>94.156345393118997</v>
      </c>
      <c r="M196">
        <f>_xlfn.XLOOKUP(K196,[2]Sheet5!$F:$F,[2]Sheet5!$J:$J,"NA")</f>
        <v>55</v>
      </c>
      <c r="N196">
        <v>79</v>
      </c>
      <c r="O196">
        <v>24</v>
      </c>
      <c r="T196" t="s">
        <v>998</v>
      </c>
      <c r="U196" s="13" t="str">
        <f t="shared" si="9"/>
        <v/>
      </c>
      <c r="V196" t="str">
        <f t="shared" ref="V196:V259" si="11">IFERROR(U196/18,"")</f>
        <v/>
      </c>
      <c r="X196" t="s">
        <v>998</v>
      </c>
      <c r="Y196" s="13">
        <v>9.9875035536962535</v>
      </c>
    </row>
    <row r="197" spans="1:25" x14ac:dyDescent="0.35">
      <c r="A197" t="str">
        <v>NYG</v>
      </c>
      <c r="B197" t="str">
        <v>New York Giants</v>
      </c>
      <c r="C197" t="str">
        <v>RB</v>
      </c>
      <c r="D197" s="13">
        <v>0</v>
      </c>
      <c r="E197" s="13">
        <v>0</v>
      </c>
      <c r="F197" s="13">
        <v>0</v>
      </c>
      <c r="H197">
        <v>195</v>
      </c>
      <c r="I197" t="str">
        <v>WR</v>
      </c>
      <c r="J197" t="str">
        <f t="shared" si="10"/>
        <v>NE</v>
      </c>
      <c r="K197" s="10" t="str">
        <v>Kayshon Boutte</v>
      </c>
      <c r="L197" s="10">
        <v>93.963777111685843</v>
      </c>
      <c r="M197">
        <f>_xlfn.XLOOKUP(K197,[2]Sheet5!$F:$F,[2]Sheet5!$J:$J,"NA")</f>
        <v>65</v>
      </c>
      <c r="N197">
        <v>80</v>
      </c>
      <c r="O197">
        <v>15</v>
      </c>
      <c r="T197" t="s">
        <v>1539</v>
      </c>
      <c r="U197" s="13" t="str">
        <f t="shared" si="9"/>
        <v/>
      </c>
      <c r="V197" t="str">
        <f t="shared" si="11"/>
        <v/>
      </c>
      <c r="X197" t="s">
        <v>1539</v>
      </c>
      <c r="Y197" s="13" t="s">
        <v>1546</v>
      </c>
    </row>
    <row r="198" spans="1:25" x14ac:dyDescent="0.35">
      <c r="A198" t="str">
        <v>NYG</v>
      </c>
      <c r="B198" t="str">
        <v>New York Giants</v>
      </c>
      <c r="C198" t="str">
        <v>RB</v>
      </c>
      <c r="D198" s="13">
        <v>0</v>
      </c>
      <c r="E198" s="13">
        <v>0</v>
      </c>
      <c r="F198" s="13">
        <v>0</v>
      </c>
      <c r="H198">
        <v>196</v>
      </c>
      <c r="I198" t="str">
        <v>WR</v>
      </c>
      <c r="J198" t="str">
        <f t="shared" si="10"/>
        <v>CAR</v>
      </c>
      <c r="K198" s="10" t="str">
        <v>Jalen Coker</v>
      </c>
      <c r="L198" s="10">
        <v>93.835897162927793</v>
      </c>
      <c r="M198">
        <f>_xlfn.XLOOKUP(K198,[2]Sheet5!$F:$F,[2]Sheet5!$J:$J,"NA")</f>
        <v>83</v>
      </c>
      <c r="N198">
        <v>81</v>
      </c>
      <c r="O198">
        <v>-2</v>
      </c>
      <c r="T198" t="s">
        <v>570</v>
      </c>
      <c r="U198" s="13" t="str">
        <f t="shared" si="9"/>
        <v/>
      </c>
      <c r="V198" t="str">
        <f t="shared" si="11"/>
        <v/>
      </c>
      <c r="X198" t="s">
        <v>570</v>
      </c>
      <c r="Y198" s="13">
        <v>6.7752544218356219</v>
      </c>
    </row>
    <row r="199" spans="1:25" hidden="1" x14ac:dyDescent="0.35">
      <c r="A199" t="str">
        <v>NYG</v>
      </c>
      <c r="B199" t="str">
        <v>New York Giants</v>
      </c>
      <c r="C199" t="str">
        <v>WR</v>
      </c>
      <c r="D199" s="13" t="str">
        <v>Malik Nabers</v>
      </c>
      <c r="E199" s="13">
        <v>238.80782878928574</v>
      </c>
      <c r="F199" s="13">
        <v>14.04751934054622</v>
      </c>
      <c r="H199">
        <v>197</v>
      </c>
      <c r="I199" t="str">
        <v>RB</v>
      </c>
      <c r="J199" t="str">
        <f t="shared" si="10"/>
        <v>NO</v>
      </c>
      <c r="K199" s="10" t="str">
        <v>Kendre Miller</v>
      </c>
      <c r="L199" s="10">
        <v>92.877991746260221</v>
      </c>
      <c r="M199">
        <f>_xlfn.XLOOKUP(K199,[2]Sheet5!$F:$F,[2]Sheet5!$J:$J,"NA")</f>
        <v>87</v>
      </c>
      <c r="N199">
        <v>55</v>
      </c>
      <c r="O199">
        <v>-32</v>
      </c>
      <c r="T199" t="s">
        <v>750</v>
      </c>
      <c r="U199" s="13" t="str">
        <f t="shared" si="9"/>
        <v/>
      </c>
      <c r="V199" t="str">
        <f t="shared" si="11"/>
        <v/>
      </c>
      <c r="X199" t="s">
        <v>750</v>
      </c>
      <c r="Y199" s="13">
        <v>8.8430410691892636</v>
      </c>
    </row>
    <row r="200" spans="1:25" x14ac:dyDescent="0.35">
      <c r="A200" t="str">
        <v>NYG</v>
      </c>
      <c r="B200" t="str">
        <v>New York Giants</v>
      </c>
      <c r="C200" t="str">
        <v>WR</v>
      </c>
      <c r="D200" s="13" t="str">
        <v>Wan'Dale Robinson</v>
      </c>
      <c r="E200" s="13">
        <v>158.68734169309806</v>
      </c>
      <c r="F200" s="13">
        <v>9.3345495113587091</v>
      </c>
      <c r="H200">
        <v>198</v>
      </c>
      <c r="I200" t="str">
        <v>WR</v>
      </c>
      <c r="J200" t="str">
        <f t="shared" si="10"/>
        <v>WAS</v>
      </c>
      <c r="K200" s="10" t="str">
        <v>Noah Brown</v>
      </c>
      <c r="L200" s="10">
        <v>92.384042317396194</v>
      </c>
      <c r="M200">
        <f>_xlfn.XLOOKUP(K200,[2]Sheet5!$F:$F,[2]Sheet5!$J:$J,"NA")</f>
        <v>87</v>
      </c>
      <c r="N200">
        <v>82</v>
      </c>
      <c r="O200">
        <v>-5</v>
      </c>
      <c r="T200" t="s">
        <v>1026</v>
      </c>
      <c r="U200" s="13" t="str">
        <f t="shared" si="9"/>
        <v/>
      </c>
      <c r="V200" t="str">
        <f t="shared" si="11"/>
        <v/>
      </c>
      <c r="X200" t="s">
        <v>1026</v>
      </c>
      <c r="Y200" s="13">
        <v>0.20499937519431155</v>
      </c>
    </row>
    <row r="201" spans="1:25" hidden="1" x14ac:dyDescent="0.35">
      <c r="A201" t="str">
        <v>NYG</v>
      </c>
      <c r="B201" t="str">
        <v>New York Giants</v>
      </c>
      <c r="C201" t="str">
        <v>WR</v>
      </c>
      <c r="D201" s="13" t="str">
        <v>Darius Slayton</v>
      </c>
      <c r="E201" s="13">
        <v>112.18785261872577</v>
      </c>
      <c r="F201" s="13">
        <v>6.5992854481603391</v>
      </c>
      <c r="H201">
        <v>199</v>
      </c>
      <c r="I201" t="str">
        <v>RB</v>
      </c>
      <c r="J201" t="str">
        <f t="shared" si="10"/>
        <v>JAX</v>
      </c>
      <c r="K201" s="10" t="str">
        <v>Tank Bigsby</v>
      </c>
      <c r="L201" s="10">
        <v>92.25114922919397</v>
      </c>
      <c r="M201">
        <f>_xlfn.XLOOKUP(K201,[2]Sheet5!$F:$F,[2]Sheet5!$J:$J,"NA")</f>
        <v>36</v>
      </c>
      <c r="N201">
        <v>56</v>
      </c>
      <c r="O201">
        <v>20</v>
      </c>
      <c r="T201" t="s">
        <v>517</v>
      </c>
      <c r="U201" s="13" t="str">
        <f t="shared" si="9"/>
        <v/>
      </c>
      <c r="V201" t="str">
        <f t="shared" si="11"/>
        <v/>
      </c>
      <c r="X201" t="s">
        <v>517</v>
      </c>
      <c r="Y201" s="13">
        <v>6.1358284000468313</v>
      </c>
    </row>
    <row r="202" spans="1:25" hidden="1" x14ac:dyDescent="0.35">
      <c r="A202" t="str">
        <v>NYG</v>
      </c>
      <c r="B202" t="str">
        <v>New York Giants</v>
      </c>
      <c r="C202" t="str">
        <v>WR</v>
      </c>
      <c r="D202" s="13" t="str">
        <v>Jalin Hyatt</v>
      </c>
      <c r="E202" s="13">
        <v>41.214854891038179</v>
      </c>
      <c r="F202" s="13">
        <v>2.4244032288845987</v>
      </c>
      <c r="H202">
        <v>200</v>
      </c>
      <c r="I202" t="str">
        <v>RB</v>
      </c>
      <c r="J202" t="str">
        <f t="shared" si="10"/>
        <v>IND</v>
      </c>
      <c r="K202" s="10" t="str">
        <v>Khalil Herbert</v>
      </c>
      <c r="L202" s="10">
        <v>91.609950835011702</v>
      </c>
      <c r="M202">
        <f>_xlfn.XLOOKUP(K202,[2]Sheet5!$F:$F,[2]Sheet5!$J:$J,"NA")</f>
        <v>83</v>
      </c>
      <c r="N202">
        <v>57</v>
      </c>
      <c r="O202">
        <v>-26</v>
      </c>
      <c r="T202" t="s">
        <v>747</v>
      </c>
      <c r="U202" s="13" t="str">
        <f t="shared" si="9"/>
        <v/>
      </c>
      <c r="V202" t="str">
        <f t="shared" si="11"/>
        <v/>
      </c>
      <c r="X202" t="s">
        <v>747</v>
      </c>
      <c r="Y202" s="13" t="s">
        <v>1546</v>
      </c>
    </row>
    <row r="203" spans="1:25" hidden="1" x14ac:dyDescent="0.35">
      <c r="A203" t="str">
        <v>NYG</v>
      </c>
      <c r="B203" t="str">
        <v>New York Giants</v>
      </c>
      <c r="C203" t="str">
        <v>WR</v>
      </c>
      <c r="D203" s="13" t="str">
        <v>All Other</v>
      </c>
      <c r="E203" s="13">
        <v>7.2830296265677097</v>
      </c>
      <c r="F203" s="13">
        <v>0.42841350744515938</v>
      </c>
      <c r="H203">
        <v>201</v>
      </c>
      <c r="I203" t="str">
        <v>RB</v>
      </c>
      <c r="J203" t="str">
        <f t="shared" si="10"/>
        <v>PHI</v>
      </c>
      <c r="K203" s="10" t="str">
        <v>Will Shipley</v>
      </c>
      <c r="L203" s="10">
        <v>91.417071298611845</v>
      </c>
      <c r="M203">
        <f>_xlfn.XLOOKUP(K203,[2]Sheet5!$F:$F,[2]Sheet5!$J:$J,"NA")</f>
        <v>99</v>
      </c>
      <c r="N203">
        <v>58</v>
      </c>
      <c r="O203">
        <v>-41</v>
      </c>
      <c r="T203" t="s">
        <v>805</v>
      </c>
      <c r="U203" s="13" t="str">
        <f t="shared" si="9"/>
        <v/>
      </c>
      <c r="V203" t="str">
        <f t="shared" si="11"/>
        <v/>
      </c>
      <c r="X203" t="s">
        <v>805</v>
      </c>
      <c r="Y203" s="13">
        <v>4.9422978205562398</v>
      </c>
    </row>
    <row r="204" spans="1:25" x14ac:dyDescent="0.35">
      <c r="A204" t="str">
        <v>NYG</v>
      </c>
      <c r="B204" t="str">
        <v>New York Giants</v>
      </c>
      <c r="C204" t="str">
        <v>WR</v>
      </c>
      <c r="D204" s="13">
        <v>0</v>
      </c>
      <c r="E204" s="13">
        <v>0</v>
      </c>
      <c r="F204" s="13">
        <v>0</v>
      </c>
      <c r="H204">
        <v>202</v>
      </c>
      <c r="I204" t="str">
        <v>WR</v>
      </c>
      <c r="J204" t="str">
        <f t="shared" si="10"/>
        <v>LV</v>
      </c>
      <c r="K204" s="10" t="str">
        <v>Kyle Philips</v>
      </c>
      <c r="L204" s="10">
        <v>90.66586318626301</v>
      </c>
      <c r="M204" t="str">
        <f>_xlfn.XLOOKUP(K204,[2]Sheet5!$F:$F,[2]Sheet5!$J:$J,"NA")</f>
        <v>NA</v>
      </c>
      <c r="N204">
        <v>83</v>
      </c>
      <c r="O204" t="e">
        <v>#VALUE!</v>
      </c>
      <c r="T204" t="s">
        <v>783</v>
      </c>
      <c r="U204" s="13" t="str">
        <f t="shared" si="9"/>
        <v/>
      </c>
      <c r="V204" t="str">
        <f t="shared" si="11"/>
        <v/>
      </c>
      <c r="X204" t="s">
        <v>783</v>
      </c>
      <c r="Y204" s="13">
        <v>5.2420792885461749</v>
      </c>
    </row>
    <row r="205" spans="1:25" hidden="1" x14ac:dyDescent="0.35">
      <c r="A205" t="str">
        <v>NYG</v>
      </c>
      <c r="B205" t="str">
        <v>New York Giants</v>
      </c>
      <c r="C205" t="str">
        <v>WR</v>
      </c>
      <c r="D205" s="13">
        <v>0</v>
      </c>
      <c r="E205" s="13">
        <v>0</v>
      </c>
      <c r="F205" s="13">
        <v>0</v>
      </c>
      <c r="H205">
        <v>203</v>
      </c>
      <c r="I205" t="str">
        <v>RB</v>
      </c>
      <c r="J205" t="str">
        <f t="shared" si="10"/>
        <v>CIN</v>
      </c>
      <c r="K205" s="10" t="str">
        <v>Zack Moss</v>
      </c>
      <c r="L205" s="10">
        <v>89.313668677473089</v>
      </c>
      <c r="M205">
        <f>_xlfn.XLOOKUP(K205,[2]Sheet5!$F:$F,[2]Sheet5!$J:$J,"NA")</f>
        <v>52</v>
      </c>
      <c r="N205">
        <v>59</v>
      </c>
      <c r="O205">
        <v>7</v>
      </c>
      <c r="T205" t="s">
        <v>1540</v>
      </c>
      <c r="U205" s="13" t="str">
        <f t="shared" si="9"/>
        <v/>
      </c>
      <c r="V205" t="str">
        <f t="shared" si="11"/>
        <v/>
      </c>
      <c r="X205" t="s">
        <v>1540</v>
      </c>
      <c r="Y205" s="13" t="s">
        <v>1546</v>
      </c>
    </row>
    <row r="206" spans="1:25" hidden="1" x14ac:dyDescent="0.35">
      <c r="A206" t="str">
        <v>NYG</v>
      </c>
      <c r="B206" t="str">
        <v>New York Giants</v>
      </c>
      <c r="C206" t="str">
        <v>TE</v>
      </c>
      <c r="D206" s="13" t="str">
        <v>Theo Johnson</v>
      </c>
      <c r="E206" s="13">
        <v>62.535631976754601</v>
      </c>
      <c r="F206" s="13">
        <v>3.6785665868679178</v>
      </c>
      <c r="H206">
        <v>204</v>
      </c>
      <c r="I206" t="str">
        <v>RB</v>
      </c>
      <c r="J206" t="str">
        <f t="shared" si="10"/>
        <v>LAR</v>
      </c>
      <c r="K206" s="10" t="str">
        <v>Blake Corum</v>
      </c>
      <c r="L206" s="10">
        <v>87.604460211847879</v>
      </c>
      <c r="M206">
        <f>_xlfn.XLOOKUP(K206,[2]Sheet5!$F:$F,[2]Sheet5!$J:$J,"NA")</f>
        <v>79</v>
      </c>
      <c r="N206">
        <v>60</v>
      </c>
      <c r="O206">
        <v>-19</v>
      </c>
      <c r="T206" t="s">
        <v>848</v>
      </c>
      <c r="U206" s="13" t="str">
        <f t="shared" si="9"/>
        <v/>
      </c>
      <c r="V206" t="str">
        <f t="shared" si="11"/>
        <v/>
      </c>
      <c r="X206" t="s">
        <v>848</v>
      </c>
      <c r="Y206" s="13" t="s">
        <v>1546</v>
      </c>
    </row>
    <row r="207" spans="1:25" x14ac:dyDescent="0.35">
      <c r="A207" t="str">
        <v>NYG</v>
      </c>
      <c r="B207" t="str">
        <v>New York Giants</v>
      </c>
      <c r="C207" t="str">
        <v>TE</v>
      </c>
      <c r="D207" s="13" t="str">
        <v>Daniel Bellinger</v>
      </c>
      <c r="E207" s="13">
        <v>43.448052550240128</v>
      </c>
      <c r="F207" s="13">
        <v>2.5557677970729489</v>
      </c>
      <c r="H207">
        <v>205</v>
      </c>
      <c r="I207" t="str">
        <v>WR</v>
      </c>
      <c r="J207" t="str">
        <f t="shared" si="10"/>
        <v>NE</v>
      </c>
      <c r="K207" s="10" t="str">
        <v>Kendrick Bourne</v>
      </c>
      <c r="L207" s="10">
        <v>86.907271854622152</v>
      </c>
      <c r="M207">
        <f>_xlfn.XLOOKUP(K207,[2]Sheet5!$F:$F,[2]Sheet5!$J:$J,"NA")</f>
        <v>99</v>
      </c>
      <c r="N207">
        <v>84</v>
      </c>
      <c r="O207">
        <v>-15</v>
      </c>
      <c r="T207" t="s">
        <v>1541</v>
      </c>
      <c r="U207" s="13" t="str">
        <f t="shared" si="9"/>
        <v/>
      </c>
      <c r="V207" t="str">
        <f t="shared" si="11"/>
        <v/>
      </c>
      <c r="X207" t="s">
        <v>1541</v>
      </c>
      <c r="Y207" s="13">
        <v>0.77559870349830362</v>
      </c>
    </row>
    <row r="208" spans="1:25" hidden="1" x14ac:dyDescent="0.35">
      <c r="A208" t="str">
        <v>NYG</v>
      </c>
      <c r="B208" t="str">
        <v>New York Giants</v>
      </c>
      <c r="C208" t="str">
        <v>TE</v>
      </c>
      <c r="D208" s="13" t="str">
        <v>Chris Manhertz</v>
      </c>
      <c r="E208" s="13">
        <v>8.9292641069191969</v>
      </c>
      <c r="F208" s="13">
        <v>0.52525082981877624</v>
      </c>
      <c r="H208">
        <v>206</v>
      </c>
      <c r="I208" t="str">
        <v>RB</v>
      </c>
      <c r="J208" t="str">
        <f t="shared" si="10"/>
        <v>BAL</v>
      </c>
      <c r="K208" s="10" t="str">
        <v>Justice Hill</v>
      </c>
      <c r="L208" s="10">
        <v>86.781899326994093</v>
      </c>
      <c r="M208">
        <f>_xlfn.XLOOKUP(K208,[2]Sheet5!$F:$F,[2]Sheet5!$J:$J,"NA")</f>
        <v>37</v>
      </c>
      <c r="N208">
        <v>61</v>
      </c>
      <c r="O208">
        <v>24</v>
      </c>
      <c r="T208" t="s">
        <v>881</v>
      </c>
      <c r="U208" s="13" t="str">
        <f t="shared" si="9"/>
        <v/>
      </c>
      <c r="V208" t="str">
        <f t="shared" si="11"/>
        <v/>
      </c>
      <c r="X208" t="s">
        <v>881</v>
      </c>
      <c r="Y208" s="13">
        <v>0.98883034703806216</v>
      </c>
    </row>
    <row r="209" spans="1:25" hidden="1" x14ac:dyDescent="0.35">
      <c r="A209" t="str">
        <v>NYG</v>
      </c>
      <c r="B209" t="str">
        <v>New York Giants</v>
      </c>
      <c r="C209" t="str">
        <v>TE</v>
      </c>
      <c r="D209" s="13" t="str">
        <v>Greg Dulcich</v>
      </c>
      <c r="E209" s="13">
        <v>3.4101938459672763</v>
      </c>
      <c r="F209" s="13">
        <v>0.20059963799807506</v>
      </c>
      <c r="H209">
        <v>207</v>
      </c>
      <c r="I209" t="str">
        <v>TE</v>
      </c>
      <c r="J209" t="str">
        <f t="shared" si="10"/>
        <v>NO</v>
      </c>
      <c r="K209" s="10" t="str">
        <v>Juwan Johnson</v>
      </c>
      <c r="L209" s="10">
        <v>86.71018797706067</v>
      </c>
      <c r="M209">
        <f>_xlfn.XLOOKUP(K209,[2]Sheet5!$F:$F,[2]Sheet5!$J:$J,"NA")</f>
        <v>17</v>
      </c>
      <c r="N209">
        <v>31</v>
      </c>
      <c r="O209">
        <v>14</v>
      </c>
      <c r="T209" t="s">
        <v>485</v>
      </c>
      <c r="U209" s="13" t="str">
        <f t="shared" si="9"/>
        <v/>
      </c>
      <c r="V209" t="str">
        <f t="shared" si="11"/>
        <v/>
      </c>
      <c r="X209" t="s">
        <v>485</v>
      </c>
      <c r="Y209" s="13">
        <v>0.15464385799633587</v>
      </c>
    </row>
    <row r="210" spans="1:25" x14ac:dyDescent="0.35">
      <c r="A210" t="str">
        <v>NYG</v>
      </c>
      <c r="B210" t="str">
        <v>New York Giants</v>
      </c>
      <c r="C210" t="str">
        <v>TE</v>
      </c>
      <c r="D210" s="13" t="str">
        <v>All Other</v>
      </c>
      <c r="E210" s="13">
        <v>1.9460146346916094</v>
      </c>
      <c r="F210" s="13">
        <v>0.11447144909950643</v>
      </c>
      <c r="H210">
        <v>208</v>
      </c>
      <c r="I210" t="str">
        <v>WR</v>
      </c>
      <c r="J210" t="str">
        <f t="shared" si="10"/>
        <v>BAL</v>
      </c>
      <c r="K210" s="10" t="str">
        <v>Rashod Bateman</v>
      </c>
      <c r="L210" s="10">
        <v>86.637286663782945</v>
      </c>
      <c r="M210">
        <f>_xlfn.XLOOKUP(K210,[2]Sheet5!$F:$F,[2]Sheet5!$J:$J,"NA")</f>
        <v>40</v>
      </c>
      <c r="N210">
        <v>85</v>
      </c>
      <c r="O210">
        <v>45</v>
      </c>
      <c r="T210" t="s">
        <v>601</v>
      </c>
      <c r="U210" s="13" t="str">
        <f t="shared" si="9"/>
        <v/>
      </c>
      <c r="V210" t="str">
        <f t="shared" si="11"/>
        <v/>
      </c>
      <c r="X210" t="s">
        <v>601</v>
      </c>
      <c r="Y210" s="13">
        <v>4.9664023919814566</v>
      </c>
    </row>
    <row r="211" spans="1:25" x14ac:dyDescent="0.35">
      <c r="A211" t="str">
        <v>NO</v>
      </c>
      <c r="B211" t="str">
        <v>New Orleans Saints</v>
      </c>
      <c r="C211" t="str">
        <v>QB</v>
      </c>
      <c r="D211" s="13" t="str">
        <v>Derek Carr</v>
      </c>
      <c r="E211" s="13">
        <v>227.36075179927064</v>
      </c>
      <c r="F211" s="13">
        <v>13.374161870545333</v>
      </c>
      <c r="H211">
        <v>209</v>
      </c>
      <c r="I211" t="str">
        <v>WR</v>
      </c>
      <c r="J211" t="str">
        <f t="shared" si="10"/>
        <v>SF</v>
      </c>
      <c r="K211" s="10" t="str">
        <v>Ricky Pearsall</v>
      </c>
      <c r="L211" s="10">
        <v>85.94619041100556</v>
      </c>
      <c r="M211">
        <f>_xlfn.XLOOKUP(K211,[2]Sheet5!$F:$F,[2]Sheet5!$J:$J,"NA")</f>
        <v>82</v>
      </c>
      <c r="N211">
        <v>86</v>
      </c>
      <c r="O211">
        <v>4</v>
      </c>
      <c r="T211" t="s">
        <v>921</v>
      </c>
      <c r="U211" s="13" t="str">
        <f t="shared" si="9"/>
        <v/>
      </c>
      <c r="V211" t="str">
        <f t="shared" si="11"/>
        <v/>
      </c>
      <c r="X211" t="s">
        <v>921</v>
      </c>
      <c r="Y211" s="13" t="s">
        <v>1546</v>
      </c>
    </row>
    <row r="212" spans="1:25" x14ac:dyDescent="0.35">
      <c r="A212" t="str">
        <v>NO</v>
      </c>
      <c r="B212" t="str">
        <v>New Orleans Saints</v>
      </c>
      <c r="C212" t="str">
        <v>QB</v>
      </c>
      <c r="D212" s="13" t="str">
        <v>Spencer Rattler</v>
      </c>
      <c r="E212" s="13">
        <v>13.056150990438496</v>
      </c>
      <c r="F212" s="13">
        <v>0.76800888179049975</v>
      </c>
      <c r="H212">
        <v>210</v>
      </c>
      <c r="I212" t="str">
        <v>WR</v>
      </c>
      <c r="J212" t="str">
        <f t="shared" si="10"/>
        <v>DAL</v>
      </c>
      <c r="K212" s="10" t="str">
        <v>KaVontae Turpin</v>
      </c>
      <c r="L212" s="10">
        <v>85.464067848744847</v>
      </c>
      <c r="M212">
        <f>_xlfn.XLOOKUP(K212,[2]Sheet5!$F:$F,[2]Sheet5!$J:$J,"NA")</f>
        <v>78</v>
      </c>
      <c r="N212">
        <v>87</v>
      </c>
      <c r="O212">
        <v>9</v>
      </c>
      <c r="T212" t="s">
        <v>598</v>
      </c>
      <c r="U212" s="13" t="str">
        <f t="shared" si="9"/>
        <v/>
      </c>
      <c r="V212" t="str">
        <f t="shared" si="11"/>
        <v/>
      </c>
      <c r="X212" t="s">
        <v>598</v>
      </c>
      <c r="Y212" s="13">
        <v>17.252832548632242</v>
      </c>
    </row>
    <row r="213" spans="1:25" x14ac:dyDescent="0.35">
      <c r="A213" t="str">
        <v>NO</v>
      </c>
      <c r="B213" t="str">
        <v>New Orleans Saints</v>
      </c>
      <c r="C213" t="str">
        <v>QB</v>
      </c>
      <c r="D213" s="13" t="str">
        <v>Jake Haener</v>
      </c>
      <c r="E213" s="13">
        <v>4.133103570583021</v>
      </c>
      <c r="F213" s="13">
        <v>0.24312373944606006</v>
      </c>
      <c r="H213">
        <v>211</v>
      </c>
      <c r="I213" t="str">
        <v>WR</v>
      </c>
      <c r="J213" t="str">
        <f t="shared" si="10"/>
        <v>SF</v>
      </c>
      <c r="K213" s="10" t="str">
        <v>Demarcus Robinson</v>
      </c>
      <c r="L213" s="10">
        <v>84.934708866920161</v>
      </c>
      <c r="M213">
        <f>_xlfn.XLOOKUP(K213,[2]Sheet5!$F:$F,[2]Sheet5!$J:$J,"NA")</f>
        <v>62</v>
      </c>
      <c r="N213">
        <v>88</v>
      </c>
      <c r="O213">
        <v>26</v>
      </c>
      <c r="T213" t="s">
        <v>421</v>
      </c>
      <c r="U213" s="13" t="str">
        <f t="shared" si="9"/>
        <v/>
      </c>
      <c r="V213" t="str">
        <f t="shared" si="11"/>
        <v/>
      </c>
      <c r="X213" t="s">
        <v>421</v>
      </c>
      <c r="Y213" s="13">
        <v>16.587753350754799</v>
      </c>
    </row>
    <row r="214" spans="1:25" hidden="1" x14ac:dyDescent="0.35">
      <c r="A214" t="str">
        <v>NO</v>
      </c>
      <c r="B214" t="str">
        <v>New Orleans Saints</v>
      </c>
      <c r="C214" t="str">
        <v>QB</v>
      </c>
      <c r="D214" s="13" t="str">
        <v>Ben DiNucci</v>
      </c>
      <c r="E214" s="13">
        <v>3.1377450933332778</v>
      </c>
      <c r="F214" s="13">
        <v>0.18457324078431045</v>
      </c>
      <c r="H214">
        <v>212</v>
      </c>
      <c r="I214" t="str">
        <v>RB</v>
      </c>
      <c r="J214" t="str">
        <f t="shared" si="10"/>
        <v>CHI</v>
      </c>
      <c r="K214" s="10" t="str">
        <v>Roschon Johnson</v>
      </c>
      <c r="L214" s="10">
        <v>84.83198902269767</v>
      </c>
      <c r="M214">
        <f>_xlfn.XLOOKUP(K214,[2]Sheet5!$F:$F,[2]Sheet5!$J:$J,"NA")</f>
        <v>54</v>
      </c>
      <c r="N214">
        <v>62</v>
      </c>
      <c r="O214">
        <v>8</v>
      </c>
      <c r="T214" t="s">
        <v>435</v>
      </c>
      <c r="U214" s="13" t="str">
        <f t="shared" si="9"/>
        <v/>
      </c>
      <c r="V214" t="str">
        <f t="shared" si="11"/>
        <v/>
      </c>
      <c r="X214" t="s">
        <v>435</v>
      </c>
      <c r="Y214" s="13">
        <v>14.614777041015252</v>
      </c>
    </row>
    <row r="215" spans="1:25" x14ac:dyDescent="0.35">
      <c r="A215" t="str">
        <v>NO</v>
      </c>
      <c r="B215" t="str">
        <v>New Orleans Saints</v>
      </c>
      <c r="C215" t="str">
        <v>QB</v>
      </c>
      <c r="D215" s="13" t="str">
        <v>All Other</v>
      </c>
      <c r="E215" s="13">
        <v>5.7295991810415243</v>
      </c>
      <c r="F215" s="13">
        <v>0.33703524594361906</v>
      </c>
      <c r="H215">
        <v>213</v>
      </c>
      <c r="I215" t="str">
        <v>WR</v>
      </c>
      <c r="J215" t="str">
        <f t="shared" si="10"/>
        <v>WAS</v>
      </c>
      <c r="K215" s="10" t="str">
        <v>Michael Gallup</v>
      </c>
      <c r="L215" s="10">
        <v>84.302501327860227</v>
      </c>
      <c r="M215" t="str">
        <f>_xlfn.XLOOKUP(K215,[2]Sheet5!$F:$F,[2]Sheet5!$J:$J,"NA")</f>
        <v>NA</v>
      </c>
      <c r="N215">
        <v>89</v>
      </c>
      <c r="O215" t="e">
        <v>#VALUE!</v>
      </c>
      <c r="T215" t="s">
        <v>488</v>
      </c>
      <c r="U215" s="13" t="str">
        <f t="shared" si="9"/>
        <v/>
      </c>
      <c r="V215" t="str">
        <f t="shared" si="11"/>
        <v/>
      </c>
      <c r="X215" t="s">
        <v>488</v>
      </c>
      <c r="Y215" s="13">
        <v>15.829497123543311</v>
      </c>
    </row>
    <row r="216" spans="1:25" hidden="1" x14ac:dyDescent="0.35">
      <c r="A216" t="str">
        <v>NO</v>
      </c>
      <c r="B216" t="str">
        <v>New Orleans Saints</v>
      </c>
      <c r="C216" t="str">
        <v>QB</v>
      </c>
      <c r="D216" s="13">
        <v>0</v>
      </c>
      <c r="E216" s="13">
        <v>0</v>
      </c>
      <c r="F216" s="13">
        <v>0</v>
      </c>
      <c r="H216">
        <v>214</v>
      </c>
      <c r="I216" t="str">
        <v>RB</v>
      </c>
      <c r="J216" t="str">
        <f t="shared" si="10"/>
        <v>BUF</v>
      </c>
      <c r="K216" s="10" t="str">
        <v>Ray Davis</v>
      </c>
      <c r="L216" s="10">
        <v>83.46175052563855</v>
      </c>
      <c r="M216">
        <f>_xlfn.XLOOKUP(K216,[2]Sheet5!$F:$F,[2]Sheet5!$J:$J,"NA")</f>
        <v>40</v>
      </c>
      <c r="N216">
        <v>63</v>
      </c>
      <c r="O216">
        <v>23</v>
      </c>
      <c r="T216" t="s">
        <v>614</v>
      </c>
      <c r="U216" s="13" t="str">
        <f t="shared" si="9"/>
        <v/>
      </c>
      <c r="V216" t="str">
        <f t="shared" si="11"/>
        <v/>
      </c>
      <c r="X216" t="s">
        <v>614</v>
      </c>
      <c r="Y216" s="13">
        <v>9.6818941963913314</v>
      </c>
    </row>
    <row r="217" spans="1:25" x14ac:dyDescent="0.35">
      <c r="A217" t="str">
        <v>NO</v>
      </c>
      <c r="B217" t="str">
        <v>New Orleans Saints</v>
      </c>
      <c r="C217" t="str">
        <v>QB</v>
      </c>
      <c r="D217" s="13">
        <v>0</v>
      </c>
      <c r="E217" s="13">
        <v>0</v>
      </c>
      <c r="F217" s="13">
        <v>0</v>
      </c>
      <c r="H217">
        <v>215</v>
      </c>
      <c r="I217" t="str">
        <v>WR</v>
      </c>
      <c r="J217" t="str">
        <f t="shared" si="10"/>
        <v>LAR</v>
      </c>
      <c r="K217" s="10" t="str">
        <v>Tutu Atwell</v>
      </c>
      <c r="L217" s="10">
        <v>83.316970370757915</v>
      </c>
      <c r="M217">
        <f>_xlfn.XLOOKUP(K217,[2]Sheet5!$F:$F,[2]Sheet5!$J:$J,"NA")</f>
        <v>79</v>
      </c>
      <c r="N217">
        <v>90</v>
      </c>
      <c r="O217">
        <v>11</v>
      </c>
      <c r="T217" t="s">
        <v>949</v>
      </c>
      <c r="U217" s="13" t="str">
        <f t="shared" si="9"/>
        <v/>
      </c>
      <c r="V217" t="str">
        <f t="shared" si="11"/>
        <v/>
      </c>
      <c r="X217" t="s">
        <v>949</v>
      </c>
      <c r="Y217" s="13">
        <v>6.1573877207161054</v>
      </c>
    </row>
    <row r="218" spans="1:25" hidden="1" x14ac:dyDescent="0.35">
      <c r="A218" t="str">
        <v>NO</v>
      </c>
      <c r="B218" t="str">
        <v>New Orleans Saints</v>
      </c>
      <c r="C218" t="str">
        <v>RB</v>
      </c>
      <c r="D218" s="13" t="str">
        <v>Alvin Kamara</v>
      </c>
      <c r="E218" s="13">
        <v>269.0024223662482</v>
      </c>
      <c r="F218" s="13">
        <v>15.823671903896953</v>
      </c>
      <c r="H218">
        <v>216</v>
      </c>
      <c r="I218" t="str">
        <v>RB</v>
      </c>
      <c r="J218" t="str">
        <f t="shared" si="10"/>
        <v>PHI</v>
      </c>
      <c r="K218" s="10" t="str">
        <v>AJ Dillon</v>
      </c>
      <c r="L218" s="10">
        <v>82.164580711376743</v>
      </c>
      <c r="M218" t="str">
        <f>_xlfn.XLOOKUP(K218,[2]Sheet5!$F:$F,[2]Sheet5!$J:$J,"NA")</f>
        <v>NA</v>
      </c>
      <c r="N218">
        <v>64</v>
      </c>
      <c r="O218" t="e">
        <v>#VALUE!</v>
      </c>
      <c r="T218" t="s">
        <v>954</v>
      </c>
      <c r="U218" s="13" t="str">
        <f t="shared" si="9"/>
        <v/>
      </c>
      <c r="V218" t="str">
        <f t="shared" si="11"/>
        <v/>
      </c>
      <c r="X218" t="s">
        <v>954</v>
      </c>
      <c r="Y218" s="13">
        <v>9.394781626986175</v>
      </c>
    </row>
    <row r="219" spans="1:25" x14ac:dyDescent="0.35">
      <c r="A219" t="str">
        <v>NO</v>
      </c>
      <c r="B219" t="str">
        <v>New Orleans Saints</v>
      </c>
      <c r="C219" t="str">
        <v>RB</v>
      </c>
      <c r="D219" s="13" t="str">
        <v>Kendre Miller</v>
      </c>
      <c r="E219" s="13">
        <v>92.877991746260221</v>
      </c>
      <c r="F219" s="13">
        <v>5.4634112791917779</v>
      </c>
      <c r="H219">
        <v>217</v>
      </c>
      <c r="I219" t="str">
        <v>WR</v>
      </c>
      <c r="J219" t="str">
        <f t="shared" si="10"/>
        <v>ATL</v>
      </c>
      <c r="K219" s="10" t="str">
        <v>Ray-Ray McCloud</v>
      </c>
      <c r="L219" s="10">
        <v>81.580173228466023</v>
      </c>
      <c r="M219">
        <f>_xlfn.XLOOKUP(K219,[2]Sheet5!$F:$F,[2]Sheet5!$J:$J,"NA")</f>
        <v>50</v>
      </c>
      <c r="N219">
        <v>91</v>
      </c>
      <c r="O219">
        <v>41</v>
      </c>
      <c r="T219" t="s">
        <v>716</v>
      </c>
      <c r="U219" s="13" t="str">
        <f t="shared" si="9"/>
        <v/>
      </c>
      <c r="V219" t="str">
        <f t="shared" si="11"/>
        <v/>
      </c>
      <c r="X219" t="s">
        <v>716</v>
      </c>
      <c r="Y219" s="13">
        <v>8.3636662770164971</v>
      </c>
    </row>
    <row r="220" spans="1:25" x14ac:dyDescent="0.35">
      <c r="A220" t="str">
        <v>NO</v>
      </c>
      <c r="B220" t="str">
        <v>New Orleans Saints</v>
      </c>
      <c r="C220" t="str">
        <v>RB</v>
      </c>
      <c r="D220" s="13" t="str">
        <v>Jordan Mims</v>
      </c>
      <c r="E220" s="13">
        <v>28.581923208423525</v>
      </c>
      <c r="F220" s="13">
        <v>1.6812896004955016</v>
      </c>
      <c r="H220">
        <v>218</v>
      </c>
      <c r="I220" t="str">
        <v>WR</v>
      </c>
      <c r="J220" t="str">
        <f t="shared" si="10"/>
        <v>CAR</v>
      </c>
      <c r="K220" s="10" t="str">
        <v>David Moore</v>
      </c>
      <c r="L220" s="10">
        <v>81.490979404128112</v>
      </c>
      <c r="M220">
        <f>_xlfn.XLOOKUP(K220,[2]Sheet5!$F:$F,[2]Sheet5!$J:$J,"NA")</f>
        <v>88</v>
      </c>
      <c r="N220">
        <v>92</v>
      </c>
      <c r="O220">
        <v>4</v>
      </c>
      <c r="T220" t="s">
        <v>474</v>
      </c>
      <c r="U220" s="13" t="str">
        <f t="shared" si="9"/>
        <v/>
      </c>
      <c r="V220" t="str">
        <f t="shared" si="11"/>
        <v/>
      </c>
      <c r="X220" t="s">
        <v>474</v>
      </c>
      <c r="Y220" s="13">
        <v>4.3577179815422431</v>
      </c>
    </row>
    <row r="221" spans="1:25" hidden="1" x14ac:dyDescent="0.35">
      <c r="A221" t="str">
        <v>NO</v>
      </c>
      <c r="B221" t="str">
        <v>New Orleans Saints</v>
      </c>
      <c r="C221" t="str">
        <v>RB</v>
      </c>
      <c r="D221" s="13" t="str">
        <v>Velus Jones</v>
      </c>
      <c r="E221" s="13">
        <v>26.099922109826679</v>
      </c>
      <c r="F221" s="13">
        <v>1.5352895358721577</v>
      </c>
      <c r="H221">
        <v>219</v>
      </c>
      <c r="I221" t="str">
        <v>TE</v>
      </c>
      <c r="J221" t="str">
        <f t="shared" si="10"/>
        <v>BUF</v>
      </c>
      <c r="K221" s="10" t="str">
        <v>Dawson Knox</v>
      </c>
      <c r="L221" s="10">
        <v>81.234640187692648</v>
      </c>
      <c r="M221">
        <f>_xlfn.XLOOKUP(K221,[2]Sheet5!$F:$F,[2]Sheet5!$J:$J,"NA")</f>
        <v>42</v>
      </c>
      <c r="N221">
        <v>32</v>
      </c>
      <c r="O221">
        <v>-10</v>
      </c>
      <c r="T221" t="s">
        <v>749</v>
      </c>
      <c r="U221" s="13" t="str">
        <f t="shared" si="9"/>
        <v/>
      </c>
      <c r="V221" t="str">
        <f t="shared" si="11"/>
        <v/>
      </c>
      <c r="X221" t="s">
        <v>749</v>
      </c>
      <c r="Y221" s="13">
        <v>7.7388928334517608</v>
      </c>
    </row>
    <row r="222" spans="1:25" x14ac:dyDescent="0.35">
      <c r="A222" t="str">
        <v>NO</v>
      </c>
      <c r="B222" t="str">
        <v>New Orleans Saints</v>
      </c>
      <c r="C222" t="str">
        <v>RB</v>
      </c>
      <c r="D222" s="13" t="str">
        <v>All Other</v>
      </c>
      <c r="E222" s="13">
        <v>5.4950219299611209</v>
      </c>
      <c r="F222" s="13">
        <v>0.32323658411536005</v>
      </c>
      <c r="H222">
        <v>220</v>
      </c>
      <c r="I222" t="str">
        <v>WR</v>
      </c>
      <c r="J222" t="str">
        <f t="shared" si="10"/>
        <v>MIA</v>
      </c>
      <c r="K222" s="10" t="str">
        <v>Nick Westbrook-Ikhine</v>
      </c>
      <c r="L222" s="10">
        <v>81.017405903746706</v>
      </c>
      <c r="M222">
        <f>_xlfn.XLOOKUP(K222,[2]Sheet5!$F:$F,[2]Sheet5!$J:$J,"NA")</f>
        <v>54</v>
      </c>
      <c r="N222">
        <v>93</v>
      </c>
      <c r="O222">
        <v>39</v>
      </c>
      <c r="T222" t="s">
        <v>550</v>
      </c>
      <c r="U222" s="13" t="str">
        <f t="shared" si="9"/>
        <v/>
      </c>
      <c r="V222" t="str">
        <f t="shared" si="11"/>
        <v/>
      </c>
      <c r="X222" t="s">
        <v>550</v>
      </c>
      <c r="Y222" s="13">
        <v>10.401991867464917</v>
      </c>
    </row>
    <row r="223" spans="1:25" hidden="1" x14ac:dyDescent="0.35">
      <c r="A223" t="str">
        <v>NO</v>
      </c>
      <c r="B223" t="str">
        <v>New Orleans Saints</v>
      </c>
      <c r="C223" t="str">
        <v>RB</v>
      </c>
      <c r="D223" s="13">
        <v>0</v>
      </c>
      <c r="E223" s="13">
        <v>0</v>
      </c>
      <c r="F223" s="13">
        <v>0</v>
      </c>
      <c r="H223">
        <v>221</v>
      </c>
      <c r="I223" t="str">
        <v>RB</v>
      </c>
      <c r="J223" t="str">
        <f t="shared" si="10"/>
        <v>LAC</v>
      </c>
      <c r="K223" s="10" t="str">
        <v>Kimani Vidal</v>
      </c>
      <c r="L223" s="10">
        <v>79.824960925767215</v>
      </c>
      <c r="M223">
        <f>_xlfn.XLOOKUP(K223,[2]Sheet5!$F:$F,[2]Sheet5!$J:$J,"NA")</f>
        <v>81</v>
      </c>
      <c r="N223">
        <v>65</v>
      </c>
      <c r="O223">
        <v>-16</v>
      </c>
      <c r="T223" t="s">
        <v>819</v>
      </c>
      <c r="U223" s="13" t="str">
        <f t="shared" si="9"/>
        <v/>
      </c>
      <c r="V223" t="str">
        <f t="shared" si="11"/>
        <v/>
      </c>
      <c r="X223" t="s">
        <v>819</v>
      </c>
      <c r="Y223" s="13">
        <v>4.5130738948031599</v>
      </c>
    </row>
    <row r="224" spans="1:25" hidden="1" x14ac:dyDescent="0.35">
      <c r="A224" t="str">
        <v>NO</v>
      </c>
      <c r="B224" t="str">
        <v>New Orleans Saints</v>
      </c>
      <c r="C224" t="str">
        <v>RB</v>
      </c>
      <c r="D224" s="13">
        <v>0</v>
      </c>
      <c r="E224" s="13">
        <v>0</v>
      </c>
      <c r="F224" s="13">
        <v>0</v>
      </c>
      <c r="H224">
        <v>222</v>
      </c>
      <c r="I224" t="str">
        <v>TE</v>
      </c>
      <c r="J224" t="str">
        <f t="shared" si="10"/>
        <v>NE</v>
      </c>
      <c r="K224" s="10" t="str">
        <v>Austin Hooper</v>
      </c>
      <c r="L224" s="10">
        <v>79.639314830135689</v>
      </c>
      <c r="M224">
        <f>_xlfn.XLOOKUP(K224,[2]Sheet5!$F:$F,[2]Sheet5!$J:$J,"NA")</f>
        <v>24</v>
      </c>
      <c r="N224">
        <v>33</v>
      </c>
      <c r="O224">
        <v>9</v>
      </c>
      <c r="T224" t="s">
        <v>467</v>
      </c>
      <c r="U224" s="13" t="str">
        <f t="shared" si="9"/>
        <v/>
      </c>
      <c r="V224" t="str">
        <f t="shared" si="11"/>
        <v/>
      </c>
      <c r="X224" t="s">
        <v>467</v>
      </c>
      <c r="Y224" s="13">
        <v>9.7378973918426439</v>
      </c>
    </row>
    <row r="225" spans="1:25" hidden="1" x14ac:dyDescent="0.35">
      <c r="A225" t="str">
        <v>NO</v>
      </c>
      <c r="B225" t="str">
        <v>New Orleans Saints</v>
      </c>
      <c r="C225" t="str">
        <v>WR</v>
      </c>
      <c r="D225" s="13" t="str">
        <v>Chris Olave</v>
      </c>
      <c r="E225" s="13">
        <v>223.12815146419865</v>
      </c>
      <c r="F225" s="13">
        <v>13.125185380246979</v>
      </c>
      <c r="H225">
        <v>223</v>
      </c>
      <c r="I225" t="str">
        <v>TE</v>
      </c>
      <c r="J225" t="str">
        <f t="shared" si="10"/>
        <v>BAL</v>
      </c>
      <c r="K225" s="10" t="str">
        <v>Isaiah Likely</v>
      </c>
      <c r="L225" s="10">
        <v>79.059494856816869</v>
      </c>
      <c r="M225">
        <f>_xlfn.XLOOKUP(K225,[2]Sheet5!$F:$F,[2]Sheet5!$J:$J,"NA")</f>
        <v>16</v>
      </c>
      <c r="N225">
        <v>34</v>
      </c>
      <c r="O225">
        <v>18</v>
      </c>
      <c r="T225" t="s">
        <v>790</v>
      </c>
      <c r="U225" s="13" t="str">
        <f t="shared" si="9"/>
        <v/>
      </c>
      <c r="V225" t="str">
        <f t="shared" si="11"/>
        <v/>
      </c>
      <c r="X225" t="s">
        <v>790</v>
      </c>
      <c r="Y225" s="13" t="s">
        <v>1546</v>
      </c>
    </row>
    <row r="226" spans="1:25" x14ac:dyDescent="0.35">
      <c r="A226" t="str">
        <v>NO</v>
      </c>
      <c r="B226" t="str">
        <v>New Orleans Saints</v>
      </c>
      <c r="C226" t="str">
        <v>WR</v>
      </c>
      <c r="D226" s="13" t="str">
        <v>Brandin Cooks</v>
      </c>
      <c r="E226" s="13">
        <v>157.63859890182815</v>
      </c>
      <c r="F226" s="13">
        <v>9.2728587589310667</v>
      </c>
      <c r="H226">
        <v>224</v>
      </c>
      <c r="I226" t="str">
        <v>WR</v>
      </c>
      <c r="J226" t="str">
        <f t="shared" si="10"/>
        <v>JAX</v>
      </c>
      <c r="K226" s="10" t="str">
        <v>Parker Washington</v>
      </c>
      <c r="L226" s="10">
        <v>78.715648284607283</v>
      </c>
      <c r="M226">
        <f>_xlfn.XLOOKUP(K226,[2]Sheet5!$F:$F,[2]Sheet5!$J:$J,"NA")</f>
        <v>81</v>
      </c>
      <c r="N226">
        <v>94</v>
      </c>
      <c r="O226">
        <v>13</v>
      </c>
      <c r="T226" t="s">
        <v>803</v>
      </c>
      <c r="U226" s="13" t="str">
        <f t="shared" si="9"/>
        <v/>
      </c>
      <c r="V226" t="str">
        <f t="shared" si="11"/>
        <v/>
      </c>
      <c r="X226" t="s">
        <v>803</v>
      </c>
      <c r="Y226" s="13" t="s">
        <v>1546</v>
      </c>
    </row>
    <row r="227" spans="1:25" x14ac:dyDescent="0.35">
      <c r="A227" t="str">
        <v>NO</v>
      </c>
      <c r="B227" t="str">
        <v>New Orleans Saints</v>
      </c>
      <c r="C227" t="str">
        <v>WR</v>
      </c>
      <c r="D227" s="13" t="str">
        <v>Rashid Shaheed</v>
      </c>
      <c r="E227" s="13">
        <v>110.14561214685072</v>
      </c>
      <c r="F227" s="13">
        <v>6.4791536556971012</v>
      </c>
      <c r="H227">
        <v>225</v>
      </c>
      <c r="I227" t="str">
        <v>WR</v>
      </c>
      <c r="J227" t="str">
        <f t="shared" si="10"/>
        <v>MIN</v>
      </c>
      <c r="K227" s="10" t="str">
        <v>Rondale Moore</v>
      </c>
      <c r="L227" s="10">
        <v>78.3979866230478</v>
      </c>
      <c r="M227" t="str">
        <f>_xlfn.XLOOKUP(K227,[2]Sheet5!$F:$F,[2]Sheet5!$J:$J,"NA")</f>
        <v>NA</v>
      </c>
      <c r="N227">
        <v>95</v>
      </c>
      <c r="O227" t="e">
        <v>#VALUE!</v>
      </c>
      <c r="T227" t="s">
        <v>1542</v>
      </c>
      <c r="U227" s="13" t="str">
        <f t="shared" si="9"/>
        <v/>
      </c>
      <c r="V227" t="str">
        <f t="shared" si="11"/>
        <v/>
      </c>
      <c r="X227" t="s">
        <v>1542</v>
      </c>
      <c r="Y227" s="13" t="s">
        <v>1546</v>
      </c>
    </row>
    <row r="228" spans="1:25" x14ac:dyDescent="0.35">
      <c r="A228" t="str">
        <v>NO</v>
      </c>
      <c r="B228" t="str">
        <v>New Orleans Saints</v>
      </c>
      <c r="C228" t="str">
        <v>WR</v>
      </c>
      <c r="D228" s="13" t="str">
        <v>Bub Means</v>
      </c>
      <c r="E228" s="13">
        <v>45.446692723635572</v>
      </c>
      <c r="F228" s="13">
        <v>2.67333486609621</v>
      </c>
      <c r="H228">
        <v>226</v>
      </c>
      <c r="I228" t="str">
        <v>WR</v>
      </c>
      <c r="J228" t="str">
        <f t="shared" si="10"/>
        <v>CHI</v>
      </c>
      <c r="K228" s="10" t="str">
        <v>Olamide Zaccheaus</v>
      </c>
      <c r="L228" s="10">
        <v>77.932032504925502</v>
      </c>
      <c r="M228">
        <f>_xlfn.XLOOKUP(K228,[2]Sheet5!$F:$F,[2]Sheet5!$J:$J,"NA")</f>
        <v>70</v>
      </c>
      <c r="N228">
        <v>96</v>
      </c>
      <c r="O228">
        <v>26</v>
      </c>
      <c r="T228" t="s">
        <v>710</v>
      </c>
      <c r="U228" s="13" t="str">
        <f t="shared" si="9"/>
        <v/>
      </c>
      <c r="V228" t="str">
        <f t="shared" si="11"/>
        <v/>
      </c>
      <c r="X228" t="s">
        <v>710</v>
      </c>
      <c r="Y228" s="13">
        <v>6.1007328977519757</v>
      </c>
    </row>
    <row r="229" spans="1:25" x14ac:dyDescent="0.35">
      <c r="A229" t="str">
        <v>NO</v>
      </c>
      <c r="B229" t="str">
        <v>New Orleans Saints</v>
      </c>
      <c r="C229" t="str">
        <v>WR</v>
      </c>
      <c r="D229" s="13" t="str">
        <v>All Other</v>
      </c>
      <c r="E229" s="13">
        <v>7.4695045589738749</v>
      </c>
      <c r="F229" s="13">
        <v>0.43938262111611026</v>
      </c>
      <c r="H229">
        <v>227</v>
      </c>
      <c r="I229" t="str">
        <v>WR</v>
      </c>
      <c r="J229" t="str">
        <f t="shared" si="10"/>
        <v>TEN</v>
      </c>
      <c r="K229" s="10" t="str">
        <v>Van Jefferson</v>
      </c>
      <c r="L229" s="10">
        <v>73.965997655699837</v>
      </c>
      <c r="M229">
        <f>_xlfn.XLOOKUP(K229,[2]Sheet5!$F:$F,[2]Sheet5!$J:$J,"NA")</f>
        <v>103</v>
      </c>
      <c r="N229">
        <v>97</v>
      </c>
      <c r="O229">
        <v>-6</v>
      </c>
      <c r="T229" t="s">
        <v>767</v>
      </c>
      <c r="U229" s="13" t="str">
        <f t="shared" si="9"/>
        <v/>
      </c>
      <c r="V229" t="str">
        <f t="shared" si="11"/>
        <v/>
      </c>
      <c r="X229" t="s">
        <v>767</v>
      </c>
      <c r="Y229" s="13">
        <v>5.9837257779918751</v>
      </c>
    </row>
    <row r="230" spans="1:25" hidden="1" x14ac:dyDescent="0.35">
      <c r="A230" t="str">
        <v>NO</v>
      </c>
      <c r="B230" t="str">
        <v>New Orleans Saints</v>
      </c>
      <c r="C230" t="str">
        <v>WR</v>
      </c>
      <c r="D230" s="13">
        <v>0</v>
      </c>
      <c r="E230" s="13">
        <v>0</v>
      </c>
      <c r="F230" s="13">
        <v>0</v>
      </c>
      <c r="H230">
        <v>228</v>
      </c>
      <c r="I230" t="str">
        <v>RB</v>
      </c>
      <c r="J230" t="str">
        <f t="shared" si="10"/>
        <v>MIN</v>
      </c>
      <c r="K230" s="10" t="str">
        <v>Ty Chandler</v>
      </c>
      <c r="L230" s="10">
        <v>72.53716490890389</v>
      </c>
      <c r="M230">
        <f>_xlfn.XLOOKUP(K230,[2]Sheet5!$F:$F,[2]Sheet5!$J:$J,"NA")</f>
        <v>89</v>
      </c>
      <c r="N230">
        <v>66</v>
      </c>
      <c r="O230">
        <v>-23</v>
      </c>
      <c r="T230" t="s">
        <v>1115</v>
      </c>
      <c r="U230" s="13" t="str">
        <f t="shared" si="9"/>
        <v/>
      </c>
      <c r="V230" t="str">
        <f t="shared" si="11"/>
        <v/>
      </c>
      <c r="X230" t="s">
        <v>1115</v>
      </c>
      <c r="Y230" s="13">
        <v>0.18661388820663241</v>
      </c>
    </row>
    <row r="231" spans="1:25" x14ac:dyDescent="0.35">
      <c r="A231" t="str">
        <v>NO</v>
      </c>
      <c r="B231" t="str">
        <v>New Orleans Saints</v>
      </c>
      <c r="C231" t="str">
        <v>WR</v>
      </c>
      <c r="D231" s="13">
        <v>0</v>
      </c>
      <c r="E231" s="13">
        <v>0</v>
      </c>
      <c r="F231" s="13">
        <v>0</v>
      </c>
      <c r="H231">
        <v>229</v>
      </c>
      <c r="I231" t="str">
        <v>WR</v>
      </c>
      <c r="J231" t="str">
        <f t="shared" si="10"/>
        <v>CHI</v>
      </c>
      <c r="K231" s="10" t="str">
        <v>Devin Duvernay</v>
      </c>
      <c r="L231" s="10">
        <v>69.575834910249085</v>
      </c>
      <c r="M231">
        <f>_xlfn.XLOOKUP(K231,[2]Sheet5!$F:$F,[2]Sheet5!$J:$J,"NA")</f>
        <v>143</v>
      </c>
      <c r="N231">
        <v>98</v>
      </c>
      <c r="O231">
        <v>-45</v>
      </c>
      <c r="T231" t="s">
        <v>892</v>
      </c>
      <c r="U231" s="13" t="str">
        <f t="shared" si="9"/>
        <v/>
      </c>
      <c r="V231" t="str">
        <f t="shared" si="11"/>
        <v/>
      </c>
      <c r="X231" t="s">
        <v>892</v>
      </c>
      <c r="Y231" s="13">
        <v>2.4344861469871173</v>
      </c>
    </row>
    <row r="232" spans="1:25" hidden="1" x14ac:dyDescent="0.35">
      <c r="A232" t="str">
        <v>NO</v>
      </c>
      <c r="B232" t="str">
        <v>New Orleans Saints</v>
      </c>
      <c r="C232" t="str">
        <v>TE</v>
      </c>
      <c r="D232" s="13" t="str">
        <v>Juwan Johnson</v>
      </c>
      <c r="E232" s="13">
        <v>86.71018797706067</v>
      </c>
      <c r="F232" s="13">
        <v>5.1005992927682744</v>
      </c>
      <c r="H232">
        <v>230</v>
      </c>
      <c r="I232" t="str">
        <v>TE</v>
      </c>
      <c r="J232" t="str">
        <f t="shared" si="10"/>
        <v>GB</v>
      </c>
      <c r="K232" s="10" t="str">
        <v>Luke Musgrave</v>
      </c>
      <c r="L232" s="10">
        <v>67.67273445657969</v>
      </c>
      <c r="M232">
        <f>_xlfn.XLOOKUP(K232,[2]Sheet5!$F:$F,[2]Sheet5!$J:$J,"NA")</f>
        <v>87</v>
      </c>
      <c r="N232">
        <v>35</v>
      </c>
      <c r="O232">
        <v>-52</v>
      </c>
      <c r="T232" t="s">
        <v>1063</v>
      </c>
      <c r="U232" s="13" t="str">
        <f t="shared" si="9"/>
        <v/>
      </c>
      <c r="V232" t="str">
        <f t="shared" si="11"/>
        <v/>
      </c>
      <c r="X232" t="s">
        <v>1063</v>
      </c>
      <c r="Y232" s="13">
        <v>0.19569543420553542</v>
      </c>
    </row>
    <row r="233" spans="1:25" x14ac:dyDescent="0.35">
      <c r="A233" t="str">
        <v>NO</v>
      </c>
      <c r="B233" t="str">
        <v>New Orleans Saints</v>
      </c>
      <c r="C233" t="str">
        <v>TE</v>
      </c>
      <c r="D233" s="13" t="str">
        <v>Taysom Hill</v>
      </c>
      <c r="E233" s="13">
        <v>112.70863613425603</v>
      </c>
      <c r="F233" s="13">
        <v>6.6299197726032952</v>
      </c>
      <c r="H233">
        <v>231</v>
      </c>
      <c r="I233" t="str">
        <v>WR</v>
      </c>
      <c r="J233" t="str">
        <f t="shared" si="10"/>
        <v>LAC</v>
      </c>
      <c r="K233" s="10" t="str">
        <v>Jalen Reagor</v>
      </c>
      <c r="L233" s="10">
        <v>67.502203894944472</v>
      </c>
      <c r="M233">
        <f>_xlfn.XLOOKUP(K233,[2]Sheet5!$F:$F,[2]Sheet5!$J:$J,"NA")</f>
        <v>157</v>
      </c>
      <c r="N233">
        <v>99</v>
      </c>
      <c r="O233">
        <v>-58</v>
      </c>
      <c r="T233" t="s">
        <v>915</v>
      </c>
      <c r="U233" s="13" t="str">
        <f t="shared" si="9"/>
        <v/>
      </c>
      <c r="V233" t="str">
        <f t="shared" si="11"/>
        <v/>
      </c>
      <c r="X233" t="s">
        <v>915</v>
      </c>
      <c r="Y233" s="13">
        <v>5.080506641842705</v>
      </c>
    </row>
    <row r="234" spans="1:25" x14ac:dyDescent="0.35">
      <c r="A234" t="str">
        <v>NO</v>
      </c>
      <c r="B234" t="str">
        <v>New Orleans Saints</v>
      </c>
      <c r="C234" t="str">
        <v>TE</v>
      </c>
      <c r="D234" s="13" t="str">
        <v>Foster Moreau</v>
      </c>
      <c r="E234" s="13">
        <v>9.0865293793455404</v>
      </c>
      <c r="F234" s="13">
        <v>0.53450172819679653</v>
      </c>
      <c r="H234">
        <v>232</v>
      </c>
      <c r="I234" t="str">
        <v>WR</v>
      </c>
      <c r="J234" t="str">
        <f t="shared" si="10"/>
        <v>PHI</v>
      </c>
      <c r="K234" s="10" t="str">
        <v>Jahan Dotson</v>
      </c>
      <c r="L234" s="10">
        <v>67.060076666191321</v>
      </c>
      <c r="M234">
        <f>_xlfn.XLOOKUP(K234,[2]Sheet5!$F:$F,[2]Sheet5!$J:$J,"NA")</f>
        <v>118</v>
      </c>
      <c r="N234">
        <v>100</v>
      </c>
      <c r="O234">
        <v>-18</v>
      </c>
      <c r="T234" t="s">
        <v>543</v>
      </c>
      <c r="U234" s="13" t="str">
        <f t="shared" si="9"/>
        <v/>
      </c>
      <c r="V234" t="str">
        <f t="shared" si="11"/>
        <v/>
      </c>
      <c r="X234" t="s">
        <v>543</v>
      </c>
      <c r="Y234" s="13" t="s">
        <v>1546</v>
      </c>
    </row>
    <row r="235" spans="1:25" hidden="1" x14ac:dyDescent="0.35">
      <c r="A235" t="str">
        <v>NO</v>
      </c>
      <c r="B235" t="str">
        <v>New Orleans Saints</v>
      </c>
      <c r="C235" t="str">
        <v>TE</v>
      </c>
      <c r="D235" s="13" t="str">
        <v>Jack Stoll</v>
      </c>
      <c r="E235" s="13">
        <v>3.4733792182716163</v>
      </c>
      <c r="F235" s="13">
        <v>0.20431642460421273</v>
      </c>
      <c r="H235">
        <v>233</v>
      </c>
      <c r="I235" t="str">
        <v>RB</v>
      </c>
      <c r="J235" t="str">
        <f t="shared" si="10"/>
        <v>MIA</v>
      </c>
      <c r="K235" s="10" t="str">
        <v>Jaylen Wright</v>
      </c>
      <c r="L235" s="10">
        <v>66.39875129001598</v>
      </c>
      <c r="M235">
        <f>_xlfn.XLOOKUP(K235,[2]Sheet5!$F:$F,[2]Sheet5!$J:$J,"NA")</f>
        <v>91</v>
      </c>
      <c r="N235">
        <v>67</v>
      </c>
      <c r="O235">
        <v>-24</v>
      </c>
      <c r="T235" t="s">
        <v>818</v>
      </c>
      <c r="U235" s="13" t="str">
        <f t="shared" si="9"/>
        <v/>
      </c>
      <c r="V235" t="str">
        <f t="shared" si="11"/>
        <v/>
      </c>
      <c r="X235" t="s">
        <v>818</v>
      </c>
      <c r="Y235" s="13">
        <v>6.5370855826294134</v>
      </c>
    </row>
    <row r="236" spans="1:25" hidden="1" x14ac:dyDescent="0.35">
      <c r="A236" t="str">
        <v>NO</v>
      </c>
      <c r="B236" t="str">
        <v>New Orleans Saints</v>
      </c>
      <c r="C236" t="str">
        <v>TE</v>
      </c>
      <c r="D236" s="13" t="str">
        <v>All Other</v>
      </c>
      <c r="E236" s="13">
        <v>1.9820458963222829</v>
      </c>
      <c r="F236" s="13">
        <v>0.11659093507778134</v>
      </c>
      <c r="H236">
        <v>234</v>
      </c>
      <c r="I236" t="str">
        <v>TE</v>
      </c>
      <c r="J236" t="str">
        <f t="shared" si="10"/>
        <v>CIN</v>
      </c>
      <c r="K236" s="10" t="str">
        <v>Drew Sample</v>
      </c>
      <c r="L236" s="10">
        <v>63.246571880015964</v>
      </c>
      <c r="M236">
        <f>_xlfn.XLOOKUP(K236,[2]Sheet5!$F:$F,[2]Sheet5!$J:$J,"NA")</f>
        <v>53</v>
      </c>
      <c r="N236">
        <v>36</v>
      </c>
      <c r="O236">
        <v>-17</v>
      </c>
      <c r="T236" t="s">
        <v>1008</v>
      </c>
      <c r="U236" s="13" t="str">
        <f t="shared" si="9"/>
        <v/>
      </c>
      <c r="V236" t="str">
        <f t="shared" si="11"/>
        <v/>
      </c>
      <c r="X236" t="s">
        <v>1008</v>
      </c>
      <c r="Y236" s="13" t="s">
        <v>1546</v>
      </c>
    </row>
    <row r="237" spans="1:25" hidden="1" x14ac:dyDescent="0.35">
      <c r="A237" t="str">
        <v>NE</v>
      </c>
      <c r="B237" t="str">
        <v>New England Patriots</v>
      </c>
      <c r="C237" t="str">
        <v>QB</v>
      </c>
      <c r="D237" s="13" t="str">
        <v>Drake Maye</v>
      </c>
      <c r="E237" s="13">
        <v>268.38096338834822</v>
      </c>
      <c r="F237" s="13">
        <v>15.787115493432248</v>
      </c>
      <c r="H237">
        <v>235</v>
      </c>
      <c r="I237" t="str">
        <v>TE</v>
      </c>
      <c r="J237" t="str">
        <f t="shared" si="10"/>
        <v>NYG</v>
      </c>
      <c r="K237" s="10" t="str">
        <v>Theo Johnson</v>
      </c>
      <c r="L237" s="10">
        <v>62.535631976754601</v>
      </c>
      <c r="M237">
        <f>_xlfn.XLOOKUP(K237,[2]Sheet5!$F:$F,[2]Sheet5!$J:$J,"NA")</f>
        <v>37</v>
      </c>
      <c r="N237">
        <v>37</v>
      </c>
      <c r="O237">
        <v>0</v>
      </c>
      <c r="T237" t="s">
        <v>936</v>
      </c>
      <c r="U237" s="13" t="str">
        <f t="shared" si="9"/>
        <v/>
      </c>
      <c r="V237" t="str">
        <f t="shared" si="11"/>
        <v/>
      </c>
      <c r="X237" t="s">
        <v>936</v>
      </c>
      <c r="Y237" s="13">
        <v>20.053508573528028</v>
      </c>
    </row>
    <row r="238" spans="1:25" x14ac:dyDescent="0.35">
      <c r="A238" t="str">
        <v>NE</v>
      </c>
      <c r="B238" t="str">
        <v>New England Patriots</v>
      </c>
      <c r="C238" t="str">
        <v>QB</v>
      </c>
      <c r="D238" s="13" t="str">
        <v>Joshua Dobbs</v>
      </c>
      <c r="E238" s="13">
        <v>15.316200840938054</v>
      </c>
      <c r="F238" s="13">
        <v>0.90095299064341494</v>
      </c>
      <c r="H238">
        <v>236</v>
      </c>
      <c r="I238" t="str">
        <v>WR</v>
      </c>
      <c r="J238" t="str">
        <f t="shared" si="10"/>
        <v>MIN</v>
      </c>
      <c r="K238" s="10" t="str">
        <v>Jalen Nailor</v>
      </c>
      <c r="L238" s="10">
        <v>62.376513534012375</v>
      </c>
      <c r="M238">
        <f>_xlfn.XLOOKUP(K238,[2]Sheet5!$F:$F,[2]Sheet5!$J:$J,"NA")</f>
        <v>77</v>
      </c>
      <c r="N238">
        <v>101</v>
      </c>
      <c r="O238">
        <v>24</v>
      </c>
      <c r="T238" t="s">
        <v>608</v>
      </c>
      <c r="U238" s="13" t="str">
        <f t="shared" si="9"/>
        <v/>
      </c>
      <c r="V238" t="str">
        <f t="shared" si="11"/>
        <v/>
      </c>
      <c r="X238" t="s">
        <v>608</v>
      </c>
      <c r="Y238" s="13">
        <v>9.7814571896208946</v>
      </c>
    </row>
    <row r="239" spans="1:25" hidden="1" x14ac:dyDescent="0.35">
      <c r="A239" t="str">
        <v>NE</v>
      </c>
      <c r="B239" t="str">
        <v>New England Patriots</v>
      </c>
      <c r="C239" t="str">
        <v>QB</v>
      </c>
      <c r="D239" s="13" t="str">
        <v>All Other</v>
      </c>
      <c r="E239" s="13">
        <v>4.4206025457999232</v>
      </c>
      <c r="F239" s="13">
        <v>0.26003544387058369</v>
      </c>
      <c r="H239">
        <v>237</v>
      </c>
      <c r="I239" t="str">
        <v>RB</v>
      </c>
      <c r="J239" t="str">
        <f t="shared" si="10"/>
        <v>GB</v>
      </c>
      <c r="K239" s="10" t="str">
        <v>Emanuel Wilson</v>
      </c>
      <c r="L239" s="10">
        <v>62.047382263751174</v>
      </c>
      <c r="M239">
        <f>_xlfn.XLOOKUP(K239,[2]Sheet5!$F:$F,[2]Sheet5!$J:$J,"NA")</f>
        <v>48</v>
      </c>
      <c r="N239">
        <v>68</v>
      </c>
      <c r="O239">
        <v>20</v>
      </c>
      <c r="T239" t="s">
        <v>1543</v>
      </c>
      <c r="U239" s="13" t="str">
        <f t="shared" si="9"/>
        <v/>
      </c>
      <c r="V239" t="str">
        <f t="shared" si="11"/>
        <v/>
      </c>
      <c r="X239" t="s">
        <v>1543</v>
      </c>
      <c r="Y239" s="13">
        <v>10.360427111966079</v>
      </c>
    </row>
    <row r="240" spans="1:25" x14ac:dyDescent="0.35">
      <c r="A240" t="str">
        <v>NE</v>
      </c>
      <c r="B240" t="str">
        <v>New England Patriots</v>
      </c>
      <c r="C240" t="str">
        <v>QB</v>
      </c>
      <c r="D240" s="13">
        <v>0</v>
      </c>
      <c r="E240" s="13">
        <v>3.4092949559335199</v>
      </c>
      <c r="F240" s="13">
        <v>0.20054676211373645</v>
      </c>
      <c r="H240">
        <v>238</v>
      </c>
      <c r="I240" t="str">
        <v>WR</v>
      </c>
      <c r="J240" t="str">
        <f t="shared" si="10"/>
        <v>CLE</v>
      </c>
      <c r="K240" s="10" t="str">
        <v>Cedric Tillman</v>
      </c>
      <c r="L240" s="10">
        <v>60.616388701399366</v>
      </c>
      <c r="M240">
        <f>_xlfn.XLOOKUP(K240,[2]Sheet5!$F:$F,[2]Sheet5!$J:$J,"NA")</f>
        <v>91</v>
      </c>
      <c r="N240">
        <v>102</v>
      </c>
      <c r="O240">
        <v>11</v>
      </c>
      <c r="T240" t="s">
        <v>578</v>
      </c>
      <c r="U240" s="13" t="str">
        <f t="shared" si="9"/>
        <v/>
      </c>
      <c r="V240" t="str">
        <f t="shared" si="11"/>
        <v/>
      </c>
      <c r="X240" t="s">
        <v>578</v>
      </c>
      <c r="Y240" s="13">
        <v>8.1209327189313072</v>
      </c>
    </row>
    <row r="241" spans="1:25" hidden="1" x14ac:dyDescent="0.35">
      <c r="A241" t="str">
        <v>NE</v>
      </c>
      <c r="B241" t="str">
        <v>New England Patriots</v>
      </c>
      <c r="C241" t="str">
        <v>QB</v>
      </c>
      <c r="D241" s="13">
        <v>0</v>
      </c>
      <c r="E241" s="13">
        <v>5.9409311534496254</v>
      </c>
      <c r="F241" s="13">
        <v>0.34946653843821324</v>
      </c>
      <c r="H241">
        <v>239</v>
      </c>
      <c r="I241" t="str">
        <v>TE</v>
      </c>
      <c r="J241" t="str">
        <f t="shared" si="10"/>
        <v>KC</v>
      </c>
      <c r="K241" s="10" t="str">
        <v>Noah Gray</v>
      </c>
      <c r="L241" s="10">
        <v>60.480299349269373</v>
      </c>
      <c r="M241">
        <f>_xlfn.XLOOKUP(K241,[2]Sheet5!$F:$F,[2]Sheet5!$J:$J,"NA")</f>
        <v>22</v>
      </c>
      <c r="N241">
        <v>38</v>
      </c>
      <c r="O241">
        <v>16</v>
      </c>
      <c r="T241" t="s">
        <v>1544</v>
      </c>
      <c r="U241" s="13" t="str">
        <f t="shared" si="9"/>
        <v/>
      </c>
      <c r="V241" t="str">
        <f t="shared" si="11"/>
        <v/>
      </c>
      <c r="X241" t="s">
        <v>1544</v>
      </c>
      <c r="Y241" s="13" t="s">
        <v>1546</v>
      </c>
    </row>
    <row r="242" spans="1:25" x14ac:dyDescent="0.35">
      <c r="A242" t="str">
        <v>NE</v>
      </c>
      <c r="B242" t="str">
        <v>New England Patriots</v>
      </c>
      <c r="C242" t="str">
        <v>QB</v>
      </c>
      <c r="D242" s="13">
        <v>0</v>
      </c>
      <c r="E242" s="13">
        <v>0</v>
      </c>
      <c r="F242" s="13">
        <v>0</v>
      </c>
      <c r="H242">
        <v>240</v>
      </c>
      <c r="I242" t="str">
        <v>WR</v>
      </c>
      <c r="J242" t="str">
        <f t="shared" si="10"/>
        <v>CIN</v>
      </c>
      <c r="K242" s="10" t="str">
        <v>Andrei Iosivas</v>
      </c>
      <c r="L242" s="10">
        <v>60.387813020307995</v>
      </c>
      <c r="M242">
        <f>_xlfn.XLOOKUP(K242,[2]Sheet5!$F:$F,[2]Sheet5!$J:$J,"NA")</f>
        <v>69</v>
      </c>
      <c r="N242">
        <v>103</v>
      </c>
      <c r="O242">
        <v>34</v>
      </c>
      <c r="T242" t="s">
        <v>841</v>
      </c>
      <c r="U242" s="13" t="str">
        <f t="shared" si="9"/>
        <v/>
      </c>
      <c r="V242" t="str">
        <f t="shared" si="11"/>
        <v/>
      </c>
      <c r="X242" t="s">
        <v>841</v>
      </c>
      <c r="Y242" s="13">
        <v>11.570106907797753</v>
      </c>
    </row>
    <row r="243" spans="1:25" hidden="1" x14ac:dyDescent="0.35">
      <c r="A243" t="str">
        <v>NE</v>
      </c>
      <c r="B243" t="str">
        <v>New England Patriots</v>
      </c>
      <c r="C243" t="str">
        <v>QB</v>
      </c>
      <c r="D243" s="13">
        <v>0</v>
      </c>
      <c r="E243" s="13">
        <v>0</v>
      </c>
      <c r="F243" s="13">
        <v>0</v>
      </c>
      <c r="H243">
        <v>241</v>
      </c>
      <c r="I243" t="str">
        <v>RB</v>
      </c>
      <c r="J243" t="str">
        <f t="shared" si="10"/>
        <v>NYJ</v>
      </c>
      <c r="K243" s="10" t="str">
        <v>Braelon Allen</v>
      </c>
      <c r="L243" s="10">
        <v>59.761544227281171</v>
      </c>
      <c r="M243">
        <f>_xlfn.XLOOKUP(K243,[2]Sheet5!$F:$F,[2]Sheet5!$J:$J,"NA")</f>
        <v>51</v>
      </c>
      <c r="N243">
        <v>69</v>
      </c>
      <c r="O243">
        <v>18</v>
      </c>
      <c r="T243" t="s">
        <v>679</v>
      </c>
      <c r="U243" s="13" t="str">
        <f t="shared" si="9"/>
        <v/>
      </c>
      <c r="V243" t="str">
        <f t="shared" si="11"/>
        <v/>
      </c>
      <c r="X243" t="s">
        <v>679</v>
      </c>
      <c r="Y243" s="13">
        <v>5.3814832558186971</v>
      </c>
    </row>
    <row r="244" spans="1:25" x14ac:dyDescent="0.35">
      <c r="A244" t="str">
        <v>NE</v>
      </c>
      <c r="B244" t="str">
        <v>New England Patriots</v>
      </c>
      <c r="C244" t="str">
        <v>RB</v>
      </c>
      <c r="D244" s="13" t="str">
        <v>Rhamondre Stevenson</v>
      </c>
      <c r="E244" s="13">
        <v>169.57784201680724</v>
      </c>
      <c r="F244" s="13">
        <v>9.9751671774592499</v>
      </c>
      <c r="H244">
        <v>242</v>
      </c>
      <c r="I244" t="str">
        <v>WR</v>
      </c>
      <c r="J244" t="str">
        <f t="shared" si="10"/>
        <v>NYJ</v>
      </c>
      <c r="K244" s="10" t="str">
        <v>Tyler Johnson</v>
      </c>
      <c r="L244" s="10">
        <v>59.430297253006827</v>
      </c>
      <c r="M244">
        <f>_xlfn.XLOOKUP(K244,[2]Sheet5!$F:$F,[2]Sheet5!$J:$J,"NA")</f>
        <v>106</v>
      </c>
      <c r="N244">
        <v>104</v>
      </c>
      <c r="O244">
        <v>-2</v>
      </c>
      <c r="T244" t="s">
        <v>615</v>
      </c>
      <c r="U244" s="13" t="str">
        <f t="shared" si="9"/>
        <v/>
      </c>
      <c r="V244" t="str">
        <f t="shared" si="11"/>
        <v/>
      </c>
      <c r="X244" t="s">
        <v>615</v>
      </c>
      <c r="Y244" s="13">
        <v>14.919510621114991</v>
      </c>
    </row>
    <row r="245" spans="1:25" x14ac:dyDescent="0.35">
      <c r="A245" t="str">
        <v>NE</v>
      </c>
      <c r="B245" t="str">
        <v>New England Patriots</v>
      </c>
      <c r="C245" t="str">
        <v>RB</v>
      </c>
      <c r="D245" s="13" t="str">
        <v>Antonio Gibson</v>
      </c>
      <c r="E245" s="13">
        <v>138.06851002209217</v>
      </c>
      <c r="F245" s="13">
        <v>8.1216770601230692</v>
      </c>
      <c r="H245">
        <v>243</v>
      </c>
      <c r="I245" t="str">
        <v>WR</v>
      </c>
      <c r="J245" t="str">
        <f t="shared" si="10"/>
        <v>LAR</v>
      </c>
      <c r="K245" s="10" t="str">
        <v>Jordan Whittington</v>
      </c>
      <c r="L245" s="10">
        <v>59.200845744944267</v>
      </c>
      <c r="M245">
        <f>_xlfn.XLOOKUP(K245,[2]Sheet5!$F:$F,[2]Sheet5!$J:$J,"NA")</f>
        <v>114</v>
      </c>
      <c r="N245">
        <v>105</v>
      </c>
      <c r="O245">
        <v>-9</v>
      </c>
      <c r="T245" t="s">
        <v>715</v>
      </c>
      <c r="U245" s="13" t="str">
        <f t="shared" si="9"/>
        <v/>
      </c>
      <c r="V245" t="str">
        <f t="shared" si="11"/>
        <v/>
      </c>
      <c r="X245" t="s">
        <v>715</v>
      </c>
      <c r="Y245" s="13">
        <v>9.8011534657949877</v>
      </c>
    </row>
    <row r="246" spans="1:25" x14ac:dyDescent="0.35">
      <c r="A246" t="str">
        <v>NE</v>
      </c>
      <c r="B246" t="str">
        <v>New England Patriots</v>
      </c>
      <c r="C246" t="str">
        <v>RB</v>
      </c>
      <c r="D246" s="13" t="str">
        <v>Terrell Jennings</v>
      </c>
      <c r="E246" s="13">
        <v>21.199687276702306</v>
      </c>
      <c r="F246" s="13">
        <v>1.2470404280413121</v>
      </c>
      <c r="H246">
        <v>244</v>
      </c>
      <c r="I246" t="str">
        <v>WR</v>
      </c>
      <c r="J246" t="str">
        <f t="shared" si="10"/>
        <v>CLE</v>
      </c>
      <c r="K246" s="10" t="str">
        <v>Michael Woods</v>
      </c>
      <c r="L246" s="10">
        <v>57.438168767638032</v>
      </c>
      <c r="M246" t="str">
        <f>_xlfn.XLOOKUP(K246,[2]Sheet5!$F:$F,[2]Sheet5!$J:$J,"NA")</f>
        <v>NA</v>
      </c>
      <c r="N246">
        <v>106</v>
      </c>
      <c r="O246" t="e">
        <v>#VALUE!</v>
      </c>
      <c r="T246" t="s">
        <v>429</v>
      </c>
      <c r="U246" s="13" t="str">
        <f t="shared" si="9"/>
        <v/>
      </c>
      <c r="V246" t="str">
        <f t="shared" si="11"/>
        <v/>
      </c>
      <c r="X246" t="s">
        <v>429</v>
      </c>
      <c r="Y246" s="13">
        <v>12.933213255617764</v>
      </c>
    </row>
    <row r="247" spans="1:25" x14ac:dyDescent="0.35">
      <c r="A247" t="str">
        <v>NE</v>
      </c>
      <c r="B247" t="str">
        <v>New England Patriots</v>
      </c>
      <c r="C247" t="str">
        <v>RB</v>
      </c>
      <c r="D247" s="13" t="str">
        <v>All Other</v>
      </c>
      <c r="E247" s="13">
        <v>13.372912603606618</v>
      </c>
      <c r="F247" s="13">
        <v>0.78664191785921289</v>
      </c>
      <c r="H247">
        <v>245</v>
      </c>
      <c r="I247" t="str">
        <v>WR</v>
      </c>
      <c r="J247" t="str">
        <f t="shared" si="10"/>
        <v>DEN</v>
      </c>
      <c r="K247" s="10" t="str">
        <v>Troy Franklin</v>
      </c>
      <c r="L247" s="10">
        <v>55.390733566236001</v>
      </c>
      <c r="M247">
        <f>_xlfn.XLOOKUP(K247,[2]Sheet5!$F:$F,[2]Sheet5!$J:$J,"NA")</f>
        <v>98</v>
      </c>
      <c r="N247">
        <v>107</v>
      </c>
      <c r="O247">
        <v>9</v>
      </c>
      <c r="T247" t="s">
        <v>771</v>
      </c>
      <c r="U247" s="13" t="str">
        <f t="shared" si="9"/>
        <v/>
      </c>
      <c r="V247" t="str">
        <f t="shared" si="11"/>
        <v/>
      </c>
      <c r="X247" t="s">
        <v>771</v>
      </c>
      <c r="Y247" s="13">
        <v>17.173101355310418</v>
      </c>
    </row>
    <row r="248" spans="1:25" hidden="1" x14ac:dyDescent="0.35">
      <c r="A248" t="str">
        <v>NE</v>
      </c>
      <c r="B248" t="str">
        <v>New England Patriots</v>
      </c>
      <c r="C248" t="str">
        <v>RB</v>
      </c>
      <c r="D248" s="13">
        <v>0</v>
      </c>
      <c r="E248" s="13">
        <v>4.9865287894583465</v>
      </c>
      <c r="F248" s="13">
        <v>0.29332522290931451</v>
      </c>
      <c r="H248">
        <v>246</v>
      </c>
      <c r="I248" t="str">
        <v>TE</v>
      </c>
      <c r="J248" t="str">
        <f t="shared" si="10"/>
        <v>TB</v>
      </c>
      <c r="K248" s="10" t="str">
        <v>Payne Durham</v>
      </c>
      <c r="L248" s="10">
        <v>54.630992584138227</v>
      </c>
      <c r="M248">
        <f>_xlfn.XLOOKUP(K248,[2]Sheet5!$F:$F,[2]Sheet5!$J:$J,"NA")</f>
        <v>57</v>
      </c>
      <c r="N248">
        <v>39</v>
      </c>
      <c r="O248">
        <v>-18</v>
      </c>
      <c r="T248" t="s">
        <v>652</v>
      </c>
      <c r="U248" s="13" t="str">
        <f t="shared" si="9"/>
        <v/>
      </c>
      <c r="V248" t="str">
        <f t="shared" si="11"/>
        <v/>
      </c>
      <c r="X248" t="s">
        <v>652</v>
      </c>
      <c r="Y248" s="13">
        <v>15.469786220165108</v>
      </c>
    </row>
    <row r="249" spans="1:25" hidden="1" x14ac:dyDescent="0.35">
      <c r="A249" t="str">
        <v>NE</v>
      </c>
      <c r="B249" t="str">
        <v>New England Patriots</v>
      </c>
      <c r="C249" t="str">
        <v>RB</v>
      </c>
      <c r="D249" s="13">
        <v>0</v>
      </c>
      <c r="E249" s="13">
        <v>0</v>
      </c>
      <c r="F249" s="13">
        <v>0</v>
      </c>
      <c r="H249">
        <v>247</v>
      </c>
      <c r="I249" t="str">
        <v>RB</v>
      </c>
      <c r="J249" t="str">
        <f t="shared" si="10"/>
        <v>DEN</v>
      </c>
      <c r="K249" s="10" t="str">
        <v>Tyler Badie</v>
      </c>
      <c r="L249" s="10">
        <v>54.033500728421444</v>
      </c>
      <c r="M249">
        <f>_xlfn.XLOOKUP(K249,[2]Sheet5!$F:$F,[2]Sheet5!$J:$J,"NA")</f>
        <v>105</v>
      </c>
      <c r="N249">
        <v>70</v>
      </c>
      <c r="O249">
        <v>-35</v>
      </c>
      <c r="T249" t="s">
        <v>734</v>
      </c>
      <c r="U249" s="13" t="str">
        <f t="shared" si="9"/>
        <v/>
      </c>
      <c r="V249" t="str">
        <f t="shared" si="11"/>
        <v/>
      </c>
      <c r="X249" t="s">
        <v>734</v>
      </c>
      <c r="Y249" s="13">
        <v>9.9477318849489009</v>
      </c>
    </row>
    <row r="250" spans="1:25" hidden="1" x14ac:dyDescent="0.35">
      <c r="A250" t="str">
        <v>NE</v>
      </c>
      <c r="B250" t="str">
        <v>New England Patriots</v>
      </c>
      <c r="C250" t="str">
        <v>RB</v>
      </c>
      <c r="D250" s="13">
        <v>0</v>
      </c>
      <c r="E250" s="13">
        <v>0</v>
      </c>
      <c r="F250" s="13">
        <v>0</v>
      </c>
      <c r="H250">
        <v>248</v>
      </c>
      <c r="I250" t="str">
        <v>TE</v>
      </c>
      <c r="J250" t="str">
        <f t="shared" si="10"/>
        <v>LV</v>
      </c>
      <c r="K250" s="10" t="str">
        <v>Michael Mayer</v>
      </c>
      <c r="L250" s="10">
        <v>53.919967869280882</v>
      </c>
      <c r="M250">
        <f>_xlfn.XLOOKUP(K250,[2]Sheet5!$F:$F,[2]Sheet5!$J:$J,"NA")</f>
        <v>52</v>
      </c>
      <c r="N250">
        <v>40</v>
      </c>
      <c r="O250">
        <v>-12</v>
      </c>
      <c r="T250" t="s">
        <v>541</v>
      </c>
      <c r="U250" s="13" t="str">
        <f t="shared" si="9"/>
        <v/>
      </c>
      <c r="V250" t="str">
        <f t="shared" si="11"/>
        <v/>
      </c>
      <c r="X250" t="s">
        <v>541</v>
      </c>
      <c r="Y250" s="13">
        <v>7.7402404000394132</v>
      </c>
    </row>
    <row r="251" spans="1:25" x14ac:dyDescent="0.35">
      <c r="A251" t="str">
        <v>NE</v>
      </c>
      <c r="B251" t="str">
        <v>New England Patriots</v>
      </c>
      <c r="C251" t="str">
        <v>WR</v>
      </c>
      <c r="D251" s="13" t="str">
        <v>Stefon Diggs</v>
      </c>
      <c r="E251" s="13">
        <v>196.57318697626437</v>
      </c>
      <c r="F251" s="13">
        <v>11.56312864566261</v>
      </c>
      <c r="H251">
        <v>249</v>
      </c>
      <c r="I251" t="str">
        <v>WR</v>
      </c>
      <c r="J251" t="str">
        <f t="shared" si="10"/>
        <v>TEN</v>
      </c>
      <c r="K251" s="10" t="str">
        <v>Bryce Oliver</v>
      </c>
      <c r="L251" s="10">
        <v>53.73861636039063</v>
      </c>
      <c r="M251">
        <f>_xlfn.XLOOKUP(K251,[2]Sheet5!$F:$F,[2]Sheet5!$J:$J,"NA")</f>
        <v>152</v>
      </c>
      <c r="N251">
        <v>108</v>
      </c>
      <c r="O251">
        <v>-44</v>
      </c>
      <c r="T251" t="s">
        <v>623</v>
      </c>
      <c r="U251" s="13" t="str">
        <f t="shared" si="9"/>
        <v/>
      </c>
      <c r="V251" t="str">
        <f t="shared" si="11"/>
        <v/>
      </c>
      <c r="X251" t="s">
        <v>623</v>
      </c>
      <c r="Y251" s="13">
        <v>13.56613697015765</v>
      </c>
    </row>
    <row r="252" spans="1:25" hidden="1" x14ac:dyDescent="0.35">
      <c r="A252" t="str">
        <v>NE</v>
      </c>
      <c r="B252" t="str">
        <v>New England Patriots</v>
      </c>
      <c r="C252" t="str">
        <v>WR</v>
      </c>
      <c r="D252" s="13" t="str">
        <v>DeMario Douglas</v>
      </c>
      <c r="E252" s="13">
        <v>111.302379076495</v>
      </c>
      <c r="F252" s="13">
        <v>6.547198769205588</v>
      </c>
      <c r="H252">
        <v>250</v>
      </c>
      <c r="I252" t="str">
        <v>RB</v>
      </c>
      <c r="J252" t="str">
        <f t="shared" si="10"/>
        <v>IND</v>
      </c>
      <c r="K252" s="10" t="str">
        <v>Salvon Ahmed</v>
      </c>
      <c r="L252" s="10">
        <v>52.027498981993176</v>
      </c>
      <c r="M252" t="str">
        <f>_xlfn.XLOOKUP(K252,[2]Sheet5!$F:$F,[2]Sheet5!$J:$J,"NA")</f>
        <v>NA</v>
      </c>
      <c r="N252">
        <v>71</v>
      </c>
      <c r="O252" t="e">
        <v>#VALUE!</v>
      </c>
      <c r="T252" t="s">
        <v>599</v>
      </c>
      <c r="U252" s="13" t="str">
        <f t="shared" si="9"/>
        <v/>
      </c>
      <c r="V252" t="str">
        <f t="shared" si="11"/>
        <v/>
      </c>
      <c r="X252" t="s">
        <v>599</v>
      </c>
      <c r="Y252" s="13">
        <v>0.89678701380151715</v>
      </c>
    </row>
    <row r="253" spans="1:25" hidden="1" x14ac:dyDescent="0.35">
      <c r="A253" t="str">
        <v>NE</v>
      </c>
      <c r="B253" t="str">
        <v>New England Patriots</v>
      </c>
      <c r="C253" t="str">
        <v>WR</v>
      </c>
      <c r="D253" s="13" t="str">
        <v>Kayshon Boutte</v>
      </c>
      <c r="E253" s="13">
        <v>93.963777111685843</v>
      </c>
      <c r="F253" s="13">
        <v>5.5272810065697557</v>
      </c>
      <c r="H253">
        <v>251</v>
      </c>
      <c r="I253" t="str">
        <v>RB</v>
      </c>
      <c r="J253" t="str">
        <f t="shared" si="10"/>
        <v>CLE</v>
      </c>
      <c r="K253" s="10" t="str">
        <v>John Kelly</v>
      </c>
      <c r="L253" s="10">
        <v>51.794093903486534</v>
      </c>
      <c r="M253" t="str">
        <f>_xlfn.XLOOKUP(K253,[2]Sheet5!$F:$F,[2]Sheet5!$J:$J,"NA")</f>
        <v>NA</v>
      </c>
      <c r="N253">
        <v>72</v>
      </c>
      <c r="O253" t="e">
        <v>#VALUE!</v>
      </c>
      <c r="T253" t="s">
        <v>1073</v>
      </c>
      <c r="U253" s="13" t="str">
        <f t="shared" si="9"/>
        <v/>
      </c>
      <c r="V253" t="str">
        <f t="shared" si="11"/>
        <v/>
      </c>
      <c r="X253" t="s">
        <v>1073</v>
      </c>
      <c r="Y253" s="13">
        <v>5.2024229958200738</v>
      </c>
    </row>
    <row r="254" spans="1:25" x14ac:dyDescent="0.35">
      <c r="A254" t="str">
        <v>NE</v>
      </c>
      <c r="B254" t="str">
        <v>New England Patriots</v>
      </c>
      <c r="C254" t="str">
        <v>WR</v>
      </c>
      <c r="D254" s="13" t="str">
        <v>Kendrick Bourne</v>
      </c>
      <c r="E254" s="13">
        <v>86.907271854622152</v>
      </c>
      <c r="F254" s="13">
        <v>5.1121924620365968</v>
      </c>
      <c r="H254">
        <v>252</v>
      </c>
      <c r="I254" t="str">
        <v>WR</v>
      </c>
      <c r="J254" t="str">
        <f t="shared" si="10"/>
        <v>IND</v>
      </c>
      <c r="K254" s="10" t="str">
        <v>Adonai Mitchell</v>
      </c>
      <c r="L254" s="10">
        <v>51.302595152090809</v>
      </c>
      <c r="M254">
        <f>_xlfn.XLOOKUP(K254,[2]Sheet5!$F:$F,[2]Sheet5!$J:$J,"NA")</f>
        <v>112</v>
      </c>
      <c r="N254">
        <v>109</v>
      </c>
      <c r="O254">
        <v>-3</v>
      </c>
      <c r="T254" t="s">
        <v>583</v>
      </c>
      <c r="U254" s="13" t="str">
        <f t="shared" si="9"/>
        <v/>
      </c>
      <c r="V254" t="str">
        <f t="shared" si="11"/>
        <v/>
      </c>
      <c r="X254" t="s">
        <v>583</v>
      </c>
      <c r="Y254" s="13">
        <v>5.6212823361504105</v>
      </c>
    </row>
    <row r="255" spans="1:25" hidden="1" x14ac:dyDescent="0.35">
      <c r="A255" t="str">
        <v>NE</v>
      </c>
      <c r="B255" t="str">
        <v>New England Patriots</v>
      </c>
      <c r="C255" t="str">
        <v>WR</v>
      </c>
      <c r="D255" s="13" t="str">
        <v>All Other</v>
      </c>
      <c r="E255" s="13">
        <v>6.3806192618012361</v>
      </c>
      <c r="F255" s="13">
        <v>0.37533054481183742</v>
      </c>
      <c r="H255">
        <v>253</v>
      </c>
      <c r="I255" t="str">
        <v>TE</v>
      </c>
      <c r="J255" t="str">
        <f t="shared" si="10"/>
        <v>JAX</v>
      </c>
      <c r="K255" s="10" t="str">
        <v>Johnny Mundt</v>
      </c>
      <c r="L255" s="10">
        <v>51.25850974953957</v>
      </c>
      <c r="M255">
        <f>_xlfn.XLOOKUP(K255,[2]Sheet5!$F:$F,[2]Sheet5!$J:$J,"NA")</f>
        <v>47</v>
      </c>
      <c r="N255">
        <v>41</v>
      </c>
      <c r="O255">
        <v>-6</v>
      </c>
      <c r="T255" t="s">
        <v>961</v>
      </c>
      <c r="U255" s="13" t="str">
        <f t="shared" si="9"/>
        <v/>
      </c>
      <c r="V255" t="str">
        <f t="shared" si="11"/>
        <v/>
      </c>
      <c r="X255" t="s">
        <v>961</v>
      </c>
      <c r="Y255" s="13">
        <v>9.3480910984866608</v>
      </c>
    </row>
    <row r="256" spans="1:25" x14ac:dyDescent="0.35">
      <c r="A256" t="str">
        <v>NE</v>
      </c>
      <c r="B256" t="str">
        <v>New England Patriots</v>
      </c>
      <c r="C256" t="str">
        <v>WR</v>
      </c>
      <c r="D256" s="13">
        <v>0</v>
      </c>
      <c r="E256" s="13">
        <v>0</v>
      </c>
      <c r="F256" s="13">
        <v>0</v>
      </c>
      <c r="H256">
        <v>254</v>
      </c>
      <c r="I256" t="str">
        <v>WR</v>
      </c>
      <c r="J256" t="str">
        <f t="shared" si="10"/>
        <v>DAL</v>
      </c>
      <c r="K256" s="10" t="str">
        <v>Ryan Flournoy</v>
      </c>
      <c r="L256" s="10">
        <v>51.220178167098872</v>
      </c>
      <c r="M256">
        <f>_xlfn.XLOOKUP(K256,[2]Sheet5!$F:$F,[2]Sheet5!$J:$J,"NA")</f>
        <v>145</v>
      </c>
      <c r="N256">
        <v>110</v>
      </c>
      <c r="O256">
        <v>-35</v>
      </c>
      <c r="T256" t="s">
        <v>584</v>
      </c>
      <c r="U256" s="13" t="str">
        <f t="shared" si="9"/>
        <v/>
      </c>
      <c r="V256" t="str">
        <f t="shared" si="11"/>
        <v/>
      </c>
      <c r="X256" t="s">
        <v>584</v>
      </c>
      <c r="Y256" s="13">
        <v>6.2417975897909166</v>
      </c>
    </row>
    <row r="257" spans="1:25" hidden="1" x14ac:dyDescent="0.35">
      <c r="A257" t="str">
        <v>NE</v>
      </c>
      <c r="B257" t="str">
        <v>New England Patriots</v>
      </c>
      <c r="C257" t="str">
        <v>WR</v>
      </c>
      <c r="D257" s="13">
        <v>0</v>
      </c>
      <c r="E257" s="13">
        <v>0</v>
      </c>
      <c r="F257" s="13">
        <v>0</v>
      </c>
      <c r="H257">
        <v>255</v>
      </c>
      <c r="I257" t="str">
        <v>TE</v>
      </c>
      <c r="J257" t="str">
        <f t="shared" si="10"/>
        <v>IND</v>
      </c>
      <c r="K257" s="10" t="str">
        <v>Drew Ogletree</v>
      </c>
      <c r="L257" s="10">
        <v>50.869631065081393</v>
      </c>
      <c r="M257" t="str">
        <f>_xlfn.XLOOKUP(K257,[2]Sheet5!$F:$F,[2]Sheet5!$J:$J,"NA")</f>
        <v>NA</v>
      </c>
      <c r="N257">
        <v>42</v>
      </c>
      <c r="O257" t="e">
        <v>#VALUE!</v>
      </c>
      <c r="T257" t="s">
        <v>1061</v>
      </c>
      <c r="U257" s="13" t="str">
        <f t="shared" si="9"/>
        <v/>
      </c>
      <c r="V257" t="str">
        <f t="shared" si="11"/>
        <v/>
      </c>
      <c r="X257" t="s">
        <v>1061</v>
      </c>
      <c r="Y257" s="13" t="s">
        <v>1546</v>
      </c>
    </row>
    <row r="258" spans="1:25" hidden="1" x14ac:dyDescent="0.35">
      <c r="A258" t="str">
        <v>NE</v>
      </c>
      <c r="B258" t="str">
        <v>New England Patriots</v>
      </c>
      <c r="C258" t="str">
        <v>TE</v>
      </c>
      <c r="D258" s="13" t="str">
        <v>Hunter Henry</v>
      </c>
      <c r="E258" s="13">
        <v>97.687062590783782</v>
      </c>
      <c r="F258" s="13">
        <v>5.7462977994578699</v>
      </c>
      <c r="H258">
        <v>256</v>
      </c>
      <c r="I258" t="str">
        <v>RB</v>
      </c>
      <c r="J258" t="str">
        <f t="shared" si="10"/>
        <v>BAL</v>
      </c>
      <c r="K258" s="10" t="str">
        <v>Keaton Mitchell</v>
      </c>
      <c r="L258" s="10">
        <v>49.830796763568401</v>
      </c>
      <c r="M258">
        <f>_xlfn.XLOOKUP(K258,[2]Sheet5!$F:$F,[2]Sheet5!$J:$J,"NA")</f>
        <v>109</v>
      </c>
      <c r="N258">
        <v>73</v>
      </c>
      <c r="O258">
        <v>-36</v>
      </c>
      <c r="T258" t="s">
        <v>858</v>
      </c>
      <c r="U258" s="13" t="str">
        <f t="shared" si="9"/>
        <v/>
      </c>
      <c r="V258" t="str">
        <f t="shared" si="11"/>
        <v/>
      </c>
      <c r="X258" t="s">
        <v>858</v>
      </c>
      <c r="Y258" s="13">
        <v>4.3990037876872936</v>
      </c>
    </row>
    <row r="259" spans="1:25" hidden="1" x14ac:dyDescent="0.35">
      <c r="A259" t="str">
        <v>NE</v>
      </c>
      <c r="B259" t="str">
        <v>New England Patriots</v>
      </c>
      <c r="C259" t="str">
        <v>TE</v>
      </c>
      <c r="D259" s="13" t="str">
        <v>Austin Hooper</v>
      </c>
      <c r="E259" s="13">
        <v>79.639314830135689</v>
      </c>
      <c r="F259" s="13">
        <v>4.6846655782432762</v>
      </c>
      <c r="H259">
        <v>257</v>
      </c>
      <c r="I259" t="str">
        <v>TE</v>
      </c>
      <c r="J259" t="str">
        <f t="shared" si="10"/>
        <v>NYJ</v>
      </c>
      <c r="K259" s="10" t="str">
        <v>Stone Smartt</v>
      </c>
      <c r="L259" s="10">
        <v>48.212774455326375</v>
      </c>
      <c r="M259">
        <f>_xlfn.XLOOKUP(K259,[2]Sheet5!$F:$F,[2]Sheet5!$J:$J,"NA")</f>
        <v>56</v>
      </c>
      <c r="N259">
        <v>43</v>
      </c>
      <c r="O259">
        <v>-13</v>
      </c>
      <c r="T259" t="s">
        <v>755</v>
      </c>
      <c r="U259" s="13" t="str">
        <f t="shared" ref="U259:U282" si="12">_xlfn.XLOOKUP(T259,C:C,D:D,"")</f>
        <v/>
      </c>
      <c r="V259" t="str">
        <f t="shared" si="11"/>
        <v/>
      </c>
      <c r="X259" t="s">
        <v>755</v>
      </c>
      <c r="Y259" s="13">
        <v>0.81054411249794811</v>
      </c>
    </row>
    <row r="260" spans="1:25" hidden="1" x14ac:dyDescent="0.35">
      <c r="A260" t="str">
        <v>NE</v>
      </c>
      <c r="B260" t="str">
        <v>New England Patriots</v>
      </c>
      <c r="C260" t="str">
        <v>TE</v>
      </c>
      <c r="D260" s="13" t="str">
        <v>Jaheim Bell</v>
      </c>
      <c r="E260" s="13">
        <v>7.6542809383986805</v>
      </c>
      <c r="F260" s="13">
        <v>0.45025181990580476</v>
      </c>
      <c r="H260">
        <v>258</v>
      </c>
      <c r="I260" t="str">
        <v>TE</v>
      </c>
      <c r="J260" t="str">
        <f t="shared" ref="J260:J323" si="13">_xlfn.XLOOKUP(K260,D:D,A:A)</f>
        <v>CAR</v>
      </c>
      <c r="K260" s="10" t="str">
        <v>Ja'Tavion Sanders</v>
      </c>
      <c r="L260" s="10">
        <v>47.341969412371846</v>
      </c>
      <c r="M260">
        <f>_xlfn.XLOOKUP(K260,[2]Sheet5!$F:$F,[2]Sheet5!$J:$J,"NA")</f>
        <v>36</v>
      </c>
      <c r="N260">
        <v>44</v>
      </c>
      <c r="O260">
        <v>8</v>
      </c>
      <c r="T260" t="s">
        <v>448</v>
      </c>
      <c r="U260" s="13" t="str">
        <f t="shared" si="12"/>
        <v/>
      </c>
      <c r="V260" t="str">
        <f t="shared" ref="V260:V282" si="14">IFERROR(U260/18,"")</f>
        <v/>
      </c>
      <c r="X260" t="s">
        <v>448</v>
      </c>
      <c r="Y260" s="13">
        <v>10.920723922652657</v>
      </c>
    </row>
    <row r="261" spans="1:25" x14ac:dyDescent="0.35">
      <c r="A261" t="str">
        <v>NE</v>
      </c>
      <c r="B261" t="str">
        <v>New England Patriots</v>
      </c>
      <c r="C261" t="str">
        <v>TE</v>
      </c>
      <c r="D261" s="13" t="str">
        <v>Jack Westover</v>
      </c>
      <c r="E261" s="13">
        <v>2.929945598749164</v>
      </c>
      <c r="F261" s="13">
        <v>0.172349741102892</v>
      </c>
      <c r="H261">
        <v>259</v>
      </c>
      <c r="I261" t="str">
        <v>WR</v>
      </c>
      <c r="J261" t="str">
        <f t="shared" si="13"/>
        <v>MIA</v>
      </c>
      <c r="K261" s="10" t="str">
        <v>Malik Washington</v>
      </c>
      <c r="L261" s="10">
        <v>46.384181517587827</v>
      </c>
      <c r="M261">
        <f>_xlfn.XLOOKUP(K261,[2]Sheet5!$F:$F,[2]Sheet5!$J:$J,"NA")</f>
        <v>108</v>
      </c>
      <c r="N261">
        <v>111</v>
      </c>
      <c r="O261">
        <v>3</v>
      </c>
      <c r="T261" t="s">
        <v>1545</v>
      </c>
      <c r="U261" s="13" t="str">
        <f t="shared" si="12"/>
        <v/>
      </c>
      <c r="V261" t="str">
        <f t="shared" si="14"/>
        <v/>
      </c>
      <c r="X261" t="s">
        <v>1545</v>
      </c>
      <c r="Y261" s="13" t="s">
        <v>1546</v>
      </c>
    </row>
    <row r="262" spans="1:25" x14ac:dyDescent="0.35">
      <c r="A262" t="str">
        <v>NE</v>
      </c>
      <c r="B262" t="str">
        <v>New England Patriots</v>
      </c>
      <c r="C262" t="str">
        <v>TE</v>
      </c>
      <c r="D262" s="13" t="str">
        <v>All Other</v>
      </c>
      <c r="E262" s="13">
        <v>1.6779778953104267</v>
      </c>
      <c r="F262" s="13">
        <v>9.8704582077083922E-2</v>
      </c>
      <c r="H262">
        <v>260</v>
      </c>
      <c r="I262" t="str">
        <v>WR</v>
      </c>
      <c r="J262" t="str">
        <f t="shared" si="13"/>
        <v>HOU</v>
      </c>
      <c r="K262" s="10" t="str">
        <v>John Metchie</v>
      </c>
      <c r="L262" s="10">
        <v>46.361046240355236</v>
      </c>
      <c r="M262">
        <f>_xlfn.XLOOKUP(K262,[2]Sheet5!$F:$F,[2]Sheet5!$J:$J,"NA")</f>
        <v>110</v>
      </c>
      <c r="N262">
        <v>112</v>
      </c>
      <c r="O262">
        <v>2</v>
      </c>
      <c r="T262" t="s">
        <v>1030</v>
      </c>
      <c r="U262" s="13" t="str">
        <f t="shared" si="12"/>
        <v/>
      </c>
      <c r="V262" t="str">
        <f t="shared" si="14"/>
        <v/>
      </c>
      <c r="X262" t="s">
        <v>1030</v>
      </c>
      <c r="Y262" s="13">
        <v>12.246089567830289</v>
      </c>
    </row>
    <row r="263" spans="1:25" hidden="1" x14ac:dyDescent="0.35">
      <c r="A263" t="str">
        <v>MIN</v>
      </c>
      <c r="B263" t="str">
        <v>Minnesota Vikings</v>
      </c>
      <c r="C263" t="str">
        <v>QB</v>
      </c>
      <c r="D263" s="13" t="str">
        <v>J.J. McCarthy</v>
      </c>
      <c r="E263" s="13">
        <v>298.97097048749549</v>
      </c>
      <c r="F263" s="13">
        <v>17.586527675735027</v>
      </c>
      <c r="H263">
        <v>261</v>
      </c>
      <c r="I263" t="str">
        <v>TE</v>
      </c>
      <c r="J263" t="str">
        <f t="shared" si="13"/>
        <v>DEN</v>
      </c>
      <c r="K263" s="10" t="str">
        <v>Adam Trautman</v>
      </c>
      <c r="L263" s="10">
        <v>45.893797087352254</v>
      </c>
      <c r="M263">
        <f>_xlfn.XLOOKUP(K263,[2]Sheet5!$F:$F,[2]Sheet5!$J:$J,"NA")</f>
        <v>49</v>
      </c>
      <c r="N263">
        <v>45</v>
      </c>
      <c r="O263">
        <v>-4</v>
      </c>
      <c r="T263" t="s">
        <v>829</v>
      </c>
      <c r="U263" s="13" t="str">
        <f t="shared" si="12"/>
        <v/>
      </c>
      <c r="V263" t="str">
        <f t="shared" si="14"/>
        <v/>
      </c>
      <c r="X263" t="s">
        <v>829</v>
      </c>
      <c r="Y263" s="13">
        <v>5.3382273316496045</v>
      </c>
    </row>
    <row r="264" spans="1:25" hidden="1" x14ac:dyDescent="0.35">
      <c r="A264" t="str">
        <v>MIN</v>
      </c>
      <c r="B264" t="str">
        <v>Minnesota Vikings</v>
      </c>
      <c r="C264" t="str">
        <v>QB</v>
      </c>
      <c r="D264" s="13" t="str">
        <v>All Other</v>
      </c>
      <c r="E264" s="13">
        <v>11.162024625402685</v>
      </c>
      <c r="F264" s="13">
        <v>0.65658968384721672</v>
      </c>
      <c r="H264">
        <v>262</v>
      </c>
      <c r="I264" t="str">
        <v>TE</v>
      </c>
      <c r="J264" t="str">
        <f t="shared" si="13"/>
        <v>CLE</v>
      </c>
      <c r="K264" s="10" t="str">
        <v>Blake Whiteheart</v>
      </c>
      <c r="L264" s="10">
        <v>45.76471445873478</v>
      </c>
      <c r="M264">
        <f>_xlfn.XLOOKUP(K264,[2]Sheet5!$F:$F,[2]Sheet5!$J:$J,"NA")</f>
        <v>73</v>
      </c>
      <c r="N264">
        <v>46</v>
      </c>
      <c r="O264">
        <v>-27</v>
      </c>
      <c r="T264" t="s">
        <v>905</v>
      </c>
      <c r="U264" s="13" t="str">
        <f t="shared" si="12"/>
        <v/>
      </c>
      <c r="V264" t="str">
        <f t="shared" si="14"/>
        <v/>
      </c>
      <c r="X264" t="s">
        <v>905</v>
      </c>
      <c r="Y264" s="13">
        <v>5.6417773625877343</v>
      </c>
    </row>
    <row r="265" spans="1:25" x14ac:dyDescent="0.35">
      <c r="A265" t="str">
        <v>MIN</v>
      </c>
      <c r="B265" t="str">
        <v>Minnesota Vikings</v>
      </c>
      <c r="C265" t="str">
        <v>QB</v>
      </c>
      <c r="D265" s="13">
        <v>0</v>
      </c>
      <c r="E265" s="13">
        <v>3.5212786846965343</v>
      </c>
      <c r="F265" s="13">
        <v>0.20713404027626672</v>
      </c>
      <c r="H265">
        <v>263</v>
      </c>
      <c r="I265" t="str">
        <v>WR</v>
      </c>
      <c r="J265" t="str">
        <f t="shared" si="13"/>
        <v>NO</v>
      </c>
      <c r="K265" s="10" t="str">
        <v>Bub Means</v>
      </c>
      <c r="L265" s="10">
        <v>45.446692723635572</v>
      </c>
      <c r="M265">
        <f>_xlfn.XLOOKUP(K265,[2]Sheet5!$F:$F,[2]Sheet5!$J:$J,"NA")</f>
        <v>136</v>
      </c>
      <c r="N265">
        <v>113</v>
      </c>
      <c r="O265">
        <v>-23</v>
      </c>
      <c r="T265" t="s">
        <v>542</v>
      </c>
      <c r="U265" s="13" t="str">
        <f t="shared" si="12"/>
        <v/>
      </c>
      <c r="V265" t="str">
        <f t="shared" si="14"/>
        <v/>
      </c>
      <c r="X265" t="s">
        <v>542</v>
      </c>
      <c r="Y265" s="13">
        <v>6.7828049636781564</v>
      </c>
    </row>
    <row r="266" spans="1:25" x14ac:dyDescent="0.35">
      <c r="A266" t="str">
        <v>MIN</v>
      </c>
      <c r="B266" t="str">
        <v>Minnesota Vikings</v>
      </c>
      <c r="C266" t="str">
        <v>QB</v>
      </c>
      <c r="D266" s="13">
        <v>0</v>
      </c>
      <c r="E266" s="13">
        <v>2.7052630500054526</v>
      </c>
      <c r="F266" s="13">
        <v>0.15913312058855603</v>
      </c>
      <c r="H266">
        <v>264</v>
      </c>
      <c r="I266" t="str">
        <v>WR</v>
      </c>
      <c r="J266" t="str">
        <f t="shared" si="13"/>
        <v>BUF</v>
      </c>
      <c r="K266" s="10" t="str">
        <v>Joshua Palmer</v>
      </c>
      <c r="L266" s="10">
        <v>44.76618993741485</v>
      </c>
      <c r="M266" t="str">
        <f>_xlfn.XLOOKUP(K266,[2]Sheet5!$F:$F,[2]Sheet5!$J:$J,"NA")</f>
        <v>NA</v>
      </c>
      <c r="N266">
        <v>114</v>
      </c>
      <c r="O266" t="e">
        <v>#VALUE!</v>
      </c>
      <c r="T266" t="s">
        <v>736</v>
      </c>
      <c r="U266" s="13" t="str">
        <f t="shared" si="12"/>
        <v/>
      </c>
      <c r="V266" t="str">
        <f t="shared" si="14"/>
        <v/>
      </c>
      <c r="X266" t="s">
        <v>736</v>
      </c>
      <c r="Y266" s="13">
        <v>12.093157163523045</v>
      </c>
    </row>
    <row r="267" spans="1:25" x14ac:dyDescent="0.35">
      <c r="A267" t="str">
        <v>MIN</v>
      </c>
      <c r="B267" t="str">
        <v>Minnesota Vikings</v>
      </c>
      <c r="C267" t="str">
        <v>QB</v>
      </c>
      <c r="D267" s="13">
        <v>0</v>
      </c>
      <c r="E267" s="13">
        <v>4.7319423866255965</v>
      </c>
      <c r="F267" s="13">
        <v>0.27834955215444684</v>
      </c>
      <c r="H267">
        <v>265</v>
      </c>
      <c r="I267" t="str">
        <v>WR</v>
      </c>
      <c r="J267" t="str">
        <f t="shared" si="13"/>
        <v>SEA</v>
      </c>
      <c r="K267" s="10" t="str">
        <v>Steven Sims</v>
      </c>
      <c r="L267" s="10">
        <v>44.560621432736347</v>
      </c>
      <c r="M267">
        <f>_xlfn.XLOOKUP(K267,[2]Sheet5!$F:$F,[2]Sheet5!$J:$J,"NA")</f>
        <v>225</v>
      </c>
      <c r="N267">
        <v>115</v>
      </c>
      <c r="O267">
        <v>-110</v>
      </c>
      <c r="T267" t="s">
        <v>855</v>
      </c>
      <c r="U267" s="13" t="str">
        <f t="shared" si="12"/>
        <v/>
      </c>
      <c r="V267" t="str">
        <f t="shared" si="14"/>
        <v/>
      </c>
      <c r="X267" t="s">
        <v>855</v>
      </c>
      <c r="Y267" s="13" t="s">
        <v>1546</v>
      </c>
    </row>
    <row r="268" spans="1:25" hidden="1" x14ac:dyDescent="0.35">
      <c r="A268" t="str">
        <v>MIN</v>
      </c>
      <c r="B268" t="str">
        <v>Minnesota Vikings</v>
      </c>
      <c r="C268" t="str">
        <v>QB</v>
      </c>
      <c r="D268" s="13">
        <v>0</v>
      </c>
      <c r="E268" s="13">
        <v>0</v>
      </c>
      <c r="F268" s="13">
        <v>0</v>
      </c>
      <c r="H268">
        <v>266</v>
      </c>
      <c r="I268" t="str">
        <v>TE</v>
      </c>
      <c r="J268" t="str">
        <f t="shared" si="13"/>
        <v>HOU</v>
      </c>
      <c r="K268" s="10" t="str">
        <v>Brevin Jordan</v>
      </c>
      <c r="L268" s="10">
        <v>44.441009774729565</v>
      </c>
      <c r="M268">
        <f>_xlfn.XLOOKUP(K268,[2]Sheet5!$F:$F,[2]Sheet5!$J:$J,"NA")</f>
        <v>104</v>
      </c>
      <c r="N268">
        <v>47</v>
      </c>
      <c r="O268">
        <v>-57</v>
      </c>
      <c r="T268" t="s">
        <v>663</v>
      </c>
      <c r="U268" s="13" t="str">
        <f t="shared" si="12"/>
        <v/>
      </c>
      <c r="V268" t="str">
        <f t="shared" si="14"/>
        <v/>
      </c>
      <c r="X268" t="s">
        <v>663</v>
      </c>
      <c r="Y268" s="13">
        <v>4.7209486884261729</v>
      </c>
    </row>
    <row r="269" spans="1:25" x14ac:dyDescent="0.35">
      <c r="A269" t="str">
        <v>MIN</v>
      </c>
      <c r="B269" t="str">
        <v>Minnesota Vikings</v>
      </c>
      <c r="C269" t="str">
        <v>QB</v>
      </c>
      <c r="D269" s="13">
        <v>0</v>
      </c>
      <c r="E269" s="13">
        <v>0</v>
      </c>
      <c r="F269" s="13">
        <v>0</v>
      </c>
      <c r="H269">
        <v>267</v>
      </c>
      <c r="I269" t="str">
        <v>WR</v>
      </c>
      <c r="J269" t="str">
        <f t="shared" si="13"/>
        <v>ATL</v>
      </c>
      <c r="K269" s="10" t="str">
        <v>KhaDarel Hodge</v>
      </c>
      <c r="L269" s="10">
        <v>44.409526011223811</v>
      </c>
      <c r="M269">
        <f>_xlfn.XLOOKUP(K269,[2]Sheet5!$F:$F,[2]Sheet5!$J:$J,"NA")</f>
        <v>130</v>
      </c>
      <c r="N269">
        <v>116</v>
      </c>
      <c r="O269">
        <v>-14</v>
      </c>
      <c r="T269" t="s">
        <v>1130</v>
      </c>
      <c r="U269" s="13" t="str">
        <f t="shared" si="12"/>
        <v/>
      </c>
      <c r="V269" t="str">
        <f t="shared" si="14"/>
        <v/>
      </c>
      <c r="X269" t="s">
        <v>1130</v>
      </c>
      <c r="Y269" s="13">
        <v>0.12611187987591738</v>
      </c>
    </row>
    <row r="270" spans="1:25" x14ac:dyDescent="0.35">
      <c r="A270" t="str">
        <v>MIN</v>
      </c>
      <c r="B270" t="str">
        <v>Minnesota Vikings</v>
      </c>
      <c r="C270" t="str">
        <v>RB</v>
      </c>
      <c r="D270" s="13" t="str">
        <v>Aaron Jones</v>
      </c>
      <c r="E270" s="13">
        <v>206.29847545280086</v>
      </c>
      <c r="F270" s="13">
        <v>12.13520443840005</v>
      </c>
      <c r="H270">
        <v>268</v>
      </c>
      <c r="I270" t="str">
        <v>WR</v>
      </c>
      <c r="J270" t="str">
        <f t="shared" si="13"/>
        <v>BAL</v>
      </c>
      <c r="K270" s="10" t="str">
        <v>Tylan Wallace</v>
      </c>
      <c r="L270" s="10">
        <v>44.211916567929634</v>
      </c>
      <c r="M270">
        <f>_xlfn.XLOOKUP(K270,[2]Sheet5!$F:$F,[2]Sheet5!$J:$J,"NA")</f>
        <v>123</v>
      </c>
      <c r="N270">
        <v>117</v>
      </c>
      <c r="O270">
        <v>-6</v>
      </c>
      <c r="T270" t="s">
        <v>924</v>
      </c>
      <c r="U270" s="13" t="str">
        <f t="shared" si="12"/>
        <v/>
      </c>
      <c r="V270" t="str">
        <f t="shared" si="14"/>
        <v/>
      </c>
      <c r="X270" t="s">
        <v>924</v>
      </c>
      <c r="Y270" s="13" t="s">
        <v>1546</v>
      </c>
    </row>
    <row r="271" spans="1:25" hidden="1" x14ac:dyDescent="0.35">
      <c r="A271" t="str">
        <v>MIN</v>
      </c>
      <c r="B271" t="str">
        <v>Minnesota Vikings</v>
      </c>
      <c r="C271" t="str">
        <v>RB</v>
      </c>
      <c r="D271" s="13" t="str">
        <v>Jordan Mason</v>
      </c>
      <c r="E271" s="13">
        <v>109.17180950543566</v>
      </c>
      <c r="F271" s="13">
        <v>6.4218711473785683</v>
      </c>
      <c r="H271">
        <v>269</v>
      </c>
      <c r="I271" t="str">
        <v>RB</v>
      </c>
      <c r="J271" t="str">
        <f t="shared" si="13"/>
        <v>CHI</v>
      </c>
      <c r="K271" s="10" t="str">
        <v>Travis Homer</v>
      </c>
      <c r="L271" s="10">
        <v>44.168836389541255</v>
      </c>
      <c r="M271">
        <f>_xlfn.XLOOKUP(K271,[2]Sheet5!$F:$F,[2]Sheet5!$J:$J,"NA")</f>
        <v>111</v>
      </c>
      <c r="N271">
        <v>74</v>
      </c>
      <c r="O271">
        <v>-37</v>
      </c>
      <c r="T271" t="s">
        <v>692</v>
      </c>
      <c r="U271" s="13" t="str">
        <f t="shared" si="12"/>
        <v/>
      </c>
      <c r="V271" t="str">
        <f t="shared" si="14"/>
        <v/>
      </c>
      <c r="X271" t="s">
        <v>692</v>
      </c>
      <c r="Y271" s="13">
        <v>12.086164056312429</v>
      </c>
    </row>
    <row r="272" spans="1:25" hidden="1" x14ac:dyDescent="0.35">
      <c r="A272" t="str">
        <v>MIN</v>
      </c>
      <c r="B272" t="str">
        <v>Minnesota Vikings</v>
      </c>
      <c r="C272" t="str">
        <v>RB</v>
      </c>
      <c r="D272" s="13" t="str">
        <v>Ty Chandler</v>
      </c>
      <c r="E272" s="13">
        <v>72.53716490890389</v>
      </c>
      <c r="F272" s="13">
        <v>4.2668920534649351</v>
      </c>
      <c r="H272">
        <v>270</v>
      </c>
      <c r="I272" t="str">
        <v>TE</v>
      </c>
      <c r="J272" t="str">
        <f t="shared" si="13"/>
        <v>NYG</v>
      </c>
      <c r="K272" s="10" t="str">
        <v>Daniel Bellinger</v>
      </c>
      <c r="L272" s="10">
        <v>43.448052550240128</v>
      </c>
      <c r="M272">
        <f>_xlfn.XLOOKUP(K272,[2]Sheet5!$F:$F,[2]Sheet5!$J:$J,"NA")</f>
        <v>66</v>
      </c>
      <c r="N272">
        <v>48</v>
      </c>
      <c r="O272">
        <v>-18</v>
      </c>
      <c r="T272" t="s">
        <v>768</v>
      </c>
      <c r="U272" s="13" t="str">
        <f t="shared" si="12"/>
        <v/>
      </c>
      <c r="V272" t="str">
        <f t="shared" si="14"/>
        <v/>
      </c>
      <c r="X272" t="s">
        <v>768</v>
      </c>
      <c r="Y272" s="13">
        <v>10.247680435496807</v>
      </c>
    </row>
    <row r="273" spans="1:25" hidden="1" x14ac:dyDescent="0.35">
      <c r="A273" t="str">
        <v>MIN</v>
      </c>
      <c r="B273" t="str">
        <v>Minnesota Vikings</v>
      </c>
      <c r="C273" t="str">
        <v>RB</v>
      </c>
      <c r="D273" s="13" t="str">
        <v>Zavier Scott</v>
      </c>
      <c r="E273" s="13">
        <v>13.126019967204677</v>
      </c>
      <c r="F273" s="13">
        <v>0.77211882160027512</v>
      </c>
      <c r="H273">
        <v>271</v>
      </c>
      <c r="I273" t="str">
        <v>TE</v>
      </c>
      <c r="J273" t="str">
        <f t="shared" si="13"/>
        <v>DAL</v>
      </c>
      <c r="K273" s="10" t="str">
        <v>Luke Schoonmaker</v>
      </c>
      <c r="L273" s="10">
        <v>43.203389897121994</v>
      </c>
      <c r="M273">
        <f>_xlfn.XLOOKUP(K273,[2]Sheet5!$F:$F,[2]Sheet5!$J:$J,"NA")</f>
        <v>43</v>
      </c>
      <c r="N273">
        <v>49</v>
      </c>
      <c r="O273">
        <v>6</v>
      </c>
      <c r="T273" t="s">
        <v>394</v>
      </c>
      <c r="U273" s="13" t="str">
        <f t="shared" si="12"/>
        <v/>
      </c>
      <c r="V273" t="str">
        <f t="shared" si="14"/>
        <v/>
      </c>
      <c r="X273" t="s">
        <v>394</v>
      </c>
      <c r="Y273" s="13">
        <v>11.656141099699587</v>
      </c>
    </row>
    <row r="274" spans="1:25" hidden="1" x14ac:dyDescent="0.35">
      <c r="A274" t="str">
        <v>MIN</v>
      </c>
      <c r="B274" t="str">
        <v>Minnesota Vikings</v>
      </c>
      <c r="C274" t="str">
        <v>RB</v>
      </c>
      <c r="D274" s="13" t="str">
        <v>All Other</v>
      </c>
      <c r="E274" s="13">
        <v>5.1445365782020769</v>
      </c>
      <c r="F274" s="13">
        <v>0.30261979871776923</v>
      </c>
      <c r="H274">
        <v>272</v>
      </c>
      <c r="I274" t="str">
        <v>TE</v>
      </c>
      <c r="J274" t="str">
        <f t="shared" si="13"/>
        <v>MIN</v>
      </c>
      <c r="K274" s="10" t="str">
        <v>Josh Oliver</v>
      </c>
      <c r="L274" s="10">
        <v>43.079596590840922</v>
      </c>
      <c r="M274">
        <f>_xlfn.XLOOKUP(K274,[2]Sheet5!$F:$F,[2]Sheet5!$J:$J,"NA")</f>
        <v>38</v>
      </c>
      <c r="N274">
        <v>50</v>
      </c>
      <c r="O274">
        <v>12</v>
      </c>
      <c r="T274" t="s">
        <v>962</v>
      </c>
      <c r="U274" s="13" t="str">
        <f t="shared" si="12"/>
        <v/>
      </c>
      <c r="V274" t="str">
        <f t="shared" si="14"/>
        <v/>
      </c>
      <c r="X274" t="s">
        <v>962</v>
      </c>
      <c r="Y274" s="13">
        <v>4.1090246173645637</v>
      </c>
    </row>
    <row r="275" spans="1:25" hidden="1" x14ac:dyDescent="0.35">
      <c r="A275" t="str">
        <v>MIN</v>
      </c>
      <c r="B275" t="str">
        <v>Minnesota Vikings</v>
      </c>
      <c r="C275" t="str">
        <v>RB</v>
      </c>
      <c r="D275" s="13">
        <v>0</v>
      </c>
      <c r="E275" s="13">
        <v>0</v>
      </c>
      <c r="F275" s="13">
        <v>0</v>
      </c>
      <c r="H275">
        <v>273</v>
      </c>
      <c r="I275" t="str">
        <v>RB</v>
      </c>
      <c r="J275" t="str">
        <f t="shared" si="13"/>
        <v>TB</v>
      </c>
      <c r="K275" s="10" t="str">
        <v>Sean Tucker</v>
      </c>
      <c r="L275" s="10">
        <v>42.751149498368044</v>
      </c>
      <c r="M275">
        <f>_xlfn.XLOOKUP(K275,[2]Sheet5!$F:$F,[2]Sheet5!$J:$J,"NA")</f>
        <v>57</v>
      </c>
      <c r="N275">
        <v>75</v>
      </c>
      <c r="O275">
        <v>18</v>
      </c>
      <c r="T275" t="s">
        <v>830</v>
      </c>
      <c r="U275" s="13" t="str">
        <f t="shared" si="12"/>
        <v/>
      </c>
      <c r="V275" t="str">
        <f t="shared" si="14"/>
        <v/>
      </c>
      <c r="X275" t="s">
        <v>830</v>
      </c>
      <c r="Y275" s="13">
        <v>5.1702385133050344</v>
      </c>
    </row>
    <row r="276" spans="1:25" x14ac:dyDescent="0.35">
      <c r="A276" t="str">
        <v>MIN</v>
      </c>
      <c r="B276" t="str">
        <v>Minnesota Vikings</v>
      </c>
      <c r="C276" t="str">
        <v>RB</v>
      </c>
      <c r="D276" s="13">
        <v>0</v>
      </c>
      <c r="E276" s="13">
        <v>0</v>
      </c>
      <c r="F276" s="13">
        <v>0</v>
      </c>
      <c r="H276">
        <v>274</v>
      </c>
      <c r="I276" t="str">
        <v>WR</v>
      </c>
      <c r="J276" t="str">
        <f t="shared" si="13"/>
        <v>KC</v>
      </c>
      <c r="K276" s="10" t="str">
        <v>Hollywood Brown</v>
      </c>
      <c r="L276" s="10">
        <v>42.187277204170897</v>
      </c>
      <c r="M276" t="str">
        <f>_xlfn.XLOOKUP(K276,[2]Sheet5!$F:$F,[2]Sheet5!$J:$J,"NA")</f>
        <v>NA</v>
      </c>
      <c r="N276">
        <v>118</v>
      </c>
      <c r="O276" t="e">
        <v>#VALUE!</v>
      </c>
      <c r="T276" t="s">
        <v>434</v>
      </c>
      <c r="U276" s="13" t="str">
        <f t="shared" si="12"/>
        <v/>
      </c>
      <c r="V276" t="str">
        <f t="shared" si="14"/>
        <v/>
      </c>
      <c r="X276" t="s">
        <v>434</v>
      </c>
      <c r="Y276" s="13">
        <v>0.20883672722922711</v>
      </c>
    </row>
    <row r="277" spans="1:25" hidden="1" x14ac:dyDescent="0.35">
      <c r="A277" t="str">
        <v>MIN</v>
      </c>
      <c r="B277" t="str">
        <v>Minnesota Vikings</v>
      </c>
      <c r="C277" t="str">
        <v>WR</v>
      </c>
      <c r="D277" s="13" t="str">
        <v>Justin Jefferson</v>
      </c>
      <c r="E277" s="13">
        <v>296.33101439349201</v>
      </c>
      <c r="F277" s="13">
        <v>17.431236140793647</v>
      </c>
      <c r="H277">
        <v>275</v>
      </c>
      <c r="I277" t="str">
        <v>RB</v>
      </c>
      <c r="J277" t="str">
        <f t="shared" si="13"/>
        <v>TEN</v>
      </c>
      <c r="K277" s="10" t="str">
        <v>Julius Chestnut</v>
      </c>
      <c r="L277" s="10">
        <v>41.564189321780695</v>
      </c>
      <c r="M277">
        <f>_xlfn.XLOOKUP(K277,[2]Sheet5!$F:$F,[2]Sheet5!$J:$J,"NA")</f>
        <v>100</v>
      </c>
      <c r="N277">
        <v>76</v>
      </c>
      <c r="O277">
        <v>-24</v>
      </c>
      <c r="T277" t="s">
        <v>860</v>
      </c>
      <c r="U277" s="13" t="str">
        <f t="shared" si="12"/>
        <v/>
      </c>
      <c r="V277" t="str">
        <f t="shared" si="14"/>
        <v/>
      </c>
      <c r="X277" t="s">
        <v>860</v>
      </c>
      <c r="Y277" s="13">
        <v>0.82730862746081923</v>
      </c>
    </row>
    <row r="278" spans="1:25" x14ac:dyDescent="0.35">
      <c r="A278" t="str">
        <v>MIN</v>
      </c>
      <c r="B278" t="str">
        <v>Minnesota Vikings</v>
      </c>
      <c r="C278" t="str">
        <v>WR</v>
      </c>
      <c r="D278" s="13" t="str">
        <v>Jordan Addison</v>
      </c>
      <c r="E278" s="13">
        <v>180.57296156823924</v>
      </c>
      <c r="F278" s="13">
        <v>10.621938915778779</v>
      </c>
      <c r="H278">
        <v>276</v>
      </c>
      <c r="I278" t="str">
        <v>WR</v>
      </c>
      <c r="J278" t="str">
        <f t="shared" si="13"/>
        <v>NYG</v>
      </c>
      <c r="K278" s="10" t="str">
        <v>Jalin Hyatt</v>
      </c>
      <c r="L278" s="10">
        <v>41.214854891038179</v>
      </c>
      <c r="M278">
        <f>_xlfn.XLOOKUP(K278,[2]Sheet5!$F:$F,[2]Sheet5!$J:$J,"NA")</f>
        <v>159</v>
      </c>
      <c r="N278">
        <v>119</v>
      </c>
      <c r="O278">
        <v>-40</v>
      </c>
      <c r="T278" t="s">
        <v>714</v>
      </c>
      <c r="U278" s="13" t="str">
        <f t="shared" si="12"/>
        <v/>
      </c>
      <c r="V278" t="str">
        <f t="shared" si="14"/>
        <v/>
      </c>
      <c r="X278" t="s">
        <v>714</v>
      </c>
      <c r="Y278" s="13">
        <v>0.77332835506936159</v>
      </c>
    </row>
    <row r="279" spans="1:25" hidden="1" x14ac:dyDescent="0.35">
      <c r="A279" t="str">
        <v>MIN</v>
      </c>
      <c r="B279" t="str">
        <v>Minnesota Vikings</v>
      </c>
      <c r="C279" t="str">
        <v>WR</v>
      </c>
      <c r="D279" s="13" t="str">
        <v>Jalen Nailor</v>
      </c>
      <c r="E279" s="13">
        <v>62.376513534012375</v>
      </c>
      <c r="F279" s="13">
        <v>3.669206678471316</v>
      </c>
      <c r="H279">
        <v>277</v>
      </c>
      <c r="I279" t="str">
        <v>RB</v>
      </c>
      <c r="J279" t="str">
        <f t="shared" si="13"/>
        <v>NYJ</v>
      </c>
      <c r="K279" s="10" t="str">
        <v>Isaiah Davis</v>
      </c>
      <c r="L279" s="10">
        <v>40.945598822862387</v>
      </c>
      <c r="M279">
        <f>_xlfn.XLOOKUP(K279,[2]Sheet5!$F:$F,[2]Sheet5!$J:$J,"NA")</f>
        <v>70</v>
      </c>
      <c r="N279">
        <v>77</v>
      </c>
      <c r="O279">
        <v>7</v>
      </c>
      <c r="T279" t="s">
        <v>899</v>
      </c>
      <c r="U279" s="13" t="str">
        <f t="shared" si="12"/>
        <v/>
      </c>
      <c r="V279" t="str">
        <f t="shared" si="14"/>
        <v/>
      </c>
      <c r="X279" t="s">
        <v>899</v>
      </c>
      <c r="Y279" s="13">
        <v>8.5304559524554477</v>
      </c>
    </row>
    <row r="280" spans="1:25" x14ac:dyDescent="0.35">
      <c r="A280" t="str">
        <v>MIN</v>
      </c>
      <c r="B280" t="str">
        <v>Minnesota Vikings</v>
      </c>
      <c r="C280" t="str">
        <v>WR</v>
      </c>
      <c r="D280" s="13" t="str">
        <v>Rondale Moore</v>
      </c>
      <c r="E280" s="13">
        <v>78.3979866230478</v>
      </c>
      <c r="F280" s="13">
        <v>4.6116462719439886</v>
      </c>
      <c r="H280">
        <v>278</v>
      </c>
      <c r="I280" t="str">
        <v>WR</v>
      </c>
      <c r="J280" t="str">
        <f t="shared" si="13"/>
        <v>CIN</v>
      </c>
      <c r="K280" s="10" t="str">
        <v>Jermaine Burton</v>
      </c>
      <c r="L280" s="10">
        <v>40.521177244675222</v>
      </c>
      <c r="M280">
        <f>_xlfn.XLOOKUP(K280,[2]Sheet5!$F:$F,[2]Sheet5!$J:$J,"NA")</f>
        <v>155</v>
      </c>
      <c r="N280">
        <v>120</v>
      </c>
      <c r="O280">
        <v>-35</v>
      </c>
      <c r="T280" t="s">
        <v>966</v>
      </c>
      <c r="U280" s="13" t="str">
        <f t="shared" si="12"/>
        <v/>
      </c>
      <c r="V280" t="str">
        <f t="shared" si="14"/>
        <v/>
      </c>
      <c r="X280" t="s">
        <v>966</v>
      </c>
      <c r="Y280" s="13">
        <v>9.2309672099487639</v>
      </c>
    </row>
    <row r="281" spans="1:25" hidden="1" x14ac:dyDescent="0.35">
      <c r="A281" t="str">
        <v>MIN</v>
      </c>
      <c r="B281" t="str">
        <v>Minnesota Vikings</v>
      </c>
      <c r="C281" t="str">
        <v>WR</v>
      </c>
      <c r="D281" s="13" t="str">
        <v>All Other</v>
      </c>
      <c r="E281" s="13">
        <v>7.9679171919125125</v>
      </c>
      <c r="F281" s="13">
        <v>0.46870101128897135</v>
      </c>
      <c r="H281">
        <v>279</v>
      </c>
      <c r="I281" t="str">
        <v>TE</v>
      </c>
      <c r="J281" t="str">
        <f t="shared" si="13"/>
        <v>SF</v>
      </c>
      <c r="K281" s="10" t="str">
        <v>Luke Farrell</v>
      </c>
      <c r="L281" s="10">
        <v>39.348705060540532</v>
      </c>
      <c r="M281">
        <f>_xlfn.XLOOKUP(K281,[2]Sheet5!$F:$F,[2]Sheet5!$J:$J,"NA")</f>
        <v>70</v>
      </c>
      <c r="N281">
        <v>51</v>
      </c>
      <c r="O281">
        <v>-19</v>
      </c>
      <c r="T281" t="s">
        <v>1119</v>
      </c>
      <c r="U281" s="13" t="str">
        <f t="shared" si="12"/>
        <v/>
      </c>
      <c r="V281" t="str">
        <f t="shared" si="14"/>
        <v/>
      </c>
      <c r="X281" t="s">
        <v>1119</v>
      </c>
      <c r="Y281" s="13">
        <v>7.0769637735919027</v>
      </c>
    </row>
    <row r="282" spans="1:25" hidden="1" x14ac:dyDescent="0.35">
      <c r="A282" t="str">
        <v>MIN</v>
      </c>
      <c r="B282" t="str">
        <v>Minnesota Vikings</v>
      </c>
      <c r="C282" t="str">
        <v>WR</v>
      </c>
      <c r="D282" s="13">
        <v>0</v>
      </c>
      <c r="E282" s="13">
        <v>0</v>
      </c>
      <c r="F282" s="13">
        <v>0</v>
      </c>
      <c r="H282">
        <v>280</v>
      </c>
      <c r="I282" t="str">
        <v>TE</v>
      </c>
      <c r="J282" t="str">
        <f t="shared" si="13"/>
        <v>DET</v>
      </c>
      <c r="K282" s="10" t="str">
        <v>Brock Wright</v>
      </c>
      <c r="L282" s="10">
        <v>39.290585256026318</v>
      </c>
      <c r="M282">
        <f>_xlfn.XLOOKUP(K282,[2]Sheet5!$F:$F,[2]Sheet5!$J:$J,"NA")</f>
        <v>55</v>
      </c>
      <c r="N282">
        <v>52</v>
      </c>
      <c r="O282">
        <v>-3</v>
      </c>
      <c r="T282" t="s">
        <v>832</v>
      </c>
      <c r="U282" s="13" t="str">
        <f t="shared" si="12"/>
        <v/>
      </c>
      <c r="V282" t="str">
        <f t="shared" si="14"/>
        <v/>
      </c>
      <c r="X282" t="s">
        <v>832</v>
      </c>
      <c r="Y282" s="13">
        <v>17.222481011735812</v>
      </c>
    </row>
    <row r="283" spans="1:25" hidden="1" x14ac:dyDescent="0.35">
      <c r="A283" t="str">
        <v>MIN</v>
      </c>
      <c r="B283" t="str">
        <v>Minnesota Vikings</v>
      </c>
      <c r="C283" t="str">
        <v>WR</v>
      </c>
      <c r="D283" s="13">
        <v>0</v>
      </c>
      <c r="E283" s="13">
        <v>0</v>
      </c>
      <c r="F283" s="13">
        <v>0</v>
      </c>
      <c r="H283">
        <v>281</v>
      </c>
      <c r="I283" t="str">
        <v>RB</v>
      </c>
      <c r="J283" t="str">
        <f t="shared" si="13"/>
        <v>SEA</v>
      </c>
      <c r="K283" s="10" t="str">
        <v>Kenny McIntosh</v>
      </c>
      <c r="L283" s="10">
        <v>38.960713111845614</v>
      </c>
      <c r="M283">
        <f>_xlfn.XLOOKUP(K283,[2]Sheet5!$F:$F,[2]Sheet5!$J:$J,"NA")</f>
        <v>94</v>
      </c>
      <c r="N283">
        <v>78</v>
      </c>
      <c r="O283">
        <v>-16</v>
      </c>
    </row>
    <row r="284" spans="1:25" hidden="1" x14ac:dyDescent="0.35">
      <c r="A284" t="str">
        <v>MIN</v>
      </c>
      <c r="B284" t="str">
        <v>Minnesota Vikings</v>
      </c>
      <c r="C284" t="str">
        <v>TE</v>
      </c>
      <c r="D284" s="13" t="str">
        <v>T.J. Hockenson</v>
      </c>
      <c r="E284" s="13">
        <v>140.40228490005131</v>
      </c>
      <c r="F284" s="13">
        <v>8.2589579352971363</v>
      </c>
      <c r="H284">
        <v>282</v>
      </c>
      <c r="I284" t="str">
        <v>TE</v>
      </c>
      <c r="J284" t="str">
        <f t="shared" si="13"/>
        <v>LAR</v>
      </c>
      <c r="K284" s="10" t="str">
        <v>Colby Parkinson</v>
      </c>
      <c r="L284" s="10">
        <v>38.127620398074122</v>
      </c>
      <c r="M284">
        <f>_xlfn.XLOOKUP(K284,[2]Sheet5!$F:$F,[2]Sheet5!$J:$J,"NA")</f>
        <v>39</v>
      </c>
      <c r="N284">
        <v>53</v>
      </c>
      <c r="O284">
        <v>14</v>
      </c>
    </row>
    <row r="285" spans="1:25" hidden="1" x14ac:dyDescent="0.35">
      <c r="A285" t="str">
        <v>MIN</v>
      </c>
      <c r="B285" t="str">
        <v>Minnesota Vikings</v>
      </c>
      <c r="C285" t="str">
        <v>TE</v>
      </c>
      <c r="D285" s="13" t="str">
        <v>Josh Oliver</v>
      </c>
      <c r="E285" s="13">
        <v>43.079596590840922</v>
      </c>
      <c r="F285" s="13">
        <v>2.5340939171082897</v>
      </c>
      <c r="H285">
        <v>283</v>
      </c>
      <c r="I285" t="str">
        <v>TE</v>
      </c>
      <c r="J285" t="str">
        <f t="shared" si="13"/>
        <v>PIT</v>
      </c>
      <c r="K285" s="10" t="str">
        <v>Darnell Washington</v>
      </c>
      <c r="L285" s="10">
        <v>37.8074061253389</v>
      </c>
      <c r="M285">
        <f>_xlfn.XLOOKUP(K285,[2]Sheet5!$F:$F,[2]Sheet5!$J:$J,"NA")</f>
        <v>48</v>
      </c>
      <c r="N285">
        <v>54</v>
      </c>
      <c r="O285">
        <v>6</v>
      </c>
    </row>
    <row r="286" spans="1:25" hidden="1" x14ac:dyDescent="0.35">
      <c r="A286" t="str">
        <v>MIN</v>
      </c>
      <c r="B286" t="str">
        <v>Minnesota Vikings</v>
      </c>
      <c r="C286" t="str">
        <v>TE</v>
      </c>
      <c r="D286" s="13" t="str">
        <v>All Other</v>
      </c>
      <c r="E286" s="13">
        <v>9.8494639156518424</v>
      </c>
      <c r="F286" s="13">
        <v>0.57938023033246133</v>
      </c>
      <c r="H286">
        <v>284</v>
      </c>
      <c r="I286" t="str">
        <v>TE</v>
      </c>
      <c r="J286" t="str">
        <f t="shared" si="13"/>
        <v>WAS</v>
      </c>
      <c r="K286" s="10" t="str">
        <v>John Bates</v>
      </c>
      <c r="L286" s="10">
        <v>37.600776946983515</v>
      </c>
      <c r="M286">
        <f>_xlfn.XLOOKUP(K286,[2]Sheet5!$F:$F,[2]Sheet5!$J:$J,"NA")</f>
        <v>79</v>
      </c>
      <c r="N286">
        <v>55</v>
      </c>
      <c r="O286">
        <v>-24</v>
      </c>
    </row>
    <row r="287" spans="1:25" hidden="1" x14ac:dyDescent="0.35">
      <c r="A287" t="str">
        <v>MIN</v>
      </c>
      <c r="B287" t="str">
        <v>Minnesota Vikings</v>
      </c>
      <c r="C287" t="str">
        <v>TE</v>
      </c>
      <c r="D287" s="13">
        <v>0</v>
      </c>
      <c r="E287" s="13">
        <v>3.7589698903627711</v>
      </c>
      <c r="F287" s="13">
        <v>0.22111587590369242</v>
      </c>
      <c r="H287">
        <v>285</v>
      </c>
      <c r="I287" t="str">
        <v>RB</v>
      </c>
      <c r="J287" t="str">
        <f t="shared" si="13"/>
        <v>DET</v>
      </c>
      <c r="K287" s="10" t="str">
        <v>Craig Reynolds</v>
      </c>
      <c r="L287" s="10">
        <v>37.405404620575986</v>
      </c>
      <c r="M287">
        <f>_xlfn.XLOOKUP(K287,[2]Sheet5!$F:$F,[2]Sheet5!$J:$J,"NA")</f>
        <v>96</v>
      </c>
      <c r="N287">
        <v>79</v>
      </c>
      <c r="O287">
        <v>-17</v>
      </c>
    </row>
    <row r="288" spans="1:25" hidden="1" x14ac:dyDescent="0.35">
      <c r="A288" t="str">
        <v>MIN</v>
      </c>
      <c r="B288" t="str">
        <v>Minnesota Vikings</v>
      </c>
      <c r="C288" t="str">
        <v>TE</v>
      </c>
      <c r="D288" s="13">
        <v>0</v>
      </c>
      <c r="E288" s="13">
        <v>2.1436289237182535</v>
      </c>
      <c r="F288" s="13">
        <v>0.1260958190422502</v>
      </c>
      <c r="H288">
        <v>286</v>
      </c>
      <c r="I288" t="str">
        <v>RB</v>
      </c>
      <c r="J288" t="str">
        <f t="shared" si="13"/>
        <v>WAS</v>
      </c>
      <c r="K288" s="10" t="str">
        <v>Jeremy McNichols</v>
      </c>
      <c r="L288" s="10">
        <v>37.23345530755654</v>
      </c>
      <c r="M288">
        <f>_xlfn.XLOOKUP(K288,[2]Sheet5!$F:$F,[2]Sheet5!$J:$J,"NA")</f>
        <v>59</v>
      </c>
      <c r="N288">
        <v>80</v>
      </c>
      <c r="O288">
        <v>21</v>
      </c>
    </row>
    <row r="289" spans="1:15" hidden="1" x14ac:dyDescent="0.35">
      <c r="A289" t="str">
        <v>MIA</v>
      </c>
      <c r="B289" t="str">
        <v>Miami Dolphins</v>
      </c>
      <c r="C289" t="str">
        <v>QB</v>
      </c>
      <c r="D289" s="13" t="str">
        <v>Tua Tagovailoa</v>
      </c>
      <c r="E289" s="13">
        <v>272.90473700263811</v>
      </c>
      <c r="F289" s="13">
        <v>16.053219823684596</v>
      </c>
      <c r="H289">
        <v>287</v>
      </c>
      <c r="I289" t="str">
        <v>RB</v>
      </c>
      <c r="J289" t="str">
        <f t="shared" si="13"/>
        <v>SF</v>
      </c>
      <c r="K289" s="10" t="str">
        <v>Patrick Taylor</v>
      </c>
      <c r="L289" s="10">
        <v>36.673864951494444</v>
      </c>
      <c r="M289">
        <f>_xlfn.XLOOKUP(K289,[2]Sheet5!$F:$F,[2]Sheet5!$J:$J,"NA")</f>
        <v>85</v>
      </c>
      <c r="N289">
        <v>81</v>
      </c>
      <c r="O289">
        <v>-4</v>
      </c>
    </row>
    <row r="290" spans="1:15" hidden="1" x14ac:dyDescent="0.35">
      <c r="A290" t="str">
        <v>MIA</v>
      </c>
      <c r="B290" t="str">
        <v>Miami Dolphins</v>
      </c>
      <c r="C290" t="str">
        <v>QB</v>
      </c>
      <c r="D290" s="13" t="str">
        <v>Zach Wilson</v>
      </c>
      <c r="E290" s="13">
        <v>16.306174557221524</v>
      </c>
      <c r="F290" s="13">
        <v>0.95918673866008963</v>
      </c>
      <c r="H290">
        <v>288</v>
      </c>
      <c r="I290" t="str">
        <v>RB</v>
      </c>
      <c r="J290" t="str">
        <f t="shared" si="13"/>
        <v>LAR</v>
      </c>
      <c r="K290" s="10" t="str">
        <v>Ronnie Rivers</v>
      </c>
      <c r="L290" s="10">
        <v>35.777337484861292</v>
      </c>
      <c r="M290">
        <f>_xlfn.XLOOKUP(K290,[2]Sheet5!$F:$F,[2]Sheet5!$J:$J,"NA")</f>
        <v>98</v>
      </c>
      <c r="N290">
        <v>82</v>
      </c>
      <c r="O290">
        <v>-16</v>
      </c>
    </row>
    <row r="291" spans="1:15" hidden="1" x14ac:dyDescent="0.35">
      <c r="A291" t="str">
        <v>MIA</v>
      </c>
      <c r="B291" t="str">
        <v>Miami Dolphins</v>
      </c>
      <c r="C291" t="str">
        <v>QB</v>
      </c>
      <c r="D291" s="13" t="str">
        <v>All Other</v>
      </c>
      <c r="E291" s="13">
        <v>4.7168378111533267</v>
      </c>
      <c r="F291" s="13">
        <v>0.27746104771490154</v>
      </c>
      <c r="H291">
        <v>289</v>
      </c>
      <c r="I291" t="str">
        <v>TE</v>
      </c>
      <c r="J291" t="str">
        <f t="shared" si="13"/>
        <v>CHI</v>
      </c>
      <c r="K291" s="10" t="str">
        <v>Durham Smythe</v>
      </c>
      <c r="L291" s="10">
        <v>35.682197135745312</v>
      </c>
      <c r="M291">
        <f>_xlfn.XLOOKUP(K291,[2]Sheet5!$F:$F,[2]Sheet5!$J:$J,"NA")</f>
        <v>80</v>
      </c>
      <c r="N291">
        <v>56</v>
      </c>
      <c r="O291">
        <v>-24</v>
      </c>
    </row>
    <row r="292" spans="1:15" hidden="1" x14ac:dyDescent="0.35">
      <c r="A292" t="str">
        <v>MIA</v>
      </c>
      <c r="B292" t="str">
        <v>Miami Dolphins</v>
      </c>
      <c r="C292" t="str">
        <v>QB</v>
      </c>
      <c r="D292" s="13">
        <v>0</v>
      </c>
      <c r="E292" s="13">
        <v>3.6195141527570174</v>
      </c>
      <c r="F292" s="13">
        <v>0.21291259722100103</v>
      </c>
      <c r="H292">
        <v>290</v>
      </c>
      <c r="I292" t="str">
        <v>TE</v>
      </c>
      <c r="J292" t="str">
        <f t="shared" si="13"/>
        <v>PHI</v>
      </c>
      <c r="K292" s="10" t="str">
        <v>Grant Calcaterra</v>
      </c>
      <c r="L292" s="10">
        <v>35.539112481055291</v>
      </c>
      <c r="M292">
        <f>_xlfn.XLOOKUP(K292,[2]Sheet5!$F:$F,[2]Sheet5!$J:$J,"NA")</f>
        <v>41</v>
      </c>
      <c r="N292">
        <v>57</v>
      </c>
      <c r="O292">
        <v>16</v>
      </c>
    </row>
    <row r="293" spans="1:15" hidden="1" x14ac:dyDescent="0.35">
      <c r="A293" t="str">
        <v>MIA</v>
      </c>
      <c r="B293" t="str">
        <v>Miami Dolphins</v>
      </c>
      <c r="C293" t="str">
        <v>QB</v>
      </c>
      <c r="D293" s="13">
        <v>0</v>
      </c>
      <c r="E293" s="13">
        <v>6.3573681626600296</v>
      </c>
      <c r="F293" s="13">
        <v>0.37396283309764877</v>
      </c>
      <c r="H293">
        <v>291</v>
      </c>
      <c r="I293" t="str">
        <v>TE</v>
      </c>
      <c r="J293" t="str">
        <f t="shared" si="13"/>
        <v>TEN</v>
      </c>
      <c r="K293" s="10" t="str">
        <v>Josh Whyle</v>
      </c>
      <c r="L293" s="10">
        <v>35.492562959559891</v>
      </c>
      <c r="M293">
        <f>_xlfn.XLOOKUP(K293,[2]Sheet5!$F:$F,[2]Sheet5!$J:$J,"NA")</f>
        <v>40</v>
      </c>
      <c r="N293">
        <v>58</v>
      </c>
      <c r="O293">
        <v>18</v>
      </c>
    </row>
    <row r="294" spans="1:15" hidden="1" x14ac:dyDescent="0.35">
      <c r="A294" t="str">
        <v>MIA</v>
      </c>
      <c r="B294" t="str">
        <v>Miami Dolphins</v>
      </c>
      <c r="C294" t="str">
        <v>QB</v>
      </c>
      <c r="D294" s="13">
        <v>0</v>
      </c>
      <c r="E294" s="13">
        <v>0</v>
      </c>
      <c r="F294" s="13">
        <v>0</v>
      </c>
      <c r="H294">
        <v>292</v>
      </c>
      <c r="I294" t="str">
        <v>RB</v>
      </c>
      <c r="J294" t="str">
        <f t="shared" si="13"/>
        <v>LV</v>
      </c>
      <c r="K294" s="10" t="str">
        <v>Zamir White</v>
      </c>
      <c r="L294" s="10">
        <v>34.917320315168425</v>
      </c>
      <c r="M294">
        <f>_xlfn.XLOOKUP(K294,[2]Sheet5!$F:$F,[2]Sheet5!$J:$J,"NA")</f>
        <v>86</v>
      </c>
      <c r="N294">
        <v>83</v>
      </c>
      <c r="O294">
        <v>-3</v>
      </c>
    </row>
    <row r="295" spans="1:15" hidden="1" x14ac:dyDescent="0.35">
      <c r="A295" t="str">
        <v>MIA</v>
      </c>
      <c r="B295" t="str">
        <v>Miami Dolphins</v>
      </c>
      <c r="C295" t="str">
        <v>QB</v>
      </c>
      <c r="D295" s="13">
        <v>0</v>
      </c>
      <c r="E295" s="13">
        <v>0</v>
      </c>
      <c r="F295" s="13">
        <v>0</v>
      </c>
      <c r="H295">
        <v>293</v>
      </c>
      <c r="I295" t="str">
        <v>TE</v>
      </c>
      <c r="J295" t="str">
        <f t="shared" si="13"/>
        <v>IND</v>
      </c>
      <c r="K295" s="10" t="str">
        <v>Will Mallory</v>
      </c>
      <c r="L295" s="10">
        <v>34.658642056845359</v>
      </c>
      <c r="M295">
        <f>_xlfn.XLOOKUP(K295,[2]Sheet5!$F:$F,[2]Sheet5!$J:$J,"NA")</f>
        <v>96</v>
      </c>
      <c r="N295">
        <v>59</v>
      </c>
      <c r="O295">
        <v>-37</v>
      </c>
    </row>
    <row r="296" spans="1:15" x14ac:dyDescent="0.35">
      <c r="A296" t="str">
        <v>MIA</v>
      </c>
      <c r="B296" t="str">
        <v>Miami Dolphins</v>
      </c>
      <c r="C296" t="str">
        <v>RB</v>
      </c>
      <c r="D296" s="13" t="str">
        <v>De'Von Achane</v>
      </c>
      <c r="E296" s="13">
        <v>175.97973779398365</v>
      </c>
      <c r="F296" s="13">
        <v>10.351749281999037</v>
      </c>
      <c r="H296">
        <v>294</v>
      </c>
      <c r="I296" t="str">
        <v>WR</v>
      </c>
      <c r="J296" t="str">
        <f t="shared" si="13"/>
        <v>CLE</v>
      </c>
      <c r="K296" s="10" t="str">
        <v>Jamari Thrash</v>
      </c>
      <c r="L296" s="10">
        <v>33.764862648360541</v>
      </c>
      <c r="M296">
        <f>_xlfn.XLOOKUP(K296,[2]Sheet5!$F:$F,[2]Sheet5!$J:$J,"NA")</f>
        <v>191</v>
      </c>
      <c r="N296">
        <v>121</v>
      </c>
      <c r="O296">
        <v>-70</v>
      </c>
    </row>
    <row r="297" spans="1:15" hidden="1" x14ac:dyDescent="0.35">
      <c r="A297" t="str">
        <v>MIA</v>
      </c>
      <c r="B297" t="str">
        <v>Miami Dolphins</v>
      </c>
      <c r="C297" t="str">
        <v>RB</v>
      </c>
      <c r="D297" s="13" t="str">
        <v>Jaylen Wright</v>
      </c>
      <c r="E297" s="13">
        <v>66.39875129001598</v>
      </c>
      <c r="F297" s="13">
        <v>3.9058088994127047</v>
      </c>
      <c r="H297">
        <v>295</v>
      </c>
      <c r="I297" t="str">
        <v>TE</v>
      </c>
      <c r="J297" t="str">
        <f t="shared" si="13"/>
        <v>MIA</v>
      </c>
      <c r="K297" s="10" t="str">
        <v>Julian Hill</v>
      </c>
      <c r="L297" s="10">
        <v>33.299589091332415</v>
      </c>
      <c r="M297">
        <f>_xlfn.XLOOKUP(K297,[2]Sheet5!$F:$F,[2]Sheet5!$J:$J,"NA")</f>
        <v>68</v>
      </c>
      <c r="N297">
        <v>60</v>
      </c>
      <c r="O297">
        <v>-8</v>
      </c>
    </row>
    <row r="298" spans="1:15" hidden="1" x14ac:dyDescent="0.35">
      <c r="A298" t="str">
        <v>MIA</v>
      </c>
      <c r="B298" t="str">
        <v>Miami Dolphins</v>
      </c>
      <c r="C298" t="str">
        <v>RB</v>
      </c>
      <c r="D298" s="13" t="str">
        <v>Alexander Mattison</v>
      </c>
      <c r="E298" s="13">
        <v>102.78848292106696</v>
      </c>
      <c r="F298" s="13">
        <v>6.0463813482980564</v>
      </c>
      <c r="H298">
        <v>296</v>
      </c>
      <c r="I298" t="str">
        <v>RB</v>
      </c>
      <c r="J298" t="str">
        <f t="shared" si="13"/>
        <v>IND</v>
      </c>
      <c r="K298" s="10" t="str">
        <v>Tyler Goodson</v>
      </c>
      <c r="L298" s="10">
        <v>33.22625903006211</v>
      </c>
      <c r="M298">
        <f>_xlfn.XLOOKUP(K298,[2]Sheet5!$F:$F,[2]Sheet5!$J:$J,"NA")</f>
        <v>71</v>
      </c>
      <c r="N298">
        <v>84</v>
      </c>
      <c r="O298">
        <v>13</v>
      </c>
    </row>
    <row r="299" spans="1:15" hidden="1" x14ac:dyDescent="0.35">
      <c r="A299" t="str">
        <v>MIA</v>
      </c>
      <c r="B299" t="str">
        <v>Miami Dolphins</v>
      </c>
      <c r="C299" t="str">
        <v>RB</v>
      </c>
      <c r="D299" s="13" t="str">
        <v>All Other</v>
      </c>
      <c r="E299" s="13">
        <v>15.588540067742304</v>
      </c>
      <c r="F299" s="13">
        <v>0.916972945161312</v>
      </c>
      <c r="H299">
        <v>297</v>
      </c>
      <c r="I299" t="str">
        <v>RB</v>
      </c>
      <c r="J299" t="str">
        <f t="shared" si="13"/>
        <v>CAR</v>
      </c>
      <c r="K299" s="10" t="str">
        <v>Jonathon Brooks</v>
      </c>
      <c r="L299" s="10">
        <v>32.726523122092566</v>
      </c>
      <c r="M299">
        <f>_xlfn.XLOOKUP(K299,[2]Sheet5!$F:$F,[2]Sheet5!$J:$J,"NA")</f>
        <v>108</v>
      </c>
      <c r="N299">
        <v>85</v>
      </c>
      <c r="O299">
        <v>-23</v>
      </c>
    </row>
    <row r="300" spans="1:15" hidden="1" x14ac:dyDescent="0.35">
      <c r="A300" t="str">
        <v>MIA</v>
      </c>
      <c r="B300" t="str">
        <v>Miami Dolphins</v>
      </c>
      <c r="C300" t="str">
        <v>RB</v>
      </c>
      <c r="D300" s="13">
        <v>0</v>
      </c>
      <c r="E300" s="13">
        <v>5.9280019404971416</v>
      </c>
      <c r="F300" s="13">
        <v>0.34870599649983186</v>
      </c>
      <c r="H300">
        <v>298</v>
      </c>
      <c r="I300" t="str">
        <v>RB</v>
      </c>
      <c r="J300" t="str">
        <f t="shared" si="13"/>
        <v>LAC</v>
      </c>
      <c r="K300" s="10" t="str">
        <v>Hassan Haskins</v>
      </c>
      <c r="L300" s="10">
        <v>32.014763925475698</v>
      </c>
      <c r="M300">
        <f>_xlfn.XLOOKUP(K300,[2]Sheet5!$F:$F,[2]Sheet5!$J:$J,"NA")</f>
        <v>80</v>
      </c>
      <c r="N300">
        <v>86</v>
      </c>
      <c r="O300">
        <v>6</v>
      </c>
    </row>
    <row r="301" spans="1:15" hidden="1" x14ac:dyDescent="0.35">
      <c r="A301" t="str">
        <v>MIA</v>
      </c>
      <c r="B301" t="str">
        <v>Miami Dolphins</v>
      </c>
      <c r="C301" t="str">
        <v>RB</v>
      </c>
      <c r="D301" s="13">
        <v>0</v>
      </c>
      <c r="E301" s="13">
        <v>0</v>
      </c>
      <c r="F301" s="13">
        <v>0</v>
      </c>
      <c r="H301">
        <v>299</v>
      </c>
      <c r="I301" t="str">
        <v>RB</v>
      </c>
      <c r="J301" t="str">
        <f t="shared" si="13"/>
        <v>DAL</v>
      </c>
      <c r="K301" s="10" t="str">
        <v>Deuce Vaughn</v>
      </c>
      <c r="L301" s="10">
        <v>31.645227106500059</v>
      </c>
      <c r="M301">
        <f>_xlfn.XLOOKUP(K301,[2]Sheet5!$F:$F,[2]Sheet5!$J:$J,"NA")</f>
        <v>101</v>
      </c>
      <c r="N301">
        <v>87</v>
      </c>
      <c r="O301">
        <v>-14</v>
      </c>
    </row>
    <row r="302" spans="1:15" hidden="1" x14ac:dyDescent="0.35">
      <c r="A302" t="str">
        <v>MIA</v>
      </c>
      <c r="B302" t="str">
        <v>Miami Dolphins</v>
      </c>
      <c r="C302" t="str">
        <v>RB</v>
      </c>
      <c r="D302" s="13">
        <v>0</v>
      </c>
      <c r="E302" s="13">
        <v>0</v>
      </c>
      <c r="F302" s="13">
        <v>0</v>
      </c>
      <c r="H302">
        <v>300</v>
      </c>
      <c r="I302" t="str">
        <v>TE</v>
      </c>
      <c r="J302" t="str">
        <f t="shared" si="13"/>
        <v>ATL</v>
      </c>
      <c r="K302" s="10" t="str">
        <v>Charlie Woerner</v>
      </c>
      <c r="L302" s="10">
        <v>30.455792891094099</v>
      </c>
      <c r="M302">
        <f>_xlfn.XLOOKUP(K302,[2]Sheet5!$F:$F,[2]Sheet5!$J:$J,"NA")</f>
        <v>86</v>
      </c>
      <c r="N302">
        <v>61</v>
      </c>
      <c r="O302">
        <v>-25</v>
      </c>
    </row>
    <row r="303" spans="1:15" hidden="1" x14ac:dyDescent="0.35">
      <c r="A303" t="str">
        <v>MIA</v>
      </c>
      <c r="B303" t="str">
        <v>Miami Dolphins</v>
      </c>
      <c r="C303" t="str">
        <v>WR</v>
      </c>
      <c r="D303" s="13" t="str">
        <v>Tyreek Hill</v>
      </c>
      <c r="E303" s="13">
        <v>295.29494209015564</v>
      </c>
      <c r="F303" s="13">
        <v>17.370290711185625</v>
      </c>
      <c r="H303">
        <v>301</v>
      </c>
      <c r="I303" t="str">
        <v>RB</v>
      </c>
      <c r="J303" t="str">
        <f t="shared" si="13"/>
        <v>NO</v>
      </c>
      <c r="K303" s="10" t="str">
        <v>Jordan Mims</v>
      </c>
      <c r="L303" s="10">
        <v>28.581923208423525</v>
      </c>
      <c r="M303">
        <f>_xlfn.XLOOKUP(K303,[2]Sheet5!$F:$F,[2]Sheet5!$J:$J,"NA")</f>
        <v>92</v>
      </c>
      <c r="N303">
        <v>88</v>
      </c>
      <c r="O303">
        <v>-4</v>
      </c>
    </row>
    <row r="304" spans="1:15" hidden="1" x14ac:dyDescent="0.35">
      <c r="A304" t="str">
        <v>MIA</v>
      </c>
      <c r="B304" t="str">
        <v>Miami Dolphins</v>
      </c>
      <c r="C304" t="str">
        <v>WR</v>
      </c>
      <c r="D304" s="13" t="str">
        <v>Jaylen Waddle</v>
      </c>
      <c r="E304" s="13">
        <v>216.27617812395914</v>
      </c>
      <c r="F304" s="13">
        <v>12.722128124938774</v>
      </c>
      <c r="H304">
        <v>302</v>
      </c>
      <c r="I304" t="str">
        <v>RB</v>
      </c>
      <c r="J304" t="str">
        <f t="shared" si="13"/>
        <v>HOU</v>
      </c>
      <c r="K304" s="10" t="str">
        <v>Dare Ogunbowale</v>
      </c>
      <c r="L304" s="10">
        <v>27.632598699127424</v>
      </c>
      <c r="M304">
        <f>_xlfn.XLOOKUP(K304,[2]Sheet5!$F:$F,[2]Sheet5!$J:$J,"NA")</f>
        <v>64</v>
      </c>
      <c r="N304">
        <v>89</v>
      </c>
      <c r="O304">
        <v>25</v>
      </c>
    </row>
    <row r="305" spans="1:15" hidden="1" x14ac:dyDescent="0.35">
      <c r="A305" t="str">
        <v>MIA</v>
      </c>
      <c r="B305" t="str">
        <v>Miami Dolphins</v>
      </c>
      <c r="C305" t="str">
        <v>WR</v>
      </c>
      <c r="D305" s="13" t="str">
        <v>Nick Westbrook-Ikhine</v>
      </c>
      <c r="E305" s="13">
        <v>81.017405903746706</v>
      </c>
      <c r="F305" s="13">
        <v>4.765729759043924</v>
      </c>
      <c r="H305">
        <v>303</v>
      </c>
      <c r="I305" t="str">
        <v>RB</v>
      </c>
      <c r="J305" t="str">
        <f t="shared" si="13"/>
        <v>GB</v>
      </c>
      <c r="K305" s="10" t="str">
        <v>MarShawn Lloyd</v>
      </c>
      <c r="L305" s="10">
        <v>27.435144208709861</v>
      </c>
      <c r="M305">
        <f>_xlfn.XLOOKUP(K305,[2]Sheet5!$F:$F,[2]Sheet5!$J:$J,"NA")</f>
        <v>122</v>
      </c>
      <c r="N305">
        <v>90</v>
      </c>
      <c r="O305">
        <v>-32</v>
      </c>
    </row>
    <row r="306" spans="1:15" hidden="1" x14ac:dyDescent="0.35">
      <c r="A306" t="str">
        <v>MIA</v>
      </c>
      <c r="B306" t="str">
        <v>Miami Dolphins</v>
      </c>
      <c r="C306" t="str">
        <v>WR</v>
      </c>
      <c r="D306" s="13" t="str">
        <v>Malik Washington</v>
      </c>
      <c r="E306" s="13">
        <v>46.384181517587827</v>
      </c>
      <c r="F306" s="13">
        <v>2.7284812657404602</v>
      </c>
      <c r="H306">
        <v>304</v>
      </c>
      <c r="I306" t="str">
        <v>RB</v>
      </c>
      <c r="J306" t="str">
        <f t="shared" si="13"/>
        <v>ATL</v>
      </c>
      <c r="K306" s="10" t="str">
        <v>Carlos Washington</v>
      </c>
      <c r="L306" s="10">
        <v>27.304308742181057</v>
      </c>
      <c r="M306" t="str">
        <f>_xlfn.XLOOKUP(K306,[2]Sheet5!$F:$F,[2]Sheet5!$J:$J,"NA")</f>
        <v>NA</v>
      </c>
      <c r="N306">
        <v>91</v>
      </c>
      <c r="O306" t="e">
        <v>#VALUE!</v>
      </c>
    </row>
    <row r="307" spans="1:15" hidden="1" x14ac:dyDescent="0.35">
      <c r="A307" t="str">
        <v>MIA</v>
      </c>
      <c r="B307" t="str">
        <v>Miami Dolphins</v>
      </c>
      <c r="C307" t="str">
        <v>WR</v>
      </c>
      <c r="D307" s="13" t="str">
        <v>All Other</v>
      </c>
      <c r="E307" s="13">
        <v>8.1866144328874579</v>
      </c>
      <c r="F307" s="13">
        <v>0.48156555487573283</v>
      </c>
      <c r="H307">
        <v>305</v>
      </c>
      <c r="I307" t="str">
        <v>RB</v>
      </c>
      <c r="J307" t="str">
        <f t="shared" si="13"/>
        <v>JAX</v>
      </c>
      <c r="K307" s="10" t="str">
        <v>Keilan Robinson</v>
      </c>
      <c r="L307" s="10">
        <v>27.274678020890651</v>
      </c>
      <c r="M307" t="str">
        <f>_xlfn.XLOOKUP(K307,[2]Sheet5!$F:$F,[2]Sheet5!$J:$J,"NA")</f>
        <v>NA</v>
      </c>
      <c r="N307">
        <v>92</v>
      </c>
      <c r="O307" t="e">
        <v>#VALUE!</v>
      </c>
    </row>
    <row r="308" spans="1:15" hidden="1" x14ac:dyDescent="0.35">
      <c r="A308" t="str">
        <v>MIA</v>
      </c>
      <c r="B308" t="str">
        <v>Miami Dolphins</v>
      </c>
      <c r="C308" t="str">
        <v>WR</v>
      </c>
      <c r="D308" s="13">
        <v>0</v>
      </c>
      <c r="E308" s="13">
        <v>0</v>
      </c>
      <c r="F308" s="13">
        <v>0</v>
      </c>
      <c r="H308">
        <v>306</v>
      </c>
      <c r="I308" t="str">
        <v>RB</v>
      </c>
      <c r="J308" t="str">
        <f t="shared" si="13"/>
        <v>NO</v>
      </c>
      <c r="K308" s="10" t="str">
        <v>Velus Jones</v>
      </c>
      <c r="L308" s="10">
        <v>26.099922109826679</v>
      </c>
      <c r="M308">
        <f>_xlfn.XLOOKUP(K308,[2]Sheet5!$F:$F,[2]Sheet5!$J:$J,"NA")</f>
        <v>121</v>
      </c>
      <c r="N308">
        <v>93</v>
      </c>
      <c r="O308">
        <v>-28</v>
      </c>
    </row>
    <row r="309" spans="1:15" hidden="1" x14ac:dyDescent="0.35">
      <c r="A309" t="str">
        <v>MIA</v>
      </c>
      <c r="B309" t="str">
        <v>Miami Dolphins</v>
      </c>
      <c r="C309" t="str">
        <v>WR</v>
      </c>
      <c r="D309" s="13">
        <v>0</v>
      </c>
      <c r="E309" s="13">
        <v>0</v>
      </c>
      <c r="F309" s="13">
        <v>0</v>
      </c>
      <c r="H309">
        <v>307</v>
      </c>
      <c r="I309" t="str">
        <v>RB</v>
      </c>
      <c r="J309" t="str">
        <f t="shared" si="13"/>
        <v>NYG</v>
      </c>
      <c r="K309" s="10" t="str">
        <v>Eric Gray</v>
      </c>
      <c r="L309" s="10">
        <v>25.937060644674467</v>
      </c>
      <c r="M309">
        <f>_xlfn.XLOOKUP(K309,[2]Sheet5!$F:$F,[2]Sheet5!$J:$J,"NA")</f>
        <v>97</v>
      </c>
      <c r="N309">
        <v>94</v>
      </c>
      <c r="O309">
        <v>-3</v>
      </c>
    </row>
    <row r="310" spans="1:15" x14ac:dyDescent="0.35">
      <c r="A310" t="str">
        <v>MIA</v>
      </c>
      <c r="B310" t="str">
        <v>Miami Dolphins</v>
      </c>
      <c r="C310" t="str">
        <v>TE</v>
      </c>
      <c r="D310" s="13" t="str">
        <v>Jonnu Smith</v>
      </c>
      <c r="E310" s="13">
        <v>127.40413568948908</v>
      </c>
      <c r="F310" s="13">
        <v>7.4943609229111221</v>
      </c>
      <c r="H310">
        <v>308</v>
      </c>
      <c r="I310" t="str">
        <v>WR</v>
      </c>
      <c r="J310" t="str">
        <f t="shared" si="13"/>
        <v>PIT</v>
      </c>
      <c r="K310" s="10" t="str">
        <v>Roman Wilson</v>
      </c>
      <c r="L310" s="10">
        <v>24.475061461610949</v>
      </c>
      <c r="M310" t="str">
        <f>_xlfn.XLOOKUP(K310,[2]Sheet5!$F:$F,[2]Sheet5!$J:$J,"NA")</f>
        <v>NA</v>
      </c>
      <c r="N310">
        <v>122</v>
      </c>
      <c r="O310" t="e">
        <v>#VALUE!</v>
      </c>
    </row>
    <row r="311" spans="1:15" hidden="1" x14ac:dyDescent="0.35">
      <c r="A311" t="str">
        <v>MIA</v>
      </c>
      <c r="B311" t="str">
        <v>Miami Dolphins</v>
      </c>
      <c r="C311" t="str">
        <v>TE</v>
      </c>
      <c r="D311" s="13" t="str">
        <v>Julian Hill</v>
      </c>
      <c r="E311" s="13">
        <v>33.299589091332415</v>
      </c>
      <c r="F311" s="13">
        <v>1.9587993583136714</v>
      </c>
      <c r="H311">
        <v>309</v>
      </c>
      <c r="I311" t="str">
        <v>RB</v>
      </c>
      <c r="J311" t="str">
        <f t="shared" si="13"/>
        <v>WAS</v>
      </c>
      <c r="K311" s="10" t="str">
        <v>Chris Rodriguez</v>
      </c>
      <c r="L311" s="10">
        <v>23.559837593257743</v>
      </c>
      <c r="M311">
        <f>_xlfn.XLOOKUP(K311,[2]Sheet5!$F:$F,[2]Sheet5!$J:$J,"NA")</f>
        <v>84</v>
      </c>
      <c r="N311">
        <v>95</v>
      </c>
      <c r="O311">
        <v>11</v>
      </c>
    </row>
    <row r="312" spans="1:15" hidden="1" x14ac:dyDescent="0.35">
      <c r="A312" t="str">
        <v>MIA</v>
      </c>
      <c r="B312" t="str">
        <v>Miami Dolphins</v>
      </c>
      <c r="C312" t="str">
        <v>TE</v>
      </c>
      <c r="D312" s="13" t="str">
        <v>Pharaoh Brown</v>
      </c>
      <c r="E312" s="13">
        <v>9.3322317857626569</v>
      </c>
      <c r="F312" s="13">
        <v>0.5489548109272151</v>
      </c>
      <c r="H312">
        <v>310</v>
      </c>
      <c r="I312" t="str">
        <v>RB</v>
      </c>
      <c r="J312" t="str">
        <f t="shared" si="13"/>
        <v>DAL</v>
      </c>
      <c r="K312" s="10" t="str">
        <v>Malik Davis</v>
      </c>
      <c r="L312" s="10">
        <v>23.428088188065736</v>
      </c>
      <c r="M312" t="str">
        <f>_xlfn.XLOOKUP(K312,[2]Sheet5!$F:$F,[2]Sheet5!$J:$J,"NA")</f>
        <v>NA</v>
      </c>
      <c r="N312">
        <v>96</v>
      </c>
      <c r="O312" t="e">
        <v>#VALUE!</v>
      </c>
    </row>
    <row r="313" spans="1:15" x14ac:dyDescent="0.35">
      <c r="A313" t="str">
        <v>MIA</v>
      </c>
      <c r="B313" t="str">
        <v>Miami Dolphins</v>
      </c>
      <c r="C313" t="str">
        <v>TE</v>
      </c>
      <c r="D313" s="13" t="str">
        <v>Tanner Conner</v>
      </c>
      <c r="E313" s="13">
        <v>3.815289440278836</v>
      </c>
      <c r="F313" s="13">
        <v>0.22442879060463741</v>
      </c>
      <c r="H313">
        <v>311</v>
      </c>
      <c r="I313" t="str">
        <v>WR</v>
      </c>
      <c r="J313" t="str">
        <f t="shared" si="13"/>
        <v>LV</v>
      </c>
      <c r="K313" s="10" t="str">
        <v>Ramel Keyton</v>
      </c>
      <c r="L313" s="10">
        <v>23.064498544942829</v>
      </c>
      <c r="M313">
        <f>_xlfn.XLOOKUP(K313,[2]Sheet5!$F:$F,[2]Sheet5!$J:$J,"NA")</f>
        <v>208</v>
      </c>
      <c r="N313">
        <v>123</v>
      </c>
      <c r="O313">
        <v>-85</v>
      </c>
    </row>
    <row r="314" spans="1:15" hidden="1" x14ac:dyDescent="0.35">
      <c r="A314" t="str">
        <v>MIA</v>
      </c>
      <c r="B314" t="str">
        <v>Miami Dolphins</v>
      </c>
      <c r="C314" t="str">
        <v>TE</v>
      </c>
      <c r="D314" s="13" t="str">
        <v>All Other</v>
      </c>
      <c r="E314" s="13">
        <v>2.177580267563318</v>
      </c>
      <c r="F314" s="13">
        <v>0.1280929569154893</v>
      </c>
      <c r="H314">
        <v>312</v>
      </c>
      <c r="I314" t="str">
        <v>TE</v>
      </c>
      <c r="J314" t="str">
        <f t="shared" si="13"/>
        <v>SEA</v>
      </c>
      <c r="K314" s="10" t="str">
        <v>AJ Barner</v>
      </c>
      <c r="L314" s="10">
        <v>21.846712758352904</v>
      </c>
      <c r="M314" t="str">
        <f>_xlfn.XLOOKUP(K314,[2]Sheet5!$F:$F,[2]Sheet5!$J:$J,"NA")</f>
        <v>NA</v>
      </c>
      <c r="N314">
        <v>62</v>
      </c>
      <c r="O314" t="e">
        <v>#VALUE!</v>
      </c>
    </row>
    <row r="315" spans="1:15" hidden="1" x14ac:dyDescent="0.35">
      <c r="A315" t="str">
        <v>LV</v>
      </c>
      <c r="B315" t="str">
        <v>Las Vegas Raiders</v>
      </c>
      <c r="C315" t="str">
        <v>QB</v>
      </c>
      <c r="D315" s="13" t="str">
        <v>Geno Smith</v>
      </c>
      <c r="E315" s="13">
        <v>309.01289715951486</v>
      </c>
      <c r="F315" s="13">
        <v>18.177229244677346</v>
      </c>
      <c r="H315">
        <v>313</v>
      </c>
      <c r="I315" t="str">
        <v>RB</v>
      </c>
      <c r="J315" t="str">
        <f t="shared" si="13"/>
        <v>PIT</v>
      </c>
      <c r="K315" s="10" t="str">
        <v>Jonathan Ward</v>
      </c>
      <c r="L315" s="10">
        <v>21.345828271350037</v>
      </c>
      <c r="M315">
        <f>_xlfn.XLOOKUP(K315,[2]Sheet5!$F:$F,[2]Sheet5!$J:$J,"NA")</f>
        <v>123</v>
      </c>
      <c r="N315">
        <v>97</v>
      </c>
      <c r="O315">
        <v>-26</v>
      </c>
    </row>
    <row r="316" spans="1:15" hidden="1" x14ac:dyDescent="0.35">
      <c r="A316" t="str">
        <v>LV</v>
      </c>
      <c r="B316" t="str">
        <v>Las Vegas Raiders</v>
      </c>
      <c r="C316" t="str">
        <v>QB</v>
      </c>
      <c r="D316" s="13" t="str">
        <v>Aidan O'Connell</v>
      </c>
      <c r="E316" s="13">
        <v>14.003638436707913</v>
      </c>
      <c r="F316" s="13">
        <v>0.82374343745340661</v>
      </c>
      <c r="H316">
        <v>314</v>
      </c>
      <c r="I316" t="str">
        <v>RB</v>
      </c>
      <c r="J316" t="str">
        <f t="shared" si="13"/>
        <v>NE</v>
      </c>
      <c r="K316" s="10" t="str">
        <v>Terrell Jennings</v>
      </c>
      <c r="L316" s="10">
        <v>21.199687276702306</v>
      </c>
      <c r="M316">
        <f>_xlfn.XLOOKUP(K316,[2]Sheet5!$F:$F,[2]Sheet5!$J:$J,"NA")</f>
        <v>117</v>
      </c>
      <c r="N316">
        <v>98</v>
      </c>
      <c r="O316">
        <v>-19</v>
      </c>
    </row>
    <row r="317" spans="1:15" x14ac:dyDescent="0.35">
      <c r="A317" t="str">
        <v>LV</v>
      </c>
      <c r="B317" t="str">
        <v>Las Vegas Raiders</v>
      </c>
      <c r="C317" t="str">
        <v>QB</v>
      </c>
      <c r="D317" s="13" t="str">
        <v>Carter Bradley</v>
      </c>
      <c r="E317" s="13">
        <v>4.3638327613825556</v>
      </c>
      <c r="F317" s="13">
        <v>0.25669604478720914</v>
      </c>
      <c r="H317">
        <v>315</v>
      </c>
      <c r="I317" t="str">
        <v>WR</v>
      </c>
      <c r="J317" t="str">
        <f t="shared" si="13"/>
        <v>PHI</v>
      </c>
      <c r="K317" s="10" t="str">
        <v>Johnny Wilson</v>
      </c>
      <c r="L317" s="10">
        <v>21.059167739552795</v>
      </c>
      <c r="M317">
        <f>_xlfn.XLOOKUP(K317,[2]Sheet5!$F:$F,[2]Sheet5!$J:$J,"NA")</f>
        <v>154</v>
      </c>
      <c r="N317">
        <v>124</v>
      </c>
      <c r="O317">
        <v>-30</v>
      </c>
    </row>
    <row r="318" spans="1:15" hidden="1" x14ac:dyDescent="0.35">
      <c r="A318" t="str">
        <v>LV</v>
      </c>
      <c r="B318" t="str">
        <v>Las Vegas Raiders</v>
      </c>
      <c r="C318" t="str">
        <v>QB</v>
      </c>
      <c r="D318" s="13" t="str">
        <v>All Other</v>
      </c>
      <c r="E318" s="13">
        <v>3.2913583526531887</v>
      </c>
      <c r="F318" s="13">
        <v>0.19360931486195226</v>
      </c>
      <c r="H318">
        <v>316</v>
      </c>
      <c r="I318" t="str">
        <v>QB</v>
      </c>
      <c r="J318" t="str">
        <f t="shared" si="13"/>
        <v>PIT</v>
      </c>
      <c r="K318" s="10" t="str">
        <v>Skylar Thompson</v>
      </c>
      <c r="L318" s="10">
        <v>19.926528877066374</v>
      </c>
      <c r="M318">
        <f>_xlfn.XLOOKUP(K318,[2]Sheet5!$F:$F,[2]Sheet5!$J:$J,"NA")</f>
        <v>62</v>
      </c>
      <c r="N318">
        <v>32</v>
      </c>
      <c r="O318">
        <v>-30</v>
      </c>
    </row>
    <row r="319" spans="1:15" hidden="1" x14ac:dyDescent="0.35">
      <c r="A319" t="str">
        <v>LV</v>
      </c>
      <c r="B319" t="str">
        <v>Las Vegas Raiders</v>
      </c>
      <c r="C319" t="str">
        <v>QB</v>
      </c>
      <c r="D319" s="13">
        <v>0</v>
      </c>
      <c r="E319" s="13">
        <v>5.956312007466023</v>
      </c>
      <c r="F319" s="13">
        <v>0.35037129455682486</v>
      </c>
      <c r="H319">
        <v>317</v>
      </c>
      <c r="I319" t="str">
        <v>RB</v>
      </c>
      <c r="J319" t="str">
        <f t="shared" si="13"/>
        <v>DET</v>
      </c>
      <c r="K319" s="10" t="str">
        <v>Sione Vaki</v>
      </c>
      <c r="L319" s="10">
        <v>19.170792114857353</v>
      </c>
      <c r="M319">
        <f>_xlfn.XLOOKUP(K319,[2]Sheet5!$F:$F,[2]Sheet5!$J:$J,"NA")</f>
        <v>106</v>
      </c>
      <c r="N319">
        <v>99</v>
      </c>
      <c r="O319">
        <v>-7</v>
      </c>
    </row>
    <row r="320" spans="1:15" hidden="1" x14ac:dyDescent="0.35">
      <c r="A320" t="str">
        <v>LV</v>
      </c>
      <c r="B320" t="str">
        <v>Las Vegas Raiders</v>
      </c>
      <c r="C320" t="str">
        <v>QB</v>
      </c>
      <c r="D320" s="13">
        <v>0</v>
      </c>
      <c r="E320" s="13">
        <v>0</v>
      </c>
      <c r="F320" s="13">
        <v>0</v>
      </c>
      <c r="H320">
        <v>318</v>
      </c>
      <c r="I320" t="str">
        <v>QB</v>
      </c>
      <c r="J320" t="str">
        <f t="shared" si="13"/>
        <v>CLE</v>
      </c>
      <c r="K320" s="10" t="str">
        <v>Joe Flacco</v>
      </c>
      <c r="L320" s="10">
        <v>18.914027772174016</v>
      </c>
      <c r="M320">
        <f>_xlfn.XLOOKUP(K320,[2]Sheet5!$F:$F,[2]Sheet5!$J:$J,"NA")</f>
        <v>34</v>
      </c>
      <c r="N320">
        <v>33</v>
      </c>
      <c r="O320">
        <v>-1</v>
      </c>
    </row>
    <row r="321" spans="1:15" hidden="1" x14ac:dyDescent="0.35">
      <c r="A321" t="str">
        <v>LV</v>
      </c>
      <c r="B321" t="str">
        <v>Las Vegas Raiders</v>
      </c>
      <c r="C321" t="str">
        <v>QB</v>
      </c>
      <c r="D321" s="13">
        <v>0</v>
      </c>
      <c r="E321" s="13">
        <v>0</v>
      </c>
      <c r="F321" s="13">
        <v>0</v>
      </c>
      <c r="H321">
        <v>319</v>
      </c>
      <c r="I321" t="str">
        <v>RB</v>
      </c>
      <c r="J321" t="str">
        <f t="shared" si="13"/>
        <v>CAR</v>
      </c>
      <c r="K321" s="10" t="str">
        <v>Raheem Blackshear</v>
      </c>
      <c r="L321" s="10">
        <v>18.90370675176198</v>
      </c>
      <c r="M321">
        <f>_xlfn.XLOOKUP(K321,[2]Sheet5!$F:$F,[2]Sheet5!$J:$J,"NA")</f>
        <v>107</v>
      </c>
      <c r="N321">
        <v>100</v>
      </c>
      <c r="O321">
        <v>-7</v>
      </c>
    </row>
    <row r="322" spans="1:15" hidden="1" x14ac:dyDescent="0.35">
      <c r="A322" t="str">
        <v>LV</v>
      </c>
      <c r="B322" t="str">
        <v>Las Vegas Raiders</v>
      </c>
      <c r="C322" t="str">
        <v>RB</v>
      </c>
      <c r="D322" s="13" t="str">
        <v>Raheem Mostert</v>
      </c>
      <c r="E322" s="13">
        <v>159.76887410677529</v>
      </c>
      <c r="F322" s="13">
        <v>9.3981690651044278</v>
      </c>
      <c r="H322">
        <v>320</v>
      </c>
      <c r="I322" t="str">
        <v>RB</v>
      </c>
      <c r="J322" t="str">
        <f t="shared" si="13"/>
        <v>WAS</v>
      </c>
      <c r="K322" s="10" t="str">
        <v>All Other</v>
      </c>
      <c r="L322" s="10">
        <v>18.803282359207582</v>
      </c>
      <c r="M322" t="str">
        <f>_xlfn.XLOOKUP(K322,[2]Sheet5!$F:$F,[2]Sheet5!$J:$J,"NA")</f>
        <v>NA</v>
      </c>
      <c r="N322">
        <v>101</v>
      </c>
      <c r="O322" t="e">
        <v>#VALUE!</v>
      </c>
    </row>
    <row r="323" spans="1:15" hidden="1" x14ac:dyDescent="0.35">
      <c r="A323" t="str">
        <v>LV</v>
      </c>
      <c r="B323" t="str">
        <v>Las Vegas Raiders</v>
      </c>
      <c r="C323" t="str">
        <v>RB</v>
      </c>
      <c r="D323" s="13" t="str">
        <v>Sincere McCormick</v>
      </c>
      <c r="E323" s="13">
        <v>100.43408530328657</v>
      </c>
      <c r="F323" s="13">
        <v>5.9078873707815625</v>
      </c>
      <c r="H323">
        <v>321</v>
      </c>
      <c r="I323" t="str">
        <v>RB</v>
      </c>
      <c r="J323" t="str">
        <f t="shared" si="13"/>
        <v>LAC</v>
      </c>
      <c r="K323" s="10" t="str">
        <v>Jaret Patterson</v>
      </c>
      <c r="L323" s="10">
        <v>18.263195975567879</v>
      </c>
      <c r="M323" t="str">
        <f>_xlfn.XLOOKUP(K323,[2]Sheet5!$F:$F,[2]Sheet5!$J:$J,"NA")</f>
        <v>NA</v>
      </c>
      <c r="N323">
        <v>102</v>
      </c>
      <c r="O323" t="e">
        <v>#VALUE!</v>
      </c>
    </row>
    <row r="324" spans="1:15" hidden="1" x14ac:dyDescent="0.35">
      <c r="A324" t="str">
        <v>LV</v>
      </c>
      <c r="B324" t="str">
        <v>Las Vegas Raiders</v>
      </c>
      <c r="C324" t="str">
        <v>RB</v>
      </c>
      <c r="D324" s="13" t="str">
        <v>Zamir White</v>
      </c>
      <c r="E324" s="13">
        <v>34.917320315168425</v>
      </c>
      <c r="F324" s="13">
        <v>2.053960018539319</v>
      </c>
      <c r="H324">
        <v>322</v>
      </c>
      <c r="I324" t="str">
        <v>QB</v>
      </c>
      <c r="J324" t="str">
        <f t="shared" ref="J324:J387" si="15">_xlfn.XLOOKUP(K324,D:D,A:A)</f>
        <v>IND</v>
      </c>
      <c r="K324" s="10" t="str">
        <v>Daniel Jones</v>
      </c>
      <c r="L324" s="10">
        <v>17.990188818838512</v>
      </c>
      <c r="M324">
        <f>_xlfn.XLOOKUP(K324,[2]Sheet5!$F:$F,[2]Sheet5!$J:$J,"NA")</f>
        <v>28</v>
      </c>
      <c r="N324">
        <v>34</v>
      </c>
      <c r="O324">
        <v>6</v>
      </c>
    </row>
    <row r="325" spans="1:15" hidden="1" x14ac:dyDescent="0.35">
      <c r="A325" t="str">
        <v>LV</v>
      </c>
      <c r="B325" t="str">
        <v>Las Vegas Raiders</v>
      </c>
      <c r="C325" t="str">
        <v>RB</v>
      </c>
      <c r="D325" s="13" t="str">
        <v>Dylan Laube</v>
      </c>
      <c r="E325" s="13">
        <v>-19.254380806916387</v>
      </c>
      <c r="F325" s="13">
        <v>-1.132610635700964</v>
      </c>
      <c r="H325">
        <v>323</v>
      </c>
      <c r="I325" t="str">
        <v>QB</v>
      </c>
      <c r="J325" t="str">
        <f t="shared" si="15"/>
        <v>SF</v>
      </c>
      <c r="K325" s="10" t="str">
        <v>Mac Jones</v>
      </c>
      <c r="L325" s="10">
        <v>17.659969738839365</v>
      </c>
      <c r="M325">
        <f>_xlfn.XLOOKUP(K325,[2]Sheet5!$F:$F,[2]Sheet5!$J:$J,"NA")</f>
        <v>36</v>
      </c>
      <c r="N325">
        <v>35</v>
      </c>
      <c r="O325">
        <v>-1</v>
      </c>
    </row>
    <row r="326" spans="1:15" hidden="1" x14ac:dyDescent="0.35">
      <c r="A326" t="str">
        <v>LV</v>
      </c>
      <c r="B326" t="str">
        <v>Las Vegas Raiders</v>
      </c>
      <c r="C326" t="str">
        <v>RB</v>
      </c>
      <c r="D326" s="13" t="str">
        <v>All Other</v>
      </c>
      <c r="E326" s="13">
        <v>6.0692602532486655</v>
      </c>
      <c r="F326" s="13">
        <v>0.35701530901462736</v>
      </c>
      <c r="H326">
        <v>324</v>
      </c>
      <c r="I326" t="str">
        <v>RB</v>
      </c>
      <c r="J326" t="str">
        <f t="shared" si="15"/>
        <v>GB</v>
      </c>
      <c r="K326" s="10" t="str">
        <v>Chris Brooks</v>
      </c>
      <c r="L326" s="10">
        <v>17.075646600737159</v>
      </c>
      <c r="M326" t="str">
        <f>_xlfn.XLOOKUP(K326,[2]Sheet5!$F:$F,[2]Sheet5!$J:$J,"NA")</f>
        <v>NA</v>
      </c>
      <c r="N326">
        <v>103</v>
      </c>
      <c r="O326" t="e">
        <v>#VALUE!</v>
      </c>
    </row>
    <row r="327" spans="1:15" hidden="1" x14ac:dyDescent="0.35">
      <c r="A327" t="str">
        <v>LV</v>
      </c>
      <c r="B327" t="str">
        <v>Las Vegas Raiders</v>
      </c>
      <c r="C327" t="str">
        <v>RB</v>
      </c>
      <c r="D327" s="13">
        <v>0</v>
      </c>
      <c r="E327" s="13">
        <v>0</v>
      </c>
      <c r="F327" s="13">
        <v>0</v>
      </c>
      <c r="H327">
        <v>325</v>
      </c>
      <c r="I327" t="str">
        <v>RB</v>
      </c>
      <c r="J327" t="str">
        <f t="shared" si="15"/>
        <v>BUF</v>
      </c>
      <c r="K327" s="10" t="str">
        <v>Darrynton Evans</v>
      </c>
      <c r="L327" s="10">
        <v>16.992708476934247</v>
      </c>
      <c r="M327">
        <f>_xlfn.XLOOKUP(K327,[2]Sheet5!$F:$F,[2]Sheet5!$J:$J,"NA")</f>
        <v>132</v>
      </c>
      <c r="N327">
        <v>104</v>
      </c>
      <c r="O327">
        <v>-28</v>
      </c>
    </row>
    <row r="328" spans="1:15" hidden="1" x14ac:dyDescent="0.35">
      <c r="A328" t="str">
        <v>LV</v>
      </c>
      <c r="B328" t="str">
        <v>Las Vegas Raiders</v>
      </c>
      <c r="C328" t="str">
        <v>RB</v>
      </c>
      <c r="D328" s="13">
        <v>0</v>
      </c>
      <c r="E328" s="13">
        <v>0</v>
      </c>
      <c r="F328" s="13">
        <v>0</v>
      </c>
      <c r="H328">
        <v>326</v>
      </c>
      <c r="I328" t="str">
        <v>RB</v>
      </c>
      <c r="J328" t="str">
        <f t="shared" si="15"/>
        <v>LAR</v>
      </c>
      <c r="K328" s="10" t="str">
        <v>Cody Schrader</v>
      </c>
      <c r="L328" s="10">
        <v>16.932685999248207</v>
      </c>
      <c r="M328">
        <f>_xlfn.XLOOKUP(K328,[2]Sheet5!$F:$F,[2]Sheet5!$J:$J,"NA")</f>
        <v>125</v>
      </c>
      <c r="N328">
        <v>105</v>
      </c>
      <c r="O328">
        <v>-20</v>
      </c>
    </row>
    <row r="329" spans="1:15" hidden="1" x14ac:dyDescent="0.35">
      <c r="A329" t="str">
        <v>LV</v>
      </c>
      <c r="B329" t="str">
        <v>Las Vegas Raiders</v>
      </c>
      <c r="C329" t="str">
        <v>WR</v>
      </c>
      <c r="D329" s="13" t="str">
        <v>Jakobi Meyers</v>
      </c>
      <c r="E329" s="13">
        <v>224.14856822854952</v>
      </c>
      <c r="F329" s="13">
        <v>13.18520989579703</v>
      </c>
      <c r="H329">
        <v>327</v>
      </c>
      <c r="I329" t="str">
        <v>RB</v>
      </c>
      <c r="J329" t="str">
        <f t="shared" si="15"/>
        <v>DEN</v>
      </c>
      <c r="K329" s="10" t="str">
        <v>Blake Watson</v>
      </c>
      <c r="L329" s="10">
        <v>16.837174028277357</v>
      </c>
      <c r="M329">
        <f>_xlfn.XLOOKUP(K329,[2]Sheet5!$F:$F,[2]Sheet5!$J:$J,"NA")</f>
        <v>118</v>
      </c>
      <c r="N329">
        <v>106</v>
      </c>
      <c r="O329">
        <v>-12</v>
      </c>
    </row>
    <row r="330" spans="1:15" hidden="1" x14ac:dyDescent="0.35">
      <c r="A330" t="str">
        <v>LV</v>
      </c>
      <c r="B330" t="str">
        <v>Las Vegas Raiders</v>
      </c>
      <c r="C330" t="str">
        <v>WR</v>
      </c>
      <c r="D330" s="13" t="str">
        <v>Tre Tucker</v>
      </c>
      <c r="E330" s="13">
        <v>120.1363156025087</v>
      </c>
      <c r="F330" s="13">
        <v>7.0668420942652181</v>
      </c>
      <c r="H330">
        <v>328</v>
      </c>
      <c r="I330" t="str">
        <v>RB</v>
      </c>
      <c r="J330" t="str">
        <f t="shared" si="15"/>
        <v>PHI</v>
      </c>
      <c r="K330" s="10" t="str">
        <v>Avery Williams</v>
      </c>
      <c r="L330" s="10">
        <v>16.522587369697103</v>
      </c>
      <c r="M330" t="str">
        <f>_xlfn.XLOOKUP(K330,[2]Sheet5!$F:$F,[2]Sheet5!$J:$J,"NA")</f>
        <v>NA</v>
      </c>
      <c r="N330">
        <v>107</v>
      </c>
      <c r="O330" t="e">
        <v>#VALUE!</v>
      </c>
    </row>
    <row r="331" spans="1:15" hidden="1" x14ac:dyDescent="0.35">
      <c r="A331" t="str">
        <v>LV</v>
      </c>
      <c r="B331" t="str">
        <v>Las Vegas Raiders</v>
      </c>
      <c r="C331" t="str">
        <v>WR</v>
      </c>
      <c r="D331" s="13" t="str">
        <v>Kyle Philips</v>
      </c>
      <c r="E331" s="13">
        <v>90.66586318626301</v>
      </c>
      <c r="F331" s="13">
        <v>5.3332860697801774</v>
      </c>
      <c r="H331">
        <v>329</v>
      </c>
      <c r="I331" t="str">
        <v>QB</v>
      </c>
      <c r="J331" t="str">
        <f t="shared" si="15"/>
        <v>MIA</v>
      </c>
      <c r="K331" s="10" t="str">
        <v>Zach Wilson</v>
      </c>
      <c r="L331" s="10">
        <v>16.306174557221524</v>
      </c>
      <c r="M331" t="str">
        <f>_xlfn.XLOOKUP(K331,[2]Sheet5!$F:$F,[2]Sheet5!$J:$J,"NA")</f>
        <v>NA</v>
      </c>
      <c r="N331">
        <v>36</v>
      </c>
      <c r="O331" t="e">
        <v>#VALUE!</v>
      </c>
    </row>
    <row r="332" spans="1:15" hidden="1" x14ac:dyDescent="0.35">
      <c r="A332" t="str">
        <v>LV</v>
      </c>
      <c r="B332" t="str">
        <v>Las Vegas Raiders</v>
      </c>
      <c r="C332" t="str">
        <v>WR</v>
      </c>
      <c r="D332" s="13" t="str">
        <v>Ramel Keyton</v>
      </c>
      <c r="E332" s="13">
        <v>23.064498544942829</v>
      </c>
      <c r="F332" s="13">
        <v>1.3567352085260487</v>
      </c>
      <c r="H332">
        <v>330</v>
      </c>
      <c r="I332" t="str">
        <v>RB</v>
      </c>
      <c r="J332" t="str">
        <f t="shared" si="15"/>
        <v>TEN</v>
      </c>
      <c r="K332" s="10" t="str">
        <v>Jabari Small</v>
      </c>
      <c r="L332" s="10">
        <v>16.290130846205429</v>
      </c>
      <c r="M332" t="str">
        <f>_xlfn.XLOOKUP(K332,[2]Sheet5!$F:$F,[2]Sheet5!$J:$J,"NA")</f>
        <v>NA</v>
      </c>
      <c r="N332">
        <v>108</v>
      </c>
      <c r="O332" t="e">
        <v>#VALUE!</v>
      </c>
    </row>
    <row r="333" spans="1:15" hidden="1" x14ac:dyDescent="0.35">
      <c r="A333" t="str">
        <v>LV</v>
      </c>
      <c r="B333" t="str">
        <v>Las Vegas Raiders</v>
      </c>
      <c r="C333" t="str">
        <v>WR</v>
      </c>
      <c r="D333" s="13" t="str">
        <v>All Other</v>
      </c>
      <c r="E333" s="13">
        <v>8.6870220198520656</v>
      </c>
      <c r="F333" s="13">
        <v>0.5110012952854156</v>
      </c>
      <c r="H333">
        <v>331</v>
      </c>
      <c r="I333" t="str">
        <v>QB</v>
      </c>
      <c r="J333" t="str">
        <f t="shared" si="15"/>
        <v>TEN</v>
      </c>
      <c r="K333" s="10" t="str">
        <v>Brandon Allen</v>
      </c>
      <c r="L333" s="10">
        <v>16.218614135943128</v>
      </c>
      <c r="M333">
        <f>_xlfn.XLOOKUP(K333,[2]Sheet5!$F:$F,[2]Sheet5!$J:$J,"NA")</f>
        <v>64</v>
      </c>
      <c r="N333">
        <v>37</v>
      </c>
      <c r="O333">
        <v>-27</v>
      </c>
    </row>
    <row r="334" spans="1:15" hidden="1" x14ac:dyDescent="0.35">
      <c r="A334" t="str">
        <v>LV</v>
      </c>
      <c r="B334" t="str">
        <v>Las Vegas Raiders</v>
      </c>
      <c r="C334" t="str">
        <v>WR</v>
      </c>
      <c r="D334" s="13">
        <v>0</v>
      </c>
      <c r="E334" s="13">
        <v>0</v>
      </c>
      <c r="F334" s="13">
        <v>0</v>
      </c>
      <c r="H334">
        <v>332</v>
      </c>
      <c r="I334" t="str">
        <v>RB</v>
      </c>
      <c r="J334" t="str">
        <f t="shared" si="15"/>
        <v>SF</v>
      </c>
      <c r="K334" s="10" t="str">
        <v>Israel Abanikanda</v>
      </c>
      <c r="L334" s="10">
        <v>16.071773976116134</v>
      </c>
      <c r="M334" t="str">
        <f>_xlfn.XLOOKUP(K334,[2]Sheet5!$F:$F,[2]Sheet5!$J:$J,"NA")</f>
        <v>NA</v>
      </c>
      <c r="N334">
        <v>109</v>
      </c>
      <c r="O334" t="e">
        <v>#VALUE!</v>
      </c>
    </row>
    <row r="335" spans="1:15" hidden="1" x14ac:dyDescent="0.35">
      <c r="A335" t="str">
        <v>LV</v>
      </c>
      <c r="B335" t="str">
        <v>Las Vegas Raiders</v>
      </c>
      <c r="C335" t="str">
        <v>WR</v>
      </c>
      <c r="D335" s="13">
        <v>0</v>
      </c>
      <c r="E335" s="13">
        <v>0</v>
      </c>
      <c r="F335" s="13">
        <v>0</v>
      </c>
      <c r="H335">
        <v>333</v>
      </c>
      <c r="I335" t="str">
        <v>RB</v>
      </c>
      <c r="J335" t="str">
        <f t="shared" si="15"/>
        <v>NYJ</v>
      </c>
      <c r="K335" s="10" t="str">
        <v>Kene Nwangwu</v>
      </c>
      <c r="L335" s="10">
        <v>15.685749055278841</v>
      </c>
      <c r="M335">
        <f>_xlfn.XLOOKUP(K335,[2]Sheet5!$F:$F,[2]Sheet5!$J:$J,"NA")</f>
        <v>112</v>
      </c>
      <c r="N335">
        <v>110</v>
      </c>
      <c r="O335">
        <v>-2</v>
      </c>
    </row>
    <row r="336" spans="1:15" hidden="1" x14ac:dyDescent="0.35">
      <c r="A336" t="str">
        <v>LV</v>
      </c>
      <c r="B336" t="str">
        <v>Las Vegas Raiders</v>
      </c>
      <c r="C336" t="str">
        <v>TE</v>
      </c>
      <c r="D336" s="13" t="str">
        <v>Brock Bowers</v>
      </c>
      <c r="E336" s="13">
        <v>271.07498673245402</v>
      </c>
      <c r="F336" s="13">
        <v>15.945587454850237</v>
      </c>
      <c r="H336">
        <v>334</v>
      </c>
      <c r="I336" t="str">
        <v>RB</v>
      </c>
      <c r="J336" t="str">
        <f t="shared" si="15"/>
        <v>WAS</v>
      </c>
      <c r="K336" s="10" t="str">
        <v>All Other</v>
      </c>
      <c r="L336" s="10">
        <v>15.588540067742304</v>
      </c>
      <c r="M336" t="str">
        <f>_xlfn.XLOOKUP(K336,[2]Sheet5!$F:$F,[2]Sheet5!$J:$J,"NA")</f>
        <v>NA</v>
      </c>
      <c r="N336">
        <v>111</v>
      </c>
      <c r="O336" t="e">
        <v>#VALUE!</v>
      </c>
    </row>
    <row r="337" spans="1:15" hidden="1" x14ac:dyDescent="0.35">
      <c r="A337" t="str">
        <v>LV</v>
      </c>
      <c r="B337" t="str">
        <v>Las Vegas Raiders</v>
      </c>
      <c r="C337" t="str">
        <v>TE</v>
      </c>
      <c r="D337" s="13" t="str">
        <v>Michael Mayer</v>
      </c>
      <c r="E337" s="13">
        <v>53.919967869280882</v>
      </c>
      <c r="F337" s="13">
        <v>3.1717628158400517</v>
      </c>
      <c r="H337">
        <v>335</v>
      </c>
      <c r="I337" t="str">
        <v>QB</v>
      </c>
      <c r="J337" t="str">
        <f t="shared" si="15"/>
        <v>SEA</v>
      </c>
      <c r="K337" s="10" t="str">
        <v>Drew Lock</v>
      </c>
      <c r="L337" s="10">
        <v>15.54716364661388</v>
      </c>
      <c r="M337">
        <f>_xlfn.XLOOKUP(K337,[2]Sheet5!$F:$F,[2]Sheet5!$J:$J,"NA")</f>
        <v>39</v>
      </c>
      <c r="N337">
        <v>38</v>
      </c>
      <c r="O337">
        <v>-1</v>
      </c>
    </row>
    <row r="338" spans="1:15" hidden="1" x14ac:dyDescent="0.35">
      <c r="A338" t="str">
        <v>LV</v>
      </c>
      <c r="B338" t="str">
        <v>Las Vegas Raiders</v>
      </c>
      <c r="C338" t="str">
        <v>TE</v>
      </c>
      <c r="D338" s="13" t="str">
        <v>Ian Thomas</v>
      </c>
      <c r="E338" s="13">
        <v>10.679132577020658</v>
      </c>
      <c r="F338" s="13">
        <v>0.62818426923650927</v>
      </c>
      <c r="H338">
        <v>336</v>
      </c>
      <c r="I338" t="str">
        <v>QB</v>
      </c>
      <c r="J338" t="str">
        <f t="shared" si="15"/>
        <v>NE</v>
      </c>
      <c r="K338" s="10" t="str">
        <v>Joshua Dobbs</v>
      </c>
      <c r="L338" s="10">
        <v>15.316200840938054</v>
      </c>
      <c r="M338">
        <f>_xlfn.XLOOKUP(K338,[2]Sheet5!$F:$F,[2]Sheet5!$J:$J,"NA")</f>
        <v>48</v>
      </c>
      <c r="N338">
        <v>39</v>
      </c>
      <c r="O338">
        <v>-9</v>
      </c>
    </row>
    <row r="339" spans="1:15" hidden="1" x14ac:dyDescent="0.35">
      <c r="A339" t="str">
        <v>LV</v>
      </c>
      <c r="B339" t="str">
        <v>Las Vegas Raiders</v>
      </c>
      <c r="C339" t="str">
        <v>TE</v>
      </c>
      <c r="D339" s="13" t="str">
        <v>Justin Shorter</v>
      </c>
      <c r="E339" s="13">
        <v>4.0766676345507049</v>
      </c>
      <c r="F339" s="13">
        <v>0.23980397850298263</v>
      </c>
      <c r="H339">
        <v>337</v>
      </c>
      <c r="I339" t="str">
        <v>QB</v>
      </c>
      <c r="J339" t="str">
        <f t="shared" si="15"/>
        <v>NYJ</v>
      </c>
      <c r="K339" s="10" t="str">
        <v>Tyrod Taylor</v>
      </c>
      <c r="L339" s="10">
        <v>14.90826419797091</v>
      </c>
      <c r="M339">
        <f>_xlfn.XLOOKUP(K339,[2]Sheet5!$F:$F,[2]Sheet5!$J:$J,"NA")</f>
        <v>52</v>
      </c>
      <c r="N339">
        <v>40</v>
      </c>
      <c r="O339">
        <v>-12</v>
      </c>
    </row>
    <row r="340" spans="1:15" hidden="1" x14ac:dyDescent="0.35">
      <c r="A340" t="str">
        <v>LV</v>
      </c>
      <c r="B340" t="str">
        <v>Las Vegas Raiders</v>
      </c>
      <c r="C340" t="str">
        <v>TE</v>
      </c>
      <c r="D340" s="13" t="str">
        <v>All Other</v>
      </c>
      <c r="E340" s="13">
        <v>2.3221682784535354</v>
      </c>
      <c r="F340" s="13">
        <v>0.13659813402667856</v>
      </c>
      <c r="H340">
        <v>338</v>
      </c>
      <c r="I340" t="str">
        <v>RB</v>
      </c>
      <c r="J340" t="str">
        <f t="shared" si="15"/>
        <v>CHI</v>
      </c>
      <c r="K340" s="10" t="str">
        <v>Ian Wheeler</v>
      </c>
      <c r="L340" s="10">
        <v>14.791048962459183</v>
      </c>
      <c r="M340" t="str">
        <f>_xlfn.XLOOKUP(K340,[2]Sheet5!$F:$F,[2]Sheet5!$J:$J,"NA")</f>
        <v>NA</v>
      </c>
      <c r="N340">
        <v>112</v>
      </c>
      <c r="O340" t="e">
        <v>#VALUE!</v>
      </c>
    </row>
    <row r="341" spans="1:15" hidden="1" x14ac:dyDescent="0.35">
      <c r="A341" t="str">
        <v>LAR</v>
      </c>
      <c r="B341" t="str">
        <v>Los Angeles Rams</v>
      </c>
      <c r="C341" t="str">
        <v>QB</v>
      </c>
      <c r="D341" s="13" t="str">
        <v>Matthew Stafford</v>
      </c>
      <c r="E341" s="13">
        <v>268.14681972277623</v>
      </c>
      <c r="F341" s="13">
        <v>15.773342336633895</v>
      </c>
      <c r="H341">
        <v>339</v>
      </c>
      <c r="I341" t="str">
        <v>QB</v>
      </c>
      <c r="J341" t="str">
        <f t="shared" si="15"/>
        <v>LAC</v>
      </c>
      <c r="K341" s="10" t="str">
        <v>Taylor Heinicke</v>
      </c>
      <c r="L341" s="10">
        <v>14.094142796237904</v>
      </c>
      <c r="M341">
        <f>_xlfn.XLOOKUP(K341,[2]Sheet5!$F:$F,[2]Sheet5!$J:$J,"NA")</f>
        <v>66</v>
      </c>
      <c r="N341">
        <v>41</v>
      </c>
      <c r="O341">
        <v>-25</v>
      </c>
    </row>
    <row r="342" spans="1:15" hidden="1" x14ac:dyDescent="0.35">
      <c r="A342" t="str">
        <v>LAR</v>
      </c>
      <c r="B342" t="str">
        <v>Los Angeles Rams</v>
      </c>
      <c r="C342" t="str">
        <v>QB</v>
      </c>
      <c r="D342" s="13" t="str">
        <v>Jimmy Garoppolo</v>
      </c>
      <c r="E342" s="13">
        <v>13.591043733191015</v>
      </c>
      <c r="F342" s="13">
        <v>0.79947316077594199</v>
      </c>
      <c r="H342">
        <v>340</v>
      </c>
      <c r="I342" t="str">
        <v>QB</v>
      </c>
      <c r="J342" t="str">
        <f t="shared" si="15"/>
        <v>LV</v>
      </c>
      <c r="K342" s="10" t="str">
        <v>Aidan O'Connell</v>
      </c>
      <c r="L342" s="10">
        <v>14.003638436707913</v>
      </c>
      <c r="M342">
        <f>_xlfn.XLOOKUP(K342,[2]Sheet5!$F:$F,[2]Sheet5!$J:$J,"NA")</f>
        <v>38</v>
      </c>
      <c r="N342">
        <v>42</v>
      </c>
      <c r="O342">
        <v>4</v>
      </c>
    </row>
    <row r="343" spans="1:15" hidden="1" x14ac:dyDescent="0.35">
      <c r="A343" t="str">
        <v>LAR</v>
      </c>
      <c r="B343" t="str">
        <v>Los Angeles Rams</v>
      </c>
      <c r="C343" t="str">
        <v>QB</v>
      </c>
      <c r="D343" s="13" t="str">
        <v>Stetson Bennett</v>
      </c>
      <c r="E343" s="13">
        <v>4.1308197466903893</v>
      </c>
      <c r="F343" s="13">
        <v>0.24298939686414056</v>
      </c>
      <c r="H343">
        <v>341</v>
      </c>
      <c r="I343" t="str">
        <v>RB</v>
      </c>
      <c r="J343" t="str">
        <f t="shared" si="15"/>
        <v>WAS</v>
      </c>
      <c r="K343" s="10" t="str">
        <v>All Other</v>
      </c>
      <c r="L343" s="10">
        <v>13.891681899315827</v>
      </c>
      <c r="M343" t="str">
        <f>_xlfn.XLOOKUP(K343,[2]Sheet5!$F:$F,[2]Sheet5!$J:$J,"NA")</f>
        <v>NA</v>
      </c>
      <c r="N343">
        <v>113</v>
      </c>
      <c r="O343" t="e">
        <v>#VALUE!</v>
      </c>
    </row>
    <row r="344" spans="1:15" hidden="1" x14ac:dyDescent="0.35">
      <c r="A344" t="str">
        <v>LAR</v>
      </c>
      <c r="B344" t="str">
        <v>Los Angeles Rams</v>
      </c>
      <c r="C344" t="str">
        <v>QB</v>
      </c>
      <c r="D344" s="13" t="str">
        <v>All Other</v>
      </c>
      <c r="E344" s="13">
        <v>3.1466158706223055</v>
      </c>
      <c r="F344" s="13">
        <v>0.18509505121307679</v>
      </c>
      <c r="H344">
        <v>342</v>
      </c>
      <c r="I344" t="str">
        <v>RB</v>
      </c>
      <c r="J344" t="str">
        <f t="shared" si="15"/>
        <v>TB</v>
      </c>
      <c r="K344" s="10" t="str">
        <v>D.J. Williams</v>
      </c>
      <c r="L344" s="10">
        <v>13.879698178349319</v>
      </c>
      <c r="M344" t="str">
        <f>_xlfn.XLOOKUP(K344,[2]Sheet5!$F:$F,[2]Sheet5!$J:$J,"NA")</f>
        <v>NA</v>
      </c>
      <c r="N344">
        <v>114</v>
      </c>
      <c r="O344" t="e">
        <v>#VALUE!</v>
      </c>
    </row>
    <row r="345" spans="1:15" hidden="1" x14ac:dyDescent="0.35">
      <c r="A345" t="str">
        <v>LAR</v>
      </c>
      <c r="B345" t="str">
        <v>Los Angeles Rams</v>
      </c>
      <c r="C345" t="str">
        <v>QB</v>
      </c>
      <c r="D345" s="13">
        <v>0</v>
      </c>
      <c r="E345" s="13">
        <v>5.5992928497217402</v>
      </c>
      <c r="F345" s="13">
        <v>0.3293701676306906</v>
      </c>
      <c r="H345">
        <v>343</v>
      </c>
      <c r="I345" t="str">
        <v>QB</v>
      </c>
      <c r="J345" t="str">
        <f t="shared" si="15"/>
        <v>DAL</v>
      </c>
      <c r="K345" s="10" t="str">
        <v>Joe Milton</v>
      </c>
      <c r="L345" s="10">
        <v>13.860326671813258</v>
      </c>
      <c r="M345">
        <f>_xlfn.XLOOKUP(K345,[2]Sheet5!$F:$F,[2]Sheet5!$J:$J,"NA")</f>
        <v>54</v>
      </c>
      <c r="N345">
        <v>43</v>
      </c>
      <c r="O345">
        <v>-11</v>
      </c>
    </row>
    <row r="346" spans="1:15" hidden="1" x14ac:dyDescent="0.35">
      <c r="A346" t="str">
        <v>LAR</v>
      </c>
      <c r="B346" t="str">
        <v>Los Angeles Rams</v>
      </c>
      <c r="C346" t="str">
        <v>QB</v>
      </c>
      <c r="D346" s="13">
        <v>0</v>
      </c>
      <c r="E346" s="13">
        <v>0</v>
      </c>
      <c r="F346" s="13">
        <v>0</v>
      </c>
      <c r="H346">
        <v>344</v>
      </c>
      <c r="I346" t="str">
        <v>QB</v>
      </c>
      <c r="J346" t="str">
        <f t="shared" si="15"/>
        <v>DEN</v>
      </c>
      <c r="K346" s="10" t="str">
        <v>Jarrett Stidham</v>
      </c>
      <c r="L346" s="10">
        <v>13.698391788635901</v>
      </c>
      <c r="M346">
        <f>_xlfn.XLOOKUP(K346,[2]Sheet5!$F:$F,[2]Sheet5!$J:$J,"NA")</f>
        <v>73</v>
      </c>
      <c r="N346">
        <v>44</v>
      </c>
      <c r="O346">
        <v>-29</v>
      </c>
    </row>
    <row r="347" spans="1:15" hidden="1" x14ac:dyDescent="0.35">
      <c r="A347" t="str">
        <v>LAR</v>
      </c>
      <c r="B347" t="str">
        <v>Los Angeles Rams</v>
      </c>
      <c r="C347" t="str">
        <v>QB</v>
      </c>
      <c r="D347" s="13">
        <v>0</v>
      </c>
      <c r="E347" s="13">
        <v>0</v>
      </c>
      <c r="F347" s="13">
        <v>0</v>
      </c>
      <c r="H347">
        <v>345</v>
      </c>
      <c r="I347" t="str">
        <v>QB</v>
      </c>
      <c r="J347" t="str">
        <f t="shared" si="15"/>
        <v>LAR</v>
      </c>
      <c r="K347" s="10" t="str">
        <v>Jimmy Garoppolo</v>
      </c>
      <c r="L347" s="10">
        <v>13.591043733191015</v>
      </c>
      <c r="M347">
        <f>_xlfn.XLOOKUP(K347,[2]Sheet5!$F:$F,[2]Sheet5!$J:$J,"NA")</f>
        <v>53</v>
      </c>
      <c r="N347">
        <v>45</v>
      </c>
      <c r="O347">
        <v>-8</v>
      </c>
    </row>
    <row r="348" spans="1:15" hidden="1" x14ac:dyDescent="0.35">
      <c r="A348" t="str">
        <v>LAR</v>
      </c>
      <c r="B348" t="str">
        <v>Los Angeles Rams</v>
      </c>
      <c r="C348" t="str">
        <v>RB</v>
      </c>
      <c r="D348" s="13" t="str">
        <v>Kyren Williams</v>
      </c>
      <c r="E348" s="13">
        <v>213.15759912782181</v>
      </c>
      <c r="F348" s="13">
        <v>12.538682301636577</v>
      </c>
      <c r="H348">
        <v>346</v>
      </c>
      <c r="I348" t="str">
        <v>QB</v>
      </c>
      <c r="J348" t="str">
        <f t="shared" si="15"/>
        <v>ATL</v>
      </c>
      <c r="K348" s="10" t="str">
        <v>Kirk Cousins</v>
      </c>
      <c r="L348" s="10">
        <v>13.5731587655883</v>
      </c>
      <c r="M348">
        <f>_xlfn.XLOOKUP(K348,[2]Sheet5!$F:$F,[2]Sheet5!$J:$J,"NA")</f>
        <v>23</v>
      </c>
      <c r="N348">
        <v>46</v>
      </c>
      <c r="O348">
        <v>23</v>
      </c>
    </row>
    <row r="349" spans="1:15" hidden="1" x14ac:dyDescent="0.35">
      <c r="A349" t="str">
        <v>LAR</v>
      </c>
      <c r="B349" t="str">
        <v>Los Angeles Rams</v>
      </c>
      <c r="C349" t="str">
        <v>RB</v>
      </c>
      <c r="D349" s="13" t="str">
        <v>Blake Corum</v>
      </c>
      <c r="E349" s="13">
        <v>87.604460211847879</v>
      </c>
      <c r="F349" s="13">
        <v>5.1532035418734043</v>
      </c>
      <c r="H349">
        <v>347</v>
      </c>
      <c r="I349" t="str">
        <v>RB</v>
      </c>
      <c r="J349" t="str">
        <f t="shared" si="15"/>
        <v>WAS</v>
      </c>
      <c r="K349" s="10" t="str">
        <v>All Other</v>
      </c>
      <c r="L349" s="10">
        <v>13.372912603606618</v>
      </c>
      <c r="M349" t="str">
        <f>_xlfn.XLOOKUP(K349,[2]Sheet5!$F:$F,[2]Sheet5!$J:$J,"NA")</f>
        <v>NA</v>
      </c>
      <c r="N349">
        <v>115</v>
      </c>
      <c r="O349" t="e">
        <v>#VALUE!</v>
      </c>
    </row>
    <row r="350" spans="1:15" hidden="1" x14ac:dyDescent="0.35">
      <c r="A350" t="str">
        <v>LAR</v>
      </c>
      <c r="B350" t="str">
        <v>Los Angeles Rams</v>
      </c>
      <c r="C350" t="str">
        <v>RB</v>
      </c>
      <c r="D350" s="13" t="str">
        <v>Ronnie Rivers</v>
      </c>
      <c r="E350" s="13">
        <v>35.777337484861292</v>
      </c>
      <c r="F350" s="13">
        <v>2.10454926381537</v>
      </c>
      <c r="H350">
        <v>348</v>
      </c>
      <c r="I350" t="str">
        <v>QB</v>
      </c>
      <c r="J350" t="str">
        <f t="shared" si="15"/>
        <v>CAR</v>
      </c>
      <c r="K350" s="10" t="str">
        <v>Andy Dalton</v>
      </c>
      <c r="L350" s="10">
        <v>13.347573316377755</v>
      </c>
      <c r="M350">
        <f>_xlfn.XLOOKUP(K350,[2]Sheet5!$F:$F,[2]Sheet5!$J:$J,"NA")</f>
        <v>43</v>
      </c>
      <c r="N350">
        <v>47</v>
      </c>
      <c r="O350">
        <v>4</v>
      </c>
    </row>
    <row r="351" spans="1:15" hidden="1" x14ac:dyDescent="0.35">
      <c r="A351" t="str">
        <v>LAR</v>
      </c>
      <c r="B351" t="str">
        <v>Los Angeles Rams</v>
      </c>
      <c r="C351" t="str">
        <v>RB</v>
      </c>
      <c r="D351" s="13" t="str">
        <v>Cody Schrader</v>
      </c>
      <c r="E351" s="13">
        <v>16.932685999248207</v>
      </c>
      <c r="F351" s="13">
        <v>0.99604035289695336</v>
      </c>
      <c r="H351">
        <v>349</v>
      </c>
      <c r="I351" t="str">
        <v>RB</v>
      </c>
      <c r="J351" t="str">
        <f t="shared" si="15"/>
        <v>CIN</v>
      </c>
      <c r="K351" s="10" t="str">
        <v>Kendall Milton</v>
      </c>
      <c r="L351" s="10">
        <v>13.131486745872659</v>
      </c>
      <c r="M351" t="str">
        <f>_xlfn.XLOOKUP(K351,[2]Sheet5!$F:$F,[2]Sheet5!$J:$J,"NA")</f>
        <v>NA</v>
      </c>
      <c r="N351">
        <v>116</v>
      </c>
      <c r="O351" t="e">
        <v>#VALUE!</v>
      </c>
    </row>
    <row r="352" spans="1:15" hidden="1" x14ac:dyDescent="0.35">
      <c r="A352" t="str">
        <v>LAR</v>
      </c>
      <c r="B352" t="str">
        <v>Los Angeles Rams</v>
      </c>
      <c r="C352" t="str">
        <v>RB</v>
      </c>
      <c r="D352" s="13" t="str">
        <v>All Other</v>
      </c>
      <c r="E352" s="13">
        <v>5.3116821546400104</v>
      </c>
      <c r="F352" s="13">
        <v>0.31245189144941238</v>
      </c>
      <c r="H352">
        <v>350</v>
      </c>
      <c r="I352" t="str">
        <v>RB</v>
      </c>
      <c r="J352" t="str">
        <f t="shared" si="15"/>
        <v>MIN</v>
      </c>
      <c r="K352" s="10" t="str">
        <v>Zavier Scott</v>
      </c>
      <c r="L352" s="10">
        <v>13.126019967204677</v>
      </c>
      <c r="M352" t="str">
        <f>_xlfn.XLOOKUP(K352,[2]Sheet5!$F:$F,[2]Sheet5!$J:$J,"NA")</f>
        <v>NA</v>
      </c>
      <c r="N352">
        <v>117</v>
      </c>
      <c r="O352" t="e">
        <v>#VALUE!</v>
      </c>
    </row>
    <row r="353" spans="1:15" hidden="1" x14ac:dyDescent="0.35">
      <c r="A353" t="str">
        <v>LAR</v>
      </c>
      <c r="B353" t="str">
        <v>Los Angeles Rams</v>
      </c>
      <c r="C353" t="str">
        <v>RB</v>
      </c>
      <c r="D353" s="13">
        <v>0</v>
      </c>
      <c r="E353" s="13">
        <v>0</v>
      </c>
      <c r="F353" s="13">
        <v>0</v>
      </c>
      <c r="H353">
        <v>351</v>
      </c>
      <c r="I353" t="str">
        <v>QB</v>
      </c>
      <c r="J353" t="str">
        <f t="shared" si="15"/>
        <v>BAL</v>
      </c>
      <c r="K353" s="10" t="str">
        <v>Cooper Rush</v>
      </c>
      <c r="L353" s="10">
        <v>13.089057482578074</v>
      </c>
      <c r="M353">
        <f>_xlfn.XLOOKUP(K353,[2]Sheet5!$F:$F,[2]Sheet5!$J:$J,"NA")</f>
        <v>33</v>
      </c>
      <c r="N353">
        <v>48</v>
      </c>
      <c r="O353">
        <v>15</v>
      </c>
    </row>
    <row r="354" spans="1:15" hidden="1" x14ac:dyDescent="0.35">
      <c r="A354" t="str">
        <v>LAR</v>
      </c>
      <c r="B354" t="str">
        <v>Los Angeles Rams</v>
      </c>
      <c r="C354" t="str">
        <v>RB</v>
      </c>
      <c r="D354" s="13">
        <v>0</v>
      </c>
      <c r="E354" s="13">
        <v>0</v>
      </c>
      <c r="F354" s="13">
        <v>0</v>
      </c>
      <c r="H354">
        <v>352</v>
      </c>
      <c r="I354" t="str">
        <v>RB</v>
      </c>
      <c r="J354" t="str">
        <f t="shared" si="15"/>
        <v>NYG</v>
      </c>
      <c r="K354" s="10" t="str">
        <v>Dante Miller</v>
      </c>
      <c r="L354" s="10">
        <v>13.083471837555196</v>
      </c>
      <c r="M354" t="str">
        <f>_xlfn.XLOOKUP(K354,[2]Sheet5!$F:$F,[2]Sheet5!$J:$J,"NA")</f>
        <v>NA</v>
      </c>
      <c r="N354">
        <v>118</v>
      </c>
      <c r="O354" t="e">
        <v>#VALUE!</v>
      </c>
    </row>
    <row r="355" spans="1:15" hidden="1" x14ac:dyDescent="0.35">
      <c r="A355" t="str">
        <v>LAR</v>
      </c>
      <c r="B355" t="str">
        <v>Los Angeles Rams</v>
      </c>
      <c r="C355" t="str">
        <v>WR</v>
      </c>
      <c r="D355" s="13" t="str">
        <v>Puka Nacua</v>
      </c>
      <c r="E355" s="13">
        <v>249.32814065354876</v>
      </c>
      <c r="F355" s="13">
        <v>14.666361214914632</v>
      </c>
      <c r="H355">
        <v>353</v>
      </c>
      <c r="I355" t="str">
        <v>QB</v>
      </c>
      <c r="J355" t="str">
        <f t="shared" si="15"/>
        <v>NO</v>
      </c>
      <c r="K355" s="10" t="str">
        <v>Spencer Rattler</v>
      </c>
      <c r="L355" s="10">
        <v>13.056150990438496</v>
      </c>
      <c r="M355">
        <f>_xlfn.XLOOKUP(K355,[2]Sheet5!$F:$F,[2]Sheet5!$J:$J,"NA")</f>
        <v>41</v>
      </c>
      <c r="N355">
        <v>49</v>
      </c>
      <c r="O355">
        <v>8</v>
      </c>
    </row>
    <row r="356" spans="1:15" hidden="1" x14ac:dyDescent="0.35">
      <c r="A356" t="str">
        <v>LAR</v>
      </c>
      <c r="B356" t="str">
        <v>Los Angeles Rams</v>
      </c>
      <c r="C356" t="str">
        <v>WR</v>
      </c>
      <c r="D356" s="13" t="str">
        <v>Davante Adams</v>
      </c>
      <c r="E356" s="13">
        <v>256.4754263461092</v>
      </c>
      <c r="F356" s="13">
        <v>15.086789785065248</v>
      </c>
      <c r="H356">
        <v>354</v>
      </c>
      <c r="I356" t="str">
        <v>QB</v>
      </c>
      <c r="J356" t="str">
        <f t="shared" si="15"/>
        <v>WAS</v>
      </c>
      <c r="K356" s="10" t="str">
        <v>Marcus Mariota</v>
      </c>
      <c r="L356" s="10">
        <v>12.892046272158481</v>
      </c>
      <c r="M356">
        <f>_xlfn.XLOOKUP(K356,[2]Sheet5!$F:$F,[2]Sheet5!$J:$J,"NA")</f>
        <v>45</v>
      </c>
      <c r="N356">
        <v>50</v>
      </c>
      <c r="O356">
        <v>5</v>
      </c>
    </row>
    <row r="357" spans="1:15" hidden="1" x14ac:dyDescent="0.35">
      <c r="A357" t="str">
        <v>LAR</v>
      </c>
      <c r="B357" t="str">
        <v>Los Angeles Rams</v>
      </c>
      <c r="C357" t="str">
        <v>WR</v>
      </c>
      <c r="D357" s="13" t="str">
        <v>Tutu Atwell</v>
      </c>
      <c r="E357" s="13">
        <v>83.316970370757915</v>
      </c>
      <c r="F357" s="13">
        <v>4.9009982571034065</v>
      </c>
      <c r="H357">
        <v>355</v>
      </c>
      <c r="I357" t="str">
        <v>QB</v>
      </c>
      <c r="J357" t="str">
        <f t="shared" si="15"/>
        <v>CHI</v>
      </c>
      <c r="K357" s="10" t="str">
        <v>Tyson Bagent</v>
      </c>
      <c r="L357" s="10">
        <v>12.634566366166126</v>
      </c>
      <c r="M357">
        <f>_xlfn.XLOOKUP(K357,[2]Sheet5!$F:$F,[2]Sheet5!$J:$J,"NA")</f>
        <v>76</v>
      </c>
      <c r="N357">
        <v>51</v>
      </c>
      <c r="O357">
        <v>-25</v>
      </c>
    </row>
    <row r="358" spans="1:15" hidden="1" x14ac:dyDescent="0.35">
      <c r="A358" t="str">
        <v>LAR</v>
      </c>
      <c r="B358" t="str">
        <v>Los Angeles Rams</v>
      </c>
      <c r="C358" t="str">
        <v>WR</v>
      </c>
      <c r="D358" s="13" t="str">
        <v>Jordan Whittington</v>
      </c>
      <c r="E358" s="13">
        <v>59.200845744944267</v>
      </c>
      <c r="F358" s="13">
        <v>3.4824026908790744</v>
      </c>
      <c r="H358">
        <v>356</v>
      </c>
      <c r="I358" t="str">
        <v>QB</v>
      </c>
      <c r="J358" t="str">
        <f t="shared" si="15"/>
        <v>BUF</v>
      </c>
      <c r="K358" s="10" t="str">
        <v>Mitchell Trubisky</v>
      </c>
      <c r="L358" s="10">
        <v>12.619600277471871</v>
      </c>
      <c r="M358">
        <f>_xlfn.XLOOKUP(K358,[2]Sheet5!$F:$F,[2]Sheet5!$J:$J,"NA")</f>
        <v>56</v>
      </c>
      <c r="N358">
        <v>52</v>
      </c>
      <c r="O358">
        <v>-4</v>
      </c>
    </row>
    <row r="359" spans="1:15" hidden="1" x14ac:dyDescent="0.35">
      <c r="A359" t="str">
        <v>LAR</v>
      </c>
      <c r="B359" t="str">
        <v>Los Angeles Rams</v>
      </c>
      <c r="C359" t="str">
        <v>WR</v>
      </c>
      <c r="D359" s="13" t="str">
        <v>All Other</v>
      </c>
      <c r="E359" s="13">
        <v>7.3711623271276494</v>
      </c>
      <c r="F359" s="13">
        <v>0.43359778394868526</v>
      </c>
      <c r="H359">
        <v>357</v>
      </c>
      <c r="I359" t="str">
        <v>QB</v>
      </c>
      <c r="J359" t="str">
        <f t="shared" si="15"/>
        <v>TB</v>
      </c>
      <c r="K359" s="10" t="str">
        <v>Kyle Trask</v>
      </c>
      <c r="L359" s="10">
        <v>12.539691391592836</v>
      </c>
      <c r="M359">
        <f>_xlfn.XLOOKUP(K359,[2]Sheet5!$F:$F,[2]Sheet5!$J:$J,"NA")</f>
        <v>74</v>
      </c>
      <c r="N359">
        <v>53</v>
      </c>
      <c r="O359">
        <v>-21</v>
      </c>
    </row>
    <row r="360" spans="1:15" hidden="1" x14ac:dyDescent="0.35">
      <c r="A360" t="str">
        <v>LAR</v>
      </c>
      <c r="B360" t="str">
        <v>Los Angeles Rams</v>
      </c>
      <c r="C360" t="str">
        <v>WR</v>
      </c>
      <c r="D360" s="13">
        <v>0</v>
      </c>
      <c r="E360" s="13">
        <v>0</v>
      </c>
      <c r="F360" s="13">
        <v>0</v>
      </c>
      <c r="H360">
        <v>358</v>
      </c>
      <c r="I360" t="str">
        <v>QB</v>
      </c>
      <c r="J360" t="str">
        <f t="shared" si="15"/>
        <v>JAX</v>
      </c>
      <c r="K360" s="10" t="str">
        <v>Nick Mullens</v>
      </c>
      <c r="L360" s="10">
        <v>12.514748410674441</v>
      </c>
      <c r="M360">
        <f>_xlfn.XLOOKUP(K360,[2]Sheet5!$F:$F,[2]Sheet5!$J:$J,"NA")</f>
        <v>68</v>
      </c>
      <c r="N360">
        <v>54</v>
      </c>
      <c r="O360">
        <v>-14</v>
      </c>
    </row>
    <row r="361" spans="1:15" hidden="1" x14ac:dyDescent="0.35">
      <c r="A361" t="str">
        <v>LAR</v>
      </c>
      <c r="B361" t="str">
        <v>Los Angeles Rams</v>
      </c>
      <c r="C361" t="str">
        <v>WR</v>
      </c>
      <c r="D361" s="13">
        <v>0</v>
      </c>
      <c r="E361" s="13">
        <v>0</v>
      </c>
      <c r="F361" s="13">
        <v>0</v>
      </c>
      <c r="H361">
        <v>359</v>
      </c>
      <c r="I361" t="str">
        <v>QB</v>
      </c>
      <c r="J361" t="str">
        <f t="shared" si="15"/>
        <v>CIN</v>
      </c>
      <c r="K361" s="10" t="str">
        <v>Jake Browning</v>
      </c>
      <c r="L361" s="10">
        <v>12.48560660277677</v>
      </c>
      <c r="M361">
        <f>_xlfn.XLOOKUP(K361,[2]Sheet5!$F:$F,[2]Sheet5!$J:$J,"NA")</f>
        <v>75</v>
      </c>
      <c r="N361">
        <v>55</v>
      </c>
      <c r="O361">
        <v>-20</v>
      </c>
    </row>
    <row r="362" spans="1:15" hidden="1" x14ac:dyDescent="0.35">
      <c r="A362" t="str">
        <v>LAR</v>
      </c>
      <c r="B362" t="str">
        <v>Los Angeles Rams</v>
      </c>
      <c r="C362" t="str">
        <v>TE</v>
      </c>
      <c r="D362" s="13" t="str">
        <v>Tyler Higbee</v>
      </c>
      <c r="E362" s="13">
        <v>108.35027797861454</v>
      </c>
      <c r="F362" s="13">
        <v>6.3735457634479147</v>
      </c>
      <c r="H362">
        <v>360</v>
      </c>
      <c r="I362" t="str">
        <v>QB</v>
      </c>
      <c r="J362" t="str">
        <f t="shared" si="15"/>
        <v>HOU</v>
      </c>
      <c r="K362" s="10" t="str">
        <v>Davis Mills</v>
      </c>
      <c r="L362" s="10">
        <v>12.477122036587231</v>
      </c>
      <c r="M362">
        <f>_xlfn.XLOOKUP(K362,[2]Sheet5!$F:$F,[2]Sheet5!$J:$J,"NA")</f>
        <v>61</v>
      </c>
      <c r="N362">
        <v>56</v>
      </c>
      <c r="O362">
        <v>-5</v>
      </c>
    </row>
    <row r="363" spans="1:15" hidden="1" x14ac:dyDescent="0.35">
      <c r="A363" t="str">
        <v>LAR</v>
      </c>
      <c r="B363" t="str">
        <v>Los Angeles Rams</v>
      </c>
      <c r="C363" t="str">
        <v>TE</v>
      </c>
      <c r="D363" s="13" t="str">
        <v>Colby Parkinson</v>
      </c>
      <c r="E363" s="13">
        <v>38.127620398074122</v>
      </c>
      <c r="F363" s="13">
        <v>2.242801199886713</v>
      </c>
      <c r="H363">
        <v>361</v>
      </c>
      <c r="I363" t="str">
        <v>TE</v>
      </c>
      <c r="J363" t="str">
        <f t="shared" si="15"/>
        <v>CLE</v>
      </c>
      <c r="K363" s="10" t="str">
        <v>Brenden Bates</v>
      </c>
      <c r="L363" s="10">
        <v>12.418945712922024</v>
      </c>
      <c r="M363">
        <f>_xlfn.XLOOKUP(K363,[2]Sheet5!$F:$F,[2]Sheet5!$J:$J,"NA")</f>
        <v>115</v>
      </c>
      <c r="N363">
        <v>63</v>
      </c>
      <c r="O363">
        <v>-52</v>
      </c>
    </row>
    <row r="364" spans="1:15" hidden="1" x14ac:dyDescent="0.35">
      <c r="A364" t="str">
        <v>LAR</v>
      </c>
      <c r="B364" t="str">
        <v>Los Angeles Rams</v>
      </c>
      <c r="C364" t="str">
        <v>TE</v>
      </c>
      <c r="D364" s="13" t="str">
        <v>All Other</v>
      </c>
      <c r="E364" s="13">
        <v>8.968686857047393</v>
      </c>
      <c r="F364" s="13">
        <v>0.52756981512043488</v>
      </c>
      <c r="H364">
        <v>362</v>
      </c>
      <c r="I364" t="str">
        <v>QB</v>
      </c>
      <c r="J364" t="str">
        <f t="shared" si="15"/>
        <v>KC</v>
      </c>
      <c r="K364" s="10" t="str">
        <v>Gardner Minshew</v>
      </c>
      <c r="L364" s="10">
        <v>12.36281629399843</v>
      </c>
      <c r="M364">
        <f>_xlfn.XLOOKUP(K364,[2]Sheet5!$F:$F,[2]Sheet5!$J:$J,"NA")</f>
        <v>35</v>
      </c>
      <c r="N364">
        <v>57</v>
      </c>
      <c r="O364">
        <v>22</v>
      </c>
    </row>
    <row r="365" spans="1:15" hidden="1" x14ac:dyDescent="0.35">
      <c r="A365" t="str">
        <v>LAR</v>
      </c>
      <c r="B365" t="str">
        <v>Los Angeles Rams</v>
      </c>
      <c r="C365" t="str">
        <v>TE</v>
      </c>
      <c r="D365" s="13">
        <v>0</v>
      </c>
      <c r="E365" s="13">
        <v>3.4285241897061782</v>
      </c>
      <c r="F365" s="13">
        <v>0.20167789351212814</v>
      </c>
      <c r="H365">
        <v>363</v>
      </c>
      <c r="I365" t="str">
        <v>QB</v>
      </c>
      <c r="J365" t="str">
        <f t="shared" si="15"/>
        <v>NYG</v>
      </c>
      <c r="K365" s="10" t="str">
        <v>Jameis Winston</v>
      </c>
      <c r="L365" s="10">
        <v>12.355799743144708</v>
      </c>
      <c r="M365">
        <f>_xlfn.XLOOKUP(K365,[2]Sheet5!$F:$F,[2]Sheet5!$J:$J,"NA")</f>
        <v>29</v>
      </c>
      <c r="N365">
        <v>58</v>
      </c>
      <c r="O365">
        <v>29</v>
      </c>
    </row>
    <row r="366" spans="1:15" hidden="1" x14ac:dyDescent="0.35">
      <c r="A366" t="str">
        <v>LAR</v>
      </c>
      <c r="B366" t="str">
        <v>Los Angeles Rams</v>
      </c>
      <c r="C366" t="str">
        <v>TE</v>
      </c>
      <c r="D366" s="13">
        <v>0</v>
      </c>
      <c r="E366" s="13">
        <v>1.9586419160235335</v>
      </c>
      <c r="F366" s="13">
        <v>0.1152142303543255</v>
      </c>
      <c r="H366">
        <v>364</v>
      </c>
      <c r="I366" t="str">
        <v>QB</v>
      </c>
      <c r="J366" t="str">
        <f t="shared" si="15"/>
        <v>DET</v>
      </c>
      <c r="K366" s="10" t="str">
        <v>Hendon Hooker</v>
      </c>
      <c r="L366" s="10">
        <v>11.991847719570391</v>
      </c>
      <c r="M366">
        <f>_xlfn.XLOOKUP(K366,[2]Sheet5!$F:$F,[2]Sheet5!$J:$J,"NA")</f>
        <v>67</v>
      </c>
      <c r="N366">
        <v>59</v>
      </c>
      <c r="O366">
        <v>-8</v>
      </c>
    </row>
    <row r="367" spans="1:15" hidden="1" x14ac:dyDescent="0.35">
      <c r="A367" t="str">
        <v>LAC</v>
      </c>
      <c r="B367" t="str">
        <v>Los Angeles Chargers</v>
      </c>
      <c r="C367" t="str">
        <v>QB</v>
      </c>
      <c r="D367" s="13" t="str">
        <v>Justin Herbert</v>
      </c>
      <c r="E367" s="13">
        <v>314.24178855089701</v>
      </c>
      <c r="F367" s="13">
        <v>18.484811091229236</v>
      </c>
      <c r="H367">
        <v>365</v>
      </c>
      <c r="I367" t="str">
        <v>QB</v>
      </c>
      <c r="J367" t="str">
        <f t="shared" si="15"/>
        <v>PHI</v>
      </c>
      <c r="K367" s="10" t="str">
        <v>Tanner McKee</v>
      </c>
      <c r="L367" s="10">
        <v>11.942363583604948</v>
      </c>
      <c r="M367">
        <f>_xlfn.XLOOKUP(K367,[2]Sheet5!$F:$F,[2]Sheet5!$J:$J,"NA")</f>
        <v>49</v>
      </c>
      <c r="N367">
        <v>60</v>
      </c>
      <c r="O367">
        <v>11</v>
      </c>
    </row>
    <row r="368" spans="1:15" hidden="1" x14ac:dyDescent="0.35">
      <c r="A368" t="str">
        <v>LAC</v>
      </c>
      <c r="B368" t="str">
        <v>Los Angeles Chargers</v>
      </c>
      <c r="C368" t="str">
        <v>QB</v>
      </c>
      <c r="D368" s="13" t="str">
        <v>Taylor Heinicke</v>
      </c>
      <c r="E368" s="13">
        <v>14.094142796237904</v>
      </c>
      <c r="F368" s="13">
        <v>0.829067223308112</v>
      </c>
      <c r="H368">
        <v>366</v>
      </c>
      <c r="I368" t="str">
        <v>QB</v>
      </c>
      <c r="J368" t="str">
        <f t="shared" si="15"/>
        <v>GB</v>
      </c>
      <c r="K368" s="10" t="str">
        <v>Malik Willis</v>
      </c>
      <c r="L368" s="10">
        <v>11.831947986810766</v>
      </c>
      <c r="M368">
        <f>_xlfn.XLOOKUP(K368,[2]Sheet5!$F:$F,[2]Sheet5!$J:$J,"NA")</f>
        <v>44</v>
      </c>
      <c r="N368">
        <v>61</v>
      </c>
      <c r="O368">
        <v>17</v>
      </c>
    </row>
    <row r="369" spans="1:15" hidden="1" x14ac:dyDescent="0.35">
      <c r="A369" t="str">
        <v>LAC</v>
      </c>
      <c r="B369" t="str">
        <v>Los Angeles Chargers</v>
      </c>
      <c r="C369" t="str">
        <v>QB</v>
      </c>
      <c r="D369" s="13" t="str">
        <v>Trey Lance</v>
      </c>
      <c r="E369" s="13">
        <v>3.8906373014331459</v>
      </c>
      <c r="F369" s="13">
        <v>0.22886101773136153</v>
      </c>
      <c r="H369">
        <v>367</v>
      </c>
      <c r="I369" t="str">
        <v>RB</v>
      </c>
      <c r="J369" t="str">
        <f t="shared" si="15"/>
        <v>SEA</v>
      </c>
      <c r="K369" s="10" t="str">
        <v>George Holani</v>
      </c>
      <c r="L369" s="10">
        <v>11.675170354930678</v>
      </c>
      <c r="M369">
        <f>_xlfn.XLOOKUP(K369,[2]Sheet5!$F:$F,[2]Sheet5!$J:$J,"NA")</f>
        <v>126</v>
      </c>
      <c r="N369">
        <v>119</v>
      </c>
      <c r="O369">
        <v>-7</v>
      </c>
    </row>
    <row r="370" spans="1:15" hidden="1" x14ac:dyDescent="0.35">
      <c r="A370" t="str">
        <v>LAC</v>
      </c>
      <c r="B370" t="str">
        <v>Los Angeles Chargers</v>
      </c>
      <c r="C370" t="str">
        <v>QB</v>
      </c>
      <c r="D370" s="13" t="str">
        <v>All Other</v>
      </c>
      <c r="E370" s="13">
        <v>3.030087973768842</v>
      </c>
      <c r="F370" s="13">
        <v>0.178240469045226</v>
      </c>
      <c r="H370">
        <v>368</v>
      </c>
      <c r="I370" t="str">
        <v>RB</v>
      </c>
      <c r="J370" t="str">
        <f t="shared" si="15"/>
        <v>BAL</v>
      </c>
      <c r="K370" s="10" t="str">
        <v>Rasheen Ali</v>
      </c>
      <c r="L370" s="10">
        <v>11.416772619152704</v>
      </c>
      <c r="M370">
        <f>_xlfn.XLOOKUP(K370,[2]Sheet5!$F:$F,[2]Sheet5!$J:$J,"NA")</f>
        <v>120</v>
      </c>
      <c r="N370">
        <v>120</v>
      </c>
      <c r="O370">
        <v>0</v>
      </c>
    </row>
    <row r="371" spans="1:15" hidden="1" x14ac:dyDescent="0.35">
      <c r="A371" t="str">
        <v>LAC</v>
      </c>
      <c r="B371" t="str">
        <v>Los Angeles Chargers</v>
      </c>
      <c r="C371" t="str">
        <v>QB</v>
      </c>
      <c r="D371" s="13">
        <v>0</v>
      </c>
      <c r="E371" s="13">
        <v>5.3237875763073772</v>
      </c>
      <c r="F371" s="13">
        <v>0.31316397507690452</v>
      </c>
      <c r="H371">
        <v>369</v>
      </c>
      <c r="I371" t="str">
        <v>TE</v>
      </c>
      <c r="J371" t="str">
        <f t="shared" si="15"/>
        <v>JAX</v>
      </c>
      <c r="K371" s="10" t="str">
        <v>Hunter Long</v>
      </c>
      <c r="L371" s="10">
        <v>11.408558413552974</v>
      </c>
      <c r="M371">
        <f>_xlfn.XLOOKUP(K371,[2]Sheet5!$F:$F,[2]Sheet5!$J:$J,"NA")</f>
        <v>69</v>
      </c>
      <c r="N371">
        <v>64</v>
      </c>
      <c r="O371">
        <v>-5</v>
      </c>
    </row>
    <row r="372" spans="1:15" hidden="1" x14ac:dyDescent="0.35">
      <c r="A372" t="str">
        <v>LAC</v>
      </c>
      <c r="B372" t="str">
        <v>Los Angeles Chargers</v>
      </c>
      <c r="C372" t="str">
        <v>QB</v>
      </c>
      <c r="D372" s="13">
        <v>0</v>
      </c>
      <c r="E372" s="13">
        <v>0</v>
      </c>
      <c r="F372" s="13">
        <v>0</v>
      </c>
      <c r="H372">
        <v>370</v>
      </c>
      <c r="I372" t="str">
        <v>QB</v>
      </c>
      <c r="J372" t="str">
        <f t="shared" si="15"/>
        <v>WAS</v>
      </c>
      <c r="K372" s="10" t="str">
        <v>All Other</v>
      </c>
      <c r="L372" s="10">
        <v>11.162024625402685</v>
      </c>
      <c r="M372" t="str">
        <f>_xlfn.XLOOKUP(K372,[2]Sheet5!$F:$F,[2]Sheet5!$J:$J,"NA")</f>
        <v>NA</v>
      </c>
      <c r="N372">
        <v>62</v>
      </c>
      <c r="O372" t="e">
        <v>#VALUE!</v>
      </c>
    </row>
    <row r="373" spans="1:15" hidden="1" x14ac:dyDescent="0.35">
      <c r="A373" t="str">
        <v>LAC</v>
      </c>
      <c r="B373" t="str">
        <v>Los Angeles Chargers</v>
      </c>
      <c r="C373" t="str">
        <v>QB</v>
      </c>
      <c r="D373" s="13">
        <v>0</v>
      </c>
      <c r="E373" s="13">
        <v>0</v>
      </c>
      <c r="F373" s="13">
        <v>0</v>
      </c>
      <c r="H373">
        <v>371</v>
      </c>
      <c r="I373" t="str">
        <v>RB</v>
      </c>
      <c r="J373" t="str">
        <f t="shared" si="15"/>
        <v>HOU</v>
      </c>
      <c r="K373" s="10" t="str">
        <v>J.J. Taylor</v>
      </c>
      <c r="L373" s="10">
        <v>11.068151356124591</v>
      </c>
      <c r="M373">
        <f>_xlfn.XLOOKUP(K373,[2]Sheet5!$F:$F,[2]Sheet5!$J:$J,"NA")</f>
        <v>110</v>
      </c>
      <c r="N373">
        <v>121</v>
      </c>
      <c r="O373">
        <v>11</v>
      </c>
    </row>
    <row r="374" spans="1:15" hidden="1" x14ac:dyDescent="0.35">
      <c r="A374" t="str">
        <v>LAC</v>
      </c>
      <c r="B374" t="str">
        <v>Los Angeles Chargers</v>
      </c>
      <c r="C374" t="str">
        <v>RB</v>
      </c>
      <c r="D374" s="13" t="str">
        <v>Najee Harris</v>
      </c>
      <c r="E374" s="13">
        <v>215.60487508353771</v>
      </c>
      <c r="F374" s="13">
        <v>12.682639710796336</v>
      </c>
      <c r="H374">
        <v>372</v>
      </c>
      <c r="I374" t="str">
        <v>TE</v>
      </c>
      <c r="J374" t="str">
        <f t="shared" si="15"/>
        <v>DAL</v>
      </c>
      <c r="K374" s="10" t="str">
        <v>Brevyn Spann-Ford</v>
      </c>
      <c r="L374" s="10">
        <v>11.023604995882334</v>
      </c>
      <c r="M374">
        <f>_xlfn.XLOOKUP(K374,[2]Sheet5!$F:$F,[2]Sheet5!$J:$J,"NA")</f>
        <v>71</v>
      </c>
      <c r="N374">
        <v>65</v>
      </c>
      <c r="O374">
        <v>-6</v>
      </c>
    </row>
    <row r="375" spans="1:15" hidden="1" x14ac:dyDescent="0.35">
      <c r="A375" t="str">
        <v>LAC</v>
      </c>
      <c r="B375" t="str">
        <v>Los Angeles Chargers</v>
      </c>
      <c r="C375" t="str">
        <v>RB</v>
      </c>
      <c r="D375" s="13" t="str">
        <v>Kimani Vidal</v>
      </c>
      <c r="E375" s="13">
        <v>79.824960925767215</v>
      </c>
      <c r="F375" s="13">
        <v>4.6955859368098363</v>
      </c>
      <c r="H375">
        <v>373</v>
      </c>
      <c r="I375" t="str">
        <v>TE</v>
      </c>
      <c r="J375" t="str">
        <f t="shared" si="15"/>
        <v>LV</v>
      </c>
      <c r="K375" s="10" t="str">
        <v>Ian Thomas</v>
      </c>
      <c r="L375" s="10">
        <v>10.679132577020658</v>
      </c>
      <c r="M375">
        <f>_xlfn.XLOOKUP(K375,[2]Sheet5!$F:$F,[2]Sheet5!$J:$J,"NA")</f>
        <v>100</v>
      </c>
      <c r="N375">
        <v>66</v>
      </c>
      <c r="O375">
        <v>-34</v>
      </c>
    </row>
    <row r="376" spans="1:15" hidden="1" x14ac:dyDescent="0.35">
      <c r="A376" t="str">
        <v>LAC</v>
      </c>
      <c r="B376" t="str">
        <v>Los Angeles Chargers</v>
      </c>
      <c r="C376" t="str">
        <v>RB</v>
      </c>
      <c r="D376" s="13" t="str">
        <v>Hassan Haskins</v>
      </c>
      <c r="E376" s="13">
        <v>32.014763925475698</v>
      </c>
      <c r="F376" s="13">
        <v>1.8832214073809235</v>
      </c>
      <c r="H376">
        <v>374</v>
      </c>
      <c r="I376" t="str">
        <v>TE</v>
      </c>
      <c r="J376" t="str">
        <f t="shared" si="15"/>
        <v>TB</v>
      </c>
      <c r="K376" s="10" t="str">
        <v>Devin Culp</v>
      </c>
      <c r="L376" s="10">
        <v>10.595529991522488</v>
      </c>
      <c r="M376">
        <f>_xlfn.XLOOKUP(K376,[2]Sheet5!$F:$F,[2]Sheet5!$J:$J,"NA")</f>
        <v>82</v>
      </c>
      <c r="N376">
        <v>67</v>
      </c>
      <c r="O376">
        <v>-15</v>
      </c>
    </row>
    <row r="377" spans="1:15" hidden="1" x14ac:dyDescent="0.35">
      <c r="A377" t="str">
        <v>LAC</v>
      </c>
      <c r="B377" t="str">
        <v>Los Angeles Chargers</v>
      </c>
      <c r="C377" t="str">
        <v>RB</v>
      </c>
      <c r="D377" s="13" t="str">
        <v>Jaret Patterson</v>
      </c>
      <c r="E377" s="13">
        <v>18.263195975567879</v>
      </c>
      <c r="F377" s="13">
        <v>1.07430564562164</v>
      </c>
      <c r="H377">
        <v>375</v>
      </c>
      <c r="I377" t="str">
        <v>TE</v>
      </c>
      <c r="J377" t="str">
        <f t="shared" si="15"/>
        <v>DEN</v>
      </c>
      <c r="K377" s="10" t="str">
        <v>Lucas Krull</v>
      </c>
      <c r="L377" s="10">
        <v>10.579098182550581</v>
      </c>
      <c r="M377">
        <f>_xlfn.XLOOKUP(K377,[2]Sheet5!$F:$F,[2]Sheet5!$J:$J,"NA")</f>
        <v>59</v>
      </c>
      <c r="N377">
        <v>68</v>
      </c>
      <c r="O377">
        <v>9</v>
      </c>
    </row>
    <row r="378" spans="1:15" hidden="1" x14ac:dyDescent="0.35">
      <c r="A378" t="str">
        <v>LAC</v>
      </c>
      <c r="B378" t="str">
        <v>Los Angeles Chargers</v>
      </c>
      <c r="C378" t="str">
        <v>RB</v>
      </c>
      <c r="D378" s="13" t="str">
        <v>All Other</v>
      </c>
      <c r="E378" s="13">
        <v>5.4053630143739504</v>
      </c>
      <c r="F378" s="13">
        <v>0.31796253025729121</v>
      </c>
      <c r="H378">
        <v>376</v>
      </c>
      <c r="I378" t="str">
        <v>RB</v>
      </c>
      <c r="J378" t="str">
        <f t="shared" si="15"/>
        <v>KC</v>
      </c>
      <c r="K378" s="10" t="str">
        <v>Carson Steele</v>
      </c>
      <c r="L378" s="10">
        <v>10.358865228094782</v>
      </c>
      <c r="M378">
        <f>_xlfn.XLOOKUP(K378,[2]Sheet5!$F:$F,[2]Sheet5!$J:$J,"NA")</f>
        <v>93</v>
      </c>
      <c r="N378">
        <v>122</v>
      </c>
      <c r="O378">
        <v>29</v>
      </c>
    </row>
    <row r="379" spans="1:15" hidden="1" x14ac:dyDescent="0.35">
      <c r="A379" t="str">
        <v>LAC</v>
      </c>
      <c r="B379" t="str">
        <v>Los Angeles Chargers</v>
      </c>
      <c r="C379" t="str">
        <v>RB</v>
      </c>
      <c r="D379" s="13">
        <v>0</v>
      </c>
      <c r="E379" s="13">
        <v>0</v>
      </c>
      <c r="F379" s="13">
        <v>0</v>
      </c>
      <c r="H379">
        <v>377</v>
      </c>
      <c r="I379" t="str">
        <v>RB</v>
      </c>
      <c r="J379" t="str">
        <f t="shared" si="15"/>
        <v>ATL</v>
      </c>
      <c r="K379" s="10" t="str">
        <v>Jase McClellan</v>
      </c>
      <c r="L379" s="10">
        <v>10.321427544775727</v>
      </c>
      <c r="M379">
        <f>_xlfn.XLOOKUP(K379,[2]Sheet5!$F:$F,[2]Sheet5!$J:$J,"NA")</f>
        <v>119</v>
      </c>
      <c r="N379">
        <v>123</v>
      </c>
      <c r="O379">
        <v>4</v>
      </c>
    </row>
    <row r="380" spans="1:15" hidden="1" x14ac:dyDescent="0.35">
      <c r="A380" t="str">
        <v>LAC</v>
      </c>
      <c r="B380" t="str">
        <v>Los Angeles Chargers</v>
      </c>
      <c r="C380" t="str">
        <v>RB</v>
      </c>
      <c r="D380" s="13">
        <v>0</v>
      </c>
      <c r="E380" s="13">
        <v>0</v>
      </c>
      <c r="F380" s="13">
        <v>0</v>
      </c>
      <c r="H380">
        <v>378</v>
      </c>
      <c r="I380" t="str">
        <v>TE</v>
      </c>
      <c r="J380" t="str">
        <f t="shared" si="15"/>
        <v>NYJ</v>
      </c>
      <c r="K380" s="10" t="str">
        <v>Zack Kuntz</v>
      </c>
      <c r="L380" s="10">
        <v>10.26981703092684</v>
      </c>
      <c r="M380" t="str">
        <f>_xlfn.XLOOKUP(K380,[2]Sheet5!$F:$F,[2]Sheet5!$J:$J,"NA")</f>
        <v>NA</v>
      </c>
      <c r="N380">
        <v>69</v>
      </c>
      <c r="O380" t="e">
        <v>#VALUE!</v>
      </c>
    </row>
    <row r="381" spans="1:15" hidden="1" x14ac:dyDescent="0.35">
      <c r="A381" t="str">
        <v>LAC</v>
      </c>
      <c r="B381" t="str">
        <v>Los Angeles Chargers</v>
      </c>
      <c r="C381" t="str">
        <v>WR</v>
      </c>
      <c r="D381" s="13" t="str">
        <v>Ladd McConkey</v>
      </c>
      <c r="E381" s="13">
        <v>296.71344471133227</v>
      </c>
      <c r="F381" s="13">
        <v>17.453732041843075</v>
      </c>
      <c r="H381">
        <v>379</v>
      </c>
      <c r="I381" t="str">
        <v>TE</v>
      </c>
      <c r="J381" t="str">
        <f t="shared" si="15"/>
        <v>HOU</v>
      </c>
      <c r="K381" s="10" t="str">
        <v>Cade Stover</v>
      </c>
      <c r="L381" s="10">
        <v>10.179036069248578</v>
      </c>
      <c r="M381">
        <f>_xlfn.XLOOKUP(K381,[2]Sheet5!$F:$F,[2]Sheet5!$J:$J,"NA")</f>
        <v>58</v>
      </c>
      <c r="N381">
        <v>70</v>
      </c>
      <c r="O381">
        <v>12</v>
      </c>
    </row>
    <row r="382" spans="1:15" hidden="1" x14ac:dyDescent="0.35">
      <c r="A382" t="str">
        <v>LAC</v>
      </c>
      <c r="B382" t="str">
        <v>Los Angeles Chargers</v>
      </c>
      <c r="C382" t="str">
        <v>WR</v>
      </c>
      <c r="D382" s="13" t="str">
        <v>Mike Williams</v>
      </c>
      <c r="E382" s="13">
        <v>157.74630775641737</v>
      </c>
      <c r="F382" s="13">
        <v>9.2791945739069046</v>
      </c>
      <c r="H382">
        <v>380</v>
      </c>
      <c r="I382" t="str">
        <v>TE</v>
      </c>
      <c r="J382" t="str">
        <f t="shared" si="15"/>
        <v>CIN</v>
      </c>
      <c r="K382" s="10" t="str">
        <v>Erick All</v>
      </c>
      <c r="L382" s="10">
        <v>10.169832878292301</v>
      </c>
      <c r="M382">
        <f>_xlfn.XLOOKUP(K382,[2]Sheet5!$F:$F,[2]Sheet5!$J:$J,"NA")</f>
        <v>54</v>
      </c>
      <c r="N382">
        <v>71</v>
      </c>
      <c r="O382">
        <v>17</v>
      </c>
    </row>
    <row r="383" spans="1:15" x14ac:dyDescent="0.35">
      <c r="A383" t="str">
        <v>LAC</v>
      </c>
      <c r="B383" t="str">
        <v>Los Angeles Chargers</v>
      </c>
      <c r="C383" t="str">
        <v>WR</v>
      </c>
      <c r="D383" s="13" t="str">
        <v>Quentin Johnston</v>
      </c>
      <c r="E383" s="13">
        <v>114.21171984411178</v>
      </c>
      <c r="F383" s="13">
        <v>6.7183364614183398</v>
      </c>
      <c r="H383">
        <v>381</v>
      </c>
      <c r="I383" t="str">
        <v>WR</v>
      </c>
      <c r="J383" t="str">
        <f t="shared" si="15"/>
        <v>WAS</v>
      </c>
      <c r="K383" s="10" t="str">
        <v>All Other</v>
      </c>
      <c r="L383" s="10">
        <v>10.134783337775685</v>
      </c>
      <c r="M383" t="str">
        <f>_xlfn.XLOOKUP(K383,[2]Sheet5!$F:$F,[2]Sheet5!$J:$J,"NA")</f>
        <v>NA</v>
      </c>
      <c r="N383">
        <v>125</v>
      </c>
      <c r="O383" t="e">
        <v>#VALUE!</v>
      </c>
    </row>
    <row r="384" spans="1:15" hidden="1" x14ac:dyDescent="0.35">
      <c r="A384" t="str">
        <v>LAC</v>
      </c>
      <c r="B384" t="str">
        <v>Los Angeles Chargers</v>
      </c>
      <c r="C384" t="str">
        <v>WR</v>
      </c>
      <c r="D384" s="13" t="str">
        <v>Jalen Reagor</v>
      </c>
      <c r="E384" s="13">
        <v>67.502203894944472</v>
      </c>
      <c r="F384" s="13">
        <v>3.9707178761732043</v>
      </c>
      <c r="H384">
        <v>382</v>
      </c>
      <c r="I384" t="str">
        <v>TE</v>
      </c>
      <c r="J384" t="str">
        <f t="shared" si="15"/>
        <v>WAS</v>
      </c>
      <c r="K384" s="10" t="str">
        <v>All Other</v>
      </c>
      <c r="L384" s="10">
        <v>9.8494639156518424</v>
      </c>
      <c r="M384" t="str">
        <f>_xlfn.XLOOKUP(K384,[2]Sheet5!$F:$F,[2]Sheet5!$J:$J,"NA")</f>
        <v>NA</v>
      </c>
      <c r="N384">
        <v>72</v>
      </c>
      <c r="O384" t="e">
        <v>#VALUE!</v>
      </c>
    </row>
    <row r="385" spans="1:15" hidden="1" x14ac:dyDescent="0.35">
      <c r="A385" t="str">
        <v>LAC</v>
      </c>
      <c r="B385" t="str">
        <v>Los Angeles Chargers</v>
      </c>
      <c r="C385" t="str">
        <v>WR</v>
      </c>
      <c r="D385" s="13" t="str">
        <v>All Other</v>
      </c>
      <c r="E385" s="13">
        <v>7.9580151613761005</v>
      </c>
      <c r="F385" s="13">
        <v>0.46811853890447652</v>
      </c>
      <c r="H385">
        <v>383</v>
      </c>
      <c r="I385" t="str">
        <v>TE</v>
      </c>
      <c r="J385" t="str">
        <f t="shared" si="15"/>
        <v>LAC</v>
      </c>
      <c r="K385" s="10" t="str">
        <v>Tucker Fisk</v>
      </c>
      <c r="L385" s="10">
        <v>9.7892315296969468</v>
      </c>
      <c r="M385">
        <f>_xlfn.XLOOKUP(K385,[2]Sheet5!$F:$F,[2]Sheet5!$J:$J,"NA")</f>
        <v>88</v>
      </c>
      <c r="N385">
        <v>73</v>
      </c>
      <c r="O385">
        <v>-15</v>
      </c>
    </row>
    <row r="386" spans="1:15" hidden="1" x14ac:dyDescent="0.35">
      <c r="A386" t="str">
        <v>LAC</v>
      </c>
      <c r="B386" t="str">
        <v>Los Angeles Chargers</v>
      </c>
      <c r="C386" t="str">
        <v>WR</v>
      </c>
      <c r="D386" s="13">
        <v>0</v>
      </c>
      <c r="E386" s="13">
        <v>0</v>
      </c>
      <c r="F386" s="13">
        <v>0</v>
      </c>
      <c r="H386">
        <v>384</v>
      </c>
      <c r="I386" t="str">
        <v>TE</v>
      </c>
      <c r="J386" t="str">
        <f t="shared" si="15"/>
        <v>BUF</v>
      </c>
      <c r="K386" s="10" t="str">
        <v>Zach Davidson</v>
      </c>
      <c r="L386" s="10">
        <v>9.6852845211319885</v>
      </c>
      <c r="M386">
        <f>_xlfn.XLOOKUP(K386,[2]Sheet5!$F:$F,[2]Sheet5!$J:$J,"NA")</f>
        <v>111</v>
      </c>
      <c r="N386">
        <v>74</v>
      </c>
      <c r="O386">
        <v>-37</v>
      </c>
    </row>
    <row r="387" spans="1:15" hidden="1" x14ac:dyDescent="0.35">
      <c r="A387" t="str">
        <v>LAC</v>
      </c>
      <c r="B387" t="str">
        <v>Los Angeles Chargers</v>
      </c>
      <c r="C387" t="str">
        <v>WR</v>
      </c>
      <c r="D387" s="13">
        <v>0</v>
      </c>
      <c r="E387" s="13">
        <v>0</v>
      </c>
      <c r="F387" s="13">
        <v>0</v>
      </c>
      <c r="H387">
        <v>385</v>
      </c>
      <c r="I387" t="str">
        <v>TE</v>
      </c>
      <c r="J387" t="str">
        <f t="shared" si="15"/>
        <v>GB</v>
      </c>
      <c r="K387" s="10" t="str">
        <v>Ben Sims</v>
      </c>
      <c r="L387" s="10">
        <v>9.6147200170155909</v>
      </c>
      <c r="M387">
        <f>_xlfn.XLOOKUP(K387,[2]Sheet5!$F:$F,[2]Sheet5!$J:$J,"NA")</f>
        <v>92</v>
      </c>
      <c r="N387">
        <v>75</v>
      </c>
      <c r="O387">
        <v>-17</v>
      </c>
    </row>
    <row r="388" spans="1:15" hidden="1" x14ac:dyDescent="0.35">
      <c r="A388" t="str">
        <v>LAC</v>
      </c>
      <c r="B388" t="str">
        <v>Los Angeles Chargers</v>
      </c>
      <c r="C388" t="str">
        <v>TE</v>
      </c>
      <c r="D388" s="13" t="str">
        <v>Will Dissly</v>
      </c>
      <c r="E388" s="13">
        <v>113.68661109385835</v>
      </c>
      <c r="F388" s="13">
        <v>6.6874477114034319</v>
      </c>
      <c r="H388">
        <v>386</v>
      </c>
      <c r="I388" t="str">
        <v>TE</v>
      </c>
      <c r="J388" t="str">
        <f t="shared" ref="J388:J451" si="16">_xlfn.XLOOKUP(K388,D:D,A:A)</f>
        <v>CAR</v>
      </c>
      <c r="K388" s="10" t="str">
        <v>Jordan Matthews</v>
      </c>
      <c r="L388" s="10">
        <v>9.5999920617492531</v>
      </c>
      <c r="M388">
        <f>_xlfn.XLOOKUP(K388,[2]Sheet5!$F:$F,[2]Sheet5!$J:$J,"NA")</f>
        <v>116</v>
      </c>
      <c r="N388">
        <v>76</v>
      </c>
      <c r="O388">
        <v>-40</v>
      </c>
    </row>
    <row r="389" spans="1:15" hidden="1" x14ac:dyDescent="0.35">
      <c r="A389" t="str">
        <v>LAC</v>
      </c>
      <c r="B389" t="str">
        <v>Los Angeles Chargers</v>
      </c>
      <c r="C389" t="str">
        <v>TE</v>
      </c>
      <c r="D389" s="13" t="str">
        <v>Tyler Conklin</v>
      </c>
      <c r="E389" s="13">
        <v>109.49163801902669</v>
      </c>
      <c r="F389" s="13">
        <v>6.440684589354511</v>
      </c>
      <c r="H389">
        <v>387</v>
      </c>
      <c r="I389" t="str">
        <v>TE</v>
      </c>
      <c r="J389" t="str">
        <f t="shared" si="16"/>
        <v>WAS</v>
      </c>
      <c r="K389" s="10" t="str">
        <v>Ben Sinnott</v>
      </c>
      <c r="L389" s="10">
        <v>9.3537865760412586</v>
      </c>
      <c r="M389">
        <f>_xlfn.XLOOKUP(K389,[2]Sheet5!$F:$F,[2]Sheet5!$J:$J,"NA")</f>
        <v>81</v>
      </c>
      <c r="N389">
        <v>77</v>
      </c>
      <c r="O389">
        <v>-4</v>
      </c>
    </row>
    <row r="390" spans="1:15" hidden="1" x14ac:dyDescent="0.35">
      <c r="A390" t="str">
        <v>LAC</v>
      </c>
      <c r="B390" t="str">
        <v>Los Angeles Chargers</v>
      </c>
      <c r="C390" t="str">
        <v>TE</v>
      </c>
      <c r="D390" s="13" t="str">
        <v>Tucker Fisk</v>
      </c>
      <c r="E390" s="13">
        <v>9.7892315296969468</v>
      </c>
      <c r="F390" s="13">
        <v>0.5758371488057028</v>
      </c>
      <c r="H390">
        <v>388</v>
      </c>
      <c r="I390" t="str">
        <v>TE</v>
      </c>
      <c r="J390" t="str">
        <f t="shared" si="16"/>
        <v>MIA</v>
      </c>
      <c r="K390" s="10" t="str">
        <v>Pharaoh Brown</v>
      </c>
      <c r="L390" s="10">
        <v>9.3322317857626569</v>
      </c>
      <c r="M390">
        <f>_xlfn.XLOOKUP(K390,[2]Sheet5!$F:$F,[2]Sheet5!$J:$J,"NA")</f>
        <v>83</v>
      </c>
      <c r="N390">
        <v>78</v>
      </c>
      <c r="O390">
        <v>-5</v>
      </c>
    </row>
    <row r="391" spans="1:15" hidden="1" x14ac:dyDescent="0.35">
      <c r="A391" t="str">
        <v>LAC</v>
      </c>
      <c r="B391" t="str">
        <v>Los Angeles Chargers</v>
      </c>
      <c r="C391" t="str">
        <v>TE</v>
      </c>
      <c r="D391" s="13" t="str">
        <v>McCallan Castles</v>
      </c>
      <c r="E391" s="13">
        <v>3.7371374859859023</v>
      </c>
      <c r="F391" s="13">
        <v>0.21983161682270014</v>
      </c>
      <c r="H391">
        <v>389</v>
      </c>
      <c r="I391" t="str">
        <v>TE</v>
      </c>
      <c r="J391" t="str">
        <f t="shared" si="16"/>
        <v>SEA</v>
      </c>
      <c r="K391" s="10" t="str">
        <v>Eric Saubert</v>
      </c>
      <c r="L391" s="10">
        <v>9.2004324488157287</v>
      </c>
      <c r="M391">
        <f>_xlfn.XLOOKUP(K391,[2]Sheet5!$F:$F,[2]Sheet5!$J:$J,"NA")</f>
        <v>64</v>
      </c>
      <c r="N391">
        <v>79</v>
      </c>
      <c r="O391">
        <v>15</v>
      </c>
    </row>
    <row r="392" spans="1:15" hidden="1" x14ac:dyDescent="0.35">
      <c r="A392" t="str">
        <v>LAC</v>
      </c>
      <c r="B392" t="str">
        <v>Los Angeles Chargers</v>
      </c>
      <c r="C392" t="str">
        <v>TE</v>
      </c>
      <c r="D392" s="13" t="str">
        <v>All Other</v>
      </c>
      <c r="E392" s="13">
        <v>2.1312805820964456</v>
      </c>
      <c r="F392" s="13">
        <v>0.12536944600567326</v>
      </c>
      <c r="H392">
        <v>390</v>
      </c>
      <c r="I392" t="str">
        <v>TE</v>
      </c>
      <c r="J392" t="str">
        <f t="shared" si="16"/>
        <v>KC</v>
      </c>
      <c r="K392" s="10" t="str">
        <v>Jared Wiley</v>
      </c>
      <c r="L392" s="10">
        <v>9.1659991506161518</v>
      </c>
      <c r="M392">
        <f>_xlfn.XLOOKUP(K392,[2]Sheet5!$F:$F,[2]Sheet5!$J:$J,"NA")</f>
        <v>108</v>
      </c>
      <c r="N392">
        <v>80</v>
      </c>
      <c r="O392">
        <v>-28</v>
      </c>
    </row>
    <row r="393" spans="1:15" x14ac:dyDescent="0.35">
      <c r="A393" t="str">
        <v>KC</v>
      </c>
      <c r="B393" t="str">
        <v>Kansas City Chiefs</v>
      </c>
      <c r="C393" t="str">
        <v>QB</v>
      </c>
      <c r="D393" s="13" t="str">
        <v>Patrick Mahomes</v>
      </c>
      <c r="E393" s="13">
        <v>329.91960169883401</v>
      </c>
      <c r="F393" s="13">
        <v>19.407035394049061</v>
      </c>
      <c r="H393">
        <v>391</v>
      </c>
      <c r="I393" t="str">
        <v>WR</v>
      </c>
      <c r="J393" t="str">
        <f t="shared" si="16"/>
        <v>WAS</v>
      </c>
      <c r="K393" s="10" t="str">
        <v>All Other</v>
      </c>
      <c r="L393" s="10">
        <v>9.1467769010521707</v>
      </c>
      <c r="M393" t="str">
        <f>_xlfn.XLOOKUP(K393,[2]Sheet5!$F:$F,[2]Sheet5!$J:$J,"NA")</f>
        <v>NA</v>
      </c>
      <c r="N393">
        <v>126</v>
      </c>
      <c r="O393" t="e">
        <v>#VALUE!</v>
      </c>
    </row>
    <row r="394" spans="1:15" hidden="1" x14ac:dyDescent="0.35">
      <c r="A394" t="str">
        <v>KC</v>
      </c>
      <c r="B394" t="str">
        <v>Kansas City Chiefs</v>
      </c>
      <c r="C394" t="str">
        <v>QB</v>
      </c>
      <c r="D394" s="13" t="str">
        <v>Gardner Minshew</v>
      </c>
      <c r="E394" s="13">
        <v>12.36281629399843</v>
      </c>
      <c r="F394" s="13">
        <v>0.72722448788226057</v>
      </c>
      <c r="H394">
        <v>392</v>
      </c>
      <c r="I394" t="str">
        <v>TE</v>
      </c>
      <c r="J394" t="str">
        <f t="shared" si="16"/>
        <v>NO</v>
      </c>
      <c r="K394" s="10" t="str">
        <v>Foster Moreau</v>
      </c>
      <c r="L394" s="10">
        <v>9.0865293793455404</v>
      </c>
      <c r="M394">
        <f>_xlfn.XLOOKUP(K394,[2]Sheet5!$F:$F,[2]Sheet5!$J:$J,"NA")</f>
        <v>28</v>
      </c>
      <c r="N394">
        <v>81</v>
      </c>
      <c r="O394">
        <v>53</v>
      </c>
    </row>
    <row r="395" spans="1:15" hidden="1" x14ac:dyDescent="0.35">
      <c r="A395" t="str">
        <v>KC</v>
      </c>
      <c r="B395" t="str">
        <v>Kansas City Chiefs</v>
      </c>
      <c r="C395" t="str">
        <v>QB</v>
      </c>
      <c r="D395" s="13" t="str">
        <v>Bailey Zappe</v>
      </c>
      <c r="E395" s="13">
        <v>3.2155069469844504</v>
      </c>
      <c r="F395" s="13">
        <v>0.18914746746967356</v>
      </c>
      <c r="H395">
        <v>393</v>
      </c>
      <c r="I395" t="str">
        <v>TE</v>
      </c>
      <c r="J395" t="str">
        <f t="shared" si="16"/>
        <v>SF</v>
      </c>
      <c r="K395" s="10" t="str">
        <v>Brayden Willis</v>
      </c>
      <c r="L395" s="10">
        <v>9.0124644579421442</v>
      </c>
      <c r="M395">
        <f>_xlfn.XLOOKUP(K395,[2]Sheet5!$F:$F,[2]Sheet5!$J:$J,"NA")</f>
        <v>119</v>
      </c>
      <c r="N395">
        <v>82</v>
      </c>
      <c r="O395">
        <v>-37</v>
      </c>
    </row>
    <row r="396" spans="1:15" hidden="1" x14ac:dyDescent="0.35">
      <c r="A396" t="str">
        <v>KC</v>
      </c>
      <c r="B396" t="str">
        <v>Kansas City Chiefs</v>
      </c>
      <c r="C396" t="str">
        <v>QB</v>
      </c>
      <c r="D396" s="13" t="str">
        <v>Chris Oladokun</v>
      </c>
      <c r="E396" s="13">
        <v>2.5752448524324891</v>
      </c>
      <c r="F396" s="13">
        <v>0.15148499131955817</v>
      </c>
      <c r="H396">
        <v>394</v>
      </c>
      <c r="I396" t="str">
        <v>TE</v>
      </c>
      <c r="J396" t="str">
        <f t="shared" si="16"/>
        <v>WAS</v>
      </c>
      <c r="K396" s="10" t="str">
        <v>All Other</v>
      </c>
      <c r="L396" s="10">
        <v>8.968686857047393</v>
      </c>
      <c r="M396" t="str">
        <f>_xlfn.XLOOKUP(K396,[2]Sheet5!$F:$F,[2]Sheet5!$J:$J,"NA")</f>
        <v>NA</v>
      </c>
      <c r="N396">
        <v>83</v>
      </c>
      <c r="O396" t="e">
        <v>#VALUE!</v>
      </c>
    </row>
    <row r="397" spans="1:15" x14ac:dyDescent="0.35">
      <c r="A397" t="str">
        <v>KC</v>
      </c>
      <c r="B397" t="str">
        <v>Kansas City Chiefs</v>
      </c>
      <c r="C397" t="str">
        <v>QB</v>
      </c>
      <c r="D397" s="13" t="str">
        <v>All Other</v>
      </c>
      <c r="E397" s="13">
        <v>4.390657682502761</v>
      </c>
      <c r="F397" s="13">
        <v>0.25827398132369184</v>
      </c>
      <c r="H397">
        <v>395</v>
      </c>
      <c r="I397" t="str">
        <v>WR</v>
      </c>
      <c r="J397" t="str">
        <f t="shared" si="16"/>
        <v>WAS</v>
      </c>
      <c r="K397" s="10" t="str">
        <v>All Other</v>
      </c>
      <c r="L397" s="10">
        <v>8.9434141426419149</v>
      </c>
      <c r="M397" t="str">
        <f>_xlfn.XLOOKUP(K397,[2]Sheet5!$F:$F,[2]Sheet5!$J:$J,"NA")</f>
        <v>NA</v>
      </c>
      <c r="N397">
        <v>127</v>
      </c>
      <c r="O397" t="e">
        <v>#VALUE!</v>
      </c>
    </row>
    <row r="398" spans="1:15" hidden="1" x14ac:dyDescent="0.35">
      <c r="A398" t="str">
        <v>KC</v>
      </c>
      <c r="B398" t="str">
        <v>Kansas City Chiefs</v>
      </c>
      <c r="C398" t="str">
        <v>QB</v>
      </c>
      <c r="D398" s="13">
        <v>0</v>
      </c>
      <c r="E398" s="13">
        <v>0</v>
      </c>
      <c r="F398" s="13">
        <v>0</v>
      </c>
      <c r="H398">
        <v>396</v>
      </c>
      <c r="I398" t="str">
        <v>TE</v>
      </c>
      <c r="J398" t="str">
        <f t="shared" si="16"/>
        <v>NYG</v>
      </c>
      <c r="K398" s="10" t="str">
        <v>Chris Manhertz</v>
      </c>
      <c r="L398" s="10">
        <v>8.9292641069191969</v>
      </c>
      <c r="M398">
        <f>_xlfn.XLOOKUP(K398,[2]Sheet5!$F:$F,[2]Sheet5!$J:$J,"NA")</f>
        <v>84</v>
      </c>
      <c r="N398">
        <v>84</v>
      </c>
      <c r="O398">
        <v>0</v>
      </c>
    </row>
    <row r="399" spans="1:15" hidden="1" x14ac:dyDescent="0.35">
      <c r="A399" t="str">
        <v>KC</v>
      </c>
      <c r="B399" t="str">
        <v>Kansas City Chiefs</v>
      </c>
      <c r="C399" t="str">
        <v>QB</v>
      </c>
      <c r="D399" s="13">
        <v>0</v>
      </c>
      <c r="E399" s="13">
        <v>0</v>
      </c>
      <c r="F399" s="13">
        <v>0</v>
      </c>
      <c r="H399">
        <v>397</v>
      </c>
      <c r="I399" t="str">
        <v>TE</v>
      </c>
      <c r="J399" t="str">
        <f t="shared" si="16"/>
        <v>PIT</v>
      </c>
      <c r="K399" s="10" t="str">
        <v>Connor Heyward</v>
      </c>
      <c r="L399" s="10">
        <v>8.9169572878824894</v>
      </c>
      <c r="M399">
        <f>_xlfn.XLOOKUP(K399,[2]Sheet5!$F:$F,[2]Sheet5!$J:$J,"NA")</f>
        <v>75</v>
      </c>
      <c r="N399">
        <v>85</v>
      </c>
      <c r="O399">
        <v>10</v>
      </c>
    </row>
    <row r="400" spans="1:15" hidden="1" x14ac:dyDescent="0.35">
      <c r="A400" t="str">
        <v>KC</v>
      </c>
      <c r="B400" t="str">
        <v>Kansas City Chiefs</v>
      </c>
      <c r="C400" t="str">
        <v>RB</v>
      </c>
      <c r="D400" s="13" t="str">
        <v>Isiah Pacheco</v>
      </c>
      <c r="E400" s="13">
        <v>122.10072935541663</v>
      </c>
      <c r="F400" s="13">
        <v>7.1823958444362725</v>
      </c>
      <c r="H400">
        <v>398</v>
      </c>
      <c r="I400" t="str">
        <v>TE</v>
      </c>
      <c r="J400" t="str">
        <f t="shared" si="16"/>
        <v>PHI</v>
      </c>
      <c r="K400" s="10" t="str">
        <v>Kylen Granson</v>
      </c>
      <c r="L400" s="10">
        <v>8.8015185975733221</v>
      </c>
      <c r="M400">
        <f>_xlfn.XLOOKUP(K400,[2]Sheet5!$F:$F,[2]Sheet5!$J:$J,"NA")</f>
        <v>61</v>
      </c>
      <c r="N400">
        <v>86</v>
      </c>
      <c r="O400">
        <v>25</v>
      </c>
    </row>
    <row r="401" spans="1:15" x14ac:dyDescent="0.35">
      <c r="A401" t="str">
        <v>KC</v>
      </c>
      <c r="B401" t="str">
        <v>Kansas City Chiefs</v>
      </c>
      <c r="C401" t="str">
        <v>RB</v>
      </c>
      <c r="D401" s="13" t="str">
        <v>Kareem Hunt</v>
      </c>
      <c r="E401" s="13">
        <v>101.49005426916347</v>
      </c>
      <c r="F401" s="13">
        <v>5.9700031923037331</v>
      </c>
      <c r="H401">
        <v>399</v>
      </c>
      <c r="I401" t="str">
        <v>WR</v>
      </c>
      <c r="J401" t="str">
        <f t="shared" si="16"/>
        <v>WAS</v>
      </c>
      <c r="K401" s="10" t="str">
        <v>All Other</v>
      </c>
      <c r="L401" s="10">
        <v>8.746894682194176</v>
      </c>
      <c r="M401" t="str">
        <f>_xlfn.XLOOKUP(K401,[2]Sheet5!$F:$F,[2]Sheet5!$J:$J,"NA")</f>
        <v>NA</v>
      </c>
      <c r="N401">
        <v>128</v>
      </c>
      <c r="O401" t="e">
        <v>#VALUE!</v>
      </c>
    </row>
    <row r="402" spans="1:15" x14ac:dyDescent="0.35">
      <c r="A402" t="str">
        <v>KC</v>
      </c>
      <c r="B402" t="str">
        <v>Kansas City Chiefs</v>
      </c>
      <c r="C402" t="str">
        <v>RB</v>
      </c>
      <c r="D402" s="13" t="str">
        <v>Elijah Mitchell</v>
      </c>
      <c r="E402" s="13">
        <v>106.53406520200453</v>
      </c>
      <c r="F402" s="13">
        <v>6.2667097177649724</v>
      </c>
      <c r="H402">
        <v>400</v>
      </c>
      <c r="I402" t="str">
        <v>WR</v>
      </c>
      <c r="J402" t="str">
        <f t="shared" si="16"/>
        <v>WAS</v>
      </c>
      <c r="K402" s="10" t="str">
        <v>All Other</v>
      </c>
      <c r="L402" s="10">
        <v>8.6870220198520656</v>
      </c>
      <c r="M402" t="str">
        <f>_xlfn.XLOOKUP(K402,[2]Sheet5!$F:$F,[2]Sheet5!$J:$J,"NA")</f>
        <v>NA</v>
      </c>
      <c r="N402">
        <v>129</v>
      </c>
      <c r="O402" t="e">
        <v>#VALUE!</v>
      </c>
    </row>
    <row r="403" spans="1:15" x14ac:dyDescent="0.35">
      <c r="A403" t="str">
        <v>KC</v>
      </c>
      <c r="B403" t="str">
        <v>Kansas City Chiefs</v>
      </c>
      <c r="C403" t="str">
        <v>RB</v>
      </c>
      <c r="D403" s="13" t="str">
        <v>Carson Steele</v>
      </c>
      <c r="E403" s="13">
        <v>10.358865228094782</v>
      </c>
      <c r="F403" s="13">
        <v>0.60934501341734015</v>
      </c>
      <c r="H403">
        <v>401</v>
      </c>
      <c r="I403" t="str">
        <v>WR</v>
      </c>
      <c r="J403" t="str">
        <f t="shared" si="16"/>
        <v>WAS</v>
      </c>
      <c r="K403" s="10" t="str">
        <v>All Other</v>
      </c>
      <c r="L403" s="10">
        <v>8.5831566103290502</v>
      </c>
      <c r="M403" t="str">
        <f>_xlfn.XLOOKUP(K403,[2]Sheet5!$F:$F,[2]Sheet5!$J:$J,"NA")</f>
        <v>NA</v>
      </c>
      <c r="N403">
        <v>130</v>
      </c>
      <c r="O403" t="e">
        <v>#VALUE!</v>
      </c>
    </row>
    <row r="404" spans="1:15" hidden="1" x14ac:dyDescent="0.35">
      <c r="A404" t="str">
        <v>KC</v>
      </c>
      <c r="B404" t="str">
        <v>Kansas City Chiefs</v>
      </c>
      <c r="C404" t="str">
        <v>RB</v>
      </c>
      <c r="D404" s="13" t="str">
        <v>All Other</v>
      </c>
      <c r="E404" s="13">
        <v>4.7126811718337205</v>
      </c>
      <c r="F404" s="13">
        <v>0.2772165395196306</v>
      </c>
      <c r="H404">
        <v>402</v>
      </c>
      <c r="I404" t="str">
        <v>TE</v>
      </c>
      <c r="J404" t="str">
        <f t="shared" si="16"/>
        <v>TEN</v>
      </c>
      <c r="K404" s="10" t="str">
        <v>David Martin-Robinson</v>
      </c>
      <c r="L404" s="10">
        <v>8.4460907853402674</v>
      </c>
      <c r="M404">
        <f>_xlfn.XLOOKUP(K404,[2]Sheet5!$F:$F,[2]Sheet5!$J:$J,"NA")</f>
        <v>109</v>
      </c>
      <c r="N404">
        <v>87</v>
      </c>
      <c r="O404">
        <v>-22</v>
      </c>
    </row>
    <row r="405" spans="1:15" hidden="1" x14ac:dyDescent="0.35">
      <c r="A405" t="str">
        <v>KC</v>
      </c>
      <c r="B405" t="str">
        <v>Kansas City Chiefs</v>
      </c>
      <c r="C405" t="str">
        <v>RB</v>
      </c>
      <c r="D405" s="13">
        <v>0</v>
      </c>
      <c r="E405" s="13">
        <v>0</v>
      </c>
      <c r="F405" s="13">
        <v>0</v>
      </c>
      <c r="H405">
        <v>403</v>
      </c>
      <c r="I405" t="str">
        <v>QB</v>
      </c>
      <c r="J405" t="str">
        <f t="shared" si="16"/>
        <v>WAS</v>
      </c>
      <c r="K405" s="10">
        <v>0</v>
      </c>
      <c r="L405" s="10">
        <v>8.4260869192246073</v>
      </c>
      <c r="M405" t="str">
        <f>_xlfn.XLOOKUP(K405,[2]Sheet5!$F:$F,[2]Sheet5!$J:$J,"NA")</f>
        <v>NA</v>
      </c>
      <c r="N405">
        <v>63</v>
      </c>
      <c r="O405" t="e">
        <v>#VALUE!</v>
      </c>
    </row>
    <row r="406" spans="1:15" x14ac:dyDescent="0.35">
      <c r="A406" t="str">
        <v>KC</v>
      </c>
      <c r="B406" t="str">
        <v>Kansas City Chiefs</v>
      </c>
      <c r="C406" t="str">
        <v>RB</v>
      </c>
      <c r="D406" s="13">
        <v>0</v>
      </c>
      <c r="E406" s="13">
        <v>0</v>
      </c>
      <c r="F406" s="13">
        <v>0</v>
      </c>
      <c r="H406">
        <v>404</v>
      </c>
      <c r="I406" t="str">
        <v>WR</v>
      </c>
      <c r="J406" t="str">
        <f t="shared" si="16"/>
        <v>WAS</v>
      </c>
      <c r="K406" s="10" t="str">
        <v>All Other</v>
      </c>
      <c r="L406" s="10">
        <v>8.3262010352277134</v>
      </c>
      <c r="M406" t="str">
        <f>_xlfn.XLOOKUP(K406,[2]Sheet5!$F:$F,[2]Sheet5!$J:$J,"NA")</f>
        <v>NA</v>
      </c>
      <c r="N406">
        <v>131</v>
      </c>
      <c r="O406" t="e">
        <v>#VALUE!</v>
      </c>
    </row>
    <row r="407" spans="1:15" hidden="1" x14ac:dyDescent="0.35">
      <c r="A407" t="str">
        <v>KC</v>
      </c>
      <c r="B407" t="str">
        <v>Kansas City Chiefs</v>
      </c>
      <c r="C407" t="str">
        <v>WR</v>
      </c>
      <c r="D407" s="13" t="str">
        <v>Xavier Worthy</v>
      </c>
      <c r="E407" s="13">
        <v>172.33942462861043</v>
      </c>
      <c r="F407" s="13">
        <v>10.137613213447672</v>
      </c>
      <c r="H407">
        <v>405</v>
      </c>
      <c r="I407" t="str">
        <v>TE</v>
      </c>
      <c r="J407" t="str">
        <f t="shared" si="16"/>
        <v>DET</v>
      </c>
      <c r="K407" s="10" t="str">
        <v>Kenny Yeboah</v>
      </c>
      <c r="L407" s="10">
        <v>8.2529595714677804</v>
      </c>
      <c r="M407">
        <f>_xlfn.XLOOKUP(K407,[2]Sheet5!$F:$F,[2]Sheet5!$J:$J,"NA")</f>
        <v>76</v>
      </c>
      <c r="N407">
        <v>88</v>
      </c>
      <c r="O407">
        <v>12</v>
      </c>
    </row>
    <row r="408" spans="1:15" x14ac:dyDescent="0.35">
      <c r="A408" t="str">
        <v>KC</v>
      </c>
      <c r="B408" t="str">
        <v>Kansas City Chiefs</v>
      </c>
      <c r="C408" t="str">
        <v>WR</v>
      </c>
      <c r="D408" s="13" t="str">
        <v>Rashee Rice</v>
      </c>
      <c r="E408" s="13">
        <v>208.29938247622923</v>
      </c>
      <c r="F408" s="13">
        <v>12.252904851542896</v>
      </c>
      <c r="H408">
        <v>406</v>
      </c>
      <c r="I408" t="str">
        <v>WR</v>
      </c>
      <c r="J408" t="str">
        <f t="shared" si="16"/>
        <v>WAS</v>
      </c>
      <c r="K408" s="10" t="str">
        <v>All Other</v>
      </c>
      <c r="L408" s="10">
        <v>8.1877264345576304</v>
      </c>
      <c r="M408" t="str">
        <f>_xlfn.XLOOKUP(K408,[2]Sheet5!$F:$F,[2]Sheet5!$J:$J,"NA")</f>
        <v>NA</v>
      </c>
      <c r="N408">
        <v>132</v>
      </c>
      <c r="O408" t="e">
        <v>#VALUE!</v>
      </c>
    </row>
    <row r="409" spans="1:15" x14ac:dyDescent="0.35">
      <c r="A409" t="str">
        <v>KC</v>
      </c>
      <c r="B409" t="str">
        <v>Kansas City Chiefs</v>
      </c>
      <c r="C409" t="str">
        <v>WR</v>
      </c>
      <c r="D409" s="13" t="str">
        <v>Hollywood Brown</v>
      </c>
      <c r="E409" s="13">
        <v>42.187277204170897</v>
      </c>
      <c r="F409" s="13">
        <v>2.4816045414218175</v>
      </c>
      <c r="H409">
        <v>407</v>
      </c>
      <c r="I409" t="str">
        <v>WR</v>
      </c>
      <c r="J409" t="str">
        <f t="shared" si="16"/>
        <v>WAS</v>
      </c>
      <c r="K409" s="10" t="str">
        <v>All Other</v>
      </c>
      <c r="L409" s="10">
        <v>8.1866144328874579</v>
      </c>
      <c r="M409" t="str">
        <f>_xlfn.XLOOKUP(K409,[2]Sheet5!$F:$F,[2]Sheet5!$J:$J,"NA")</f>
        <v>NA</v>
      </c>
      <c r="N409">
        <v>133</v>
      </c>
      <c r="O409" t="e">
        <v>#VALUE!</v>
      </c>
    </row>
    <row r="410" spans="1:15" x14ac:dyDescent="0.35">
      <c r="A410" t="str">
        <v>KC</v>
      </c>
      <c r="B410" t="str">
        <v>Kansas City Chiefs</v>
      </c>
      <c r="C410" t="str">
        <v>WR</v>
      </c>
      <c r="D410" s="13" t="str">
        <v>JuJu Smith-Schuster</v>
      </c>
      <c r="E410" s="13">
        <v>120.66082383436597</v>
      </c>
      <c r="F410" s="13">
        <v>7.0976955196685863</v>
      </c>
      <c r="H410">
        <v>408</v>
      </c>
      <c r="I410" t="str">
        <v>WR</v>
      </c>
      <c r="J410" t="str">
        <f t="shared" si="16"/>
        <v>WAS</v>
      </c>
      <c r="K410" s="10" t="str">
        <v>All Other</v>
      </c>
      <c r="L410" s="10">
        <v>8.1774479259470532</v>
      </c>
      <c r="M410" t="str">
        <f>_xlfn.XLOOKUP(K410,[2]Sheet5!$F:$F,[2]Sheet5!$J:$J,"NA")</f>
        <v>NA</v>
      </c>
      <c r="N410">
        <v>134</v>
      </c>
      <c r="O410" t="e">
        <v>#VALUE!</v>
      </c>
    </row>
    <row r="411" spans="1:15" x14ac:dyDescent="0.35">
      <c r="A411" t="str">
        <v>KC</v>
      </c>
      <c r="B411" t="str">
        <v>Kansas City Chiefs</v>
      </c>
      <c r="C411" t="str">
        <v>WR</v>
      </c>
      <c r="D411" s="13" t="str">
        <v>All Other</v>
      </c>
      <c r="E411" s="13">
        <v>7.414399983104822</v>
      </c>
      <c r="F411" s="13">
        <v>0.43614117547675424</v>
      </c>
      <c r="H411">
        <v>409</v>
      </c>
      <c r="I411" t="str">
        <v>WR</v>
      </c>
      <c r="J411" t="str">
        <f t="shared" si="16"/>
        <v>WAS</v>
      </c>
      <c r="K411" s="10" t="str">
        <v>All Other</v>
      </c>
      <c r="L411" s="10">
        <v>7.9679171919125125</v>
      </c>
      <c r="M411" t="str">
        <f>_xlfn.XLOOKUP(K411,[2]Sheet5!$F:$F,[2]Sheet5!$J:$J,"NA")</f>
        <v>NA</v>
      </c>
      <c r="N411">
        <v>135</v>
      </c>
      <c r="O411" t="e">
        <v>#VALUE!</v>
      </c>
    </row>
    <row r="412" spans="1:15" x14ac:dyDescent="0.35">
      <c r="A412" t="str">
        <v>KC</v>
      </c>
      <c r="B412" t="str">
        <v>Kansas City Chiefs</v>
      </c>
      <c r="C412" t="str">
        <v>WR</v>
      </c>
      <c r="D412" s="13">
        <v>0</v>
      </c>
      <c r="E412" s="13">
        <v>0</v>
      </c>
      <c r="F412" s="13">
        <v>0</v>
      </c>
      <c r="H412">
        <v>410</v>
      </c>
      <c r="I412" t="str">
        <v>WR</v>
      </c>
      <c r="J412" t="str">
        <f t="shared" si="16"/>
        <v>WAS</v>
      </c>
      <c r="K412" s="10" t="str">
        <v>All Other</v>
      </c>
      <c r="L412" s="10">
        <v>7.9580151613761005</v>
      </c>
      <c r="M412" t="str">
        <f>_xlfn.XLOOKUP(K412,[2]Sheet5!$F:$F,[2]Sheet5!$J:$J,"NA")</f>
        <v>NA</v>
      </c>
      <c r="N412">
        <v>136</v>
      </c>
      <c r="O412" t="e">
        <v>#VALUE!</v>
      </c>
    </row>
    <row r="413" spans="1:15" x14ac:dyDescent="0.35">
      <c r="A413" t="str">
        <v>KC</v>
      </c>
      <c r="B413" t="str">
        <v>Kansas City Chiefs</v>
      </c>
      <c r="C413" t="str">
        <v>WR</v>
      </c>
      <c r="D413" s="13">
        <v>0</v>
      </c>
      <c r="E413" s="13">
        <v>0</v>
      </c>
      <c r="F413" s="13">
        <v>0</v>
      </c>
      <c r="H413">
        <v>411</v>
      </c>
      <c r="I413" t="str">
        <v>WR</v>
      </c>
      <c r="J413" t="str">
        <f t="shared" si="16"/>
        <v>WAS</v>
      </c>
      <c r="K413" s="10" t="str">
        <v>All Other</v>
      </c>
      <c r="L413" s="10">
        <v>7.8998559676950597</v>
      </c>
      <c r="M413" t="str">
        <f>_xlfn.XLOOKUP(K413,[2]Sheet5!$F:$F,[2]Sheet5!$J:$J,"NA")</f>
        <v>NA</v>
      </c>
      <c r="N413">
        <v>137</v>
      </c>
      <c r="O413" t="e">
        <v>#VALUE!</v>
      </c>
    </row>
    <row r="414" spans="1:15" x14ac:dyDescent="0.35">
      <c r="A414" t="str">
        <v>KC</v>
      </c>
      <c r="B414" t="str">
        <v>Kansas City Chiefs</v>
      </c>
      <c r="C414" t="str">
        <v>TE</v>
      </c>
      <c r="D414" s="13" t="str">
        <v>Travis Kelce</v>
      </c>
      <c r="E414" s="13">
        <v>240.59088036238063</v>
      </c>
      <c r="F414" s="13">
        <v>14.15240472719886</v>
      </c>
      <c r="H414">
        <v>412</v>
      </c>
      <c r="I414" t="str">
        <v>WR</v>
      </c>
      <c r="J414" t="str">
        <f t="shared" si="16"/>
        <v>WAS</v>
      </c>
      <c r="K414" s="10" t="str">
        <v>All Other</v>
      </c>
      <c r="L414" s="10">
        <v>7.8724804760133553</v>
      </c>
      <c r="M414" t="str">
        <f>_xlfn.XLOOKUP(K414,[2]Sheet5!$F:$F,[2]Sheet5!$J:$J,"NA")</f>
        <v>NA</v>
      </c>
      <c r="N414">
        <v>138</v>
      </c>
      <c r="O414" t="e">
        <v>#VALUE!</v>
      </c>
    </row>
    <row r="415" spans="1:15" hidden="1" x14ac:dyDescent="0.35">
      <c r="A415" t="str">
        <v>KC</v>
      </c>
      <c r="B415" t="str">
        <v>Kansas City Chiefs</v>
      </c>
      <c r="C415" t="str">
        <v>TE</v>
      </c>
      <c r="D415" s="13" t="str">
        <v>Noah Gray</v>
      </c>
      <c r="E415" s="13">
        <v>60.480299349269373</v>
      </c>
      <c r="F415" s="13">
        <v>3.5576646676040808</v>
      </c>
      <c r="H415">
        <v>413</v>
      </c>
      <c r="I415" t="str">
        <v>TE</v>
      </c>
      <c r="J415" t="str">
        <f t="shared" si="16"/>
        <v>ATL</v>
      </c>
      <c r="K415" s="10" t="str">
        <v>Feleipe Franks</v>
      </c>
      <c r="L415" s="10">
        <v>7.8717203839242762</v>
      </c>
      <c r="M415">
        <f>_xlfn.XLOOKUP(K415,[2]Sheet5!$F:$F,[2]Sheet5!$J:$J,"NA")</f>
        <v>105</v>
      </c>
      <c r="N415">
        <v>89</v>
      </c>
      <c r="O415">
        <v>-16</v>
      </c>
    </row>
    <row r="416" spans="1:15" x14ac:dyDescent="0.35">
      <c r="A416" t="str">
        <v>KC</v>
      </c>
      <c r="B416" t="str">
        <v>Kansas City Chiefs</v>
      </c>
      <c r="C416" t="str">
        <v>TE</v>
      </c>
      <c r="D416" s="13" t="str">
        <v>Jared Wiley</v>
      </c>
      <c r="E416" s="13">
        <v>9.1659991506161518</v>
      </c>
      <c r="F416" s="13">
        <v>0.53917642062447957</v>
      </c>
      <c r="H416">
        <v>414</v>
      </c>
      <c r="I416" t="str">
        <v>WR</v>
      </c>
      <c r="J416" t="str">
        <f t="shared" si="16"/>
        <v>WAS</v>
      </c>
      <c r="K416" s="10" t="str">
        <v>All Other</v>
      </c>
      <c r="L416" s="10">
        <v>7.84638407468751</v>
      </c>
      <c r="M416" t="str">
        <f>_xlfn.XLOOKUP(K416,[2]Sheet5!$F:$F,[2]Sheet5!$J:$J,"NA")</f>
        <v>NA</v>
      </c>
      <c r="N416">
        <v>139</v>
      </c>
      <c r="O416" t="e">
        <v>#VALUE!</v>
      </c>
    </row>
    <row r="417" spans="1:15" hidden="1" x14ac:dyDescent="0.35">
      <c r="A417" t="str">
        <v>KC</v>
      </c>
      <c r="B417" t="str">
        <v>Kansas City Chiefs</v>
      </c>
      <c r="C417" t="str">
        <v>TE</v>
      </c>
      <c r="D417" s="13" t="str">
        <v>Anthony Firkser</v>
      </c>
      <c r="E417" s="13">
        <v>3.4376078754537494</v>
      </c>
      <c r="F417" s="13">
        <v>0.20221222796786761</v>
      </c>
      <c r="H417">
        <v>415</v>
      </c>
      <c r="I417" t="str">
        <v>TE</v>
      </c>
      <c r="J417" t="str">
        <f t="shared" si="16"/>
        <v>NE</v>
      </c>
      <c r="K417" s="10" t="str">
        <v>Jaheim Bell</v>
      </c>
      <c r="L417" s="10">
        <v>7.6542809383986805</v>
      </c>
      <c r="M417">
        <f>_xlfn.XLOOKUP(K417,[2]Sheet5!$F:$F,[2]Sheet5!$J:$J,"NA")</f>
        <v>99</v>
      </c>
      <c r="N417">
        <v>90</v>
      </c>
      <c r="O417">
        <v>-9</v>
      </c>
    </row>
    <row r="418" spans="1:15" hidden="1" x14ac:dyDescent="0.35">
      <c r="A418" t="str">
        <v>KC</v>
      </c>
      <c r="B418" t="str">
        <v>Kansas City Chiefs</v>
      </c>
      <c r="C418" t="str">
        <v>TE</v>
      </c>
      <c r="D418" s="13" t="str">
        <v>All Other</v>
      </c>
      <c r="E418" s="13">
        <v>1.9965369740272876</v>
      </c>
      <c r="F418" s="13">
        <v>0.11744335141336985</v>
      </c>
      <c r="H418">
        <v>416</v>
      </c>
      <c r="I418" t="str">
        <v>TE</v>
      </c>
      <c r="J418" t="str">
        <f t="shared" si="16"/>
        <v>IND</v>
      </c>
      <c r="K418" s="10" t="str">
        <v>Mo Alie-Cox</v>
      </c>
      <c r="L418" s="10">
        <v>7.6071386282265721</v>
      </c>
      <c r="M418">
        <f>_xlfn.XLOOKUP(K418,[2]Sheet5!$F:$F,[2]Sheet5!$J:$J,"NA")</f>
        <v>60</v>
      </c>
      <c r="N418">
        <v>91</v>
      </c>
      <c r="O418">
        <v>31</v>
      </c>
    </row>
    <row r="419" spans="1:15" x14ac:dyDescent="0.35">
      <c r="A419" t="str">
        <v>JAX</v>
      </c>
      <c r="B419" t="str">
        <v>Jacksonville Jaguars</v>
      </c>
      <c r="C419" t="str">
        <v>QB</v>
      </c>
      <c r="D419" s="13" t="str">
        <v>Trevor Lawrence</v>
      </c>
      <c r="E419" s="13">
        <v>280.10875466641329</v>
      </c>
      <c r="F419" s="13">
        <v>16.476985568612548</v>
      </c>
      <c r="H419">
        <v>417</v>
      </c>
      <c r="I419" t="str">
        <v>WR</v>
      </c>
      <c r="J419" t="str">
        <f t="shared" si="16"/>
        <v>WAS</v>
      </c>
      <c r="K419" s="10" t="str">
        <v>All Other</v>
      </c>
      <c r="L419" s="10">
        <v>7.5765464014522985</v>
      </c>
      <c r="M419" t="str">
        <f>_xlfn.XLOOKUP(K419,[2]Sheet5!$F:$F,[2]Sheet5!$J:$J,"NA")</f>
        <v>NA</v>
      </c>
      <c r="N419">
        <v>140</v>
      </c>
      <c r="O419" t="e">
        <v>#VALUE!</v>
      </c>
    </row>
    <row r="420" spans="1:15" hidden="1" x14ac:dyDescent="0.35">
      <c r="A420" t="str">
        <v>JAX</v>
      </c>
      <c r="B420" t="str">
        <v>Jacksonville Jaguars</v>
      </c>
      <c r="C420" t="str">
        <v>QB</v>
      </c>
      <c r="D420" s="13" t="str">
        <v>Nick Mullens</v>
      </c>
      <c r="E420" s="13">
        <v>12.514748410674441</v>
      </c>
      <c r="F420" s="13">
        <v>0.73616167121614362</v>
      </c>
      <c r="H420">
        <v>418</v>
      </c>
      <c r="I420" t="str">
        <v>TE</v>
      </c>
      <c r="J420" t="str">
        <f t="shared" si="16"/>
        <v>CHI</v>
      </c>
      <c r="K420" s="10" t="str">
        <v>Stephen Carlson</v>
      </c>
      <c r="L420" s="10">
        <v>7.5590147600291715</v>
      </c>
      <c r="M420" t="str">
        <f>_xlfn.XLOOKUP(K420,[2]Sheet5!$F:$F,[2]Sheet5!$J:$J,"NA")</f>
        <v>NA</v>
      </c>
      <c r="N420">
        <v>92</v>
      </c>
      <c r="O420" t="e">
        <v>#VALUE!</v>
      </c>
    </row>
    <row r="421" spans="1:15" x14ac:dyDescent="0.35">
      <c r="A421" t="str">
        <v>JAX</v>
      </c>
      <c r="B421" t="str">
        <v>Jacksonville Jaguars</v>
      </c>
      <c r="C421" t="str">
        <v>QB</v>
      </c>
      <c r="D421" s="13" t="str">
        <v>John Wolford</v>
      </c>
      <c r="E421" s="13">
        <v>3.4205526022848907</v>
      </c>
      <c r="F421" s="13">
        <v>0.20120897660499357</v>
      </c>
      <c r="H421">
        <v>419</v>
      </c>
      <c r="I421" t="str">
        <v>WR</v>
      </c>
      <c r="J421" t="str">
        <f t="shared" si="16"/>
        <v>WAS</v>
      </c>
      <c r="K421" s="10" t="str">
        <v>All Other</v>
      </c>
      <c r="L421" s="10">
        <v>7.5559433452919995</v>
      </c>
      <c r="M421" t="str">
        <f>_xlfn.XLOOKUP(K421,[2]Sheet5!$F:$F,[2]Sheet5!$J:$J,"NA")</f>
        <v>NA</v>
      </c>
      <c r="N421">
        <v>141</v>
      </c>
      <c r="O421" t="e">
        <v>#VALUE!</v>
      </c>
    </row>
    <row r="422" spans="1:15" x14ac:dyDescent="0.35">
      <c r="A422" t="str">
        <v>JAX</v>
      </c>
      <c r="B422" t="str">
        <v>Jacksonville Jaguars</v>
      </c>
      <c r="C422" t="str">
        <v>QB</v>
      </c>
      <c r="D422" s="13" t="str">
        <v>All Other</v>
      </c>
      <c r="E422" s="13">
        <v>2.7348981410583919</v>
      </c>
      <c r="F422" s="13">
        <v>0.16087636123872895</v>
      </c>
      <c r="H422">
        <v>420</v>
      </c>
      <c r="I422" t="str">
        <v>WR</v>
      </c>
      <c r="J422" t="str">
        <f t="shared" si="16"/>
        <v>WAS</v>
      </c>
      <c r="K422" s="10" t="str">
        <v>All Other</v>
      </c>
      <c r="L422" s="10">
        <v>7.5512979734854886</v>
      </c>
      <c r="M422" t="str">
        <f>_xlfn.XLOOKUP(K422,[2]Sheet5!$F:$F,[2]Sheet5!$J:$J,"NA")</f>
        <v>NA</v>
      </c>
      <c r="N422">
        <v>142</v>
      </c>
      <c r="O422" t="e">
        <v>#VALUE!</v>
      </c>
    </row>
    <row r="423" spans="1:15" x14ac:dyDescent="0.35">
      <c r="A423" t="str">
        <v>JAX</v>
      </c>
      <c r="B423" t="str">
        <v>Jacksonville Jaguars</v>
      </c>
      <c r="C423" t="str">
        <v>QB</v>
      </c>
      <c r="D423" s="13">
        <v>0</v>
      </c>
      <c r="E423" s="13">
        <v>4.6850826731877753</v>
      </c>
      <c r="F423" s="13">
        <v>0.27559309842281032</v>
      </c>
      <c r="H423">
        <v>421</v>
      </c>
      <c r="I423" t="str">
        <v>WR</v>
      </c>
      <c r="J423" t="str">
        <f t="shared" si="16"/>
        <v>WAS</v>
      </c>
      <c r="K423" s="10" t="str">
        <v>All Other</v>
      </c>
      <c r="L423" s="10">
        <v>7.5494158374297875</v>
      </c>
      <c r="M423" t="str">
        <f>_xlfn.XLOOKUP(K423,[2]Sheet5!$F:$F,[2]Sheet5!$J:$J,"NA")</f>
        <v>NA</v>
      </c>
      <c r="N423">
        <v>143</v>
      </c>
      <c r="O423" t="e">
        <v>#VALUE!</v>
      </c>
    </row>
    <row r="424" spans="1:15" hidden="1" x14ac:dyDescent="0.35">
      <c r="A424" t="str">
        <v>JAX</v>
      </c>
      <c r="B424" t="str">
        <v>Jacksonville Jaguars</v>
      </c>
      <c r="C424" t="str">
        <v>QB</v>
      </c>
      <c r="D424" s="13">
        <v>0</v>
      </c>
      <c r="E424" s="13">
        <v>0</v>
      </c>
      <c r="F424" s="13">
        <v>0</v>
      </c>
      <c r="H424">
        <v>422</v>
      </c>
      <c r="I424" t="str">
        <v>QB</v>
      </c>
      <c r="J424" t="str">
        <f t="shared" si="16"/>
        <v>WAS</v>
      </c>
      <c r="K424" s="10">
        <v>0</v>
      </c>
      <c r="L424" s="10">
        <v>7.5295542099362098</v>
      </c>
      <c r="M424" t="str">
        <f>_xlfn.XLOOKUP(K424,[2]Sheet5!$F:$F,[2]Sheet5!$J:$J,"NA")</f>
        <v>NA</v>
      </c>
      <c r="N424">
        <v>64</v>
      </c>
      <c r="O424" t="e">
        <v>#VALUE!</v>
      </c>
    </row>
    <row r="425" spans="1:15" x14ac:dyDescent="0.35">
      <c r="A425" t="str">
        <v>JAX</v>
      </c>
      <c r="B425" t="str">
        <v>Jacksonville Jaguars</v>
      </c>
      <c r="C425" t="str">
        <v>QB</v>
      </c>
      <c r="D425" s="13">
        <v>0</v>
      </c>
      <c r="E425" s="13">
        <v>0</v>
      </c>
      <c r="F425" s="13">
        <v>0</v>
      </c>
      <c r="H425">
        <v>423</v>
      </c>
      <c r="I425" t="str">
        <v>WR</v>
      </c>
      <c r="J425" t="str">
        <f t="shared" si="16"/>
        <v>WAS</v>
      </c>
      <c r="K425" s="10" t="str">
        <v>All Other</v>
      </c>
      <c r="L425" s="10">
        <v>7.4695045589738749</v>
      </c>
      <c r="M425" t="str">
        <f>_xlfn.XLOOKUP(K425,[2]Sheet5!$F:$F,[2]Sheet5!$J:$J,"NA")</f>
        <v>NA</v>
      </c>
      <c r="N425">
        <v>144</v>
      </c>
      <c r="O425" t="e">
        <v>#VALUE!</v>
      </c>
    </row>
    <row r="426" spans="1:15" hidden="1" x14ac:dyDescent="0.35">
      <c r="A426" t="str">
        <v>JAX</v>
      </c>
      <c r="B426" t="str">
        <v>Jacksonville Jaguars</v>
      </c>
      <c r="C426" t="str">
        <v>RB</v>
      </c>
      <c r="D426" s="13" t="str">
        <v>Travis Etienne</v>
      </c>
      <c r="E426" s="13">
        <v>200.18686879272741</v>
      </c>
      <c r="F426" s="13">
        <v>11.775698164278083</v>
      </c>
      <c r="H426">
        <v>424</v>
      </c>
      <c r="I426" t="str">
        <v>QB</v>
      </c>
      <c r="J426" t="str">
        <f t="shared" si="16"/>
        <v>WAS</v>
      </c>
      <c r="K426" s="10">
        <v>0</v>
      </c>
      <c r="L426" s="10">
        <v>7.4445495418002023</v>
      </c>
      <c r="M426" t="str">
        <f>_xlfn.XLOOKUP(K426,[2]Sheet5!$F:$F,[2]Sheet5!$J:$J,"NA")</f>
        <v>NA</v>
      </c>
      <c r="N426">
        <v>65</v>
      </c>
      <c r="O426" t="e">
        <v>#VALUE!</v>
      </c>
    </row>
    <row r="427" spans="1:15" hidden="1" x14ac:dyDescent="0.35">
      <c r="A427" t="str">
        <v>JAX</v>
      </c>
      <c r="B427" t="str">
        <v>Jacksonville Jaguars</v>
      </c>
      <c r="C427" t="str">
        <v>RB</v>
      </c>
      <c r="D427" s="13" t="str">
        <v>Tank Bigsby</v>
      </c>
      <c r="E427" s="13">
        <v>92.25114922919397</v>
      </c>
      <c r="F427" s="13">
        <v>5.4265381899525869</v>
      </c>
      <c r="H427">
        <v>425</v>
      </c>
      <c r="I427" t="str">
        <v>QB</v>
      </c>
      <c r="J427" t="str">
        <f t="shared" si="16"/>
        <v>WAS</v>
      </c>
      <c r="K427" s="10">
        <v>0</v>
      </c>
      <c r="L427" s="10">
        <v>7.4423122392510139</v>
      </c>
      <c r="M427" t="str">
        <f>_xlfn.XLOOKUP(K427,[2]Sheet5!$F:$F,[2]Sheet5!$J:$J,"NA")</f>
        <v>NA</v>
      </c>
      <c r="N427">
        <v>66</v>
      </c>
      <c r="O427" t="e">
        <v>#VALUE!</v>
      </c>
    </row>
    <row r="428" spans="1:15" x14ac:dyDescent="0.35">
      <c r="A428" t="str">
        <v>JAX</v>
      </c>
      <c r="B428" t="str">
        <v>Jacksonville Jaguars</v>
      </c>
      <c r="C428" t="str">
        <v>RB</v>
      </c>
      <c r="D428" s="13" t="str">
        <v>Keilan Robinson</v>
      </c>
      <c r="E428" s="13">
        <v>27.274678020890651</v>
      </c>
      <c r="F428" s="13">
        <v>1.6043928247582735</v>
      </c>
      <c r="H428">
        <v>426</v>
      </c>
      <c r="I428" t="str">
        <v>WR</v>
      </c>
      <c r="J428" t="str">
        <f t="shared" si="16"/>
        <v>WAS</v>
      </c>
      <c r="K428" s="10" t="str">
        <v>All Other</v>
      </c>
      <c r="L428" s="10">
        <v>7.414399983104822</v>
      </c>
      <c r="M428" t="str">
        <f>_xlfn.XLOOKUP(K428,[2]Sheet5!$F:$F,[2]Sheet5!$J:$J,"NA")</f>
        <v>NA</v>
      </c>
      <c r="N428">
        <v>145</v>
      </c>
      <c r="O428" t="e">
        <v>#VALUE!</v>
      </c>
    </row>
    <row r="429" spans="1:15" x14ac:dyDescent="0.35">
      <c r="A429" t="str">
        <v>JAX</v>
      </c>
      <c r="B429" t="str">
        <v>Jacksonville Jaguars</v>
      </c>
      <c r="C429" t="str">
        <v>RB</v>
      </c>
      <c r="D429" s="13" t="str">
        <v>All Other</v>
      </c>
      <c r="E429" s="13">
        <v>13.891681899315827</v>
      </c>
      <c r="F429" s="13">
        <v>0.81715775878328401</v>
      </c>
      <c r="H429">
        <v>427</v>
      </c>
      <c r="I429" t="str">
        <v>WR</v>
      </c>
      <c r="J429" t="str">
        <f t="shared" si="16"/>
        <v>WAS</v>
      </c>
      <c r="K429" s="10" t="str">
        <v>All Other</v>
      </c>
      <c r="L429" s="10">
        <v>7.3711623271276494</v>
      </c>
      <c r="M429" t="str">
        <f>_xlfn.XLOOKUP(K429,[2]Sheet5!$F:$F,[2]Sheet5!$J:$J,"NA")</f>
        <v>NA</v>
      </c>
      <c r="N429">
        <v>146</v>
      </c>
      <c r="O429" t="e">
        <v>#VALUE!</v>
      </c>
    </row>
    <row r="430" spans="1:15" x14ac:dyDescent="0.35">
      <c r="A430" t="str">
        <v>JAX</v>
      </c>
      <c r="B430" t="str">
        <v>Jacksonville Jaguars</v>
      </c>
      <c r="C430" t="str">
        <v>RB</v>
      </c>
      <c r="D430" s="13">
        <v>0</v>
      </c>
      <c r="E430" s="13">
        <v>5.5505209756910947</v>
      </c>
      <c r="F430" s="13">
        <v>0.32650123386418206</v>
      </c>
      <c r="H430">
        <v>428</v>
      </c>
      <c r="I430" t="str">
        <v>WR</v>
      </c>
      <c r="J430" t="str">
        <f t="shared" si="16"/>
        <v>WAS</v>
      </c>
      <c r="K430" s="10" t="str">
        <v>All Other</v>
      </c>
      <c r="L430" s="10">
        <v>7.2830296265677097</v>
      </c>
      <c r="M430" t="str">
        <f>_xlfn.XLOOKUP(K430,[2]Sheet5!$F:$F,[2]Sheet5!$J:$J,"NA")</f>
        <v>NA</v>
      </c>
      <c r="N430">
        <v>147</v>
      </c>
      <c r="O430" t="e">
        <v>#VALUE!</v>
      </c>
    </row>
    <row r="431" spans="1:15" x14ac:dyDescent="0.35">
      <c r="A431" t="str">
        <v>JAX</v>
      </c>
      <c r="B431" t="str">
        <v>Jacksonville Jaguars</v>
      </c>
      <c r="C431" t="str">
        <v>RB</v>
      </c>
      <c r="D431" s="13">
        <v>0</v>
      </c>
      <c r="E431" s="13">
        <v>0</v>
      </c>
      <c r="F431" s="13">
        <v>0</v>
      </c>
      <c r="H431">
        <v>429</v>
      </c>
      <c r="I431" t="str">
        <v>WR</v>
      </c>
      <c r="J431" t="str">
        <f t="shared" si="16"/>
        <v>WAS</v>
      </c>
      <c r="K431" s="10" t="str">
        <v>All Other</v>
      </c>
      <c r="L431" s="10">
        <v>7.2370454452952924</v>
      </c>
      <c r="M431" t="str">
        <f>_xlfn.XLOOKUP(K431,[2]Sheet5!$F:$F,[2]Sheet5!$J:$J,"NA")</f>
        <v>NA</v>
      </c>
      <c r="N431">
        <v>148</v>
      </c>
      <c r="O431" t="e">
        <v>#VALUE!</v>
      </c>
    </row>
    <row r="432" spans="1:15" hidden="1" x14ac:dyDescent="0.35">
      <c r="A432" t="str">
        <v>JAX</v>
      </c>
      <c r="B432" t="str">
        <v>Jacksonville Jaguars</v>
      </c>
      <c r="C432" t="str">
        <v>RB</v>
      </c>
      <c r="D432" s="13">
        <v>0</v>
      </c>
      <c r="E432" s="13">
        <v>0</v>
      </c>
      <c r="F432" s="13">
        <v>0</v>
      </c>
      <c r="H432">
        <v>430</v>
      </c>
      <c r="I432" t="str">
        <v>RB</v>
      </c>
      <c r="J432" t="str">
        <f t="shared" si="16"/>
        <v>WAS</v>
      </c>
      <c r="K432" s="10">
        <v>0</v>
      </c>
      <c r="L432" s="10">
        <v>7.1910937087585989</v>
      </c>
      <c r="M432" t="str">
        <f>_xlfn.XLOOKUP(K432,[2]Sheet5!$F:$F,[2]Sheet5!$J:$J,"NA")</f>
        <v>NA</v>
      </c>
      <c r="N432">
        <v>124</v>
      </c>
      <c r="O432" t="e">
        <v>#VALUE!</v>
      </c>
    </row>
    <row r="433" spans="1:15" hidden="1" x14ac:dyDescent="0.35">
      <c r="A433" t="str">
        <v>JAX</v>
      </c>
      <c r="B433" t="str">
        <v>Jacksonville Jaguars</v>
      </c>
      <c r="C433" t="str">
        <v>WR</v>
      </c>
      <c r="D433" s="13" t="str">
        <v>Brian Thomas</v>
      </c>
      <c r="E433" s="13">
        <v>332.79818090325244</v>
      </c>
      <c r="F433" s="13">
        <v>19.576363582544261</v>
      </c>
      <c r="H433">
        <v>431</v>
      </c>
      <c r="I433" t="str">
        <v>TE</v>
      </c>
      <c r="J433" t="str">
        <f t="shared" si="16"/>
        <v>BAL</v>
      </c>
      <c r="K433" s="10" t="str">
        <v>Charlie Kolar</v>
      </c>
      <c r="L433" s="10">
        <v>7.1523882758688604</v>
      </c>
      <c r="M433">
        <f>_xlfn.XLOOKUP(K433,[2]Sheet5!$F:$F,[2]Sheet5!$J:$J,"NA")</f>
        <v>63</v>
      </c>
      <c r="N433">
        <v>93</v>
      </c>
      <c r="O433">
        <v>30</v>
      </c>
    </row>
    <row r="434" spans="1:15" x14ac:dyDescent="0.35">
      <c r="A434" t="str">
        <v>JAX</v>
      </c>
      <c r="B434" t="str">
        <v>Jacksonville Jaguars</v>
      </c>
      <c r="C434" t="str">
        <v>WR</v>
      </c>
      <c r="D434" s="13" t="str">
        <v>Gabe Davis</v>
      </c>
      <c r="E434" s="13">
        <v>125.78071587062283</v>
      </c>
      <c r="F434" s="13">
        <v>7.3988656394484016</v>
      </c>
      <c r="H434">
        <v>432</v>
      </c>
      <c r="I434" t="str">
        <v>WR</v>
      </c>
      <c r="J434" t="str">
        <f t="shared" si="16"/>
        <v>WAS</v>
      </c>
      <c r="K434" s="10" t="str">
        <v>All Other</v>
      </c>
      <c r="L434" s="10">
        <v>7.1379236022289403</v>
      </c>
      <c r="M434" t="str">
        <f>_xlfn.XLOOKUP(K434,[2]Sheet5!$F:$F,[2]Sheet5!$J:$J,"NA")</f>
        <v>NA</v>
      </c>
      <c r="N434">
        <v>149</v>
      </c>
      <c r="O434" t="e">
        <v>#VALUE!</v>
      </c>
    </row>
    <row r="435" spans="1:15" hidden="1" x14ac:dyDescent="0.35">
      <c r="A435" t="str">
        <v>JAX</v>
      </c>
      <c r="B435" t="str">
        <v>Jacksonville Jaguars</v>
      </c>
      <c r="C435" t="str">
        <v>WR</v>
      </c>
      <c r="D435" s="13" t="str">
        <v>Dyami Brown</v>
      </c>
      <c r="E435" s="13">
        <v>101.88834068163793</v>
      </c>
      <c r="F435" s="13">
        <v>5.9934318048022313</v>
      </c>
      <c r="H435">
        <v>433</v>
      </c>
      <c r="I435" t="str">
        <v>QB</v>
      </c>
      <c r="J435" t="str">
        <f t="shared" si="16"/>
        <v>WAS</v>
      </c>
      <c r="K435" s="10">
        <v>0</v>
      </c>
      <c r="L435" s="10">
        <v>6.9750068492468831</v>
      </c>
      <c r="M435" t="str">
        <f>_xlfn.XLOOKUP(K435,[2]Sheet5!$F:$F,[2]Sheet5!$J:$J,"NA")</f>
        <v>NA</v>
      </c>
      <c r="N435">
        <v>67</v>
      </c>
      <c r="O435" t="e">
        <v>#VALUE!</v>
      </c>
    </row>
    <row r="436" spans="1:15" x14ac:dyDescent="0.35">
      <c r="A436" t="str">
        <v>JAX</v>
      </c>
      <c r="B436" t="str">
        <v>Jacksonville Jaguars</v>
      </c>
      <c r="C436" t="str">
        <v>WR</v>
      </c>
      <c r="D436" s="13" t="str">
        <v>Parker Washington</v>
      </c>
      <c r="E436" s="13">
        <v>78.715648284607283</v>
      </c>
      <c r="F436" s="13">
        <v>4.6303322520357222</v>
      </c>
      <c r="H436">
        <v>434</v>
      </c>
      <c r="I436" t="str">
        <v>WR</v>
      </c>
      <c r="J436" t="str">
        <f t="shared" si="16"/>
        <v>WAS</v>
      </c>
      <c r="K436" s="10" t="str">
        <v>All Other</v>
      </c>
      <c r="L436" s="10">
        <v>6.8020144027362299</v>
      </c>
      <c r="M436" t="str">
        <f>_xlfn.XLOOKUP(K436,[2]Sheet5!$F:$F,[2]Sheet5!$J:$J,"NA")</f>
        <v>NA</v>
      </c>
      <c r="N436">
        <v>150</v>
      </c>
      <c r="O436" t="e">
        <v>#VALUE!</v>
      </c>
    </row>
    <row r="437" spans="1:15" hidden="1" x14ac:dyDescent="0.35">
      <c r="A437" t="str">
        <v>JAX</v>
      </c>
      <c r="B437" t="str">
        <v>Jacksonville Jaguars</v>
      </c>
      <c r="C437" t="str">
        <v>WR</v>
      </c>
      <c r="D437" s="13" t="str">
        <v>All Other</v>
      </c>
      <c r="E437" s="13">
        <v>9.1467769010521707</v>
      </c>
      <c r="F437" s="13">
        <v>0.53804570006189234</v>
      </c>
      <c r="H437">
        <v>435</v>
      </c>
      <c r="I437" t="str">
        <v>RB</v>
      </c>
      <c r="J437" t="str">
        <f t="shared" si="16"/>
        <v>WAS</v>
      </c>
      <c r="K437" s="10" t="str">
        <v>All Other</v>
      </c>
      <c r="L437" s="10">
        <v>6.627606916876335</v>
      </c>
      <c r="M437" t="str">
        <f>_xlfn.XLOOKUP(K437,[2]Sheet5!$F:$F,[2]Sheet5!$J:$J,"NA")</f>
        <v>NA</v>
      </c>
      <c r="N437">
        <v>125</v>
      </c>
      <c r="O437" t="e">
        <v>#VALUE!</v>
      </c>
    </row>
    <row r="438" spans="1:15" x14ac:dyDescent="0.35">
      <c r="A438" t="str">
        <v>JAX</v>
      </c>
      <c r="B438" t="str">
        <v>Jacksonville Jaguars</v>
      </c>
      <c r="C438" t="str">
        <v>WR</v>
      </c>
      <c r="D438" s="13">
        <v>0</v>
      </c>
      <c r="E438" s="13">
        <v>0</v>
      </c>
      <c r="F438" s="13">
        <v>0</v>
      </c>
      <c r="H438">
        <v>436</v>
      </c>
      <c r="I438" t="str">
        <v>WR</v>
      </c>
      <c r="J438" t="str">
        <f t="shared" si="16"/>
        <v>WAS</v>
      </c>
      <c r="K438" s="10" t="str">
        <v>All Other</v>
      </c>
      <c r="L438" s="10">
        <v>6.5481629718473355</v>
      </c>
      <c r="M438" t="str">
        <f>_xlfn.XLOOKUP(K438,[2]Sheet5!$F:$F,[2]Sheet5!$J:$J,"NA")</f>
        <v>NA</v>
      </c>
      <c r="N438">
        <v>151</v>
      </c>
      <c r="O438" t="e">
        <v>#VALUE!</v>
      </c>
    </row>
    <row r="439" spans="1:15" x14ac:dyDescent="0.35">
      <c r="A439" t="str">
        <v>JAX</v>
      </c>
      <c r="B439" t="str">
        <v>Jacksonville Jaguars</v>
      </c>
      <c r="C439" t="str">
        <v>WR</v>
      </c>
      <c r="D439" s="13">
        <v>0</v>
      </c>
      <c r="E439" s="13">
        <v>0</v>
      </c>
      <c r="F439" s="13">
        <v>0</v>
      </c>
      <c r="H439">
        <v>437</v>
      </c>
      <c r="I439" t="str">
        <v>WR</v>
      </c>
      <c r="J439" t="str">
        <f t="shared" si="16"/>
        <v>WAS</v>
      </c>
      <c r="K439" s="10" t="str">
        <v>All Other</v>
      </c>
      <c r="L439" s="10">
        <v>6.536701673017995</v>
      </c>
      <c r="M439" t="str">
        <f>_xlfn.XLOOKUP(K439,[2]Sheet5!$F:$F,[2]Sheet5!$J:$J,"NA")</f>
        <v>NA</v>
      </c>
      <c r="N439">
        <v>152</v>
      </c>
      <c r="O439" t="e">
        <v>#VALUE!</v>
      </c>
    </row>
    <row r="440" spans="1:15" hidden="1" x14ac:dyDescent="0.35">
      <c r="A440" t="str">
        <v>JAX</v>
      </c>
      <c r="B440" t="str">
        <v>Jacksonville Jaguars</v>
      </c>
      <c r="C440" t="str">
        <v>TE</v>
      </c>
      <c r="D440" s="13" t="str">
        <v>Brenton Strange</v>
      </c>
      <c r="E440" s="13">
        <v>95.22268096601114</v>
      </c>
      <c r="F440" s="13">
        <v>5.6013341744712433</v>
      </c>
      <c r="H440">
        <v>438</v>
      </c>
      <c r="I440" t="str">
        <v>QB</v>
      </c>
      <c r="J440" t="str">
        <f t="shared" si="16"/>
        <v>WAS</v>
      </c>
      <c r="K440" s="10" t="str">
        <v>All Other</v>
      </c>
      <c r="L440" s="10">
        <v>6.4372714396486455</v>
      </c>
      <c r="M440" t="str">
        <f>_xlfn.XLOOKUP(K440,[2]Sheet5!$F:$F,[2]Sheet5!$J:$J,"NA")</f>
        <v>NA</v>
      </c>
      <c r="N440">
        <v>68</v>
      </c>
      <c r="O440" t="e">
        <v>#VALUE!</v>
      </c>
    </row>
    <row r="441" spans="1:15" x14ac:dyDescent="0.35">
      <c r="A441" t="str">
        <v>JAX</v>
      </c>
      <c r="B441" t="str">
        <v>Jacksonville Jaguars</v>
      </c>
      <c r="C441" t="str">
        <v>TE</v>
      </c>
      <c r="D441" s="13" t="str">
        <v>Johnny Mundt</v>
      </c>
      <c r="E441" s="13">
        <v>51.25850974953957</v>
      </c>
      <c r="F441" s="13">
        <v>3.0152064558552687</v>
      </c>
      <c r="H441">
        <v>439</v>
      </c>
      <c r="I441" t="str">
        <v>WR</v>
      </c>
      <c r="J441" t="str">
        <f t="shared" si="16"/>
        <v>WAS</v>
      </c>
      <c r="K441" s="10" t="str">
        <v>All Other</v>
      </c>
      <c r="L441" s="10">
        <v>6.3999039854743032</v>
      </c>
      <c r="M441" t="str">
        <f>_xlfn.XLOOKUP(K441,[2]Sheet5!$F:$F,[2]Sheet5!$J:$J,"NA")</f>
        <v>NA</v>
      </c>
      <c r="N441">
        <v>153</v>
      </c>
      <c r="O441" t="e">
        <v>#VALUE!</v>
      </c>
    </row>
    <row r="442" spans="1:15" x14ac:dyDescent="0.35">
      <c r="A442" t="str">
        <v>JAX</v>
      </c>
      <c r="B442" t="str">
        <v>Jacksonville Jaguars</v>
      </c>
      <c r="C442" t="str">
        <v>TE</v>
      </c>
      <c r="D442" s="13" t="str">
        <v>Hunter Long</v>
      </c>
      <c r="E442" s="13">
        <v>11.408558413552974</v>
      </c>
      <c r="F442" s="13">
        <v>0.6710916713854691</v>
      </c>
      <c r="H442">
        <v>440</v>
      </c>
      <c r="I442" t="str">
        <v>WR</v>
      </c>
      <c r="J442" t="str">
        <f t="shared" si="16"/>
        <v>WAS</v>
      </c>
      <c r="K442" s="10" t="str">
        <v>All Other</v>
      </c>
      <c r="L442" s="10">
        <v>6.3806192618012361</v>
      </c>
      <c r="M442" t="str">
        <f>_xlfn.XLOOKUP(K442,[2]Sheet5!$F:$F,[2]Sheet5!$J:$J,"NA")</f>
        <v>NA</v>
      </c>
      <c r="N442">
        <v>154</v>
      </c>
      <c r="O442" t="e">
        <v>#VALUE!</v>
      </c>
    </row>
    <row r="443" spans="1:15" hidden="1" x14ac:dyDescent="0.35">
      <c r="A443" t="str">
        <v>JAX</v>
      </c>
      <c r="B443" t="str">
        <v>Jacksonville Jaguars</v>
      </c>
      <c r="C443" t="str">
        <v>TE</v>
      </c>
      <c r="D443" s="13" t="str">
        <v>Patrick Murtagh</v>
      </c>
      <c r="E443" s="13">
        <v>4.349457375359659</v>
      </c>
      <c r="F443" s="13">
        <v>0.25585043384468581</v>
      </c>
      <c r="H443">
        <v>441</v>
      </c>
      <c r="I443" t="str">
        <v>RB</v>
      </c>
      <c r="J443" t="str">
        <f t="shared" si="16"/>
        <v>WAS</v>
      </c>
      <c r="K443" s="10" t="str">
        <v>All Other</v>
      </c>
      <c r="L443" s="10">
        <v>6.3734758032346885</v>
      </c>
      <c r="M443" t="str">
        <f>_xlfn.XLOOKUP(K443,[2]Sheet5!$F:$F,[2]Sheet5!$J:$J,"NA")</f>
        <v>NA</v>
      </c>
      <c r="N443">
        <v>126</v>
      </c>
      <c r="O443" t="e">
        <v>#VALUE!</v>
      </c>
    </row>
    <row r="444" spans="1:15" hidden="1" x14ac:dyDescent="0.35">
      <c r="A444" t="str">
        <v>JAX</v>
      </c>
      <c r="B444" t="str">
        <v>Jacksonville Jaguars</v>
      </c>
      <c r="C444" t="str">
        <v>TE</v>
      </c>
      <c r="D444" s="13" t="str">
        <v>All Other</v>
      </c>
      <c r="E444" s="13">
        <v>2.4775736670669266</v>
      </c>
      <c r="F444" s="13">
        <v>0.1457396274745251</v>
      </c>
      <c r="H444">
        <v>442</v>
      </c>
      <c r="I444" t="str">
        <v>QB</v>
      </c>
      <c r="J444" t="str">
        <f t="shared" si="16"/>
        <v>WAS</v>
      </c>
      <c r="K444" s="10">
        <v>0</v>
      </c>
      <c r="L444" s="10">
        <v>6.3573681626600296</v>
      </c>
      <c r="M444" t="str">
        <f>_xlfn.XLOOKUP(K444,[2]Sheet5!$F:$F,[2]Sheet5!$J:$J,"NA")</f>
        <v>NA</v>
      </c>
      <c r="N444">
        <v>69</v>
      </c>
      <c r="O444" t="e">
        <v>#VALUE!</v>
      </c>
    </row>
    <row r="445" spans="1:15" hidden="1" x14ac:dyDescent="0.35">
      <c r="A445" t="str">
        <v>IND</v>
      </c>
      <c r="B445" t="str">
        <v>Indianapolis Colts</v>
      </c>
      <c r="C445" t="str">
        <v>QB</v>
      </c>
      <c r="D445" s="13" t="str">
        <v>Anthony Richardson</v>
      </c>
      <c r="E445" s="13">
        <v>273.75261665185008</v>
      </c>
      <c r="F445" s="13">
        <v>16.103095097167653</v>
      </c>
      <c r="H445">
        <v>443</v>
      </c>
      <c r="I445" t="str">
        <v>QB</v>
      </c>
      <c r="J445" t="str">
        <f t="shared" si="16"/>
        <v>WAS</v>
      </c>
      <c r="K445" s="10" t="str">
        <v>All Other</v>
      </c>
      <c r="L445" s="10">
        <v>6.3211990482650897</v>
      </c>
      <c r="M445" t="str">
        <f>_xlfn.XLOOKUP(K445,[2]Sheet5!$F:$F,[2]Sheet5!$J:$J,"NA")</f>
        <v>NA</v>
      </c>
      <c r="N445">
        <v>70</v>
      </c>
      <c r="O445" t="e">
        <v>#VALUE!</v>
      </c>
    </row>
    <row r="446" spans="1:15" hidden="1" x14ac:dyDescent="0.35">
      <c r="A446" t="str">
        <v>IND</v>
      </c>
      <c r="B446" t="str">
        <v>Indianapolis Colts</v>
      </c>
      <c r="C446" t="str">
        <v>QB</v>
      </c>
      <c r="D446" s="13" t="str">
        <v>Daniel Jones</v>
      </c>
      <c r="E446" s="13">
        <v>17.990188818838512</v>
      </c>
      <c r="F446" s="13">
        <v>1.0582464011081478</v>
      </c>
      <c r="H446">
        <v>444</v>
      </c>
      <c r="I446" t="str">
        <v>RB</v>
      </c>
      <c r="J446" t="str">
        <f t="shared" si="16"/>
        <v>WAS</v>
      </c>
      <c r="K446" s="10" t="str">
        <v>All Other</v>
      </c>
      <c r="L446" s="10">
        <v>6.2702767370607218</v>
      </c>
      <c r="M446" t="str">
        <f>_xlfn.XLOOKUP(K446,[2]Sheet5!$F:$F,[2]Sheet5!$J:$J,"NA")</f>
        <v>NA</v>
      </c>
      <c r="N446">
        <v>127</v>
      </c>
      <c r="O446" t="e">
        <v>#VALUE!</v>
      </c>
    </row>
    <row r="447" spans="1:15" hidden="1" x14ac:dyDescent="0.35">
      <c r="A447" t="str">
        <v>IND</v>
      </c>
      <c r="B447" t="str">
        <v>Indianapolis Colts</v>
      </c>
      <c r="C447" t="str">
        <v>QB</v>
      </c>
      <c r="D447" s="13" t="str">
        <v>Jason Bean</v>
      </c>
      <c r="E447" s="13">
        <v>4.3077741551489792</v>
      </c>
      <c r="F447" s="13">
        <v>0.25339847971464585</v>
      </c>
      <c r="H447">
        <v>445</v>
      </c>
      <c r="I447" t="str">
        <v>RB</v>
      </c>
      <c r="J447" t="str">
        <f t="shared" si="16"/>
        <v>WAS</v>
      </c>
      <c r="K447" s="10" t="str">
        <v>All Other</v>
      </c>
      <c r="L447" s="10">
        <v>6.0692602532486655</v>
      </c>
      <c r="M447" t="str">
        <f>_xlfn.XLOOKUP(K447,[2]Sheet5!$F:$F,[2]Sheet5!$J:$J,"NA")</f>
        <v>NA</v>
      </c>
      <c r="N447">
        <v>128</v>
      </c>
      <c r="O447" t="e">
        <v>#VALUE!</v>
      </c>
    </row>
    <row r="448" spans="1:15" x14ac:dyDescent="0.35">
      <c r="A448" t="str">
        <v>IND</v>
      </c>
      <c r="B448" t="str">
        <v>Indianapolis Colts</v>
      </c>
      <c r="C448" t="str">
        <v>QB</v>
      </c>
      <c r="D448" s="13" t="str">
        <v>All Other</v>
      </c>
      <c r="E448" s="13">
        <v>3.4240850650484989</v>
      </c>
      <c r="F448" s="13">
        <v>0.20141676853226465</v>
      </c>
      <c r="H448">
        <v>446</v>
      </c>
      <c r="I448" t="str">
        <v>WR</v>
      </c>
      <c r="J448" t="str">
        <f t="shared" si="16"/>
        <v>WAS</v>
      </c>
      <c r="K448" s="10" t="str">
        <v>All Other</v>
      </c>
      <c r="L448" s="10">
        <v>6.0029552656338661</v>
      </c>
      <c r="M448" t="str">
        <f>_xlfn.XLOOKUP(K448,[2]Sheet5!$F:$F,[2]Sheet5!$J:$J,"NA")</f>
        <v>NA</v>
      </c>
      <c r="N448">
        <v>155</v>
      </c>
      <c r="O448" t="e">
        <v>#VALUE!</v>
      </c>
    </row>
    <row r="449" spans="1:15" hidden="1" x14ac:dyDescent="0.35">
      <c r="A449" t="str">
        <v>IND</v>
      </c>
      <c r="B449" t="str">
        <v>Indianapolis Colts</v>
      </c>
      <c r="C449" t="str">
        <v>QB</v>
      </c>
      <c r="D449" s="13">
        <v>0</v>
      </c>
      <c r="E449" s="13">
        <v>5.6447787107392493</v>
      </c>
      <c r="F449" s="13">
        <v>0.3320458065140735</v>
      </c>
      <c r="H449">
        <v>447</v>
      </c>
      <c r="I449" t="str">
        <v>RB</v>
      </c>
      <c r="J449" t="str">
        <f t="shared" si="16"/>
        <v>WAS</v>
      </c>
      <c r="K449" s="10" t="str">
        <v>All Other</v>
      </c>
      <c r="L449" s="10">
        <v>5.9796016912801671</v>
      </c>
      <c r="M449" t="str">
        <f>_xlfn.XLOOKUP(K449,[2]Sheet5!$F:$F,[2]Sheet5!$J:$J,"NA")</f>
        <v>NA</v>
      </c>
      <c r="N449">
        <v>129</v>
      </c>
      <c r="O449" t="e">
        <v>#VALUE!</v>
      </c>
    </row>
    <row r="450" spans="1:15" hidden="1" x14ac:dyDescent="0.35">
      <c r="A450" t="str">
        <v>IND</v>
      </c>
      <c r="B450" t="str">
        <v>Indianapolis Colts</v>
      </c>
      <c r="C450" t="str">
        <v>QB</v>
      </c>
      <c r="D450" s="13">
        <v>0</v>
      </c>
      <c r="E450" s="13">
        <v>0</v>
      </c>
      <c r="F450" s="13">
        <v>0</v>
      </c>
      <c r="H450">
        <v>448</v>
      </c>
      <c r="I450" t="str">
        <v>RB</v>
      </c>
      <c r="J450" t="str">
        <f t="shared" si="16"/>
        <v>WAS</v>
      </c>
      <c r="K450" s="10" t="str">
        <v>All Other</v>
      </c>
      <c r="L450" s="10">
        <v>5.9741005024706988</v>
      </c>
      <c r="M450" t="str">
        <f>_xlfn.XLOOKUP(K450,[2]Sheet5!$F:$F,[2]Sheet5!$J:$J,"NA")</f>
        <v>NA</v>
      </c>
      <c r="N450">
        <v>130</v>
      </c>
      <c r="O450" t="e">
        <v>#VALUE!</v>
      </c>
    </row>
    <row r="451" spans="1:15" hidden="1" x14ac:dyDescent="0.35">
      <c r="A451" t="str">
        <v>IND</v>
      </c>
      <c r="B451" t="str">
        <v>Indianapolis Colts</v>
      </c>
      <c r="C451" t="str">
        <v>QB</v>
      </c>
      <c r="D451" s="13">
        <v>0</v>
      </c>
      <c r="E451" s="13">
        <v>0</v>
      </c>
      <c r="F451" s="13">
        <v>0</v>
      </c>
      <c r="H451">
        <v>449</v>
      </c>
      <c r="I451" t="str">
        <v>QB</v>
      </c>
      <c r="J451" t="str">
        <f t="shared" si="16"/>
        <v>WAS</v>
      </c>
      <c r="K451" s="10">
        <v>0</v>
      </c>
      <c r="L451" s="10">
        <v>5.956312007466023</v>
      </c>
      <c r="M451" t="str">
        <f>_xlfn.XLOOKUP(K451,[2]Sheet5!$F:$F,[2]Sheet5!$J:$J,"NA")</f>
        <v>NA</v>
      </c>
      <c r="N451">
        <v>71</v>
      </c>
      <c r="O451" t="e">
        <v>#VALUE!</v>
      </c>
    </row>
    <row r="452" spans="1:15" hidden="1" x14ac:dyDescent="0.35">
      <c r="A452" t="str">
        <v>IND</v>
      </c>
      <c r="B452" t="str">
        <v>Indianapolis Colts</v>
      </c>
      <c r="C452" t="str">
        <v>RB</v>
      </c>
      <c r="D452" s="13" t="str">
        <v>Jonathan Taylor</v>
      </c>
      <c r="E452" s="13">
        <v>191.23594399024822</v>
      </c>
      <c r="F452" s="13">
        <v>11.249173175896955</v>
      </c>
      <c r="H452">
        <v>450</v>
      </c>
      <c r="I452" t="str">
        <v>QB</v>
      </c>
      <c r="J452" t="str">
        <f t="shared" ref="J452:J515" si="17">_xlfn.XLOOKUP(K452,D:D,A:A)</f>
        <v>WAS</v>
      </c>
      <c r="K452" s="10">
        <v>0</v>
      </c>
      <c r="L452" s="10">
        <v>5.9409311534496254</v>
      </c>
      <c r="M452" t="str">
        <f>_xlfn.XLOOKUP(K452,[2]Sheet5!$F:$F,[2]Sheet5!$J:$J,"NA")</f>
        <v>NA</v>
      </c>
      <c r="N452">
        <v>72</v>
      </c>
      <c r="O452" t="e">
        <v>#VALUE!</v>
      </c>
    </row>
    <row r="453" spans="1:15" hidden="1" x14ac:dyDescent="0.35">
      <c r="A453" t="str">
        <v>IND</v>
      </c>
      <c r="B453" t="str">
        <v>Indianapolis Colts</v>
      </c>
      <c r="C453" t="str">
        <v>RB</v>
      </c>
      <c r="D453" s="13" t="str">
        <v>Khalil Herbert</v>
      </c>
      <c r="E453" s="13">
        <v>91.609950835011702</v>
      </c>
      <c r="F453" s="13">
        <v>5.3888206373536294</v>
      </c>
      <c r="H453">
        <v>451</v>
      </c>
      <c r="I453" t="str">
        <v>RB</v>
      </c>
      <c r="J453" t="str">
        <f t="shared" si="17"/>
        <v>WAS</v>
      </c>
      <c r="K453" s="10">
        <v>0</v>
      </c>
      <c r="L453" s="10">
        <v>5.9280019404971416</v>
      </c>
      <c r="M453" t="str">
        <f>_xlfn.XLOOKUP(K453,[2]Sheet5!$F:$F,[2]Sheet5!$J:$J,"NA")</f>
        <v>NA</v>
      </c>
      <c r="N453">
        <v>131</v>
      </c>
      <c r="O453" t="e">
        <v>#VALUE!</v>
      </c>
    </row>
    <row r="454" spans="1:15" hidden="1" x14ac:dyDescent="0.35">
      <c r="A454" t="str">
        <v>IND</v>
      </c>
      <c r="B454" t="str">
        <v>Indianapolis Colts</v>
      </c>
      <c r="C454" t="str">
        <v>RB</v>
      </c>
      <c r="D454" s="13" t="str">
        <v>Tyler Goodson</v>
      </c>
      <c r="E454" s="13">
        <v>33.22625903006211</v>
      </c>
      <c r="F454" s="13">
        <v>1.9544858252977713</v>
      </c>
      <c r="H454">
        <v>452</v>
      </c>
      <c r="I454" t="str">
        <v>QB</v>
      </c>
      <c r="J454" t="str">
        <f t="shared" si="17"/>
        <v>WAS</v>
      </c>
      <c r="K454" s="10">
        <v>0</v>
      </c>
      <c r="L454" s="10">
        <v>5.8268364893401632</v>
      </c>
      <c r="M454" t="str">
        <f>_xlfn.XLOOKUP(K454,[2]Sheet5!$F:$F,[2]Sheet5!$J:$J,"NA")</f>
        <v>NA</v>
      </c>
      <c r="N454">
        <v>73</v>
      </c>
      <c r="O454" t="e">
        <v>#VALUE!</v>
      </c>
    </row>
    <row r="455" spans="1:15" hidden="1" x14ac:dyDescent="0.35">
      <c r="A455" t="str">
        <v>IND</v>
      </c>
      <c r="B455" t="str">
        <v>Indianapolis Colts</v>
      </c>
      <c r="C455" t="str">
        <v>RB</v>
      </c>
      <c r="D455" s="13" t="str">
        <v>Salvon Ahmed</v>
      </c>
      <c r="E455" s="13">
        <v>52.027498981993176</v>
      </c>
      <c r="F455" s="13">
        <v>3.060441116587834</v>
      </c>
      <c r="H455">
        <v>453</v>
      </c>
      <c r="I455" t="str">
        <v>QB</v>
      </c>
      <c r="J455" t="str">
        <f t="shared" si="17"/>
        <v>WAS</v>
      </c>
      <c r="K455" s="10">
        <v>0</v>
      </c>
      <c r="L455" s="10">
        <v>5.8180758968340074</v>
      </c>
      <c r="M455" t="str">
        <f>_xlfn.XLOOKUP(K455,[2]Sheet5!$F:$F,[2]Sheet5!$J:$J,"NA")</f>
        <v>NA</v>
      </c>
      <c r="N455">
        <v>74</v>
      </c>
      <c r="O455" t="e">
        <v>#VALUE!</v>
      </c>
    </row>
    <row r="456" spans="1:15" hidden="1" x14ac:dyDescent="0.35">
      <c r="A456" t="str">
        <v>IND</v>
      </c>
      <c r="B456" t="str">
        <v>Indianapolis Colts</v>
      </c>
      <c r="C456" t="str">
        <v>RB</v>
      </c>
      <c r="D456" s="13" t="str">
        <v>All Other</v>
      </c>
      <c r="E456" s="13">
        <v>4.7021325354934147</v>
      </c>
      <c r="F456" s="13">
        <v>0.27659603149961265</v>
      </c>
      <c r="H456">
        <v>454</v>
      </c>
      <c r="I456" t="str">
        <v>QB</v>
      </c>
      <c r="J456" t="str">
        <f t="shared" si="17"/>
        <v>WAS</v>
      </c>
      <c r="K456" s="10" t="str">
        <v>All Other</v>
      </c>
      <c r="L456" s="10">
        <v>5.7295991810415243</v>
      </c>
      <c r="M456" t="str">
        <f>_xlfn.XLOOKUP(K456,[2]Sheet5!$F:$F,[2]Sheet5!$J:$J,"NA")</f>
        <v>NA</v>
      </c>
      <c r="N456">
        <v>75</v>
      </c>
      <c r="O456" t="e">
        <v>#VALUE!</v>
      </c>
    </row>
    <row r="457" spans="1:15" hidden="1" x14ac:dyDescent="0.35">
      <c r="A457" t="str">
        <v>IND</v>
      </c>
      <c r="B457" t="str">
        <v>Indianapolis Colts</v>
      </c>
      <c r="C457" t="str">
        <v>RB</v>
      </c>
      <c r="D457" s="13">
        <v>0</v>
      </c>
      <c r="E457" s="13">
        <v>0</v>
      </c>
      <c r="F457" s="13">
        <v>0</v>
      </c>
      <c r="H457">
        <v>455</v>
      </c>
      <c r="I457" t="str">
        <v>QB</v>
      </c>
      <c r="J457" t="str">
        <f t="shared" si="17"/>
        <v>WAS</v>
      </c>
      <c r="K457" s="10">
        <v>0</v>
      </c>
      <c r="L457" s="10">
        <v>5.6447787107392493</v>
      </c>
      <c r="M457" t="str">
        <f>_xlfn.XLOOKUP(K457,[2]Sheet5!$F:$F,[2]Sheet5!$J:$J,"NA")</f>
        <v>NA</v>
      </c>
      <c r="N457">
        <v>76</v>
      </c>
      <c r="O457" t="e">
        <v>#VALUE!</v>
      </c>
    </row>
    <row r="458" spans="1:15" hidden="1" x14ac:dyDescent="0.35">
      <c r="A458" t="str">
        <v>IND</v>
      </c>
      <c r="B458" t="str">
        <v>Indianapolis Colts</v>
      </c>
      <c r="C458" t="str">
        <v>RB</v>
      </c>
      <c r="D458" s="13">
        <v>0</v>
      </c>
      <c r="E458" s="13">
        <v>0</v>
      </c>
      <c r="F458" s="13">
        <v>0</v>
      </c>
      <c r="H458">
        <v>456</v>
      </c>
      <c r="I458" t="str">
        <v>QB</v>
      </c>
      <c r="J458" t="str">
        <f t="shared" si="17"/>
        <v>WAS</v>
      </c>
      <c r="K458" s="10">
        <v>0</v>
      </c>
      <c r="L458" s="10">
        <v>5.5992928497217402</v>
      </c>
      <c r="M458" t="str">
        <f>_xlfn.XLOOKUP(K458,[2]Sheet5!$F:$F,[2]Sheet5!$J:$J,"NA")</f>
        <v>NA</v>
      </c>
      <c r="N458">
        <v>77</v>
      </c>
      <c r="O458" t="e">
        <v>#VALUE!</v>
      </c>
    </row>
    <row r="459" spans="1:15" hidden="1" x14ac:dyDescent="0.35">
      <c r="A459" t="str">
        <v>IND</v>
      </c>
      <c r="B459" t="str">
        <v>Indianapolis Colts</v>
      </c>
      <c r="C459" t="str">
        <v>WR</v>
      </c>
      <c r="D459" s="13" t="str">
        <v>Michael Pittman</v>
      </c>
      <c r="E459" s="13">
        <v>193.40501990966115</v>
      </c>
      <c r="F459" s="13">
        <v>11.376765877038892</v>
      </c>
      <c r="H459">
        <v>457</v>
      </c>
      <c r="I459" t="str">
        <v>RB</v>
      </c>
      <c r="J459" t="str">
        <f t="shared" si="17"/>
        <v>WAS</v>
      </c>
      <c r="K459" s="10">
        <v>0</v>
      </c>
      <c r="L459" s="10">
        <v>5.5505209756910947</v>
      </c>
      <c r="M459" t="str">
        <f>_xlfn.XLOOKUP(K459,[2]Sheet5!$F:$F,[2]Sheet5!$J:$J,"NA")</f>
        <v>NA</v>
      </c>
      <c r="N459">
        <v>132</v>
      </c>
      <c r="O459" t="e">
        <v>#VALUE!</v>
      </c>
    </row>
    <row r="460" spans="1:15" hidden="1" x14ac:dyDescent="0.35">
      <c r="A460" t="str">
        <v>IND</v>
      </c>
      <c r="B460" t="str">
        <v>Indianapolis Colts</v>
      </c>
      <c r="C460" t="str">
        <v>WR</v>
      </c>
      <c r="D460" s="13" t="str">
        <v>Alec Pierce</v>
      </c>
      <c r="E460" s="13">
        <v>100.0714661181232</v>
      </c>
      <c r="F460" s="13">
        <v>5.8865568304778355</v>
      </c>
      <c r="H460">
        <v>458</v>
      </c>
      <c r="I460" t="str">
        <v>QB</v>
      </c>
      <c r="J460" t="str">
        <f t="shared" si="17"/>
        <v>CLE</v>
      </c>
      <c r="K460" s="10" t="str">
        <v>Kenny Pickett</v>
      </c>
      <c r="L460" s="10">
        <v>5.5378830128108794</v>
      </c>
      <c r="M460">
        <f>_xlfn.XLOOKUP(K460,[2]Sheet5!$F:$F,[2]Sheet5!$J:$J,"NA")</f>
        <v>50</v>
      </c>
      <c r="N460">
        <v>78</v>
      </c>
      <c r="O460">
        <v>28</v>
      </c>
    </row>
    <row r="461" spans="1:15" hidden="1" x14ac:dyDescent="0.35">
      <c r="A461" t="str">
        <v>IND</v>
      </c>
      <c r="B461" t="str">
        <v>Indianapolis Colts</v>
      </c>
      <c r="C461" t="str">
        <v>WR</v>
      </c>
      <c r="D461" s="13" t="str">
        <v>Josh Downs</v>
      </c>
      <c r="E461" s="13">
        <v>156.68680344764221</v>
      </c>
      <c r="F461" s="13">
        <v>9.2168707910377776</v>
      </c>
      <c r="H461">
        <v>459</v>
      </c>
      <c r="I461" t="str">
        <v>RB</v>
      </c>
      <c r="J461" t="str">
        <f t="shared" si="17"/>
        <v>WAS</v>
      </c>
      <c r="K461" s="10" t="str">
        <v>All Other</v>
      </c>
      <c r="L461" s="10">
        <v>5.5230881986171534</v>
      </c>
      <c r="M461" t="str">
        <f>_xlfn.XLOOKUP(K461,[2]Sheet5!$F:$F,[2]Sheet5!$J:$J,"NA")</f>
        <v>NA</v>
      </c>
      <c r="N461">
        <v>133</v>
      </c>
      <c r="O461" t="e">
        <v>#VALUE!</v>
      </c>
    </row>
    <row r="462" spans="1:15" hidden="1" x14ac:dyDescent="0.35">
      <c r="A462" t="str">
        <v>IND</v>
      </c>
      <c r="B462" t="str">
        <v>Indianapolis Colts</v>
      </c>
      <c r="C462" t="str">
        <v>WR</v>
      </c>
      <c r="D462" s="13" t="str">
        <v>Adonai Mitchell</v>
      </c>
      <c r="E462" s="13">
        <v>51.302595152090809</v>
      </c>
      <c r="F462" s="13">
        <v>3.0177997148288713</v>
      </c>
      <c r="H462">
        <v>460</v>
      </c>
      <c r="I462" t="str">
        <v>QB</v>
      </c>
      <c r="J462" t="str">
        <f t="shared" si="17"/>
        <v>WAS</v>
      </c>
      <c r="K462" s="10">
        <v>0</v>
      </c>
      <c r="L462" s="10">
        <v>5.5201401068041935</v>
      </c>
      <c r="M462" t="str">
        <f>_xlfn.XLOOKUP(K462,[2]Sheet5!$F:$F,[2]Sheet5!$J:$J,"NA")</f>
        <v>NA</v>
      </c>
      <c r="N462">
        <v>79</v>
      </c>
      <c r="O462" t="e">
        <v>#VALUE!</v>
      </c>
    </row>
    <row r="463" spans="1:15" hidden="1" x14ac:dyDescent="0.35">
      <c r="A463" t="str">
        <v>IND</v>
      </c>
      <c r="B463" t="str">
        <v>Indianapolis Colts</v>
      </c>
      <c r="C463" t="str">
        <v>WR</v>
      </c>
      <c r="D463" s="13" t="str">
        <v>All Other</v>
      </c>
      <c r="E463" s="13">
        <v>6.536701673017995</v>
      </c>
      <c r="F463" s="13">
        <v>0.38451186311870561</v>
      </c>
      <c r="H463">
        <v>461</v>
      </c>
      <c r="I463" t="str">
        <v>QB</v>
      </c>
      <c r="J463" t="str">
        <f t="shared" si="17"/>
        <v>WAS</v>
      </c>
      <c r="K463" s="10">
        <v>0</v>
      </c>
      <c r="L463" s="10">
        <v>5.5067592608702141</v>
      </c>
      <c r="M463" t="str">
        <f>_xlfn.XLOOKUP(K463,[2]Sheet5!$F:$F,[2]Sheet5!$J:$J,"NA")</f>
        <v>NA</v>
      </c>
      <c r="N463">
        <v>80</v>
      </c>
      <c r="O463" t="e">
        <v>#VALUE!</v>
      </c>
    </row>
    <row r="464" spans="1:15" hidden="1" x14ac:dyDescent="0.35">
      <c r="A464" t="str">
        <v>IND</v>
      </c>
      <c r="B464" t="str">
        <v>Indianapolis Colts</v>
      </c>
      <c r="C464" t="str">
        <v>WR</v>
      </c>
      <c r="D464" s="13">
        <v>0</v>
      </c>
      <c r="E464" s="13">
        <v>0</v>
      </c>
      <c r="F464" s="13">
        <v>0</v>
      </c>
      <c r="H464">
        <v>462</v>
      </c>
      <c r="I464" t="str">
        <v>RB</v>
      </c>
      <c r="J464" t="str">
        <f t="shared" si="17"/>
        <v>WAS</v>
      </c>
      <c r="K464" s="10" t="str">
        <v>All Other</v>
      </c>
      <c r="L464" s="10">
        <v>5.4950219299611209</v>
      </c>
      <c r="M464" t="str">
        <f>_xlfn.XLOOKUP(K464,[2]Sheet5!$F:$F,[2]Sheet5!$J:$J,"NA")</f>
        <v>NA</v>
      </c>
      <c r="N464">
        <v>134</v>
      </c>
      <c r="O464" t="e">
        <v>#VALUE!</v>
      </c>
    </row>
    <row r="465" spans="1:15" hidden="1" x14ac:dyDescent="0.35">
      <c r="A465" t="str">
        <v>IND</v>
      </c>
      <c r="B465" t="str">
        <v>Indianapolis Colts</v>
      </c>
      <c r="C465" t="str">
        <v>WR</v>
      </c>
      <c r="D465" s="13">
        <v>0</v>
      </c>
      <c r="E465" s="13">
        <v>0</v>
      </c>
      <c r="F465" s="13">
        <v>0</v>
      </c>
      <c r="H465">
        <v>463</v>
      </c>
      <c r="I465" t="str">
        <v>QB</v>
      </c>
      <c r="J465" t="str">
        <f t="shared" si="17"/>
        <v>WAS</v>
      </c>
      <c r="K465" s="10">
        <v>0</v>
      </c>
      <c r="L465" s="10">
        <v>5.4894587827110275</v>
      </c>
      <c r="M465" t="str">
        <f>_xlfn.XLOOKUP(K465,[2]Sheet5!$F:$F,[2]Sheet5!$J:$J,"NA")</f>
        <v>NA</v>
      </c>
      <c r="N465">
        <v>81</v>
      </c>
      <c r="O465" t="e">
        <v>#VALUE!</v>
      </c>
    </row>
    <row r="466" spans="1:15" hidden="1" x14ac:dyDescent="0.35">
      <c r="A466" t="str">
        <v>IND</v>
      </c>
      <c r="B466" t="str">
        <v>Indianapolis Colts</v>
      </c>
      <c r="C466" t="str">
        <v>TE</v>
      </c>
      <c r="D466" s="13" t="str">
        <v>Drew Ogletree</v>
      </c>
      <c r="E466" s="13">
        <v>50.869631065081393</v>
      </c>
      <c r="F466" s="13">
        <v>2.9923312391224348</v>
      </c>
      <c r="H466">
        <v>464</v>
      </c>
      <c r="I466" t="str">
        <v>QB</v>
      </c>
      <c r="J466" t="str">
        <f t="shared" si="17"/>
        <v>WAS</v>
      </c>
      <c r="K466" s="10" t="str">
        <v>All Other</v>
      </c>
      <c r="L466" s="10">
        <v>5.4640769354328711</v>
      </c>
      <c r="M466" t="str">
        <f>_xlfn.XLOOKUP(K466,[2]Sheet5!$F:$F,[2]Sheet5!$J:$J,"NA")</f>
        <v>NA</v>
      </c>
      <c r="N466">
        <v>82</v>
      </c>
      <c r="O466" t="e">
        <v>#VALUE!</v>
      </c>
    </row>
    <row r="467" spans="1:15" hidden="1" x14ac:dyDescent="0.35">
      <c r="A467" t="str">
        <v>IND</v>
      </c>
      <c r="B467" t="str">
        <v>Indianapolis Colts</v>
      </c>
      <c r="C467" t="str">
        <v>TE</v>
      </c>
      <c r="D467" s="13" t="str">
        <v>Will Mallory</v>
      </c>
      <c r="E467" s="13">
        <v>34.658642056845359</v>
      </c>
      <c r="F467" s="13">
        <v>2.0387436504026684</v>
      </c>
      <c r="H467">
        <v>465</v>
      </c>
      <c r="I467" t="str">
        <v>RB</v>
      </c>
      <c r="J467" t="str">
        <f t="shared" si="17"/>
        <v>WAS</v>
      </c>
      <c r="K467" s="10" t="str">
        <v>All Other</v>
      </c>
      <c r="L467" s="10">
        <v>5.458190741897865</v>
      </c>
      <c r="M467" t="str">
        <f>_xlfn.XLOOKUP(K467,[2]Sheet5!$F:$F,[2]Sheet5!$J:$J,"NA")</f>
        <v>NA</v>
      </c>
      <c r="N467">
        <v>135</v>
      </c>
      <c r="O467" t="e">
        <v>#VALUE!</v>
      </c>
    </row>
    <row r="468" spans="1:15" hidden="1" x14ac:dyDescent="0.35">
      <c r="A468" t="str">
        <v>IND</v>
      </c>
      <c r="B468" t="str">
        <v>Indianapolis Colts</v>
      </c>
      <c r="C468" t="str">
        <v>TE</v>
      </c>
      <c r="D468" s="13" t="str">
        <v>Mo Alie-Cox</v>
      </c>
      <c r="E468" s="13">
        <v>7.6071386282265721</v>
      </c>
      <c r="F468" s="13">
        <v>0.44747874283685718</v>
      </c>
      <c r="H468">
        <v>466</v>
      </c>
      <c r="I468" t="str">
        <v>RB</v>
      </c>
      <c r="J468" t="str">
        <f t="shared" si="17"/>
        <v>WAS</v>
      </c>
      <c r="K468" s="10" t="str">
        <v>All Other</v>
      </c>
      <c r="L468" s="10">
        <v>5.4487089475973285</v>
      </c>
      <c r="M468" t="str">
        <f>_xlfn.XLOOKUP(K468,[2]Sheet5!$F:$F,[2]Sheet5!$J:$J,"NA")</f>
        <v>NA</v>
      </c>
      <c r="N468">
        <v>136</v>
      </c>
      <c r="O468" t="e">
        <v>#VALUE!</v>
      </c>
    </row>
    <row r="469" spans="1:15" hidden="1" x14ac:dyDescent="0.35">
      <c r="A469" t="str">
        <v>IND</v>
      </c>
      <c r="B469" t="str">
        <v>Indianapolis Colts</v>
      </c>
      <c r="C469" t="str">
        <v>TE</v>
      </c>
      <c r="D469" s="13" t="str">
        <v>Jelani Woods</v>
      </c>
      <c r="E469" s="13">
        <v>2.9991699159938849</v>
      </c>
      <c r="F469" s="13">
        <v>0.17642175976434618</v>
      </c>
      <c r="H469">
        <v>467</v>
      </c>
      <c r="I469" t="str">
        <v>QB</v>
      </c>
      <c r="J469" t="str">
        <f t="shared" si="17"/>
        <v>SF</v>
      </c>
      <c r="K469" s="10" t="str">
        <v>Tanner Mordecai</v>
      </c>
      <c r="L469" s="10">
        <v>5.4256458428927479</v>
      </c>
      <c r="M469" t="str">
        <f>_xlfn.XLOOKUP(K469,[2]Sheet5!$F:$F,[2]Sheet5!$J:$J,"NA")</f>
        <v>NA</v>
      </c>
      <c r="N469">
        <v>83</v>
      </c>
      <c r="O469" t="e">
        <v>#VALUE!</v>
      </c>
    </row>
    <row r="470" spans="1:15" hidden="1" x14ac:dyDescent="0.35">
      <c r="A470" t="str">
        <v>IND</v>
      </c>
      <c r="B470" t="str">
        <v>Indianapolis Colts</v>
      </c>
      <c r="C470" t="str">
        <v>TE</v>
      </c>
      <c r="D470" s="13" t="str">
        <v>All Other</v>
      </c>
      <c r="E470" s="13">
        <v>1.7261689915966196</v>
      </c>
      <c r="F470" s="13">
        <v>0.10153935244685998</v>
      </c>
      <c r="H470">
        <v>468</v>
      </c>
      <c r="I470" t="str">
        <v>RB</v>
      </c>
      <c r="J470" t="str">
        <f t="shared" si="17"/>
        <v>WAS</v>
      </c>
      <c r="K470" s="10" t="str">
        <v>All Other</v>
      </c>
      <c r="L470" s="10">
        <v>5.4168907688757599</v>
      </c>
      <c r="M470" t="str">
        <f>_xlfn.XLOOKUP(K470,[2]Sheet5!$F:$F,[2]Sheet5!$J:$J,"NA")</f>
        <v>NA</v>
      </c>
      <c r="N470">
        <v>137</v>
      </c>
      <c r="O470" t="e">
        <v>#VALUE!</v>
      </c>
    </row>
    <row r="471" spans="1:15" hidden="1" x14ac:dyDescent="0.35">
      <c r="A471" t="str">
        <v>HOU</v>
      </c>
      <c r="B471" t="str">
        <v>Houston Texans</v>
      </c>
      <c r="C471" t="str">
        <v>QB</v>
      </c>
      <c r="D471" s="13" t="str">
        <v>C.J. Stroud</v>
      </c>
      <c r="E471" s="13">
        <v>281.19842456335385</v>
      </c>
      <c r="F471" s="13">
        <v>16.541083797844344</v>
      </c>
      <c r="H471">
        <v>469</v>
      </c>
      <c r="I471" t="str">
        <v>RB</v>
      </c>
      <c r="J471" t="str">
        <f t="shared" si="17"/>
        <v>WAS</v>
      </c>
      <c r="K471" s="10" t="str">
        <v>All Other</v>
      </c>
      <c r="L471" s="10">
        <v>5.4053630143739504</v>
      </c>
      <c r="M471" t="str">
        <f>_xlfn.XLOOKUP(K471,[2]Sheet5!$F:$F,[2]Sheet5!$J:$J,"NA")</f>
        <v>NA</v>
      </c>
      <c r="N471">
        <v>138</v>
      </c>
      <c r="O471" t="e">
        <v>#VALUE!</v>
      </c>
    </row>
    <row r="472" spans="1:15" hidden="1" x14ac:dyDescent="0.35">
      <c r="A472" t="str">
        <v>HOU</v>
      </c>
      <c r="B472" t="str">
        <v>Houston Texans</v>
      </c>
      <c r="C472" t="str">
        <v>QB</v>
      </c>
      <c r="D472" s="13" t="str">
        <v>Davis Mills</v>
      </c>
      <c r="E472" s="13">
        <v>12.477122036587231</v>
      </c>
      <c r="F472" s="13">
        <v>0.73394835509336653</v>
      </c>
      <c r="H472">
        <v>470</v>
      </c>
      <c r="I472" t="str">
        <v>RB</v>
      </c>
      <c r="J472" t="str">
        <f t="shared" si="17"/>
        <v>WAS</v>
      </c>
      <c r="K472" s="10" t="str">
        <v>All Other</v>
      </c>
      <c r="L472" s="10">
        <v>5.3806055416443304</v>
      </c>
      <c r="M472" t="str">
        <f>_xlfn.XLOOKUP(K472,[2]Sheet5!$F:$F,[2]Sheet5!$J:$J,"NA")</f>
        <v>NA</v>
      </c>
      <c r="N472">
        <v>139</v>
      </c>
      <c r="O472" t="e">
        <v>#VALUE!</v>
      </c>
    </row>
    <row r="473" spans="1:15" hidden="1" x14ac:dyDescent="0.35">
      <c r="A473" t="str">
        <v>HOU</v>
      </c>
      <c r="B473" t="str">
        <v>Houston Texans</v>
      </c>
      <c r="C473" t="str">
        <v>QB</v>
      </c>
      <c r="D473" s="13" t="str">
        <v>Kedon Slovis</v>
      </c>
      <c r="E473" s="13">
        <v>3.324107949150604</v>
      </c>
      <c r="F473" s="13">
        <v>0.19553576171474141</v>
      </c>
      <c r="H473">
        <v>471</v>
      </c>
      <c r="I473" t="str">
        <v>QB</v>
      </c>
      <c r="J473" t="str">
        <f t="shared" si="17"/>
        <v>WAS</v>
      </c>
      <c r="K473" s="10" t="str">
        <v>All Other</v>
      </c>
      <c r="L473" s="10">
        <v>5.3651576841635658</v>
      </c>
      <c r="M473" t="str">
        <f>_xlfn.XLOOKUP(K473,[2]Sheet5!$F:$F,[2]Sheet5!$J:$J,"NA")</f>
        <v>NA</v>
      </c>
      <c r="N473">
        <v>84</v>
      </c>
      <c r="O473" t="e">
        <v>#VALUE!</v>
      </c>
    </row>
    <row r="474" spans="1:15" hidden="1" x14ac:dyDescent="0.35">
      <c r="A474" t="str">
        <v>HOU</v>
      </c>
      <c r="B474" t="str">
        <v>Houston Texans</v>
      </c>
      <c r="C474" t="str">
        <v>QB</v>
      </c>
      <c r="D474" s="13" t="str">
        <v>All Other</v>
      </c>
      <c r="E474" s="13">
        <v>2.5734258415161451</v>
      </c>
      <c r="F474" s="13">
        <v>0.1513779906774203</v>
      </c>
      <c r="H474">
        <v>472</v>
      </c>
      <c r="I474" t="str">
        <v>QB</v>
      </c>
      <c r="J474" t="str">
        <f t="shared" si="17"/>
        <v>WAS</v>
      </c>
      <c r="K474" s="10" t="str">
        <v>All Other</v>
      </c>
      <c r="L474" s="10">
        <v>5.363350516607607</v>
      </c>
      <c r="M474" t="str">
        <f>_xlfn.XLOOKUP(K474,[2]Sheet5!$F:$F,[2]Sheet5!$J:$J,"NA")</f>
        <v>NA</v>
      </c>
      <c r="N474">
        <v>85</v>
      </c>
      <c r="O474" t="e">
        <v>#VALUE!</v>
      </c>
    </row>
    <row r="475" spans="1:15" hidden="1" x14ac:dyDescent="0.35">
      <c r="A475" t="str">
        <v>HOU</v>
      </c>
      <c r="B475" t="str">
        <v>Houston Texans</v>
      </c>
      <c r="C475" t="str">
        <v>QB</v>
      </c>
      <c r="D475" s="13">
        <v>0</v>
      </c>
      <c r="E475" s="13">
        <v>4.4358297553354253</v>
      </c>
      <c r="F475" s="13">
        <v>0.26093116207855444</v>
      </c>
      <c r="H475">
        <v>473</v>
      </c>
      <c r="I475" t="str">
        <v>QB</v>
      </c>
      <c r="J475" t="str">
        <f t="shared" si="17"/>
        <v>WAS</v>
      </c>
      <c r="K475" s="10" t="str">
        <v>All Other</v>
      </c>
      <c r="L475" s="10">
        <v>5.3580106164872383</v>
      </c>
      <c r="M475" t="str">
        <f>_xlfn.XLOOKUP(K475,[2]Sheet5!$F:$F,[2]Sheet5!$J:$J,"NA")</f>
        <v>NA</v>
      </c>
      <c r="N475">
        <v>86</v>
      </c>
      <c r="O475" t="e">
        <v>#VALUE!</v>
      </c>
    </row>
    <row r="476" spans="1:15" hidden="1" x14ac:dyDescent="0.35">
      <c r="A476" t="str">
        <v>HOU</v>
      </c>
      <c r="B476" t="str">
        <v>Houston Texans</v>
      </c>
      <c r="C476" t="str">
        <v>QB</v>
      </c>
      <c r="D476" s="13">
        <v>0</v>
      </c>
      <c r="E476" s="13">
        <v>0</v>
      </c>
      <c r="F476" s="13">
        <v>0</v>
      </c>
      <c r="H476">
        <v>474</v>
      </c>
      <c r="I476" t="str">
        <v>QB</v>
      </c>
      <c r="J476" t="str">
        <f t="shared" si="17"/>
        <v>TEN</v>
      </c>
      <c r="K476" s="10" t="str">
        <v>Tim Boyle</v>
      </c>
      <c r="L476" s="10">
        <v>5.3253031238020565</v>
      </c>
      <c r="M476">
        <f>_xlfn.XLOOKUP(K476,[2]Sheet5!$F:$F,[2]Sheet5!$J:$J,"NA")</f>
        <v>57</v>
      </c>
      <c r="N476">
        <v>87</v>
      </c>
      <c r="O476">
        <v>30</v>
      </c>
    </row>
    <row r="477" spans="1:15" hidden="1" x14ac:dyDescent="0.35">
      <c r="A477" t="str">
        <v>HOU</v>
      </c>
      <c r="B477" t="str">
        <v>Houston Texans</v>
      </c>
      <c r="C477" t="str">
        <v>QB</v>
      </c>
      <c r="D477" s="13">
        <v>0</v>
      </c>
      <c r="E477" s="13">
        <v>0</v>
      </c>
      <c r="F477" s="13">
        <v>0</v>
      </c>
      <c r="H477">
        <v>475</v>
      </c>
      <c r="I477" t="str">
        <v>QB</v>
      </c>
      <c r="J477" t="str">
        <f t="shared" si="17"/>
        <v>WAS</v>
      </c>
      <c r="K477" s="10">
        <v>0</v>
      </c>
      <c r="L477" s="10">
        <v>5.3237875763073772</v>
      </c>
      <c r="M477" t="str">
        <f>_xlfn.XLOOKUP(K477,[2]Sheet5!$F:$F,[2]Sheet5!$J:$J,"NA")</f>
        <v>NA</v>
      </c>
      <c r="N477">
        <v>88</v>
      </c>
      <c r="O477" t="e">
        <v>#VALUE!</v>
      </c>
    </row>
    <row r="478" spans="1:15" hidden="1" x14ac:dyDescent="0.35">
      <c r="A478" t="str">
        <v>HOU</v>
      </c>
      <c r="B478" t="str">
        <v>Houston Texans</v>
      </c>
      <c r="C478" t="str">
        <v>RB</v>
      </c>
      <c r="D478" s="13" t="str">
        <v>Joe Mixon</v>
      </c>
      <c r="E478" s="13">
        <v>187.24530653331476</v>
      </c>
      <c r="F478" s="13">
        <v>11.014429796077339</v>
      </c>
      <c r="H478">
        <v>476</v>
      </c>
      <c r="I478" t="str">
        <v>RB</v>
      </c>
      <c r="J478" t="str">
        <f t="shared" si="17"/>
        <v>WAS</v>
      </c>
      <c r="K478" s="10" t="str">
        <v>All Other</v>
      </c>
      <c r="L478" s="10">
        <v>5.3116821546400104</v>
      </c>
      <c r="M478" t="str">
        <f>_xlfn.XLOOKUP(K478,[2]Sheet5!$F:$F,[2]Sheet5!$J:$J,"NA")</f>
        <v>NA</v>
      </c>
      <c r="N478">
        <v>140</v>
      </c>
      <c r="O478" t="e">
        <v>#VALUE!</v>
      </c>
    </row>
    <row r="479" spans="1:15" hidden="1" x14ac:dyDescent="0.35">
      <c r="A479" t="str">
        <v>HOU</v>
      </c>
      <c r="B479" t="str">
        <v>Houston Texans</v>
      </c>
      <c r="C479" t="str">
        <v>RB</v>
      </c>
      <c r="D479" s="13" t="str">
        <v>Dameon Pierce</v>
      </c>
      <c r="E479" s="13">
        <v>117.14515961581719</v>
      </c>
      <c r="F479" s="13">
        <v>6.890891742106894</v>
      </c>
      <c r="H479">
        <v>477</v>
      </c>
      <c r="I479" t="str">
        <v>RB</v>
      </c>
      <c r="J479" t="str">
        <f t="shared" si="17"/>
        <v>WAS</v>
      </c>
      <c r="K479" s="10" t="str">
        <v>All Other</v>
      </c>
      <c r="L479" s="10">
        <v>5.270730148959581</v>
      </c>
      <c r="M479" t="str">
        <f>_xlfn.XLOOKUP(K479,[2]Sheet5!$F:$F,[2]Sheet5!$J:$J,"NA")</f>
        <v>NA</v>
      </c>
      <c r="N479">
        <v>141</v>
      </c>
      <c r="O479" t="e">
        <v>#VALUE!</v>
      </c>
    </row>
    <row r="480" spans="1:15" hidden="1" x14ac:dyDescent="0.35">
      <c r="A480" t="str">
        <v>HOU</v>
      </c>
      <c r="B480" t="str">
        <v>Houston Texans</v>
      </c>
      <c r="C480" t="str">
        <v>RB</v>
      </c>
      <c r="D480" s="13" t="str">
        <v>Dare Ogunbowale</v>
      </c>
      <c r="E480" s="13">
        <v>27.632598699127424</v>
      </c>
      <c r="F480" s="13">
        <v>1.6254469823016131</v>
      </c>
      <c r="H480">
        <v>478</v>
      </c>
      <c r="I480" t="str">
        <v>RB</v>
      </c>
      <c r="J480" t="str">
        <f t="shared" si="17"/>
        <v>WAS</v>
      </c>
      <c r="K480" s="10" t="str">
        <v>All Other</v>
      </c>
      <c r="L480" s="10">
        <v>5.2486884862960057</v>
      </c>
      <c r="M480" t="str">
        <f>_xlfn.XLOOKUP(K480,[2]Sheet5!$F:$F,[2]Sheet5!$J:$J,"NA")</f>
        <v>NA</v>
      </c>
      <c r="N480">
        <v>142</v>
      </c>
      <c r="O480" t="e">
        <v>#VALUE!</v>
      </c>
    </row>
    <row r="481" spans="1:15" hidden="1" x14ac:dyDescent="0.35">
      <c r="A481" t="str">
        <v>HOU</v>
      </c>
      <c r="B481" t="str">
        <v>Houston Texans</v>
      </c>
      <c r="C481" t="str">
        <v>RB</v>
      </c>
      <c r="D481" s="13" t="str">
        <v>J.J. Taylor</v>
      </c>
      <c r="E481" s="13">
        <v>11.068151356124591</v>
      </c>
      <c r="F481" s="13">
        <v>0.65106772683085834</v>
      </c>
      <c r="H481">
        <v>479</v>
      </c>
      <c r="I481" t="str">
        <v>RB</v>
      </c>
      <c r="J481" t="str">
        <f t="shared" si="17"/>
        <v>WAS</v>
      </c>
      <c r="K481" s="10" t="str">
        <v>All Other</v>
      </c>
      <c r="L481" s="10">
        <v>5.2031596013358019</v>
      </c>
      <c r="M481" t="str">
        <f>_xlfn.XLOOKUP(K481,[2]Sheet5!$F:$F,[2]Sheet5!$J:$J,"NA")</f>
        <v>NA</v>
      </c>
      <c r="N481">
        <v>143</v>
      </c>
      <c r="O481" t="e">
        <v>#VALUE!</v>
      </c>
    </row>
    <row r="482" spans="1:15" hidden="1" x14ac:dyDescent="0.35">
      <c r="A482" t="str">
        <v>HOU</v>
      </c>
      <c r="B482" t="str">
        <v>Houston Texans</v>
      </c>
      <c r="C482" t="str">
        <v>RB</v>
      </c>
      <c r="D482" s="13" t="str">
        <v>All Other</v>
      </c>
      <c r="E482" s="13">
        <v>5.077900446014616</v>
      </c>
      <c r="F482" s="13">
        <v>0.29870002623615388</v>
      </c>
      <c r="H482">
        <v>480</v>
      </c>
      <c r="I482" t="str">
        <v>RB</v>
      </c>
      <c r="J482" t="str">
        <f t="shared" si="17"/>
        <v>WAS</v>
      </c>
      <c r="K482" s="10" t="str">
        <v>All Other</v>
      </c>
      <c r="L482" s="10">
        <v>5.1821414086853954</v>
      </c>
      <c r="M482" t="str">
        <f>_xlfn.XLOOKUP(K482,[2]Sheet5!$F:$F,[2]Sheet5!$J:$J,"NA")</f>
        <v>NA</v>
      </c>
      <c r="N482">
        <v>144</v>
      </c>
      <c r="O482" t="e">
        <v>#VALUE!</v>
      </c>
    </row>
    <row r="483" spans="1:15" hidden="1" x14ac:dyDescent="0.35">
      <c r="A483" t="str">
        <v>HOU</v>
      </c>
      <c r="B483" t="str">
        <v>Houston Texans</v>
      </c>
      <c r="C483" t="str">
        <v>RB</v>
      </c>
      <c r="D483" s="13">
        <v>0</v>
      </c>
      <c r="E483" s="13">
        <v>0</v>
      </c>
      <c r="F483" s="13">
        <v>0</v>
      </c>
      <c r="H483">
        <v>481</v>
      </c>
      <c r="I483" t="str">
        <v>QB</v>
      </c>
      <c r="J483" t="str">
        <f t="shared" si="17"/>
        <v>WAS</v>
      </c>
      <c r="K483" s="10">
        <v>0</v>
      </c>
      <c r="L483" s="10">
        <v>5.1626229691050494</v>
      </c>
      <c r="M483" t="str">
        <f>_xlfn.XLOOKUP(K483,[2]Sheet5!$F:$F,[2]Sheet5!$J:$J,"NA")</f>
        <v>NA</v>
      </c>
      <c r="N483">
        <v>89</v>
      </c>
      <c r="O483" t="e">
        <v>#VALUE!</v>
      </c>
    </row>
    <row r="484" spans="1:15" hidden="1" x14ac:dyDescent="0.35">
      <c r="A484" t="str">
        <v>HOU</v>
      </c>
      <c r="B484" t="str">
        <v>Houston Texans</v>
      </c>
      <c r="C484" t="str">
        <v>RB</v>
      </c>
      <c r="D484" s="13">
        <v>0</v>
      </c>
      <c r="E484" s="13">
        <v>0</v>
      </c>
      <c r="F484" s="13">
        <v>0</v>
      </c>
      <c r="H484">
        <v>482</v>
      </c>
      <c r="I484" t="str">
        <v>RB</v>
      </c>
      <c r="J484" t="str">
        <f t="shared" si="17"/>
        <v>WAS</v>
      </c>
      <c r="K484" s="10" t="str">
        <v>All Other</v>
      </c>
      <c r="L484" s="10">
        <v>5.1445365782020769</v>
      </c>
      <c r="M484" t="str">
        <f>_xlfn.XLOOKUP(K484,[2]Sheet5!$F:$F,[2]Sheet5!$J:$J,"NA")</f>
        <v>NA</v>
      </c>
      <c r="N484">
        <v>145</v>
      </c>
      <c r="O484" t="e">
        <v>#VALUE!</v>
      </c>
    </row>
    <row r="485" spans="1:15" hidden="1" x14ac:dyDescent="0.35">
      <c r="A485" t="str">
        <v>HOU</v>
      </c>
      <c r="B485" t="str">
        <v>Houston Texans</v>
      </c>
      <c r="C485" t="str">
        <v>WR</v>
      </c>
      <c r="D485" s="13" t="str">
        <v>Nico Collins</v>
      </c>
      <c r="E485" s="13">
        <v>185.69811533034448</v>
      </c>
      <c r="F485" s="13">
        <v>10.923418548843793</v>
      </c>
      <c r="H485">
        <v>483</v>
      </c>
      <c r="I485" t="str">
        <v>QB</v>
      </c>
      <c r="J485" t="str">
        <f t="shared" si="17"/>
        <v>WAS</v>
      </c>
      <c r="K485" s="10">
        <v>0</v>
      </c>
      <c r="L485" s="10">
        <v>5.0932233024425964</v>
      </c>
      <c r="M485" t="str">
        <f>_xlfn.XLOOKUP(K485,[2]Sheet5!$F:$F,[2]Sheet5!$J:$J,"NA")</f>
        <v>NA</v>
      </c>
      <c r="N485">
        <v>90</v>
      </c>
      <c r="O485" t="e">
        <v>#VALUE!</v>
      </c>
    </row>
    <row r="486" spans="1:15" hidden="1" x14ac:dyDescent="0.35">
      <c r="A486" t="str">
        <v>HOU</v>
      </c>
      <c r="B486" t="str">
        <v>Houston Texans</v>
      </c>
      <c r="C486" t="str">
        <v>WR</v>
      </c>
      <c r="D486" s="13" t="str">
        <v>Christian Kirk</v>
      </c>
      <c r="E486" s="13">
        <v>152.34145719806841</v>
      </c>
      <c r="F486" s="13">
        <v>8.9612621881216707</v>
      </c>
      <c r="H486">
        <v>484</v>
      </c>
      <c r="I486" t="str">
        <v>QB</v>
      </c>
      <c r="J486" t="str">
        <f t="shared" si="17"/>
        <v>WAS</v>
      </c>
      <c r="K486" s="10">
        <v>0</v>
      </c>
      <c r="L486" s="10">
        <v>5.0854806360108604</v>
      </c>
      <c r="M486" t="str">
        <f>_xlfn.XLOOKUP(K486,[2]Sheet5!$F:$F,[2]Sheet5!$J:$J,"NA")</f>
        <v>NA</v>
      </c>
      <c r="N486">
        <v>91</v>
      </c>
      <c r="O486" t="e">
        <v>#VALUE!</v>
      </c>
    </row>
    <row r="487" spans="1:15" hidden="1" x14ac:dyDescent="0.35">
      <c r="A487" t="str">
        <v>HOU</v>
      </c>
      <c r="B487" t="str">
        <v>Houston Texans</v>
      </c>
      <c r="C487" t="str">
        <v>WR</v>
      </c>
      <c r="D487" s="13" t="str">
        <v>Tank Dell</v>
      </c>
      <c r="E487" s="13">
        <v>155.13443950602183</v>
      </c>
      <c r="F487" s="13">
        <v>9.1255552650601075</v>
      </c>
      <c r="H487">
        <v>485</v>
      </c>
      <c r="I487" t="str">
        <v>RB</v>
      </c>
      <c r="J487" t="str">
        <f t="shared" si="17"/>
        <v>WAS</v>
      </c>
      <c r="K487" s="10" t="str">
        <v>All Other</v>
      </c>
      <c r="L487" s="10">
        <v>5.077900446014616</v>
      </c>
      <c r="M487" t="str">
        <f>_xlfn.XLOOKUP(K487,[2]Sheet5!$F:$F,[2]Sheet5!$J:$J,"NA")</f>
        <v>NA</v>
      </c>
      <c r="N487">
        <v>146</v>
      </c>
      <c r="O487" t="e">
        <v>#VALUE!</v>
      </c>
    </row>
    <row r="488" spans="1:15" hidden="1" x14ac:dyDescent="0.35">
      <c r="A488" t="str">
        <v>HOU</v>
      </c>
      <c r="B488" t="str">
        <v>Houston Texans</v>
      </c>
      <c r="C488" t="str">
        <v>WR</v>
      </c>
      <c r="D488" s="13" t="str">
        <v>John Metchie</v>
      </c>
      <c r="E488" s="13">
        <v>46.361046240355236</v>
      </c>
      <c r="F488" s="13">
        <v>2.7271203670797197</v>
      </c>
      <c r="H488">
        <v>486</v>
      </c>
      <c r="I488" t="str">
        <v>RB</v>
      </c>
      <c r="J488" t="str">
        <f t="shared" si="17"/>
        <v>WAS</v>
      </c>
      <c r="K488" s="10" t="str">
        <v>All Other</v>
      </c>
      <c r="L488" s="10">
        <v>5.0332792770787727</v>
      </c>
      <c r="M488" t="str">
        <f>_xlfn.XLOOKUP(K488,[2]Sheet5!$F:$F,[2]Sheet5!$J:$J,"NA")</f>
        <v>NA</v>
      </c>
      <c r="N488">
        <v>147</v>
      </c>
      <c r="O488" t="e">
        <v>#VALUE!</v>
      </c>
    </row>
    <row r="489" spans="1:15" hidden="1" x14ac:dyDescent="0.35">
      <c r="A489" t="str">
        <v>HOU</v>
      </c>
      <c r="B489" t="str">
        <v>Houston Texans</v>
      </c>
      <c r="C489" t="str">
        <v>WR</v>
      </c>
      <c r="D489" s="13" t="str">
        <v>All Other</v>
      </c>
      <c r="E489" s="13">
        <v>8.1877264345576304</v>
      </c>
      <c r="F489" s="13">
        <v>0.48163096673868416</v>
      </c>
      <c r="H489">
        <v>487</v>
      </c>
      <c r="I489" t="str">
        <v>RB</v>
      </c>
      <c r="J489" t="str">
        <f t="shared" si="17"/>
        <v>WAS</v>
      </c>
      <c r="K489" s="10" t="str">
        <v>All Other</v>
      </c>
      <c r="L489" s="10">
        <v>4.9918576467546405</v>
      </c>
      <c r="M489" t="str">
        <f>_xlfn.XLOOKUP(K489,[2]Sheet5!$F:$F,[2]Sheet5!$J:$J,"NA")</f>
        <v>NA</v>
      </c>
      <c r="N489">
        <v>148</v>
      </c>
      <c r="O489" t="e">
        <v>#VALUE!</v>
      </c>
    </row>
    <row r="490" spans="1:15" hidden="1" x14ac:dyDescent="0.35">
      <c r="A490" t="str">
        <v>HOU</v>
      </c>
      <c r="B490" t="str">
        <v>Houston Texans</v>
      </c>
      <c r="C490" t="str">
        <v>WR</v>
      </c>
      <c r="D490" s="13">
        <v>0</v>
      </c>
      <c r="E490" s="13">
        <v>0</v>
      </c>
      <c r="F490" s="13">
        <v>0</v>
      </c>
      <c r="H490">
        <v>488</v>
      </c>
      <c r="I490" t="str">
        <v>RB</v>
      </c>
      <c r="J490" t="str">
        <f t="shared" si="17"/>
        <v>WAS</v>
      </c>
      <c r="K490" s="10" t="str">
        <v>All Other</v>
      </c>
      <c r="L490" s="10">
        <v>4.9880937171031698</v>
      </c>
      <c r="M490" t="str">
        <f>_xlfn.XLOOKUP(K490,[2]Sheet5!$F:$F,[2]Sheet5!$J:$J,"NA")</f>
        <v>NA</v>
      </c>
      <c r="N490">
        <v>149</v>
      </c>
      <c r="O490" t="e">
        <v>#VALUE!</v>
      </c>
    </row>
    <row r="491" spans="1:15" hidden="1" x14ac:dyDescent="0.35">
      <c r="A491" t="str">
        <v>HOU</v>
      </c>
      <c r="B491" t="str">
        <v>Houston Texans</v>
      </c>
      <c r="C491" t="str">
        <v>WR</v>
      </c>
      <c r="D491" s="13">
        <v>0</v>
      </c>
      <c r="E491" s="13">
        <v>0</v>
      </c>
      <c r="F491" s="13">
        <v>0</v>
      </c>
      <c r="H491">
        <v>489</v>
      </c>
      <c r="I491" t="str">
        <v>RB</v>
      </c>
      <c r="J491" t="str">
        <f t="shared" si="17"/>
        <v>WAS</v>
      </c>
      <c r="K491" s="10">
        <v>0</v>
      </c>
      <c r="L491" s="10">
        <v>4.9865287894583465</v>
      </c>
      <c r="M491" t="str">
        <f>_xlfn.XLOOKUP(K491,[2]Sheet5!$F:$F,[2]Sheet5!$J:$J,"NA")</f>
        <v>NA</v>
      </c>
      <c r="N491">
        <v>150</v>
      </c>
      <c r="O491" t="e">
        <v>#VALUE!</v>
      </c>
    </row>
    <row r="492" spans="1:15" hidden="1" x14ac:dyDescent="0.35">
      <c r="A492" t="str">
        <v>HOU</v>
      </c>
      <c r="B492" t="str">
        <v>Houston Texans</v>
      </c>
      <c r="C492" t="str">
        <v>TE</v>
      </c>
      <c r="D492" s="13" t="str">
        <v>Dalton Schultz</v>
      </c>
      <c r="E492" s="13">
        <v>138.07891127740825</v>
      </c>
      <c r="F492" s="13">
        <v>8.1222888986710728</v>
      </c>
      <c r="H492">
        <v>490</v>
      </c>
      <c r="I492" t="str">
        <v>QB</v>
      </c>
      <c r="J492" t="str">
        <f t="shared" si="17"/>
        <v>DEN</v>
      </c>
      <c r="K492" s="10" t="str">
        <v>Sam Ehlinger</v>
      </c>
      <c r="L492" s="10">
        <v>4.9824516007451196</v>
      </c>
      <c r="M492" t="str">
        <f>_xlfn.XLOOKUP(K492,[2]Sheet5!$F:$F,[2]Sheet5!$J:$J,"NA")</f>
        <v>NA</v>
      </c>
      <c r="N492">
        <v>92</v>
      </c>
      <c r="O492" t="e">
        <v>#VALUE!</v>
      </c>
    </row>
    <row r="493" spans="1:15" hidden="1" x14ac:dyDescent="0.35">
      <c r="A493" t="str">
        <v>HOU</v>
      </c>
      <c r="B493" t="str">
        <v>Houston Texans</v>
      </c>
      <c r="C493" t="str">
        <v>TE</v>
      </c>
      <c r="D493" s="13" t="str">
        <v>Brevin Jordan</v>
      </c>
      <c r="E493" s="13">
        <v>44.441009774729565</v>
      </c>
      <c r="F493" s="13">
        <v>2.6141770455723274</v>
      </c>
      <c r="H493">
        <v>491</v>
      </c>
      <c r="I493" t="str">
        <v>RB</v>
      </c>
      <c r="J493" t="str">
        <f t="shared" si="17"/>
        <v>WAS</v>
      </c>
      <c r="K493" s="10" t="str">
        <v>All Other</v>
      </c>
      <c r="L493" s="10">
        <v>4.9793926696339401</v>
      </c>
      <c r="M493" t="str">
        <f>_xlfn.XLOOKUP(K493,[2]Sheet5!$F:$F,[2]Sheet5!$J:$J,"NA")</f>
        <v>NA</v>
      </c>
      <c r="N493">
        <v>151</v>
      </c>
      <c r="O493" t="e">
        <v>#VALUE!</v>
      </c>
    </row>
    <row r="494" spans="1:15" hidden="1" x14ac:dyDescent="0.35">
      <c r="A494" t="str">
        <v>HOU</v>
      </c>
      <c r="B494" t="str">
        <v>Houston Texans</v>
      </c>
      <c r="C494" t="str">
        <v>TE</v>
      </c>
      <c r="D494" s="13" t="str">
        <v>Cade Stover</v>
      </c>
      <c r="E494" s="13">
        <v>10.179036069248578</v>
      </c>
      <c r="F494" s="13">
        <v>0.5987668276028576</v>
      </c>
      <c r="H494">
        <v>492</v>
      </c>
      <c r="I494" t="str">
        <v>QB</v>
      </c>
      <c r="J494" t="str">
        <f t="shared" si="17"/>
        <v>WAS</v>
      </c>
      <c r="K494" s="10">
        <v>0</v>
      </c>
      <c r="L494" s="10">
        <v>4.9300294393165167</v>
      </c>
      <c r="M494" t="str">
        <f>_xlfn.XLOOKUP(K494,[2]Sheet5!$F:$F,[2]Sheet5!$J:$J,"NA")</f>
        <v>NA</v>
      </c>
      <c r="N494">
        <v>93</v>
      </c>
      <c r="O494" t="e">
        <v>#VALUE!</v>
      </c>
    </row>
    <row r="495" spans="1:15" hidden="1" x14ac:dyDescent="0.35">
      <c r="A495" t="str">
        <v>HOU</v>
      </c>
      <c r="B495" t="str">
        <v>Houston Texans</v>
      </c>
      <c r="C495" t="str">
        <v>TE</v>
      </c>
      <c r="D495" s="13" t="str">
        <v>Dalton Keene</v>
      </c>
      <c r="E495" s="13">
        <v>3.8821926671357581</v>
      </c>
      <c r="F495" s="13">
        <v>0.22836427453739752</v>
      </c>
      <c r="H495">
        <v>493</v>
      </c>
      <c r="I495" t="str">
        <v>RB</v>
      </c>
      <c r="J495" t="str">
        <f t="shared" si="17"/>
        <v>WAS</v>
      </c>
      <c r="K495" s="10" t="str">
        <v>All Other</v>
      </c>
      <c r="L495" s="10">
        <v>4.9223450606681851</v>
      </c>
      <c r="M495" t="str">
        <f>_xlfn.XLOOKUP(K495,[2]Sheet5!$F:$F,[2]Sheet5!$J:$J,"NA")</f>
        <v>NA</v>
      </c>
      <c r="N495">
        <v>152</v>
      </c>
      <c r="O495" t="e">
        <v>#VALUE!</v>
      </c>
    </row>
    <row r="496" spans="1:15" hidden="1" x14ac:dyDescent="0.35">
      <c r="A496" t="str">
        <v>HOU</v>
      </c>
      <c r="B496" t="str">
        <v>Houston Texans</v>
      </c>
      <c r="C496" t="str">
        <v>TE</v>
      </c>
      <c r="D496" s="13" t="str">
        <v>All Other</v>
      </c>
      <c r="E496" s="13">
        <v>2.2124604946247879</v>
      </c>
      <c r="F496" s="13">
        <v>0.13014473497792869</v>
      </c>
      <c r="H496">
        <v>494</v>
      </c>
      <c r="I496" t="str">
        <v>TE</v>
      </c>
      <c r="J496" t="str">
        <f t="shared" si="17"/>
        <v>CLE</v>
      </c>
      <c r="K496" s="10" t="str">
        <v>Tre' McKitty</v>
      </c>
      <c r="L496" s="10">
        <v>4.7416360133832933</v>
      </c>
      <c r="M496" t="str">
        <f>_xlfn.XLOOKUP(K496,[2]Sheet5!$F:$F,[2]Sheet5!$J:$J,"NA")</f>
        <v>NA</v>
      </c>
      <c r="N496">
        <v>94</v>
      </c>
      <c r="O496" t="e">
        <v>#VALUE!</v>
      </c>
    </row>
    <row r="497" spans="1:15" hidden="1" x14ac:dyDescent="0.35">
      <c r="A497" t="str">
        <v>GB</v>
      </c>
      <c r="B497" t="str">
        <v>Green Bay Packers</v>
      </c>
      <c r="C497" t="str">
        <v>QB</v>
      </c>
      <c r="D497" s="13" t="str">
        <v>Jordan Love</v>
      </c>
      <c r="E497" s="13">
        <v>264.91286013183588</v>
      </c>
      <c r="F497" s="13">
        <v>15.583109419519758</v>
      </c>
      <c r="H497">
        <v>495</v>
      </c>
      <c r="I497" t="str">
        <v>QB</v>
      </c>
      <c r="J497" t="str">
        <f t="shared" si="17"/>
        <v>WAS</v>
      </c>
      <c r="K497" s="10">
        <v>0</v>
      </c>
      <c r="L497" s="10">
        <v>4.7319423866255965</v>
      </c>
      <c r="M497" t="str">
        <f>_xlfn.XLOOKUP(K497,[2]Sheet5!$F:$F,[2]Sheet5!$J:$J,"NA")</f>
        <v>NA</v>
      </c>
      <c r="N497">
        <v>94</v>
      </c>
      <c r="O497" t="e">
        <v>#VALUE!</v>
      </c>
    </row>
    <row r="498" spans="1:15" hidden="1" x14ac:dyDescent="0.35">
      <c r="A498" t="str">
        <v>GB</v>
      </c>
      <c r="B498" t="str">
        <v>Green Bay Packers</v>
      </c>
      <c r="C498" t="str">
        <v>QB</v>
      </c>
      <c r="D498" s="13" t="str">
        <v>Malik Willis</v>
      </c>
      <c r="E498" s="13">
        <v>11.831947986810766</v>
      </c>
      <c r="F498" s="13">
        <v>0.69599694040063331</v>
      </c>
      <c r="H498">
        <v>496</v>
      </c>
      <c r="I498" t="str">
        <v>QB</v>
      </c>
      <c r="J498" t="str">
        <f t="shared" si="17"/>
        <v>WAS</v>
      </c>
      <c r="K498" s="10">
        <v>0</v>
      </c>
      <c r="L498" s="10">
        <v>4.7254896036809342</v>
      </c>
      <c r="M498" t="str">
        <f>_xlfn.XLOOKUP(K498,[2]Sheet5!$F:$F,[2]Sheet5!$J:$J,"NA")</f>
        <v>NA</v>
      </c>
      <c r="N498">
        <v>95</v>
      </c>
      <c r="O498" t="e">
        <v>#VALUE!</v>
      </c>
    </row>
    <row r="499" spans="1:15" hidden="1" x14ac:dyDescent="0.35">
      <c r="A499" t="str">
        <v>GB</v>
      </c>
      <c r="B499" t="str">
        <v>Green Bay Packers</v>
      </c>
      <c r="C499" t="str">
        <v>QB</v>
      </c>
      <c r="D499" s="13" t="str">
        <v>Sean Clifford</v>
      </c>
      <c r="E499" s="13">
        <v>4.0465231903901877</v>
      </c>
      <c r="F499" s="13">
        <v>0.23803077590530516</v>
      </c>
      <c r="H499">
        <v>497</v>
      </c>
      <c r="I499" t="str">
        <v>QB</v>
      </c>
      <c r="J499" t="str">
        <f t="shared" si="17"/>
        <v>WAS</v>
      </c>
      <c r="K499" s="10" t="str">
        <v>All Other</v>
      </c>
      <c r="L499" s="10">
        <v>4.7254144184208817</v>
      </c>
      <c r="M499" t="str">
        <f>_xlfn.XLOOKUP(K499,[2]Sheet5!$F:$F,[2]Sheet5!$J:$J,"NA")</f>
        <v>NA</v>
      </c>
      <c r="N499">
        <v>96</v>
      </c>
      <c r="O499" t="e">
        <v>#VALUE!</v>
      </c>
    </row>
    <row r="500" spans="1:15" hidden="1" x14ac:dyDescent="0.35">
      <c r="A500" t="str">
        <v>GB</v>
      </c>
      <c r="B500" t="str">
        <v>Green Bay Packers</v>
      </c>
      <c r="C500" t="str">
        <v>QB</v>
      </c>
      <c r="D500" s="13" t="str">
        <v>All Other</v>
      </c>
      <c r="E500" s="13">
        <v>3.0550659421415594</v>
      </c>
      <c r="F500" s="13">
        <v>0.17970976130244468</v>
      </c>
      <c r="H500">
        <v>498</v>
      </c>
      <c r="I500" t="str">
        <v>QB</v>
      </c>
      <c r="J500" t="str">
        <f t="shared" si="17"/>
        <v>WAS</v>
      </c>
      <c r="K500" s="10" t="str">
        <v>All Other</v>
      </c>
      <c r="L500" s="10">
        <v>4.7168378111533267</v>
      </c>
      <c r="M500" t="str">
        <f>_xlfn.XLOOKUP(K500,[2]Sheet5!$F:$F,[2]Sheet5!$J:$J,"NA")</f>
        <v>NA</v>
      </c>
      <c r="N500">
        <v>97</v>
      </c>
      <c r="O500" t="e">
        <v>#VALUE!</v>
      </c>
    </row>
    <row r="501" spans="1:15" hidden="1" x14ac:dyDescent="0.35">
      <c r="A501" t="str">
        <v>GB</v>
      </c>
      <c r="B501" t="str">
        <v>Green Bay Packers</v>
      </c>
      <c r="C501" t="str">
        <v>QB</v>
      </c>
      <c r="D501" s="13">
        <v>0</v>
      </c>
      <c r="E501" s="13">
        <v>5.5201401068041935</v>
      </c>
      <c r="F501" s="13">
        <v>0.32471412392965843</v>
      </c>
      <c r="H501">
        <v>499</v>
      </c>
      <c r="I501" t="str">
        <v>RB</v>
      </c>
      <c r="J501" t="str">
        <f t="shared" si="17"/>
        <v>WAS</v>
      </c>
      <c r="K501" s="10" t="str">
        <v>All Other</v>
      </c>
      <c r="L501" s="10">
        <v>4.7126811718337205</v>
      </c>
      <c r="M501" t="str">
        <f>_xlfn.XLOOKUP(K501,[2]Sheet5!$F:$F,[2]Sheet5!$J:$J,"NA")</f>
        <v>NA</v>
      </c>
      <c r="N501">
        <v>153</v>
      </c>
      <c r="O501" t="e">
        <v>#VALUE!</v>
      </c>
    </row>
    <row r="502" spans="1:15" hidden="1" x14ac:dyDescent="0.35">
      <c r="A502" t="str">
        <v>GB</v>
      </c>
      <c r="B502" t="str">
        <v>Green Bay Packers</v>
      </c>
      <c r="C502" t="str">
        <v>QB</v>
      </c>
      <c r="D502" s="13">
        <v>0</v>
      </c>
      <c r="E502" s="13">
        <v>0</v>
      </c>
      <c r="F502" s="13">
        <v>0</v>
      </c>
      <c r="H502">
        <v>500</v>
      </c>
      <c r="I502" t="str">
        <v>RB</v>
      </c>
      <c r="J502" t="str">
        <f t="shared" si="17"/>
        <v>WAS</v>
      </c>
      <c r="K502" s="10" t="str">
        <v>All Other</v>
      </c>
      <c r="L502" s="10">
        <v>4.7021325354934147</v>
      </c>
      <c r="M502" t="str">
        <f>_xlfn.XLOOKUP(K502,[2]Sheet5!$F:$F,[2]Sheet5!$J:$J,"NA")</f>
        <v>NA</v>
      </c>
      <c r="N502">
        <v>154</v>
      </c>
      <c r="O502" t="e">
        <v>#VALUE!</v>
      </c>
    </row>
    <row r="503" spans="1:15" hidden="1" x14ac:dyDescent="0.35">
      <c r="A503" t="str">
        <v>GB</v>
      </c>
      <c r="B503" t="str">
        <v>Green Bay Packers</v>
      </c>
      <c r="C503" t="str">
        <v>QB</v>
      </c>
      <c r="D503" s="13">
        <v>0</v>
      </c>
      <c r="E503" s="13">
        <v>0</v>
      </c>
      <c r="F503" s="13">
        <v>0</v>
      </c>
      <c r="H503">
        <v>501</v>
      </c>
      <c r="I503" t="str">
        <v>QB</v>
      </c>
      <c r="J503" t="str">
        <f t="shared" si="17"/>
        <v>WAS</v>
      </c>
      <c r="K503" s="10">
        <v>0</v>
      </c>
      <c r="L503" s="10">
        <v>4.6850826731877753</v>
      </c>
      <c r="M503" t="str">
        <f>_xlfn.XLOOKUP(K503,[2]Sheet5!$F:$F,[2]Sheet5!$J:$J,"NA")</f>
        <v>NA</v>
      </c>
      <c r="N503">
        <v>98</v>
      </c>
      <c r="O503" t="e">
        <v>#VALUE!</v>
      </c>
    </row>
    <row r="504" spans="1:15" hidden="1" x14ac:dyDescent="0.35">
      <c r="A504" t="str">
        <v>GB</v>
      </c>
      <c r="B504" t="str">
        <v>Green Bay Packers</v>
      </c>
      <c r="C504" t="str">
        <v>RB</v>
      </c>
      <c r="D504" s="13" t="str">
        <v>Josh Jacobs</v>
      </c>
      <c r="E504" s="13">
        <v>252.41515892463633</v>
      </c>
      <c r="F504" s="13">
        <v>14.847950524978607</v>
      </c>
      <c r="H504">
        <v>502</v>
      </c>
      <c r="I504" t="str">
        <v>QB</v>
      </c>
      <c r="J504" t="str">
        <f t="shared" si="17"/>
        <v>CHI</v>
      </c>
      <c r="K504" s="10" t="str">
        <v>Case Keenum</v>
      </c>
      <c r="L504" s="10">
        <v>4.6023010976149212</v>
      </c>
      <c r="M504" t="str">
        <f>_xlfn.XLOOKUP(K504,[2]Sheet5!$F:$F,[2]Sheet5!$J:$J,"NA")</f>
        <v>NA</v>
      </c>
      <c r="N504">
        <v>99</v>
      </c>
      <c r="O504" t="e">
        <v>#VALUE!</v>
      </c>
    </row>
    <row r="505" spans="1:15" hidden="1" x14ac:dyDescent="0.35">
      <c r="A505" t="str">
        <v>GB</v>
      </c>
      <c r="B505" t="str">
        <v>Green Bay Packers</v>
      </c>
      <c r="C505" t="str">
        <v>RB</v>
      </c>
      <c r="D505" s="13" t="str">
        <v>Emanuel Wilson</v>
      </c>
      <c r="E505" s="13">
        <v>62.047382263751174</v>
      </c>
      <c r="F505" s="13">
        <v>3.6498460155147749</v>
      </c>
      <c r="H505">
        <v>503</v>
      </c>
      <c r="I505" t="str">
        <v>QB</v>
      </c>
      <c r="J505" t="str">
        <f t="shared" si="17"/>
        <v>WAS</v>
      </c>
      <c r="K505" s="10">
        <v>0</v>
      </c>
      <c r="L505" s="10">
        <v>4.4358297553354253</v>
      </c>
      <c r="M505" t="str">
        <f>_xlfn.XLOOKUP(K505,[2]Sheet5!$F:$F,[2]Sheet5!$J:$J,"NA")</f>
        <v>NA</v>
      </c>
      <c r="N505">
        <v>100</v>
      </c>
      <c r="O505" t="e">
        <v>#VALUE!</v>
      </c>
    </row>
    <row r="506" spans="1:15" hidden="1" x14ac:dyDescent="0.35">
      <c r="A506" t="str">
        <v>GB</v>
      </c>
      <c r="B506" t="str">
        <v>Green Bay Packers</v>
      </c>
      <c r="C506" t="str">
        <v>RB</v>
      </c>
      <c r="D506" s="13" t="str">
        <v>MarShawn Lloyd</v>
      </c>
      <c r="E506" s="13">
        <v>27.435144208709861</v>
      </c>
      <c r="F506" s="13">
        <v>1.6138320122770506</v>
      </c>
      <c r="H506">
        <v>504</v>
      </c>
      <c r="I506" t="str">
        <v>QB</v>
      </c>
      <c r="J506" t="str">
        <f t="shared" si="17"/>
        <v>WAS</v>
      </c>
      <c r="K506" s="10" t="str">
        <v>All Other</v>
      </c>
      <c r="L506" s="10">
        <v>4.4206025457999232</v>
      </c>
      <c r="M506" t="str">
        <f>_xlfn.XLOOKUP(K506,[2]Sheet5!$F:$F,[2]Sheet5!$J:$J,"NA")</f>
        <v>NA</v>
      </c>
      <c r="N506">
        <v>101</v>
      </c>
      <c r="O506" t="e">
        <v>#VALUE!</v>
      </c>
    </row>
    <row r="507" spans="1:15" hidden="1" x14ac:dyDescent="0.35">
      <c r="A507" t="str">
        <v>GB</v>
      </c>
      <c r="B507" t="str">
        <v>Green Bay Packers</v>
      </c>
      <c r="C507" t="str">
        <v>RB</v>
      </c>
      <c r="D507" s="13" t="str">
        <v>Chris Brooks</v>
      </c>
      <c r="E507" s="13">
        <v>17.075646600737159</v>
      </c>
      <c r="F507" s="13">
        <v>1.0044498000433624</v>
      </c>
      <c r="H507">
        <v>505</v>
      </c>
      <c r="I507" t="str">
        <v>QB</v>
      </c>
      <c r="J507" t="str">
        <f t="shared" si="17"/>
        <v>WAS</v>
      </c>
      <c r="K507" s="10" t="str">
        <v>All Other</v>
      </c>
      <c r="L507" s="10">
        <v>4.390657682502761</v>
      </c>
      <c r="M507" t="str">
        <f>_xlfn.XLOOKUP(K507,[2]Sheet5!$F:$F,[2]Sheet5!$J:$J,"NA")</f>
        <v>NA</v>
      </c>
      <c r="N507">
        <v>102</v>
      </c>
      <c r="O507" t="e">
        <v>#VALUE!</v>
      </c>
    </row>
    <row r="508" spans="1:15" hidden="1" x14ac:dyDescent="0.35">
      <c r="A508" t="str">
        <v>GB</v>
      </c>
      <c r="B508" t="str">
        <v>Green Bay Packers</v>
      </c>
      <c r="C508" t="str">
        <v>RB</v>
      </c>
      <c r="D508" s="13" t="str">
        <v>All Other</v>
      </c>
      <c r="E508" s="13">
        <v>5.5230881986171534</v>
      </c>
      <c r="F508" s="13">
        <v>0.32488754109512669</v>
      </c>
      <c r="H508">
        <v>506</v>
      </c>
      <c r="I508" t="str">
        <v>QB</v>
      </c>
      <c r="J508" t="str">
        <f t="shared" si="17"/>
        <v>LV</v>
      </c>
      <c r="K508" s="10" t="str">
        <v>Carter Bradley</v>
      </c>
      <c r="L508" s="10">
        <v>4.3638327613825556</v>
      </c>
      <c r="M508" t="str">
        <f>_xlfn.XLOOKUP(K508,[2]Sheet5!$F:$F,[2]Sheet5!$J:$J,"NA")</f>
        <v>NA</v>
      </c>
      <c r="N508">
        <v>103</v>
      </c>
      <c r="O508" t="e">
        <v>#VALUE!</v>
      </c>
    </row>
    <row r="509" spans="1:15" hidden="1" x14ac:dyDescent="0.35">
      <c r="A509" t="str">
        <v>GB</v>
      </c>
      <c r="B509" t="str">
        <v>Green Bay Packers</v>
      </c>
      <c r="C509" t="str">
        <v>RB</v>
      </c>
      <c r="D509" s="13">
        <v>0</v>
      </c>
      <c r="E509" s="13">
        <v>0</v>
      </c>
      <c r="F509" s="13">
        <v>0</v>
      </c>
      <c r="H509">
        <v>507</v>
      </c>
      <c r="I509" t="str">
        <v>TE</v>
      </c>
      <c r="J509" t="str">
        <f t="shared" si="17"/>
        <v>JAX</v>
      </c>
      <c r="K509" s="10" t="str">
        <v>Patrick Murtagh</v>
      </c>
      <c r="L509" s="10">
        <v>4.349457375359659</v>
      </c>
      <c r="M509" t="str">
        <f>_xlfn.XLOOKUP(K509,[2]Sheet5!$F:$F,[2]Sheet5!$J:$J,"NA")</f>
        <v>NA</v>
      </c>
      <c r="N509">
        <v>95</v>
      </c>
      <c r="O509" t="e">
        <v>#VALUE!</v>
      </c>
    </row>
    <row r="510" spans="1:15" hidden="1" x14ac:dyDescent="0.35">
      <c r="A510" t="str">
        <v>GB</v>
      </c>
      <c r="B510" t="str">
        <v>Green Bay Packers</v>
      </c>
      <c r="C510" t="str">
        <v>RB</v>
      </c>
      <c r="D510" s="13">
        <v>0</v>
      </c>
      <c r="E510" s="13">
        <v>0</v>
      </c>
      <c r="F510" s="13">
        <v>0</v>
      </c>
      <c r="H510">
        <v>508</v>
      </c>
      <c r="I510" t="str">
        <v>QB</v>
      </c>
      <c r="J510" t="str">
        <f t="shared" si="17"/>
        <v>DAL</v>
      </c>
      <c r="K510" s="10" t="str">
        <v>Will Grier</v>
      </c>
      <c r="L510" s="10">
        <v>4.3468420638169949</v>
      </c>
      <c r="M510" t="str">
        <f>_xlfn.XLOOKUP(K510,[2]Sheet5!$F:$F,[2]Sheet5!$J:$J,"NA")</f>
        <v>NA</v>
      </c>
      <c r="N510">
        <v>104</v>
      </c>
      <c r="O510" t="e">
        <v>#VALUE!</v>
      </c>
    </row>
    <row r="511" spans="1:15" hidden="1" x14ac:dyDescent="0.35">
      <c r="A511" t="str">
        <v>GB</v>
      </c>
      <c r="B511" t="str">
        <v>Green Bay Packers</v>
      </c>
      <c r="C511" t="str">
        <v>WR</v>
      </c>
      <c r="D511" s="13" t="str">
        <v>Jayden Reed</v>
      </c>
      <c r="E511" s="13">
        <v>194.15891547819976</v>
      </c>
      <c r="F511" s="13">
        <v>11.421112675188221</v>
      </c>
      <c r="H511">
        <v>509</v>
      </c>
      <c r="I511" t="str">
        <v>QB</v>
      </c>
      <c r="J511" t="str">
        <f t="shared" si="17"/>
        <v>IND</v>
      </c>
      <c r="K511" s="10" t="str">
        <v>Jason Bean</v>
      </c>
      <c r="L511" s="10">
        <v>4.3077741551489792</v>
      </c>
      <c r="M511" t="str">
        <f>_xlfn.XLOOKUP(K511,[2]Sheet5!$F:$F,[2]Sheet5!$J:$J,"NA")</f>
        <v>NA</v>
      </c>
      <c r="N511">
        <v>105</v>
      </c>
      <c r="O511" t="e">
        <v>#VALUE!</v>
      </c>
    </row>
    <row r="512" spans="1:15" hidden="1" x14ac:dyDescent="0.35">
      <c r="A512" t="str">
        <v>GB</v>
      </c>
      <c r="B512" t="str">
        <v>Green Bay Packers</v>
      </c>
      <c r="C512" t="str">
        <v>WR</v>
      </c>
      <c r="D512" s="13" t="str">
        <v>Romeo Doubs</v>
      </c>
      <c r="E512" s="13">
        <v>135.31576269705295</v>
      </c>
      <c r="F512" s="13">
        <v>7.9597507468854678</v>
      </c>
      <c r="H512">
        <v>510</v>
      </c>
      <c r="I512" t="str">
        <v>QB</v>
      </c>
      <c r="J512" t="str">
        <f t="shared" si="17"/>
        <v>WAS</v>
      </c>
      <c r="K512" s="10" t="str">
        <v>All Other</v>
      </c>
      <c r="L512" s="10">
        <v>4.302457280347241</v>
      </c>
      <c r="M512" t="str">
        <f>_xlfn.XLOOKUP(K512,[2]Sheet5!$F:$F,[2]Sheet5!$J:$J,"NA")</f>
        <v>NA</v>
      </c>
      <c r="N512">
        <v>106</v>
      </c>
      <c r="O512" t="e">
        <v>#VALUE!</v>
      </c>
    </row>
    <row r="513" spans="1:15" hidden="1" x14ac:dyDescent="0.35">
      <c r="A513" t="str">
        <v>GB</v>
      </c>
      <c r="B513" t="str">
        <v>Green Bay Packers</v>
      </c>
      <c r="C513" t="str">
        <v>WR</v>
      </c>
      <c r="D513" s="13" t="str">
        <v>Christian Watson</v>
      </c>
      <c r="E513" s="13">
        <v>108.41058683620415</v>
      </c>
      <c r="F513" s="13">
        <v>6.3770933433061261</v>
      </c>
      <c r="H513">
        <v>511</v>
      </c>
      <c r="I513" t="str">
        <v>QB</v>
      </c>
      <c r="J513" t="str">
        <f t="shared" si="17"/>
        <v>BAL</v>
      </c>
      <c r="K513" s="10" t="str">
        <v>Devin Leary</v>
      </c>
      <c r="L513" s="10">
        <v>4.2471006985214146</v>
      </c>
      <c r="M513" t="str">
        <f>_xlfn.XLOOKUP(K513,[2]Sheet5!$F:$F,[2]Sheet5!$J:$J,"NA")</f>
        <v>NA</v>
      </c>
      <c r="N513">
        <v>107</v>
      </c>
      <c r="O513" t="e">
        <v>#VALUE!</v>
      </c>
    </row>
    <row r="514" spans="1:15" hidden="1" x14ac:dyDescent="0.35">
      <c r="A514" t="str">
        <v>GB</v>
      </c>
      <c r="B514" t="str">
        <v>Green Bay Packers</v>
      </c>
      <c r="C514" t="str">
        <v>WR</v>
      </c>
      <c r="D514" s="13" t="str">
        <v>Dontayvion Wicks</v>
      </c>
      <c r="E514" s="13">
        <v>97.499608339329441</v>
      </c>
      <c r="F514" s="13">
        <v>5.735271078784085</v>
      </c>
      <c r="H514">
        <v>512</v>
      </c>
      <c r="I514" t="str">
        <v>TE</v>
      </c>
      <c r="J514" t="str">
        <f t="shared" si="17"/>
        <v>DAL</v>
      </c>
      <c r="K514" s="10" t="str">
        <v>Princeton Fant</v>
      </c>
      <c r="L514" s="10">
        <v>4.2073851346771391</v>
      </c>
      <c r="M514" t="str">
        <f>_xlfn.XLOOKUP(K514,[2]Sheet5!$F:$F,[2]Sheet5!$J:$J,"NA")</f>
        <v>NA</v>
      </c>
      <c r="N514">
        <v>96</v>
      </c>
      <c r="O514" t="e">
        <v>#VALUE!</v>
      </c>
    </row>
    <row r="515" spans="1:15" hidden="1" x14ac:dyDescent="0.35">
      <c r="A515" t="str">
        <v>GB</v>
      </c>
      <c r="B515" t="str">
        <v>Green Bay Packers</v>
      </c>
      <c r="C515" t="str">
        <v>WR</v>
      </c>
      <c r="D515" s="13" t="str">
        <v>All Other</v>
      </c>
      <c r="E515" s="13">
        <v>7.8724804760133553</v>
      </c>
      <c r="F515" s="13">
        <v>0.46308708682431504</v>
      </c>
      <c r="H515">
        <v>513</v>
      </c>
      <c r="I515" t="str">
        <v>QB</v>
      </c>
      <c r="J515" t="str">
        <f t="shared" si="17"/>
        <v>WAS</v>
      </c>
      <c r="K515" s="10" t="str">
        <v>All Other</v>
      </c>
      <c r="L515" s="10">
        <v>4.1839105016734894</v>
      </c>
      <c r="M515" t="str">
        <f>_xlfn.XLOOKUP(K515,[2]Sheet5!$F:$F,[2]Sheet5!$J:$J,"NA")</f>
        <v>NA</v>
      </c>
      <c r="N515">
        <v>108</v>
      </c>
      <c r="O515" t="e">
        <v>#VALUE!</v>
      </c>
    </row>
    <row r="516" spans="1:15" hidden="1" x14ac:dyDescent="0.35">
      <c r="A516" t="str">
        <v>GB</v>
      </c>
      <c r="B516" t="str">
        <v>Green Bay Packers</v>
      </c>
      <c r="C516" t="str">
        <v>WR</v>
      </c>
      <c r="D516" s="13">
        <v>0</v>
      </c>
      <c r="E516" s="13">
        <v>0</v>
      </c>
      <c r="F516" s="13">
        <v>0</v>
      </c>
      <c r="H516">
        <v>514</v>
      </c>
      <c r="I516" t="str">
        <v>QB</v>
      </c>
      <c r="J516" t="str">
        <f t="shared" ref="J516:J579" si="18">_xlfn.XLOOKUP(K516,D:D,A:A)</f>
        <v>NO</v>
      </c>
      <c r="K516" s="10" t="str">
        <v>Jake Haener</v>
      </c>
      <c r="L516" s="10">
        <v>4.133103570583021</v>
      </c>
      <c r="M516">
        <f>_xlfn.XLOOKUP(K516,[2]Sheet5!$F:$F,[2]Sheet5!$J:$J,"NA")</f>
        <v>59</v>
      </c>
      <c r="N516">
        <v>109</v>
      </c>
      <c r="O516">
        <v>50</v>
      </c>
    </row>
    <row r="517" spans="1:15" hidden="1" x14ac:dyDescent="0.35">
      <c r="A517" t="str">
        <v>GB</v>
      </c>
      <c r="B517" t="str">
        <v>Green Bay Packers</v>
      </c>
      <c r="C517" t="str">
        <v>WR</v>
      </c>
      <c r="D517" s="13">
        <v>0</v>
      </c>
      <c r="E517" s="13">
        <v>0</v>
      </c>
      <c r="F517" s="13">
        <v>0</v>
      </c>
      <c r="H517">
        <v>515</v>
      </c>
      <c r="I517" t="str">
        <v>QB</v>
      </c>
      <c r="J517" t="str">
        <f t="shared" si="18"/>
        <v>LAR</v>
      </c>
      <c r="K517" s="10" t="str">
        <v>Stetson Bennett</v>
      </c>
      <c r="L517" s="10">
        <v>4.1308197466903893</v>
      </c>
      <c r="M517" t="str">
        <f>_xlfn.XLOOKUP(K517,[2]Sheet5!$F:$F,[2]Sheet5!$J:$J,"NA")</f>
        <v>NA</v>
      </c>
      <c r="N517">
        <v>110</v>
      </c>
      <c r="O517" t="e">
        <v>#VALUE!</v>
      </c>
    </row>
    <row r="518" spans="1:15" hidden="1" x14ac:dyDescent="0.35">
      <c r="A518" t="str">
        <v>GB</v>
      </c>
      <c r="B518" t="str">
        <v>Green Bay Packers</v>
      </c>
      <c r="C518" t="str">
        <v>TE</v>
      </c>
      <c r="D518" s="13" t="str">
        <v>Tucker Kraft</v>
      </c>
      <c r="E518" s="13">
        <v>140.53694754851031</v>
      </c>
      <c r="F518" s="13">
        <v>8.26687926755943</v>
      </c>
      <c r="H518">
        <v>516</v>
      </c>
      <c r="I518" t="str">
        <v>QB</v>
      </c>
      <c r="J518" t="str">
        <f t="shared" si="18"/>
        <v>NYJ</v>
      </c>
      <c r="K518" s="10" t="str">
        <v>Jordan Travis</v>
      </c>
      <c r="L518" s="10">
        <v>4.088265818487308</v>
      </c>
      <c r="M518" t="str">
        <f>_xlfn.XLOOKUP(K518,[2]Sheet5!$F:$F,[2]Sheet5!$J:$J,"NA")</f>
        <v>NA</v>
      </c>
      <c r="N518">
        <v>111</v>
      </c>
      <c r="O518" t="e">
        <v>#VALUE!</v>
      </c>
    </row>
    <row r="519" spans="1:15" hidden="1" x14ac:dyDescent="0.35">
      <c r="A519" t="str">
        <v>GB</v>
      </c>
      <c r="B519" t="str">
        <v>Green Bay Packers</v>
      </c>
      <c r="C519" t="str">
        <v>TE</v>
      </c>
      <c r="D519" s="13" t="str">
        <v>Luke Musgrave</v>
      </c>
      <c r="E519" s="13">
        <v>67.67273445657969</v>
      </c>
      <c r="F519" s="13">
        <v>3.980749085681158</v>
      </c>
      <c r="H519">
        <v>517</v>
      </c>
      <c r="I519" t="str">
        <v>QB</v>
      </c>
      <c r="J519" t="str">
        <f t="shared" si="18"/>
        <v>WAS</v>
      </c>
      <c r="K519" s="10" t="str">
        <v>All Other</v>
      </c>
      <c r="L519" s="10">
        <v>4.0767257126572529</v>
      </c>
      <c r="M519" t="str">
        <f>_xlfn.XLOOKUP(K519,[2]Sheet5!$F:$F,[2]Sheet5!$J:$J,"NA")</f>
        <v>NA</v>
      </c>
      <c r="N519">
        <v>112</v>
      </c>
      <c r="O519" t="e">
        <v>#VALUE!</v>
      </c>
    </row>
    <row r="520" spans="1:15" hidden="1" x14ac:dyDescent="0.35">
      <c r="A520" t="str">
        <v>GB</v>
      </c>
      <c r="B520" t="str">
        <v>Green Bay Packers</v>
      </c>
      <c r="C520" t="str">
        <v>TE</v>
      </c>
      <c r="D520" s="13" t="str">
        <v>Ben Sims</v>
      </c>
      <c r="E520" s="13">
        <v>9.6147200170155909</v>
      </c>
      <c r="F520" s="13">
        <v>0.56557176570679946</v>
      </c>
      <c r="H520">
        <v>518</v>
      </c>
      <c r="I520" t="str">
        <v>TE</v>
      </c>
      <c r="J520" t="str">
        <f t="shared" si="18"/>
        <v>LV</v>
      </c>
      <c r="K520" s="10" t="str">
        <v>Justin Shorter</v>
      </c>
      <c r="L520" s="10">
        <v>4.0766676345507049</v>
      </c>
      <c r="M520" t="str">
        <f>_xlfn.XLOOKUP(K520,[2]Sheet5!$F:$F,[2]Sheet5!$J:$J,"NA")</f>
        <v>NA</v>
      </c>
      <c r="N520">
        <v>97</v>
      </c>
      <c r="O520" t="e">
        <v>#VALUE!</v>
      </c>
    </row>
    <row r="521" spans="1:15" hidden="1" x14ac:dyDescent="0.35">
      <c r="A521" t="str">
        <v>GB</v>
      </c>
      <c r="B521" t="str">
        <v>Green Bay Packers</v>
      </c>
      <c r="C521" t="str">
        <v>TE</v>
      </c>
      <c r="D521" s="13" t="str">
        <v>Messiah Swinson</v>
      </c>
      <c r="E521" s="13">
        <v>3.6745736602666672</v>
      </c>
      <c r="F521" s="13">
        <v>0.21615139178039219</v>
      </c>
      <c r="H521">
        <v>519</v>
      </c>
      <c r="I521" t="str">
        <v>TE</v>
      </c>
      <c r="J521" t="str">
        <f t="shared" si="18"/>
        <v>DEN</v>
      </c>
      <c r="K521" s="10" t="str">
        <v>Nate Adkins</v>
      </c>
      <c r="L521" s="10">
        <v>4.0473575646323336</v>
      </c>
      <c r="M521">
        <f>_xlfn.XLOOKUP(K521,[2]Sheet5!$F:$F,[2]Sheet5!$J:$J,"NA")</f>
        <v>50</v>
      </c>
      <c r="N521">
        <v>98</v>
      </c>
      <c r="O521">
        <v>48</v>
      </c>
    </row>
    <row r="522" spans="1:15" hidden="1" x14ac:dyDescent="0.35">
      <c r="A522" t="str">
        <v>GB</v>
      </c>
      <c r="B522" t="str">
        <v>Green Bay Packers</v>
      </c>
      <c r="C522" t="str">
        <v>TE</v>
      </c>
      <c r="D522" s="13" t="str">
        <v>All Other</v>
      </c>
      <c r="E522" s="13">
        <v>2.0978850309195751</v>
      </c>
      <c r="F522" s="13">
        <v>0.12340500181879854</v>
      </c>
      <c r="H522">
        <v>520</v>
      </c>
      <c r="I522" t="str">
        <v>QB</v>
      </c>
      <c r="J522" t="str">
        <f t="shared" si="18"/>
        <v>GB</v>
      </c>
      <c r="K522" s="10" t="str">
        <v>Sean Clifford</v>
      </c>
      <c r="L522" s="10">
        <v>4.0465231903901877</v>
      </c>
      <c r="M522" t="str">
        <f>_xlfn.XLOOKUP(K522,[2]Sheet5!$F:$F,[2]Sheet5!$J:$J,"NA")</f>
        <v>NA</v>
      </c>
      <c r="N522">
        <v>113</v>
      </c>
      <c r="O522" t="e">
        <v>#VALUE!</v>
      </c>
    </row>
    <row r="523" spans="1:15" hidden="1" x14ac:dyDescent="0.35">
      <c r="A523" t="str">
        <v>DET</v>
      </c>
      <c r="B523" t="str">
        <v>Detroit Lions</v>
      </c>
      <c r="C523" t="str">
        <v>QB</v>
      </c>
      <c r="D523" s="13" t="str">
        <v>Jared Goff</v>
      </c>
      <c r="E523" s="13">
        <v>270.89661797534808</v>
      </c>
      <c r="F523" s="13">
        <v>15.935095175020475</v>
      </c>
      <c r="H523">
        <v>521</v>
      </c>
      <c r="I523" t="str">
        <v>TE</v>
      </c>
      <c r="J523" t="str">
        <f t="shared" si="18"/>
        <v>TB</v>
      </c>
      <c r="K523" s="10" t="str">
        <v>Ko Kieft</v>
      </c>
      <c r="L523" s="10">
        <v>4.0448884027534575</v>
      </c>
      <c r="M523" t="str">
        <f>_xlfn.XLOOKUP(K523,[2]Sheet5!$F:$F,[2]Sheet5!$J:$J,"NA")</f>
        <v>NA</v>
      </c>
      <c r="N523">
        <v>99</v>
      </c>
      <c r="O523" t="e">
        <v>#VALUE!</v>
      </c>
    </row>
    <row r="524" spans="1:15" hidden="1" x14ac:dyDescent="0.35">
      <c r="A524" t="str">
        <v>DET</v>
      </c>
      <c r="B524" t="str">
        <v>Detroit Lions</v>
      </c>
      <c r="C524" t="str">
        <v>QB</v>
      </c>
      <c r="D524" s="13" t="str">
        <v>Hendon Hooker</v>
      </c>
      <c r="E524" s="13">
        <v>11.991847719570391</v>
      </c>
      <c r="F524" s="13">
        <v>0.7054028070335524</v>
      </c>
      <c r="H524">
        <v>522</v>
      </c>
      <c r="I524" t="str">
        <v>QB</v>
      </c>
      <c r="J524" t="str">
        <f t="shared" si="18"/>
        <v>ATL</v>
      </c>
      <c r="K524" s="10" t="str">
        <v>Emory Jones</v>
      </c>
      <c r="L524" s="10">
        <v>4.0133085118086456</v>
      </c>
      <c r="M524" t="str">
        <f>_xlfn.XLOOKUP(K524,[2]Sheet5!$F:$F,[2]Sheet5!$J:$J,"NA")</f>
        <v>NA</v>
      </c>
      <c r="N524">
        <v>114</v>
      </c>
      <c r="O524" t="e">
        <v>#VALUE!</v>
      </c>
    </row>
    <row r="525" spans="1:15" hidden="1" x14ac:dyDescent="0.35">
      <c r="A525" t="str">
        <v>DET</v>
      </c>
      <c r="B525" t="str">
        <v>Detroit Lions</v>
      </c>
      <c r="C525" t="str">
        <v>QB</v>
      </c>
      <c r="D525" s="13" t="str">
        <v>Kyle Allen</v>
      </c>
      <c r="E525" s="13">
        <v>3.8941461076260575</v>
      </c>
      <c r="F525" s="13">
        <v>0.22906741809565045</v>
      </c>
      <c r="H525">
        <v>523</v>
      </c>
      <c r="I525" t="str">
        <v>QB</v>
      </c>
      <c r="J525" t="str">
        <f t="shared" si="18"/>
        <v>SEA</v>
      </c>
      <c r="K525" s="10" t="str">
        <v>Sam Howell</v>
      </c>
      <c r="L525" s="10">
        <v>4.0033982420943488</v>
      </c>
      <c r="M525">
        <f>_xlfn.XLOOKUP(K525,[2]Sheet5!$F:$F,[2]Sheet5!$J:$J,"NA")</f>
        <v>77</v>
      </c>
      <c r="N525">
        <v>115</v>
      </c>
      <c r="O525">
        <v>38</v>
      </c>
    </row>
    <row r="526" spans="1:15" hidden="1" x14ac:dyDescent="0.35">
      <c r="A526" t="str">
        <v>DET</v>
      </c>
      <c r="B526" t="str">
        <v>Detroit Lions</v>
      </c>
      <c r="C526" t="str">
        <v>QB</v>
      </c>
      <c r="D526" s="13" t="str">
        <v>Jake Fromm</v>
      </c>
      <c r="E526" s="13">
        <v>2.9039778757233092</v>
      </c>
      <c r="F526" s="13">
        <v>0.17082222798372407</v>
      </c>
      <c r="H526">
        <v>524</v>
      </c>
      <c r="I526" t="str">
        <v>QB</v>
      </c>
      <c r="J526" t="str">
        <f t="shared" si="18"/>
        <v>PHI</v>
      </c>
      <c r="K526" s="10" t="str">
        <v>Dorian Thompson-Robinson</v>
      </c>
      <c r="L526" s="10">
        <v>3.952550018157742</v>
      </c>
      <c r="M526">
        <f>_xlfn.XLOOKUP(K526,[2]Sheet5!$F:$F,[2]Sheet5!$J:$J,"NA")</f>
        <v>55</v>
      </c>
      <c r="N526">
        <v>116</v>
      </c>
      <c r="O526">
        <v>61</v>
      </c>
    </row>
    <row r="527" spans="1:15" hidden="1" x14ac:dyDescent="0.35">
      <c r="A527" t="str">
        <v>DET</v>
      </c>
      <c r="B527" t="str">
        <v>Detroit Lions</v>
      </c>
      <c r="C527" t="str">
        <v>QB</v>
      </c>
      <c r="D527" s="13" t="str">
        <v>All Other</v>
      </c>
      <c r="E527" s="13">
        <v>5.3580106164872383</v>
      </c>
      <c r="F527" s="13">
        <v>0.31517709508748459</v>
      </c>
      <c r="H527">
        <v>525</v>
      </c>
      <c r="I527" t="str">
        <v>TE</v>
      </c>
      <c r="J527" t="str">
        <f t="shared" si="18"/>
        <v>NYJ</v>
      </c>
      <c r="K527" s="10" t="str">
        <v>Neal Johnson</v>
      </c>
      <c r="L527" s="10">
        <v>3.9195929859640208</v>
      </c>
      <c r="M527" t="str">
        <f>_xlfn.XLOOKUP(K527,[2]Sheet5!$F:$F,[2]Sheet5!$J:$J,"NA")</f>
        <v>NA</v>
      </c>
      <c r="N527">
        <v>100</v>
      </c>
      <c r="O527" t="e">
        <v>#VALUE!</v>
      </c>
    </row>
    <row r="528" spans="1:15" hidden="1" x14ac:dyDescent="0.35">
      <c r="A528" t="str">
        <v>DET</v>
      </c>
      <c r="B528" t="str">
        <v>Detroit Lions</v>
      </c>
      <c r="C528" t="str">
        <v>QB</v>
      </c>
      <c r="D528" s="13">
        <v>0</v>
      </c>
      <c r="E528" s="13">
        <v>0</v>
      </c>
      <c r="F528" s="13">
        <v>0</v>
      </c>
      <c r="H528">
        <v>526</v>
      </c>
      <c r="I528" t="str">
        <v>QB</v>
      </c>
      <c r="J528" t="str">
        <f t="shared" si="18"/>
        <v>DET</v>
      </c>
      <c r="K528" s="10" t="str">
        <v>Kyle Allen</v>
      </c>
      <c r="L528" s="10">
        <v>3.8941461076260575</v>
      </c>
      <c r="M528">
        <f>_xlfn.XLOOKUP(K528,[2]Sheet5!$F:$F,[2]Sheet5!$J:$J,"NA")</f>
        <v>71</v>
      </c>
      <c r="N528">
        <v>117</v>
      </c>
      <c r="O528">
        <v>46</v>
      </c>
    </row>
    <row r="529" spans="1:15" hidden="1" x14ac:dyDescent="0.35">
      <c r="A529" t="str">
        <v>DET</v>
      </c>
      <c r="B529" t="str">
        <v>Detroit Lions</v>
      </c>
      <c r="C529" t="str">
        <v>QB</v>
      </c>
      <c r="D529" s="13">
        <v>0</v>
      </c>
      <c r="E529" s="13">
        <v>0</v>
      </c>
      <c r="F529" s="13">
        <v>0</v>
      </c>
      <c r="H529">
        <v>527</v>
      </c>
      <c r="I529" t="str">
        <v>QB</v>
      </c>
      <c r="J529" t="str">
        <f t="shared" si="18"/>
        <v>LAC</v>
      </c>
      <c r="K529" s="10" t="str">
        <v>Trey Lance</v>
      </c>
      <c r="L529" s="10">
        <v>3.8906373014331459</v>
      </c>
      <c r="M529">
        <f>_xlfn.XLOOKUP(K529,[2]Sheet5!$F:$F,[2]Sheet5!$J:$J,"NA")</f>
        <v>60</v>
      </c>
      <c r="N529">
        <v>118</v>
      </c>
      <c r="O529">
        <v>58</v>
      </c>
    </row>
    <row r="530" spans="1:15" hidden="1" x14ac:dyDescent="0.35">
      <c r="A530" t="str">
        <v>DET</v>
      </c>
      <c r="B530" t="str">
        <v>Detroit Lions</v>
      </c>
      <c r="C530" t="str">
        <v>RB</v>
      </c>
      <c r="D530" s="13" t="str">
        <v>Jahmyr Gibbs</v>
      </c>
      <c r="E530" s="13">
        <v>217.13854200723807</v>
      </c>
      <c r="F530" s="13">
        <v>12.772855412190475</v>
      </c>
      <c r="H530">
        <v>528</v>
      </c>
      <c r="I530" t="str">
        <v>TE</v>
      </c>
      <c r="J530" t="str">
        <f t="shared" si="18"/>
        <v>HOU</v>
      </c>
      <c r="K530" s="10" t="str">
        <v>Dalton Keene</v>
      </c>
      <c r="L530" s="10">
        <v>3.8821926671357581</v>
      </c>
      <c r="M530" t="str">
        <f>_xlfn.XLOOKUP(K530,[2]Sheet5!$F:$F,[2]Sheet5!$J:$J,"NA")</f>
        <v>NA</v>
      </c>
      <c r="N530">
        <v>101</v>
      </c>
      <c r="O530" t="e">
        <v>#VALUE!</v>
      </c>
    </row>
    <row r="531" spans="1:15" hidden="1" x14ac:dyDescent="0.35">
      <c r="A531" t="str">
        <v>DET</v>
      </c>
      <c r="B531" t="str">
        <v>Detroit Lions</v>
      </c>
      <c r="C531" t="str">
        <v>RB</v>
      </c>
      <c r="D531" s="13" t="str">
        <v>David Montgomery</v>
      </c>
      <c r="E531" s="13">
        <v>178.17515961040243</v>
      </c>
      <c r="F531" s="13">
        <v>10.480891741788378</v>
      </c>
      <c r="H531">
        <v>529</v>
      </c>
      <c r="I531" t="str">
        <v>QB</v>
      </c>
      <c r="J531" t="str">
        <f t="shared" si="18"/>
        <v>BUF</v>
      </c>
      <c r="K531" s="10" t="str">
        <v>Mike White</v>
      </c>
      <c r="L531" s="10">
        <v>3.8690096775488114</v>
      </c>
      <c r="M531">
        <f>_xlfn.XLOOKUP(K531,[2]Sheet5!$F:$F,[2]Sheet5!$J:$J,"NA")</f>
        <v>69</v>
      </c>
      <c r="N531">
        <v>119</v>
      </c>
      <c r="O531">
        <v>50</v>
      </c>
    </row>
    <row r="532" spans="1:15" hidden="1" x14ac:dyDescent="0.35">
      <c r="A532" t="str">
        <v>DET</v>
      </c>
      <c r="B532" t="str">
        <v>Detroit Lions</v>
      </c>
      <c r="C532" t="str">
        <v>RB</v>
      </c>
      <c r="D532" s="13" t="str">
        <v>Craig Reynolds</v>
      </c>
      <c r="E532" s="13">
        <v>37.405404620575986</v>
      </c>
      <c r="F532" s="13">
        <v>2.2003179188574111</v>
      </c>
      <c r="H532">
        <v>530</v>
      </c>
      <c r="I532" t="str">
        <v>QB</v>
      </c>
      <c r="J532" t="str">
        <f t="shared" si="18"/>
        <v>CAR</v>
      </c>
      <c r="K532" s="10" t="str">
        <v>Jack Plummer</v>
      </c>
      <c r="L532" s="10">
        <v>3.8404343184950989</v>
      </c>
      <c r="M532" t="str">
        <f>_xlfn.XLOOKUP(K532,[2]Sheet5!$F:$F,[2]Sheet5!$J:$J,"NA")</f>
        <v>NA</v>
      </c>
      <c r="N532">
        <v>120</v>
      </c>
      <c r="O532" t="e">
        <v>#VALUE!</v>
      </c>
    </row>
    <row r="533" spans="1:15" hidden="1" x14ac:dyDescent="0.35">
      <c r="A533" t="str">
        <v>DET</v>
      </c>
      <c r="B533" t="str">
        <v>Detroit Lions</v>
      </c>
      <c r="C533" t="str">
        <v>RB</v>
      </c>
      <c r="D533" s="13" t="str">
        <v>Sione Vaki</v>
      </c>
      <c r="E533" s="13">
        <v>19.170792114857353</v>
      </c>
      <c r="F533" s="13">
        <v>1.1276936538151383</v>
      </c>
      <c r="H533">
        <v>531</v>
      </c>
      <c r="I533" t="str">
        <v>QB</v>
      </c>
      <c r="J533" t="str">
        <f t="shared" si="18"/>
        <v>TB</v>
      </c>
      <c r="K533" s="10" t="str">
        <v>Michael Pratt</v>
      </c>
      <c r="L533" s="10">
        <v>3.8306879796948037</v>
      </c>
      <c r="M533" t="str">
        <f>_xlfn.XLOOKUP(K533,[2]Sheet5!$F:$F,[2]Sheet5!$J:$J,"NA")</f>
        <v>NA</v>
      </c>
      <c r="N533">
        <v>121</v>
      </c>
      <c r="O533" t="e">
        <v>#VALUE!</v>
      </c>
    </row>
    <row r="534" spans="1:15" hidden="1" x14ac:dyDescent="0.35">
      <c r="A534" t="str">
        <v>DET</v>
      </c>
      <c r="B534" t="str">
        <v>Detroit Lions</v>
      </c>
      <c r="C534" t="str">
        <v>RB</v>
      </c>
      <c r="D534" s="13" t="str">
        <v>All Other</v>
      </c>
      <c r="E534" s="13">
        <v>4.9880937171031698</v>
      </c>
      <c r="F534" s="13">
        <v>0.29341727747665702</v>
      </c>
      <c r="H534">
        <v>532</v>
      </c>
      <c r="I534" t="str">
        <v>TE</v>
      </c>
      <c r="J534" t="str">
        <f t="shared" si="18"/>
        <v>MIA</v>
      </c>
      <c r="K534" s="10" t="str">
        <v>Tanner Conner</v>
      </c>
      <c r="L534" s="10">
        <v>3.815289440278836</v>
      </c>
      <c r="M534">
        <f>_xlfn.XLOOKUP(K534,[2]Sheet5!$F:$F,[2]Sheet5!$J:$J,"NA")</f>
        <v>193</v>
      </c>
      <c r="N534">
        <v>102</v>
      </c>
      <c r="O534">
        <v>-91</v>
      </c>
    </row>
    <row r="535" spans="1:15" hidden="1" x14ac:dyDescent="0.35">
      <c r="A535" t="str">
        <v>DET</v>
      </c>
      <c r="B535" t="str">
        <v>Detroit Lions</v>
      </c>
      <c r="C535" t="str">
        <v>RB</v>
      </c>
      <c r="D535" s="13">
        <v>0</v>
      </c>
      <c r="E535" s="13">
        <v>0</v>
      </c>
      <c r="F535" s="13">
        <v>0</v>
      </c>
      <c r="H535">
        <v>533</v>
      </c>
      <c r="I535" t="str">
        <v>TE</v>
      </c>
      <c r="J535" t="str">
        <f t="shared" si="18"/>
        <v>CIN</v>
      </c>
      <c r="K535" s="10" t="str">
        <v>Tanner Hudson</v>
      </c>
      <c r="L535" s="10">
        <v>3.79529333914933</v>
      </c>
      <c r="M535">
        <f>_xlfn.XLOOKUP(K535,[2]Sheet5!$F:$F,[2]Sheet5!$J:$J,"NA")</f>
        <v>51</v>
      </c>
      <c r="N535">
        <v>103</v>
      </c>
      <c r="O535">
        <v>52</v>
      </c>
    </row>
    <row r="536" spans="1:15" hidden="1" x14ac:dyDescent="0.35">
      <c r="A536" t="str">
        <v>DET</v>
      </c>
      <c r="B536" t="str">
        <v>Detroit Lions</v>
      </c>
      <c r="C536" t="str">
        <v>RB</v>
      </c>
      <c r="D536" s="13">
        <v>0</v>
      </c>
      <c r="E536" s="13">
        <v>0</v>
      </c>
      <c r="F536" s="13">
        <v>0</v>
      </c>
      <c r="H536">
        <v>534</v>
      </c>
      <c r="I536" t="str">
        <v>TE</v>
      </c>
      <c r="J536" t="str">
        <f t="shared" si="18"/>
        <v>WAS</v>
      </c>
      <c r="K536" s="10">
        <v>0</v>
      </c>
      <c r="L536" s="10">
        <v>3.7589698903627711</v>
      </c>
      <c r="M536" t="str">
        <f>_xlfn.XLOOKUP(K536,[2]Sheet5!$F:$F,[2]Sheet5!$J:$J,"NA")</f>
        <v>NA</v>
      </c>
      <c r="N536">
        <v>104</v>
      </c>
      <c r="O536" t="e">
        <v>#VALUE!</v>
      </c>
    </row>
    <row r="537" spans="1:15" hidden="1" x14ac:dyDescent="0.35">
      <c r="A537" t="str">
        <v>DET</v>
      </c>
      <c r="B537" t="str">
        <v>Detroit Lions</v>
      </c>
      <c r="C537" t="str">
        <v>WR</v>
      </c>
      <c r="D537" s="13" t="str">
        <v>Amon-Ra St. Brown</v>
      </c>
      <c r="E537" s="13">
        <v>236.22759206729114</v>
      </c>
      <c r="F537" s="13">
        <v>13.895740709840656</v>
      </c>
      <c r="H537">
        <v>535</v>
      </c>
      <c r="I537" t="str">
        <v>QB</v>
      </c>
      <c r="J537" t="str">
        <f t="shared" si="18"/>
        <v>NYG</v>
      </c>
      <c r="K537" s="10" t="str">
        <v>Tommy DeVito</v>
      </c>
      <c r="L537" s="10">
        <v>3.74509128483911</v>
      </c>
      <c r="M537">
        <f>_xlfn.XLOOKUP(K537,[2]Sheet5!$F:$F,[2]Sheet5!$J:$J,"NA")</f>
        <v>58</v>
      </c>
      <c r="N537">
        <v>122</v>
      </c>
      <c r="O537">
        <v>64</v>
      </c>
    </row>
    <row r="538" spans="1:15" hidden="1" x14ac:dyDescent="0.35">
      <c r="A538" t="str">
        <v>DET</v>
      </c>
      <c r="B538" t="str">
        <v>Detroit Lions</v>
      </c>
      <c r="C538" t="str">
        <v>WR</v>
      </c>
      <c r="D538" s="13" t="str">
        <v>Jameson Williams</v>
      </c>
      <c r="E538" s="13">
        <v>154.89423230819548</v>
      </c>
      <c r="F538" s="13">
        <v>9.1114254298938526</v>
      </c>
      <c r="H538">
        <v>536</v>
      </c>
      <c r="I538" t="str">
        <v>TE</v>
      </c>
      <c r="J538" t="str">
        <f t="shared" si="18"/>
        <v>LAC</v>
      </c>
      <c r="K538" s="10" t="str">
        <v>McCallan Castles</v>
      </c>
      <c r="L538" s="10">
        <v>3.7371374859859023</v>
      </c>
      <c r="M538" t="str">
        <f>_xlfn.XLOOKUP(K538,[2]Sheet5!$F:$F,[2]Sheet5!$J:$J,"NA")</f>
        <v>NA</v>
      </c>
      <c r="N538">
        <v>105</v>
      </c>
      <c r="O538" t="e">
        <v>#VALUE!</v>
      </c>
    </row>
    <row r="539" spans="1:15" hidden="1" x14ac:dyDescent="0.35">
      <c r="A539" t="str">
        <v>DET</v>
      </c>
      <c r="B539" t="str">
        <v>Detroit Lions</v>
      </c>
      <c r="C539" t="str">
        <v>WR</v>
      </c>
      <c r="D539" s="13" t="str">
        <v>Tim Patrick</v>
      </c>
      <c r="E539" s="13">
        <v>128.06174974653371</v>
      </c>
      <c r="F539" s="13">
        <v>7.5330441027372768</v>
      </c>
      <c r="H539">
        <v>537</v>
      </c>
      <c r="I539" t="str">
        <v>QB</v>
      </c>
      <c r="J539" t="str">
        <f t="shared" si="18"/>
        <v>WAS</v>
      </c>
      <c r="K539" s="10" t="str">
        <v>All Other</v>
      </c>
      <c r="L539" s="10">
        <v>3.7316105822140639</v>
      </c>
      <c r="M539" t="str">
        <f>_xlfn.XLOOKUP(K539,[2]Sheet5!$F:$F,[2]Sheet5!$J:$J,"NA")</f>
        <v>NA</v>
      </c>
      <c r="N539">
        <v>123</v>
      </c>
      <c r="O539" t="e">
        <v>#VALUE!</v>
      </c>
    </row>
    <row r="540" spans="1:15" hidden="1" x14ac:dyDescent="0.35">
      <c r="A540" t="str">
        <v>DET</v>
      </c>
      <c r="B540" t="str">
        <v>Detroit Lions</v>
      </c>
      <c r="C540" t="str">
        <v>WR</v>
      </c>
      <c r="D540" s="13" t="str">
        <v>Kalif Raymond</v>
      </c>
      <c r="E540" s="13">
        <v>94.401883115730215</v>
      </c>
      <c r="F540" s="13">
        <v>5.5530519479841303</v>
      </c>
      <c r="H540">
        <v>538</v>
      </c>
      <c r="I540" t="str">
        <v>TE</v>
      </c>
      <c r="J540" t="str">
        <f t="shared" si="18"/>
        <v>BUF</v>
      </c>
      <c r="K540" s="10" t="str">
        <v>Armani Rogers</v>
      </c>
      <c r="L540" s="10">
        <v>3.6994916480428888</v>
      </c>
      <c r="M540" t="str">
        <f>_xlfn.XLOOKUP(K540,[2]Sheet5!$F:$F,[2]Sheet5!$J:$J,"NA")</f>
        <v>NA</v>
      </c>
      <c r="N540">
        <v>106</v>
      </c>
      <c r="O540" t="e">
        <v>#VALUE!</v>
      </c>
    </row>
    <row r="541" spans="1:15" hidden="1" x14ac:dyDescent="0.35">
      <c r="A541" t="str">
        <v>DET</v>
      </c>
      <c r="B541" t="str">
        <v>Detroit Lions</v>
      </c>
      <c r="C541" t="str">
        <v>WR</v>
      </c>
      <c r="D541" s="13" t="str">
        <v>All Other</v>
      </c>
      <c r="E541" s="13">
        <v>6.8020144027362299</v>
      </c>
      <c r="F541" s="13">
        <v>0.40011849427860174</v>
      </c>
      <c r="H541">
        <v>539</v>
      </c>
      <c r="I541" t="str">
        <v>TE</v>
      </c>
      <c r="J541" t="str">
        <f t="shared" si="18"/>
        <v>GB</v>
      </c>
      <c r="K541" s="10" t="str">
        <v>Messiah Swinson</v>
      </c>
      <c r="L541" s="10">
        <v>3.6745736602666672</v>
      </c>
      <c r="M541" t="str">
        <f>_xlfn.XLOOKUP(K541,[2]Sheet5!$F:$F,[2]Sheet5!$J:$J,"NA")</f>
        <v>NA</v>
      </c>
      <c r="N541">
        <v>107</v>
      </c>
      <c r="O541" t="e">
        <v>#VALUE!</v>
      </c>
    </row>
    <row r="542" spans="1:15" hidden="1" x14ac:dyDescent="0.35">
      <c r="A542" t="str">
        <v>DET</v>
      </c>
      <c r="B542" t="str">
        <v>Detroit Lions</v>
      </c>
      <c r="C542" t="str">
        <v>WR</v>
      </c>
      <c r="D542" s="13">
        <v>0</v>
      </c>
      <c r="E542" s="13">
        <v>0</v>
      </c>
      <c r="F542" s="13">
        <v>0</v>
      </c>
      <c r="H542">
        <v>540</v>
      </c>
      <c r="I542" t="str">
        <v>TE</v>
      </c>
      <c r="J542" t="str">
        <f t="shared" si="18"/>
        <v>CAR</v>
      </c>
      <c r="K542" s="10" t="str">
        <v>Dominique Dafney</v>
      </c>
      <c r="L542" s="10">
        <v>3.6691551850140707</v>
      </c>
      <c r="M542" t="str">
        <f>_xlfn.XLOOKUP(K542,[2]Sheet5!$F:$F,[2]Sheet5!$J:$J,"NA")</f>
        <v>NA</v>
      </c>
      <c r="N542">
        <v>108</v>
      </c>
      <c r="O542" t="e">
        <v>#VALUE!</v>
      </c>
    </row>
    <row r="543" spans="1:15" hidden="1" x14ac:dyDescent="0.35">
      <c r="A543" t="str">
        <v>DET</v>
      </c>
      <c r="B543" t="str">
        <v>Detroit Lions</v>
      </c>
      <c r="C543" t="str">
        <v>WR</v>
      </c>
      <c r="D543" s="13">
        <v>0</v>
      </c>
      <c r="E543" s="13">
        <v>0</v>
      </c>
      <c r="F543" s="13">
        <v>0</v>
      </c>
      <c r="H543">
        <v>541</v>
      </c>
      <c r="I543" t="str">
        <v>QB</v>
      </c>
      <c r="J543" t="str">
        <f t="shared" si="18"/>
        <v>WAS</v>
      </c>
      <c r="K543" s="10">
        <v>0</v>
      </c>
      <c r="L543" s="10">
        <v>3.6195141527570174</v>
      </c>
      <c r="M543" t="str">
        <f>_xlfn.XLOOKUP(K543,[2]Sheet5!$F:$F,[2]Sheet5!$J:$J,"NA")</f>
        <v>NA</v>
      </c>
      <c r="N543">
        <v>124</v>
      </c>
      <c r="O543" t="e">
        <v>#VALUE!</v>
      </c>
    </row>
    <row r="544" spans="1:15" hidden="1" x14ac:dyDescent="0.35">
      <c r="A544" t="str">
        <v>DET</v>
      </c>
      <c r="B544" t="str">
        <v>Detroit Lions</v>
      </c>
      <c r="C544" t="str">
        <v>TE</v>
      </c>
      <c r="D544" s="13" t="str">
        <v>Sam LaPorta</v>
      </c>
      <c r="E544" s="13">
        <v>146.10244711017043</v>
      </c>
      <c r="F544" s="13">
        <v>8.594261594715908</v>
      </c>
      <c r="H544">
        <v>542</v>
      </c>
      <c r="I544" t="str">
        <v>TE</v>
      </c>
      <c r="J544" t="str">
        <f t="shared" si="18"/>
        <v>WAS</v>
      </c>
      <c r="K544" s="10" t="str">
        <v>Colson Yankoff</v>
      </c>
      <c r="L544" s="10">
        <v>3.5672037402637944</v>
      </c>
      <c r="M544" t="str">
        <f>_xlfn.XLOOKUP(K544,[2]Sheet5!$F:$F,[2]Sheet5!$J:$J,"NA")</f>
        <v>NA</v>
      </c>
      <c r="N544">
        <v>109</v>
      </c>
      <c r="O544" t="e">
        <v>#VALUE!</v>
      </c>
    </row>
    <row r="545" spans="1:15" hidden="1" x14ac:dyDescent="0.35">
      <c r="A545" t="str">
        <v>DET</v>
      </c>
      <c r="B545" t="str">
        <v>Detroit Lions</v>
      </c>
      <c r="C545" t="str">
        <v>TE</v>
      </c>
      <c r="D545" s="13" t="str">
        <v>Brock Wright</v>
      </c>
      <c r="E545" s="13">
        <v>39.290585256026318</v>
      </c>
      <c r="F545" s="13">
        <v>2.311210897413313</v>
      </c>
      <c r="H545">
        <v>543</v>
      </c>
      <c r="I545" t="str">
        <v>QB</v>
      </c>
      <c r="J545" t="str">
        <f t="shared" si="18"/>
        <v>WAS</v>
      </c>
      <c r="K545" s="10" t="str">
        <v>All Other</v>
      </c>
      <c r="L545" s="10">
        <v>3.5537399618750998</v>
      </c>
      <c r="M545" t="str">
        <f>_xlfn.XLOOKUP(K545,[2]Sheet5!$F:$F,[2]Sheet5!$J:$J,"NA")</f>
        <v>NA</v>
      </c>
      <c r="N545">
        <v>125</v>
      </c>
      <c r="O545" t="e">
        <v>#VALUE!</v>
      </c>
    </row>
    <row r="546" spans="1:15" hidden="1" x14ac:dyDescent="0.35">
      <c r="A546" t="str">
        <v>DET</v>
      </c>
      <c r="B546" t="str">
        <v>Detroit Lions</v>
      </c>
      <c r="C546" t="str">
        <v>TE</v>
      </c>
      <c r="D546" s="13" t="str">
        <v>Kenny Yeboah</v>
      </c>
      <c r="E546" s="13">
        <v>8.2529595714677804</v>
      </c>
      <c r="F546" s="13">
        <v>0.48546821008634</v>
      </c>
      <c r="H546">
        <v>544</v>
      </c>
      <c r="I546" t="str">
        <v>QB</v>
      </c>
      <c r="J546" t="str">
        <f t="shared" si="18"/>
        <v>WAS</v>
      </c>
      <c r="K546" s="10">
        <v>0</v>
      </c>
      <c r="L546" s="10">
        <v>3.5212786846965343</v>
      </c>
      <c r="M546" t="str">
        <f>_xlfn.XLOOKUP(K546,[2]Sheet5!$F:$F,[2]Sheet5!$J:$J,"NA")</f>
        <v>NA</v>
      </c>
      <c r="N546">
        <v>126</v>
      </c>
      <c r="O546" t="e">
        <v>#VALUE!</v>
      </c>
    </row>
    <row r="547" spans="1:15" hidden="1" x14ac:dyDescent="0.35">
      <c r="A547" t="str">
        <v>DET</v>
      </c>
      <c r="B547" t="str">
        <v>Detroit Lions</v>
      </c>
      <c r="C547" t="str">
        <v>TE</v>
      </c>
      <c r="D547" s="13" t="str">
        <v>Shane Zylstra</v>
      </c>
      <c r="E547" s="13">
        <v>3.1558865322232208</v>
      </c>
      <c r="F547" s="13">
        <v>0.18564038424842474</v>
      </c>
      <c r="H547">
        <v>545</v>
      </c>
      <c r="I547" t="str">
        <v>TE</v>
      </c>
      <c r="J547" t="str">
        <f t="shared" si="18"/>
        <v>SEA</v>
      </c>
      <c r="K547" s="10" t="str">
        <v>Brady Russell</v>
      </c>
      <c r="L547" s="10">
        <v>3.5178501962027164</v>
      </c>
      <c r="M547" t="str">
        <f>_xlfn.XLOOKUP(K547,[2]Sheet5!$F:$F,[2]Sheet5!$J:$J,"NA")</f>
        <v>NA</v>
      </c>
      <c r="N547">
        <v>110</v>
      </c>
      <c r="O547" t="e">
        <v>#VALUE!</v>
      </c>
    </row>
    <row r="548" spans="1:15" hidden="1" x14ac:dyDescent="0.35">
      <c r="A548" t="str">
        <v>DET</v>
      </c>
      <c r="B548" t="str">
        <v>Detroit Lions</v>
      </c>
      <c r="C548" t="str">
        <v>TE</v>
      </c>
      <c r="D548" s="13" t="str">
        <v>All Other</v>
      </c>
      <c r="E548" s="13">
        <v>1.8034990733431964</v>
      </c>
      <c r="F548" s="13">
        <v>0.1060881807848939</v>
      </c>
      <c r="H548">
        <v>546</v>
      </c>
      <c r="I548" t="str">
        <v>QB</v>
      </c>
      <c r="J548" t="str">
        <f t="shared" si="18"/>
        <v>WAS</v>
      </c>
      <c r="K548" s="10" t="str">
        <v>Josh Johnson</v>
      </c>
      <c r="L548" s="10">
        <v>3.4793268671173809</v>
      </c>
      <c r="M548">
        <f>_xlfn.XLOOKUP(K548,[2]Sheet5!$F:$F,[2]Sheet5!$J:$J,"NA")</f>
        <v>70</v>
      </c>
      <c r="N548">
        <v>127</v>
      </c>
      <c r="O548">
        <v>57</v>
      </c>
    </row>
    <row r="549" spans="1:15" hidden="1" x14ac:dyDescent="0.35">
      <c r="A549" t="str">
        <v>DEN</v>
      </c>
      <c r="B549" t="str">
        <v>Denver Broncos</v>
      </c>
      <c r="C549" t="str">
        <v>QB</v>
      </c>
      <c r="D549" s="13" t="str">
        <v>Bo Nix</v>
      </c>
      <c r="E549" s="13">
        <v>331.06015189074975</v>
      </c>
      <c r="F549" s="13">
        <v>19.474126581808807</v>
      </c>
      <c r="H549">
        <v>547</v>
      </c>
      <c r="I549" t="str">
        <v>TE</v>
      </c>
      <c r="J549" t="str">
        <f t="shared" si="18"/>
        <v>NO</v>
      </c>
      <c r="K549" s="10" t="str">
        <v>Jack Stoll</v>
      </c>
      <c r="L549" s="10">
        <v>3.4733792182716163</v>
      </c>
      <c r="M549">
        <f>_xlfn.XLOOKUP(K549,[2]Sheet5!$F:$F,[2]Sheet5!$J:$J,"NA")</f>
        <v>102</v>
      </c>
      <c r="N549">
        <v>111</v>
      </c>
      <c r="O549">
        <v>9</v>
      </c>
    </row>
    <row r="550" spans="1:15" hidden="1" x14ac:dyDescent="0.35">
      <c r="A550" t="str">
        <v>DEN</v>
      </c>
      <c r="B550" t="str">
        <v>Denver Broncos</v>
      </c>
      <c r="C550" t="str">
        <v>QB</v>
      </c>
      <c r="D550" s="13" t="str">
        <v>Jarrett Stidham</v>
      </c>
      <c r="E550" s="13">
        <v>13.698391788635901</v>
      </c>
      <c r="F550" s="13">
        <v>0.80578775227270005</v>
      </c>
      <c r="H550">
        <v>548</v>
      </c>
      <c r="I550" t="str">
        <v>QB</v>
      </c>
      <c r="J550" t="str">
        <f t="shared" si="18"/>
        <v>CHI</v>
      </c>
      <c r="K550" s="10" t="str">
        <v>Austin Reed</v>
      </c>
      <c r="L550" s="10">
        <v>3.455086814238908</v>
      </c>
      <c r="M550" t="str">
        <f>_xlfn.XLOOKUP(K550,[2]Sheet5!$F:$F,[2]Sheet5!$J:$J,"NA")</f>
        <v>NA</v>
      </c>
      <c r="N550">
        <v>128</v>
      </c>
      <c r="O550" t="e">
        <v>#VALUE!</v>
      </c>
    </row>
    <row r="551" spans="1:15" hidden="1" x14ac:dyDescent="0.35">
      <c r="A551" t="str">
        <v>DEN</v>
      </c>
      <c r="B551" t="str">
        <v>Denver Broncos</v>
      </c>
      <c r="C551" t="str">
        <v>QB</v>
      </c>
      <c r="D551" s="13" t="str">
        <v>Sam Ehlinger</v>
      </c>
      <c r="E551" s="13">
        <v>4.9824516007451196</v>
      </c>
      <c r="F551" s="13">
        <v>0.29308538827912467</v>
      </c>
      <c r="H551">
        <v>549</v>
      </c>
      <c r="I551" t="str">
        <v>TE</v>
      </c>
      <c r="J551" t="str">
        <f t="shared" si="18"/>
        <v>SF</v>
      </c>
      <c r="K551" s="10" t="str">
        <v>Jake Tonges</v>
      </c>
      <c r="L551" s="10">
        <v>3.453822775025797</v>
      </c>
      <c r="M551" t="str">
        <f>_xlfn.XLOOKUP(K551,[2]Sheet5!$F:$F,[2]Sheet5!$J:$J,"NA")</f>
        <v>NA</v>
      </c>
      <c r="N551">
        <v>112</v>
      </c>
      <c r="O551" t="e">
        <v>#VALUE!</v>
      </c>
    </row>
    <row r="552" spans="1:15" hidden="1" x14ac:dyDescent="0.35">
      <c r="A552" t="str">
        <v>DEN</v>
      </c>
      <c r="B552" t="str">
        <v>Denver Broncos</v>
      </c>
      <c r="C552" t="str">
        <v>QB</v>
      </c>
      <c r="D552" s="13" t="str">
        <v>All Other</v>
      </c>
      <c r="E552" s="13">
        <v>3.7316105822140639</v>
      </c>
      <c r="F552" s="13">
        <v>0.21950650483612141</v>
      </c>
      <c r="H552">
        <v>550</v>
      </c>
      <c r="I552" t="str">
        <v>TE</v>
      </c>
      <c r="J552" t="str">
        <f t="shared" si="18"/>
        <v>KC</v>
      </c>
      <c r="K552" s="10" t="str">
        <v>Anthony Firkser</v>
      </c>
      <c r="L552" s="10">
        <v>3.4376078754537494</v>
      </c>
      <c r="M552" t="str">
        <f>_xlfn.XLOOKUP(K552,[2]Sheet5!$F:$F,[2]Sheet5!$J:$J,"NA")</f>
        <v>NA</v>
      </c>
      <c r="N552">
        <v>113</v>
      </c>
      <c r="O552" t="e">
        <v>#VALUE!</v>
      </c>
    </row>
    <row r="553" spans="1:15" hidden="1" x14ac:dyDescent="0.35">
      <c r="A553" t="str">
        <v>DEN</v>
      </c>
      <c r="B553" t="str">
        <v>Denver Broncos</v>
      </c>
      <c r="C553" t="str">
        <v>QB</v>
      </c>
      <c r="D553" s="13">
        <v>0</v>
      </c>
      <c r="E553" s="13">
        <v>6.9750068492468831</v>
      </c>
      <c r="F553" s="13">
        <v>0.41029452054393428</v>
      </c>
      <c r="H553">
        <v>551</v>
      </c>
      <c r="I553" t="str">
        <v>TE</v>
      </c>
      <c r="J553" t="str">
        <f t="shared" si="18"/>
        <v>WAS</v>
      </c>
      <c r="K553" s="10">
        <v>0</v>
      </c>
      <c r="L553" s="10">
        <v>3.4285241897061782</v>
      </c>
      <c r="M553" t="str">
        <f>_xlfn.XLOOKUP(K553,[2]Sheet5!$F:$F,[2]Sheet5!$J:$J,"NA")</f>
        <v>NA</v>
      </c>
      <c r="N553">
        <v>114</v>
      </c>
      <c r="O553" t="e">
        <v>#VALUE!</v>
      </c>
    </row>
    <row r="554" spans="1:15" hidden="1" x14ac:dyDescent="0.35">
      <c r="A554" t="str">
        <v>DEN</v>
      </c>
      <c r="B554" t="str">
        <v>Denver Broncos</v>
      </c>
      <c r="C554" t="str">
        <v>QB</v>
      </c>
      <c r="D554" s="13">
        <v>0</v>
      </c>
      <c r="E554" s="13">
        <v>0</v>
      </c>
      <c r="F554" s="13">
        <v>0</v>
      </c>
      <c r="H554">
        <v>552</v>
      </c>
      <c r="I554" t="str">
        <v>QB</v>
      </c>
      <c r="J554" t="str">
        <f t="shared" si="18"/>
        <v>WAS</v>
      </c>
      <c r="K554" s="10" t="str">
        <v>All Other</v>
      </c>
      <c r="L554" s="10">
        <v>3.4240850650484989</v>
      </c>
      <c r="M554" t="str">
        <f>_xlfn.XLOOKUP(K554,[2]Sheet5!$F:$F,[2]Sheet5!$J:$J,"NA")</f>
        <v>NA</v>
      </c>
      <c r="N554">
        <v>129</v>
      </c>
      <c r="O554" t="e">
        <v>#VALUE!</v>
      </c>
    </row>
    <row r="555" spans="1:15" hidden="1" x14ac:dyDescent="0.35">
      <c r="A555" t="str">
        <v>DEN</v>
      </c>
      <c r="B555" t="str">
        <v>Denver Broncos</v>
      </c>
      <c r="C555" t="str">
        <v>QB</v>
      </c>
      <c r="D555" s="13">
        <v>0</v>
      </c>
      <c r="E555" s="13">
        <v>0</v>
      </c>
      <c r="F555" s="13">
        <v>0</v>
      </c>
      <c r="H555">
        <v>553</v>
      </c>
      <c r="I555" t="str">
        <v>QB</v>
      </c>
      <c r="J555" t="str">
        <f t="shared" si="18"/>
        <v>JAX</v>
      </c>
      <c r="K555" s="10" t="str">
        <v>John Wolford</v>
      </c>
      <c r="L555" s="10">
        <v>3.4205526022848907</v>
      </c>
      <c r="M555" t="str">
        <f>_xlfn.XLOOKUP(K555,[2]Sheet5!$F:$F,[2]Sheet5!$J:$J,"NA")</f>
        <v>NA</v>
      </c>
      <c r="N555">
        <v>130</v>
      </c>
      <c r="O555" t="e">
        <v>#VALUE!</v>
      </c>
    </row>
    <row r="556" spans="1:15" hidden="1" x14ac:dyDescent="0.35">
      <c r="A556" t="str">
        <v>DEN</v>
      </c>
      <c r="B556" t="str">
        <v>Denver Broncos</v>
      </c>
      <c r="C556" t="str">
        <v>RB</v>
      </c>
      <c r="D556" s="13" t="str">
        <v>Jaleel McLaughlin</v>
      </c>
      <c r="E556" s="13">
        <v>116.00210501594952</v>
      </c>
      <c r="F556" s="13">
        <v>6.8236532362323246</v>
      </c>
      <c r="H556">
        <v>554</v>
      </c>
      <c r="I556" t="str">
        <v>TE</v>
      </c>
      <c r="J556" t="str">
        <f t="shared" si="18"/>
        <v>PIT</v>
      </c>
      <c r="K556" s="10" t="str">
        <v>Donald Parham</v>
      </c>
      <c r="L556" s="10">
        <v>3.4185223881771423</v>
      </c>
      <c r="M556" t="str">
        <f>_xlfn.XLOOKUP(K556,[2]Sheet5!$F:$F,[2]Sheet5!$J:$J,"NA")</f>
        <v>NA</v>
      </c>
      <c r="N556">
        <v>115</v>
      </c>
      <c r="O556" t="e">
        <v>#VALUE!</v>
      </c>
    </row>
    <row r="557" spans="1:15" hidden="1" x14ac:dyDescent="0.35">
      <c r="A557" t="str">
        <v>DEN</v>
      </c>
      <c r="B557" t="str">
        <v>Denver Broncos</v>
      </c>
      <c r="C557" t="str">
        <v>RB</v>
      </c>
      <c r="D557" s="13" t="str">
        <v>Audric Estime</v>
      </c>
      <c r="E557" s="13">
        <v>110.48505898089365</v>
      </c>
      <c r="F557" s="13">
        <v>6.4991211165231562</v>
      </c>
      <c r="H557">
        <v>555</v>
      </c>
      <c r="I557" t="str">
        <v>TE</v>
      </c>
      <c r="J557" t="str">
        <f t="shared" si="18"/>
        <v>NYG</v>
      </c>
      <c r="K557" s="10" t="str">
        <v>Greg Dulcich</v>
      </c>
      <c r="L557" s="10">
        <v>3.4101938459672763</v>
      </c>
      <c r="M557">
        <f>_xlfn.XLOOKUP(K557,[2]Sheet5!$F:$F,[2]Sheet5!$J:$J,"NA")</f>
        <v>94</v>
      </c>
      <c r="N557">
        <v>116</v>
      </c>
      <c r="O557">
        <v>22</v>
      </c>
    </row>
    <row r="558" spans="1:15" hidden="1" x14ac:dyDescent="0.35">
      <c r="A558" t="str">
        <v>DEN</v>
      </c>
      <c r="B558" t="str">
        <v>Denver Broncos</v>
      </c>
      <c r="C558" t="str">
        <v>RB</v>
      </c>
      <c r="D558" s="13" t="str">
        <v>Tyler Badie</v>
      </c>
      <c r="E558" s="13">
        <v>54.033500728421444</v>
      </c>
      <c r="F558" s="13">
        <v>3.1784412193189087</v>
      </c>
      <c r="H558">
        <v>556</v>
      </c>
      <c r="I558" t="str">
        <v>QB</v>
      </c>
      <c r="J558" t="str">
        <f t="shared" si="18"/>
        <v>WAS</v>
      </c>
      <c r="K558" s="10">
        <v>0</v>
      </c>
      <c r="L558" s="10">
        <v>3.4092949559335199</v>
      </c>
      <c r="M558" t="str">
        <f>_xlfn.XLOOKUP(K558,[2]Sheet5!$F:$F,[2]Sheet5!$J:$J,"NA")</f>
        <v>NA</v>
      </c>
      <c r="N558">
        <v>131</v>
      </c>
      <c r="O558" t="e">
        <v>#VALUE!</v>
      </c>
    </row>
    <row r="559" spans="1:15" hidden="1" x14ac:dyDescent="0.35">
      <c r="A559" t="str">
        <v>DEN</v>
      </c>
      <c r="B559" t="str">
        <v>Denver Broncos</v>
      </c>
      <c r="C559" t="str">
        <v>RB</v>
      </c>
      <c r="D559" s="13" t="str">
        <v>Blake Watson</v>
      </c>
      <c r="E559" s="13">
        <v>16.837174028277357</v>
      </c>
      <c r="F559" s="13">
        <v>0.99042200166337391</v>
      </c>
      <c r="H559">
        <v>557</v>
      </c>
      <c r="I559" t="str">
        <v>QB</v>
      </c>
      <c r="J559" t="str">
        <f t="shared" si="18"/>
        <v>WAS</v>
      </c>
      <c r="K559" s="10" t="str">
        <v>All Other</v>
      </c>
      <c r="L559" s="10">
        <v>3.3530603664041951</v>
      </c>
      <c r="M559" t="str">
        <f>_xlfn.XLOOKUP(K559,[2]Sheet5!$F:$F,[2]Sheet5!$J:$J,"NA")</f>
        <v>NA</v>
      </c>
      <c r="N559">
        <v>132</v>
      </c>
      <c r="O559" t="e">
        <v>#VALUE!</v>
      </c>
    </row>
    <row r="560" spans="1:15" hidden="1" x14ac:dyDescent="0.35">
      <c r="A560" t="str">
        <v>DEN</v>
      </c>
      <c r="B560" t="str">
        <v>Denver Broncos</v>
      </c>
      <c r="C560" t="str">
        <v>RB</v>
      </c>
      <c r="D560" s="13" t="str">
        <v>All Other</v>
      </c>
      <c r="E560" s="13">
        <v>6.627606916876335</v>
      </c>
      <c r="F560" s="13">
        <v>0.38985923040449028</v>
      </c>
      <c r="H560">
        <v>558</v>
      </c>
      <c r="I560" t="str">
        <v>QB</v>
      </c>
      <c r="J560" t="str">
        <f t="shared" si="18"/>
        <v>HOU</v>
      </c>
      <c r="K560" s="10" t="str">
        <v>Kedon Slovis</v>
      </c>
      <c r="L560" s="10">
        <v>3.324107949150604</v>
      </c>
      <c r="M560" t="str">
        <f>_xlfn.XLOOKUP(K560,[2]Sheet5!$F:$F,[2]Sheet5!$J:$J,"NA")</f>
        <v>NA</v>
      </c>
      <c r="N560">
        <v>133</v>
      </c>
      <c r="O560" t="e">
        <v>#VALUE!</v>
      </c>
    </row>
    <row r="561" spans="1:15" hidden="1" x14ac:dyDescent="0.35">
      <c r="A561" t="str">
        <v>DEN</v>
      </c>
      <c r="B561" t="str">
        <v>Denver Broncos</v>
      </c>
      <c r="C561" t="str">
        <v>RB</v>
      </c>
      <c r="D561" s="13">
        <v>0</v>
      </c>
      <c r="E561" s="13">
        <v>0</v>
      </c>
      <c r="F561" s="13">
        <v>0</v>
      </c>
      <c r="H561">
        <v>559</v>
      </c>
      <c r="I561" t="str">
        <v>QB</v>
      </c>
      <c r="J561" t="str">
        <f t="shared" si="18"/>
        <v>WAS</v>
      </c>
      <c r="K561" s="10" t="str">
        <v>All Other</v>
      </c>
      <c r="L561" s="10">
        <v>3.2913583526531887</v>
      </c>
      <c r="M561" t="str">
        <f>_xlfn.XLOOKUP(K561,[2]Sheet5!$F:$F,[2]Sheet5!$J:$J,"NA")</f>
        <v>NA</v>
      </c>
      <c r="N561">
        <v>134</v>
      </c>
      <c r="O561" t="e">
        <v>#VALUE!</v>
      </c>
    </row>
    <row r="562" spans="1:15" hidden="1" x14ac:dyDescent="0.35">
      <c r="A562" t="str">
        <v>DEN</v>
      </c>
      <c r="B562" t="str">
        <v>Denver Broncos</v>
      </c>
      <c r="C562" t="str">
        <v>RB</v>
      </c>
      <c r="D562" s="13">
        <v>0</v>
      </c>
      <c r="E562" s="13">
        <v>0</v>
      </c>
      <c r="F562" s="13">
        <v>0</v>
      </c>
      <c r="H562">
        <v>560</v>
      </c>
      <c r="I562" t="str">
        <v>TE</v>
      </c>
      <c r="J562" t="str">
        <f t="shared" si="18"/>
        <v>PHI</v>
      </c>
      <c r="K562" s="10" t="str">
        <v>Harrison Bryant</v>
      </c>
      <c r="L562" s="10">
        <v>3.2673293552832523</v>
      </c>
      <c r="M562">
        <f>_xlfn.XLOOKUP(K562,[2]Sheet5!$F:$F,[2]Sheet5!$J:$J,"NA")</f>
        <v>72</v>
      </c>
      <c r="N562">
        <v>117</v>
      </c>
      <c r="O562">
        <v>45</v>
      </c>
    </row>
    <row r="563" spans="1:15" hidden="1" x14ac:dyDescent="0.35">
      <c r="A563" t="str">
        <v>DEN</v>
      </c>
      <c r="B563" t="str">
        <v>Denver Broncos</v>
      </c>
      <c r="C563" t="str">
        <v>WR</v>
      </c>
      <c r="D563" s="13" t="str">
        <v>Courtland Sutton</v>
      </c>
      <c r="E563" s="13">
        <v>224.19964130158991</v>
      </c>
      <c r="F563" s="13">
        <v>13.18821419421117</v>
      </c>
      <c r="H563">
        <v>561</v>
      </c>
      <c r="I563" t="str">
        <v>TE</v>
      </c>
      <c r="J563" t="str">
        <f t="shared" si="18"/>
        <v>TEN</v>
      </c>
      <c r="K563" s="10" t="str">
        <v>Thomas Odukoya</v>
      </c>
      <c r="L563" s="10">
        <v>3.238572622338673</v>
      </c>
      <c r="M563" t="str">
        <f>_xlfn.XLOOKUP(K563,[2]Sheet5!$F:$F,[2]Sheet5!$J:$J,"NA")</f>
        <v>NA</v>
      </c>
      <c r="N563">
        <v>118</v>
      </c>
      <c r="O563" t="e">
        <v>#VALUE!</v>
      </c>
    </row>
    <row r="564" spans="1:15" hidden="1" x14ac:dyDescent="0.35">
      <c r="A564" t="str">
        <v>DEN</v>
      </c>
      <c r="B564" t="str">
        <v>Denver Broncos</v>
      </c>
      <c r="C564" t="str">
        <v>WR</v>
      </c>
      <c r="D564" s="13" t="str">
        <v>Marvin Mims</v>
      </c>
      <c r="E564" s="13">
        <v>102.13362561185629</v>
      </c>
      <c r="F564" s="13">
        <v>6.0078603301091933</v>
      </c>
      <c r="H564">
        <v>562</v>
      </c>
      <c r="I564" t="str">
        <v>QB</v>
      </c>
      <c r="J564" t="str">
        <f t="shared" si="18"/>
        <v>NYJ</v>
      </c>
      <c r="K564" s="10" t="str">
        <v>Adrian Martinez</v>
      </c>
      <c r="L564" s="10">
        <v>3.2357432365961536</v>
      </c>
      <c r="M564" t="str">
        <f>_xlfn.XLOOKUP(K564,[2]Sheet5!$F:$F,[2]Sheet5!$J:$J,"NA")</f>
        <v>NA</v>
      </c>
      <c r="N564">
        <v>135</v>
      </c>
      <c r="O564" t="e">
        <v>#VALUE!</v>
      </c>
    </row>
    <row r="565" spans="1:15" hidden="1" x14ac:dyDescent="0.35">
      <c r="A565" t="str">
        <v>DEN</v>
      </c>
      <c r="B565" t="str">
        <v>Denver Broncos</v>
      </c>
      <c r="C565" t="str">
        <v>WR</v>
      </c>
      <c r="D565" s="13" t="str">
        <v>Devaughn Vele</v>
      </c>
      <c r="E565" s="13">
        <v>96.645836831881383</v>
      </c>
      <c r="F565" s="13">
        <v>5.6850492254047875</v>
      </c>
      <c r="H565">
        <v>563</v>
      </c>
      <c r="I565" t="str">
        <v>QB</v>
      </c>
      <c r="J565" t="str">
        <f t="shared" si="18"/>
        <v>KC</v>
      </c>
      <c r="K565" s="10" t="str">
        <v>Bailey Zappe</v>
      </c>
      <c r="L565" s="10">
        <v>3.2155069469844504</v>
      </c>
      <c r="M565">
        <f>_xlfn.XLOOKUP(K565,[2]Sheet5!$F:$F,[2]Sheet5!$J:$J,"NA")</f>
        <v>63</v>
      </c>
      <c r="N565">
        <v>136</v>
      </c>
      <c r="O565">
        <v>73</v>
      </c>
    </row>
    <row r="566" spans="1:15" hidden="1" x14ac:dyDescent="0.35">
      <c r="A566" t="str">
        <v>DEN</v>
      </c>
      <c r="B566" t="str">
        <v>Denver Broncos</v>
      </c>
      <c r="C566" t="str">
        <v>WR</v>
      </c>
      <c r="D566" s="13" t="str">
        <v>Troy Franklin</v>
      </c>
      <c r="E566" s="13">
        <v>55.390733566236001</v>
      </c>
      <c r="F566" s="13">
        <v>3.258278445072706</v>
      </c>
      <c r="H566">
        <v>564</v>
      </c>
      <c r="I566" t="str">
        <v>QB</v>
      </c>
      <c r="J566" t="str">
        <f t="shared" si="18"/>
        <v>WAS</v>
      </c>
      <c r="K566" s="10" t="str">
        <v>All Other</v>
      </c>
      <c r="L566" s="10">
        <v>3.1975881591806927</v>
      </c>
      <c r="M566" t="str">
        <f>_xlfn.XLOOKUP(K566,[2]Sheet5!$F:$F,[2]Sheet5!$J:$J,"NA")</f>
        <v>NA</v>
      </c>
      <c r="N566">
        <v>137</v>
      </c>
      <c r="O566" t="e">
        <v>#VALUE!</v>
      </c>
    </row>
    <row r="567" spans="1:15" hidden="1" x14ac:dyDescent="0.35">
      <c r="A567" t="str">
        <v>DEN</v>
      </c>
      <c r="B567" t="str">
        <v>Denver Broncos</v>
      </c>
      <c r="C567" t="str">
        <v>WR</v>
      </c>
      <c r="D567" s="13" t="str">
        <v>All Other</v>
      </c>
      <c r="E567" s="13">
        <v>8.746894682194176</v>
      </c>
      <c r="F567" s="13">
        <v>0.51452321659965738</v>
      </c>
      <c r="H567">
        <v>565</v>
      </c>
      <c r="I567" t="str">
        <v>TE</v>
      </c>
      <c r="J567" t="str">
        <f t="shared" si="18"/>
        <v>DET</v>
      </c>
      <c r="K567" s="10" t="str">
        <v>Shane Zylstra</v>
      </c>
      <c r="L567" s="10">
        <v>3.1558865322232208</v>
      </c>
      <c r="M567">
        <f>_xlfn.XLOOKUP(K567,[2]Sheet5!$F:$F,[2]Sheet5!$J:$J,"NA")</f>
        <v>101</v>
      </c>
      <c r="N567">
        <v>119</v>
      </c>
      <c r="O567">
        <v>18</v>
      </c>
    </row>
    <row r="568" spans="1:15" hidden="1" x14ac:dyDescent="0.35">
      <c r="A568" t="str">
        <v>DEN</v>
      </c>
      <c r="B568" t="str">
        <v>Denver Broncos</v>
      </c>
      <c r="C568" t="str">
        <v>WR</v>
      </c>
      <c r="D568" s="13">
        <v>0</v>
      </c>
      <c r="E568" s="13">
        <v>0</v>
      </c>
      <c r="F568" s="13">
        <v>0</v>
      </c>
      <c r="H568">
        <v>566</v>
      </c>
      <c r="I568" t="str">
        <v>QB</v>
      </c>
      <c r="J568" t="str">
        <f t="shared" si="18"/>
        <v>WAS</v>
      </c>
      <c r="K568" s="10" t="str">
        <v>All Other</v>
      </c>
      <c r="L568" s="10">
        <v>3.1466158706223055</v>
      </c>
      <c r="M568" t="str">
        <f>_xlfn.XLOOKUP(K568,[2]Sheet5!$F:$F,[2]Sheet5!$J:$J,"NA")</f>
        <v>NA</v>
      </c>
      <c r="N568">
        <v>138</v>
      </c>
      <c r="O568" t="e">
        <v>#VALUE!</v>
      </c>
    </row>
    <row r="569" spans="1:15" hidden="1" x14ac:dyDescent="0.35">
      <c r="A569" t="str">
        <v>DEN</v>
      </c>
      <c r="B569" t="str">
        <v>Denver Broncos</v>
      </c>
      <c r="C569" t="str">
        <v>WR</v>
      </c>
      <c r="D569" s="13">
        <v>0</v>
      </c>
      <c r="E569" s="13">
        <v>0</v>
      </c>
      <c r="F569" s="13">
        <v>0</v>
      </c>
      <c r="H569">
        <v>567</v>
      </c>
      <c r="I569" t="str">
        <v>QB</v>
      </c>
      <c r="J569" t="str">
        <f t="shared" si="18"/>
        <v>NO</v>
      </c>
      <c r="K569" s="10" t="str">
        <v>Ben DiNucci</v>
      </c>
      <c r="L569" s="10">
        <v>3.1377450933332778</v>
      </c>
      <c r="M569" t="str">
        <f>_xlfn.XLOOKUP(K569,[2]Sheet5!$F:$F,[2]Sheet5!$J:$J,"NA")</f>
        <v>NA</v>
      </c>
      <c r="N569">
        <v>139</v>
      </c>
      <c r="O569" t="e">
        <v>#VALUE!</v>
      </c>
    </row>
    <row r="570" spans="1:15" hidden="1" x14ac:dyDescent="0.35">
      <c r="A570" t="str">
        <v>DEN</v>
      </c>
      <c r="B570" t="str">
        <v>Denver Broncos</v>
      </c>
      <c r="C570" t="str">
        <v>TE</v>
      </c>
      <c r="D570" s="13" t="str">
        <v>Evan Engram</v>
      </c>
      <c r="E570" s="13">
        <v>166.19165617258568</v>
      </c>
      <c r="F570" s="13">
        <v>9.7759797748579818</v>
      </c>
      <c r="H570">
        <v>568</v>
      </c>
      <c r="I570" t="str">
        <v>QB</v>
      </c>
      <c r="J570" t="str">
        <f t="shared" si="18"/>
        <v>WAS</v>
      </c>
      <c r="K570" s="10" t="str">
        <v>All Other</v>
      </c>
      <c r="L570" s="10">
        <v>3.0550659421415594</v>
      </c>
      <c r="M570" t="str">
        <f>_xlfn.XLOOKUP(K570,[2]Sheet5!$F:$F,[2]Sheet5!$J:$J,"NA")</f>
        <v>NA</v>
      </c>
      <c r="N570">
        <v>140</v>
      </c>
      <c r="O570" t="e">
        <v>#VALUE!</v>
      </c>
    </row>
    <row r="571" spans="1:15" hidden="1" x14ac:dyDescent="0.35">
      <c r="A571" t="str">
        <v>DEN</v>
      </c>
      <c r="B571" t="str">
        <v>Denver Broncos</v>
      </c>
      <c r="C571" t="str">
        <v>TE</v>
      </c>
      <c r="D571" s="13" t="str">
        <v>Adam Trautman</v>
      </c>
      <c r="E571" s="13">
        <v>45.893797087352254</v>
      </c>
      <c r="F571" s="13">
        <v>2.6996351227854269</v>
      </c>
      <c r="H571">
        <v>569</v>
      </c>
      <c r="I571" t="str">
        <v>QB</v>
      </c>
      <c r="J571" t="str">
        <f t="shared" si="18"/>
        <v>SEA</v>
      </c>
      <c r="K571" s="10" t="str">
        <v>Jaren Hall</v>
      </c>
      <c r="L571" s="10">
        <v>3.0514284238757843</v>
      </c>
      <c r="M571" t="str">
        <f>_xlfn.XLOOKUP(K571,[2]Sheet5!$F:$F,[2]Sheet5!$J:$J,"NA")</f>
        <v>NA</v>
      </c>
      <c r="N571">
        <v>141</v>
      </c>
      <c r="O571" t="e">
        <v>#VALUE!</v>
      </c>
    </row>
    <row r="572" spans="1:15" hidden="1" x14ac:dyDescent="0.35">
      <c r="A572" t="str">
        <v>DEN</v>
      </c>
      <c r="B572" t="str">
        <v>Denver Broncos</v>
      </c>
      <c r="C572" t="str">
        <v>TE</v>
      </c>
      <c r="D572" s="13" t="str">
        <v>Lucas Krull</v>
      </c>
      <c r="E572" s="13">
        <v>10.579098182550581</v>
      </c>
      <c r="F572" s="13">
        <v>0.6222998930912107</v>
      </c>
      <c r="H572">
        <v>570</v>
      </c>
      <c r="I572" t="str">
        <v>QB</v>
      </c>
      <c r="J572" t="str">
        <f t="shared" si="18"/>
        <v>WAS</v>
      </c>
      <c r="K572" s="10" t="str">
        <v>All Other</v>
      </c>
      <c r="L572" s="10">
        <v>3.0444130537845693</v>
      </c>
      <c r="M572" t="str">
        <f>_xlfn.XLOOKUP(K572,[2]Sheet5!$F:$F,[2]Sheet5!$J:$J,"NA")</f>
        <v>NA</v>
      </c>
      <c r="N572">
        <v>142</v>
      </c>
      <c r="O572" t="e">
        <v>#VALUE!</v>
      </c>
    </row>
    <row r="573" spans="1:15" hidden="1" x14ac:dyDescent="0.35">
      <c r="A573" t="str">
        <v>DEN</v>
      </c>
      <c r="B573" t="str">
        <v>Denver Broncos</v>
      </c>
      <c r="C573" t="str">
        <v>TE</v>
      </c>
      <c r="D573" s="13" t="str">
        <v>Nate Adkins</v>
      </c>
      <c r="E573" s="13">
        <v>4.0473575646323336</v>
      </c>
      <c r="F573" s="13">
        <v>0.23807985674307844</v>
      </c>
      <c r="H573">
        <v>571</v>
      </c>
      <c r="I573" t="str">
        <v>QB</v>
      </c>
      <c r="J573" t="str">
        <f t="shared" si="18"/>
        <v>WAS</v>
      </c>
      <c r="K573" s="10" t="str">
        <v>All Other</v>
      </c>
      <c r="L573" s="10">
        <v>3.030087973768842</v>
      </c>
      <c r="M573" t="str">
        <f>_xlfn.XLOOKUP(K573,[2]Sheet5!$F:$F,[2]Sheet5!$J:$J,"NA")</f>
        <v>NA</v>
      </c>
      <c r="N573">
        <v>143</v>
      </c>
      <c r="O573" t="e">
        <v>#VALUE!</v>
      </c>
    </row>
    <row r="574" spans="1:15" hidden="1" x14ac:dyDescent="0.35">
      <c r="A574" t="str">
        <v>DEN</v>
      </c>
      <c r="B574" t="str">
        <v>Denver Broncos</v>
      </c>
      <c r="C574" t="str">
        <v>TE</v>
      </c>
      <c r="D574" s="13" t="str">
        <v>All Other</v>
      </c>
      <c r="E574" s="13">
        <v>2.3109319525718779</v>
      </c>
      <c r="F574" s="13">
        <v>0.13593717368069869</v>
      </c>
      <c r="H574">
        <v>572</v>
      </c>
      <c r="I574" t="str">
        <v>QB</v>
      </c>
      <c r="J574" t="str">
        <f t="shared" si="18"/>
        <v>WAS</v>
      </c>
      <c r="K574" s="10" t="str">
        <v>All Other</v>
      </c>
      <c r="L574" s="10">
        <v>3.0243456939255102</v>
      </c>
      <c r="M574" t="str">
        <f>_xlfn.XLOOKUP(K574,[2]Sheet5!$F:$F,[2]Sheet5!$J:$J,"NA")</f>
        <v>NA</v>
      </c>
      <c r="N574">
        <v>144</v>
      </c>
      <c r="O574" t="e">
        <v>#VALUE!</v>
      </c>
    </row>
    <row r="575" spans="1:15" hidden="1" x14ac:dyDescent="0.35">
      <c r="A575" t="str">
        <v>DAL</v>
      </c>
      <c r="B575" t="str">
        <v>Dallas Cowboys</v>
      </c>
      <c r="C575" t="str">
        <v>QB</v>
      </c>
      <c r="D575" s="13" t="str">
        <v>Dak Prescott</v>
      </c>
      <c r="E575" s="13">
        <v>296.28677879761455</v>
      </c>
      <c r="F575" s="13">
        <v>17.428634046918503</v>
      </c>
      <c r="H575">
        <v>573</v>
      </c>
      <c r="I575" t="str">
        <v>TE</v>
      </c>
      <c r="J575" t="str">
        <f t="shared" si="18"/>
        <v>ATL</v>
      </c>
      <c r="K575" s="10" t="str">
        <v>Teagan Quitoriano</v>
      </c>
      <c r="L575" s="10">
        <v>3.0142263173200337</v>
      </c>
      <c r="M575" t="str">
        <f>_xlfn.XLOOKUP(K575,[2]Sheet5!$F:$F,[2]Sheet5!$J:$J,"NA")</f>
        <v>NA</v>
      </c>
      <c r="N575">
        <v>120</v>
      </c>
      <c r="O575" t="e">
        <v>#VALUE!</v>
      </c>
    </row>
    <row r="576" spans="1:15" hidden="1" x14ac:dyDescent="0.35">
      <c r="A576" t="str">
        <v>DAL</v>
      </c>
      <c r="B576" t="str">
        <v>Dallas Cowboys</v>
      </c>
      <c r="C576" t="str">
        <v>QB</v>
      </c>
      <c r="D576" s="13" t="str">
        <v>Joe Milton</v>
      </c>
      <c r="E576" s="13">
        <v>13.860326671813258</v>
      </c>
      <c r="F576" s="13">
        <v>0.81531333363607406</v>
      </c>
      <c r="H576">
        <v>574</v>
      </c>
      <c r="I576" t="str">
        <v>TE</v>
      </c>
      <c r="J576" t="str">
        <f t="shared" si="18"/>
        <v>IND</v>
      </c>
      <c r="K576" s="10" t="str">
        <v>Jelani Woods</v>
      </c>
      <c r="L576" s="10">
        <v>2.9991699159938849</v>
      </c>
      <c r="M576" t="str">
        <f>_xlfn.XLOOKUP(K576,[2]Sheet5!$F:$F,[2]Sheet5!$J:$J,"NA")</f>
        <v>NA</v>
      </c>
      <c r="N576">
        <v>121</v>
      </c>
      <c r="O576" t="e">
        <v>#VALUE!</v>
      </c>
    </row>
    <row r="577" spans="1:15" hidden="1" x14ac:dyDescent="0.35">
      <c r="A577" t="str">
        <v>DAL</v>
      </c>
      <c r="B577" t="str">
        <v>Dallas Cowboys</v>
      </c>
      <c r="C577" t="str">
        <v>QB</v>
      </c>
      <c r="D577" s="13" t="str">
        <v>Will Grier</v>
      </c>
      <c r="E577" s="13">
        <v>4.3468420638169949</v>
      </c>
      <c r="F577" s="13">
        <v>0.255696591989235</v>
      </c>
      <c r="H577">
        <v>575</v>
      </c>
      <c r="I577" t="str">
        <v>QB</v>
      </c>
      <c r="J577" t="str">
        <f t="shared" si="18"/>
        <v>BUF</v>
      </c>
      <c r="K577" s="10" t="str">
        <v>Shane Buechele</v>
      </c>
      <c r="L577" s="10">
        <v>2.9938310613129215</v>
      </c>
      <c r="M577" t="str">
        <f>_xlfn.XLOOKUP(K577,[2]Sheet5!$F:$F,[2]Sheet5!$J:$J,"NA")</f>
        <v>NA</v>
      </c>
      <c r="N577">
        <v>145</v>
      </c>
      <c r="O577" t="e">
        <v>#VALUE!</v>
      </c>
    </row>
    <row r="578" spans="1:15" hidden="1" x14ac:dyDescent="0.35">
      <c r="A578" t="str">
        <v>DAL</v>
      </c>
      <c r="B578" t="str">
        <v>Dallas Cowboys</v>
      </c>
      <c r="C578" t="str">
        <v>QB</v>
      </c>
      <c r="D578" s="13" t="str">
        <v>All Other</v>
      </c>
      <c r="E578" s="13">
        <v>3.3530603664041951</v>
      </c>
      <c r="F578" s="13">
        <v>0.1972388450825997</v>
      </c>
      <c r="H578">
        <v>576</v>
      </c>
      <c r="I578" t="str">
        <v>QB</v>
      </c>
      <c r="J578" t="str">
        <f t="shared" si="18"/>
        <v>WAS</v>
      </c>
      <c r="K578" s="10" t="str">
        <v>All Other</v>
      </c>
      <c r="L578" s="10">
        <v>2.9820998567459354</v>
      </c>
      <c r="M578" t="str">
        <f>_xlfn.XLOOKUP(K578,[2]Sheet5!$F:$F,[2]Sheet5!$J:$J,"NA")</f>
        <v>NA</v>
      </c>
      <c r="N578">
        <v>146</v>
      </c>
      <c r="O578" t="e">
        <v>#VALUE!</v>
      </c>
    </row>
    <row r="579" spans="1:15" hidden="1" x14ac:dyDescent="0.35">
      <c r="A579" t="str">
        <v>DAL</v>
      </c>
      <c r="B579" t="str">
        <v>Dallas Cowboys</v>
      </c>
      <c r="C579" t="str">
        <v>QB</v>
      </c>
      <c r="D579" s="13">
        <v>0</v>
      </c>
      <c r="E579" s="13">
        <v>5.8268364893401632</v>
      </c>
      <c r="F579" s="13">
        <v>0.34275508760824491</v>
      </c>
      <c r="H579">
        <v>577</v>
      </c>
      <c r="I579" t="str">
        <v>QB</v>
      </c>
      <c r="J579" t="str">
        <f t="shared" si="18"/>
        <v>WAS</v>
      </c>
      <c r="K579" s="10" t="str">
        <v>All Other</v>
      </c>
      <c r="L579" s="10">
        <v>2.9524676976289572</v>
      </c>
      <c r="M579" t="str">
        <f>_xlfn.XLOOKUP(K579,[2]Sheet5!$F:$F,[2]Sheet5!$J:$J,"NA")</f>
        <v>NA</v>
      </c>
      <c r="N579">
        <v>147</v>
      </c>
      <c r="O579" t="e">
        <v>#VALUE!</v>
      </c>
    </row>
    <row r="580" spans="1:15" hidden="1" x14ac:dyDescent="0.35">
      <c r="A580" t="str">
        <v>DAL</v>
      </c>
      <c r="B580" t="str">
        <v>Dallas Cowboys</v>
      </c>
      <c r="C580" t="str">
        <v>QB</v>
      </c>
      <c r="D580" s="13">
        <v>0</v>
      </c>
      <c r="E580" s="13">
        <v>0</v>
      </c>
      <c r="F580" s="13">
        <v>0</v>
      </c>
      <c r="H580">
        <v>578</v>
      </c>
      <c r="I580" t="str">
        <v>TE</v>
      </c>
      <c r="J580" t="str">
        <f t="shared" ref="J580:J643" si="19">_xlfn.XLOOKUP(K580,D:D,A:A)</f>
        <v>NE</v>
      </c>
      <c r="K580" s="10" t="str">
        <v>Jack Westover</v>
      </c>
      <c r="L580" s="10">
        <v>2.929945598749164</v>
      </c>
      <c r="M580" t="str">
        <f>_xlfn.XLOOKUP(K580,[2]Sheet5!$F:$F,[2]Sheet5!$J:$J,"NA")</f>
        <v>NA</v>
      </c>
      <c r="N580">
        <v>122</v>
      </c>
      <c r="O580" t="e">
        <v>#VALUE!</v>
      </c>
    </row>
    <row r="581" spans="1:15" hidden="1" x14ac:dyDescent="0.35">
      <c r="A581" t="str">
        <v>DAL</v>
      </c>
      <c r="B581" t="str">
        <v>Dallas Cowboys</v>
      </c>
      <c r="C581" t="str">
        <v>QB</v>
      </c>
      <c r="D581" s="13">
        <v>0</v>
      </c>
      <c r="E581" s="13">
        <v>0</v>
      </c>
      <c r="F581" s="13">
        <v>0</v>
      </c>
      <c r="H581">
        <v>579</v>
      </c>
      <c r="I581" t="str">
        <v>QB</v>
      </c>
      <c r="J581" t="str">
        <f t="shared" si="19"/>
        <v>DET</v>
      </c>
      <c r="K581" s="10" t="str">
        <v>Jake Fromm</v>
      </c>
      <c r="L581" s="10">
        <v>2.9039778757233092</v>
      </c>
      <c r="M581" t="str">
        <f>_xlfn.XLOOKUP(K581,[2]Sheet5!$F:$F,[2]Sheet5!$J:$J,"NA")</f>
        <v>NA</v>
      </c>
      <c r="N581">
        <v>148</v>
      </c>
      <c r="O581" t="e">
        <v>#VALUE!</v>
      </c>
    </row>
    <row r="582" spans="1:15" hidden="1" x14ac:dyDescent="0.35">
      <c r="A582" t="str">
        <v>DAL</v>
      </c>
      <c r="B582" t="str">
        <v>Dallas Cowboys</v>
      </c>
      <c r="C582" t="str">
        <v>RB</v>
      </c>
      <c r="D582" s="13" t="str">
        <v>Javonte Williams</v>
      </c>
      <c r="E582" s="13">
        <v>211.04875101262786</v>
      </c>
      <c r="F582" s="13">
        <v>12.414632412507521</v>
      </c>
      <c r="H582">
        <v>580</v>
      </c>
      <c r="I582" t="str">
        <v>TE</v>
      </c>
      <c r="J582" t="str">
        <f t="shared" si="19"/>
        <v>CHI</v>
      </c>
      <c r="K582" s="10" t="str">
        <v>Joel Wilson</v>
      </c>
      <c r="L582" s="10">
        <v>2.9002382016276185</v>
      </c>
      <c r="M582" t="str">
        <f>_xlfn.XLOOKUP(K582,[2]Sheet5!$F:$F,[2]Sheet5!$J:$J,"NA")</f>
        <v>NA</v>
      </c>
      <c r="N582">
        <v>123</v>
      </c>
      <c r="O582" t="e">
        <v>#VALUE!</v>
      </c>
    </row>
    <row r="583" spans="1:15" hidden="1" x14ac:dyDescent="0.35">
      <c r="A583" t="str">
        <v>DAL</v>
      </c>
      <c r="B583" t="str">
        <v>Dallas Cowboys</v>
      </c>
      <c r="C583" t="str">
        <v>RB</v>
      </c>
      <c r="D583" s="13" t="str">
        <v>Miles Sanders</v>
      </c>
      <c r="E583" s="13">
        <v>154.14389967879271</v>
      </c>
      <c r="F583" s="13">
        <v>9.0672882163995716</v>
      </c>
      <c r="H583">
        <v>581</v>
      </c>
      <c r="I583" t="str">
        <v>QB</v>
      </c>
      <c r="J583" t="str">
        <f t="shared" si="19"/>
        <v>WAS</v>
      </c>
      <c r="K583" s="10" t="str">
        <v>All Other</v>
      </c>
      <c r="L583" s="10">
        <v>2.892762165329168</v>
      </c>
      <c r="M583" t="str">
        <f>_xlfn.XLOOKUP(K583,[2]Sheet5!$F:$F,[2]Sheet5!$J:$J,"NA")</f>
        <v>NA</v>
      </c>
      <c r="N583">
        <v>149</v>
      </c>
      <c r="O583" t="e">
        <v>#VALUE!</v>
      </c>
    </row>
    <row r="584" spans="1:15" hidden="1" x14ac:dyDescent="0.35">
      <c r="A584" t="str">
        <v>DAL</v>
      </c>
      <c r="B584" t="str">
        <v>Dallas Cowboys</v>
      </c>
      <c r="C584" t="str">
        <v>RB</v>
      </c>
      <c r="D584" s="13" t="str">
        <v>Deuce Vaughn</v>
      </c>
      <c r="E584" s="13">
        <v>31.645227106500059</v>
      </c>
      <c r="F584" s="13">
        <v>1.86148394744118</v>
      </c>
      <c r="H584">
        <v>582</v>
      </c>
      <c r="I584" t="str">
        <v>QB</v>
      </c>
      <c r="J584" t="str">
        <f t="shared" si="19"/>
        <v>WAS</v>
      </c>
      <c r="K584" s="10">
        <v>0</v>
      </c>
      <c r="L584" s="10">
        <v>2.7651450768828809</v>
      </c>
      <c r="M584" t="str">
        <f>_xlfn.XLOOKUP(K584,[2]Sheet5!$F:$F,[2]Sheet5!$J:$J,"NA")</f>
        <v>NA</v>
      </c>
      <c r="N584">
        <v>150</v>
      </c>
      <c r="O584" t="e">
        <v>#VALUE!</v>
      </c>
    </row>
    <row r="585" spans="1:15" hidden="1" x14ac:dyDescent="0.35">
      <c r="A585" t="str">
        <v>DAL</v>
      </c>
      <c r="B585" t="str">
        <v>Dallas Cowboys</v>
      </c>
      <c r="C585" t="str">
        <v>RB</v>
      </c>
      <c r="D585" s="13" t="str">
        <v>Malik Davis</v>
      </c>
      <c r="E585" s="13">
        <v>23.428088188065736</v>
      </c>
      <c r="F585" s="13">
        <v>1.3781228345921022</v>
      </c>
      <c r="H585">
        <v>583</v>
      </c>
      <c r="I585" t="str">
        <v>TE</v>
      </c>
      <c r="J585" t="str">
        <f t="shared" si="19"/>
        <v>BAL</v>
      </c>
      <c r="K585" s="10" t="str">
        <v>Zaire Mitchell-Paden</v>
      </c>
      <c r="L585" s="10">
        <v>2.7404352365945126</v>
      </c>
      <c r="M585" t="str">
        <f>_xlfn.XLOOKUP(K585,[2]Sheet5!$F:$F,[2]Sheet5!$J:$J,"NA")</f>
        <v>NA</v>
      </c>
      <c r="N585">
        <v>124</v>
      </c>
      <c r="O585" t="e">
        <v>#VALUE!</v>
      </c>
    </row>
    <row r="586" spans="1:15" hidden="1" x14ac:dyDescent="0.35">
      <c r="A586" t="str">
        <v>DAL</v>
      </c>
      <c r="B586" t="str">
        <v>Dallas Cowboys</v>
      </c>
      <c r="C586" t="str">
        <v>RB</v>
      </c>
      <c r="D586" s="13" t="str">
        <v>All Other</v>
      </c>
      <c r="E586" s="13">
        <v>5.9741005024706988</v>
      </c>
      <c r="F586" s="13">
        <v>0.35141767661592344</v>
      </c>
      <c r="H586">
        <v>584</v>
      </c>
      <c r="I586" t="str">
        <v>QB</v>
      </c>
      <c r="J586" t="str">
        <f t="shared" si="19"/>
        <v>WAS</v>
      </c>
      <c r="K586" s="10" t="str">
        <v>All Other</v>
      </c>
      <c r="L586" s="10">
        <v>2.7348981410583919</v>
      </c>
      <c r="M586" t="str">
        <f>_xlfn.XLOOKUP(K586,[2]Sheet5!$F:$F,[2]Sheet5!$J:$J,"NA")</f>
        <v>NA</v>
      </c>
      <c r="N586">
        <v>151</v>
      </c>
      <c r="O586" t="e">
        <v>#VALUE!</v>
      </c>
    </row>
    <row r="587" spans="1:15" hidden="1" x14ac:dyDescent="0.35">
      <c r="A587" t="str">
        <v>DAL</v>
      </c>
      <c r="B587" t="str">
        <v>Dallas Cowboys</v>
      </c>
      <c r="C587" t="str">
        <v>RB</v>
      </c>
      <c r="D587" s="13">
        <v>0</v>
      </c>
      <c r="E587" s="13">
        <v>0</v>
      </c>
      <c r="F587" s="13">
        <v>0</v>
      </c>
      <c r="H587">
        <v>585</v>
      </c>
      <c r="I587" t="str">
        <v>QB</v>
      </c>
      <c r="J587" t="str">
        <f t="shared" si="19"/>
        <v>WAS</v>
      </c>
      <c r="K587" s="10" t="str">
        <v>Sam Hartman</v>
      </c>
      <c r="L587" s="10">
        <v>2.7063758287031932</v>
      </c>
      <c r="M587" t="str">
        <f>_xlfn.XLOOKUP(K587,[2]Sheet5!$F:$F,[2]Sheet5!$J:$J,"NA")</f>
        <v>NA</v>
      </c>
      <c r="N587">
        <v>152</v>
      </c>
      <c r="O587" t="e">
        <v>#VALUE!</v>
      </c>
    </row>
    <row r="588" spans="1:15" hidden="1" x14ac:dyDescent="0.35">
      <c r="A588" t="str">
        <v>DAL</v>
      </c>
      <c r="B588" t="str">
        <v>Dallas Cowboys</v>
      </c>
      <c r="C588" t="str">
        <v>RB</v>
      </c>
      <c r="D588" s="13">
        <v>0</v>
      </c>
      <c r="E588" s="13">
        <v>0</v>
      </c>
      <c r="F588" s="13">
        <v>0</v>
      </c>
      <c r="H588">
        <v>586</v>
      </c>
      <c r="I588" t="str">
        <v>QB</v>
      </c>
      <c r="J588" t="str">
        <f t="shared" si="19"/>
        <v>WAS</v>
      </c>
      <c r="K588" s="10">
        <v>0</v>
      </c>
      <c r="L588" s="10">
        <v>2.7052630500054526</v>
      </c>
      <c r="M588" t="str">
        <f>_xlfn.XLOOKUP(K588,[2]Sheet5!$F:$F,[2]Sheet5!$J:$J,"NA")</f>
        <v>NA</v>
      </c>
      <c r="N588">
        <v>153</v>
      </c>
      <c r="O588" t="e">
        <v>#VALUE!</v>
      </c>
    </row>
    <row r="589" spans="1:15" hidden="1" x14ac:dyDescent="0.35">
      <c r="A589" t="str">
        <v>DAL</v>
      </c>
      <c r="B589" t="str">
        <v>Dallas Cowboys</v>
      </c>
      <c r="C589" t="str">
        <v>WR</v>
      </c>
      <c r="D589" s="13" t="str">
        <v>CeeDee Lamb</v>
      </c>
      <c r="E589" s="13">
        <v>281.21368558935563</v>
      </c>
      <c r="F589" s="13">
        <v>16.541981505256214</v>
      </c>
      <c r="H589">
        <v>587</v>
      </c>
      <c r="I589" t="str">
        <v>TE</v>
      </c>
      <c r="J589" t="str">
        <f t="shared" si="19"/>
        <v>WAS</v>
      </c>
      <c r="K589" s="10" t="str">
        <v>All Other</v>
      </c>
      <c r="L589" s="10">
        <v>2.7039968518515858</v>
      </c>
      <c r="M589" t="str">
        <f>_xlfn.XLOOKUP(K589,[2]Sheet5!$F:$F,[2]Sheet5!$J:$J,"NA")</f>
        <v>NA</v>
      </c>
      <c r="N589">
        <v>125</v>
      </c>
      <c r="O589" t="e">
        <v>#VALUE!</v>
      </c>
    </row>
    <row r="590" spans="1:15" hidden="1" x14ac:dyDescent="0.35">
      <c r="A590" t="str">
        <v>DAL</v>
      </c>
      <c r="B590" t="str">
        <v>Dallas Cowboys</v>
      </c>
      <c r="C590" t="str">
        <v>WR</v>
      </c>
      <c r="D590" s="13" t="str">
        <v>Jalen Tolbert</v>
      </c>
      <c r="E590" s="13">
        <v>111.53442432149592</v>
      </c>
      <c r="F590" s="13">
        <v>6.5608484894997599</v>
      </c>
      <c r="H590">
        <v>588</v>
      </c>
      <c r="I590" t="str">
        <v>QB</v>
      </c>
      <c r="J590" t="str">
        <f t="shared" si="19"/>
        <v>KC</v>
      </c>
      <c r="K590" s="10" t="str">
        <v>Chris Oladokun</v>
      </c>
      <c r="L590" s="10">
        <v>2.5752448524324891</v>
      </c>
      <c r="M590">
        <f>_xlfn.XLOOKUP(K590,[2]Sheet5!$F:$F,[2]Sheet5!$J:$J,"NA")</f>
        <v>72</v>
      </c>
      <c r="N590">
        <v>154</v>
      </c>
      <c r="O590">
        <v>82</v>
      </c>
    </row>
    <row r="591" spans="1:15" hidden="1" x14ac:dyDescent="0.35">
      <c r="A591" t="str">
        <v>DAL</v>
      </c>
      <c r="B591" t="str">
        <v>Dallas Cowboys</v>
      </c>
      <c r="C591" t="str">
        <v>WR</v>
      </c>
      <c r="D591" s="13" t="str">
        <v>KaVontae Turpin</v>
      </c>
      <c r="E591" s="13">
        <v>85.464067848744847</v>
      </c>
      <c r="F591" s="13">
        <v>5.0272981087496973</v>
      </c>
      <c r="H591">
        <v>589</v>
      </c>
      <c r="I591" t="str">
        <v>QB</v>
      </c>
      <c r="J591" t="str">
        <f t="shared" si="19"/>
        <v>WAS</v>
      </c>
      <c r="K591" s="10" t="str">
        <v>All Other</v>
      </c>
      <c r="L591" s="10">
        <v>2.5734258415161451</v>
      </c>
      <c r="M591" t="str">
        <f>_xlfn.XLOOKUP(K591,[2]Sheet5!$F:$F,[2]Sheet5!$J:$J,"NA")</f>
        <v>NA</v>
      </c>
      <c r="N591">
        <v>155</v>
      </c>
      <c r="O591" t="e">
        <v>#VALUE!</v>
      </c>
    </row>
    <row r="592" spans="1:15" hidden="1" x14ac:dyDescent="0.35">
      <c r="A592" t="str">
        <v>DAL</v>
      </c>
      <c r="B592" t="str">
        <v>Dallas Cowboys</v>
      </c>
      <c r="C592" t="str">
        <v>WR</v>
      </c>
      <c r="D592" s="13" t="str">
        <v>Ryan Flournoy</v>
      </c>
      <c r="E592" s="13">
        <v>51.220178167098872</v>
      </c>
      <c r="F592" s="13">
        <v>3.0129516568881689</v>
      </c>
      <c r="H592">
        <v>590</v>
      </c>
      <c r="I592" t="str">
        <v>TE</v>
      </c>
      <c r="J592" t="str">
        <f t="shared" si="19"/>
        <v>WAS</v>
      </c>
      <c r="K592" s="10" t="str">
        <v>All Other</v>
      </c>
      <c r="L592" s="10">
        <v>2.4775736670669266</v>
      </c>
      <c r="M592" t="str">
        <f>_xlfn.XLOOKUP(K592,[2]Sheet5!$F:$F,[2]Sheet5!$J:$J,"NA")</f>
        <v>NA</v>
      </c>
      <c r="N592">
        <v>126</v>
      </c>
      <c r="O592" t="e">
        <v>#VALUE!</v>
      </c>
    </row>
    <row r="593" spans="1:15" hidden="1" x14ac:dyDescent="0.35">
      <c r="A593" t="str">
        <v>DAL</v>
      </c>
      <c r="B593" t="str">
        <v>Dallas Cowboys</v>
      </c>
      <c r="C593" t="str">
        <v>WR</v>
      </c>
      <c r="D593" s="13" t="str">
        <v>All Other</v>
      </c>
      <c r="E593" s="13">
        <v>8.9434141426419149</v>
      </c>
      <c r="F593" s="13">
        <v>0.52608318486128913</v>
      </c>
      <c r="H593">
        <v>591</v>
      </c>
      <c r="I593" t="str">
        <v>TE</v>
      </c>
      <c r="J593" t="str">
        <f t="shared" si="19"/>
        <v>WAS</v>
      </c>
      <c r="K593" s="10" t="str">
        <v>All Other</v>
      </c>
      <c r="L593" s="10">
        <v>2.3994179491044272</v>
      </c>
      <c r="M593" t="str">
        <f>_xlfn.XLOOKUP(K593,[2]Sheet5!$F:$F,[2]Sheet5!$J:$J,"NA")</f>
        <v>NA</v>
      </c>
      <c r="N593">
        <v>127</v>
      </c>
      <c r="O593" t="e">
        <v>#VALUE!</v>
      </c>
    </row>
    <row r="594" spans="1:15" hidden="1" x14ac:dyDescent="0.35">
      <c r="A594" t="str">
        <v>DAL</v>
      </c>
      <c r="B594" t="str">
        <v>Dallas Cowboys</v>
      </c>
      <c r="C594" t="str">
        <v>WR</v>
      </c>
      <c r="D594" s="13">
        <v>0</v>
      </c>
      <c r="E594" s="13">
        <v>0</v>
      </c>
      <c r="F594" s="13">
        <v>0</v>
      </c>
      <c r="H594">
        <v>592</v>
      </c>
      <c r="I594" t="str">
        <v>TE</v>
      </c>
      <c r="J594" t="str">
        <f t="shared" si="19"/>
        <v>WAS</v>
      </c>
      <c r="K594" s="10" t="str">
        <v>All Other</v>
      </c>
      <c r="L594" s="10">
        <v>2.3221682784535354</v>
      </c>
      <c r="M594" t="str">
        <f>_xlfn.XLOOKUP(K594,[2]Sheet5!$F:$F,[2]Sheet5!$J:$J,"NA")</f>
        <v>NA</v>
      </c>
      <c r="N594">
        <v>128</v>
      </c>
      <c r="O594" t="e">
        <v>#VALUE!</v>
      </c>
    </row>
    <row r="595" spans="1:15" hidden="1" x14ac:dyDescent="0.35">
      <c r="A595" t="str">
        <v>DAL</v>
      </c>
      <c r="B595" t="str">
        <v>Dallas Cowboys</v>
      </c>
      <c r="C595" t="str">
        <v>WR</v>
      </c>
      <c r="D595" s="13">
        <v>0</v>
      </c>
      <c r="E595" s="13">
        <v>0</v>
      </c>
      <c r="F595" s="13">
        <v>0</v>
      </c>
      <c r="H595">
        <v>593</v>
      </c>
      <c r="I595" t="str">
        <v>TE</v>
      </c>
      <c r="J595" t="str">
        <f t="shared" si="19"/>
        <v>WAS</v>
      </c>
      <c r="K595" s="10" t="str">
        <v>All Other</v>
      </c>
      <c r="L595" s="10">
        <v>2.3109319525718779</v>
      </c>
      <c r="M595" t="str">
        <f>_xlfn.XLOOKUP(K595,[2]Sheet5!$F:$F,[2]Sheet5!$J:$J,"NA")</f>
        <v>NA</v>
      </c>
      <c r="N595">
        <v>129</v>
      </c>
      <c r="O595" t="e">
        <v>#VALUE!</v>
      </c>
    </row>
    <row r="596" spans="1:15" hidden="1" x14ac:dyDescent="0.35">
      <c r="A596" t="str">
        <v>DAL</v>
      </c>
      <c r="B596" t="str">
        <v>Dallas Cowboys</v>
      </c>
      <c r="C596" t="str">
        <v>TE</v>
      </c>
      <c r="D596" s="13" t="str">
        <v>Jake Ferguson</v>
      </c>
      <c r="E596" s="13">
        <v>160.01687483496391</v>
      </c>
      <c r="F596" s="13">
        <v>9.4127573432331708</v>
      </c>
      <c r="H596">
        <v>594</v>
      </c>
      <c r="I596" t="str">
        <v>TE</v>
      </c>
      <c r="J596" t="str">
        <f t="shared" si="19"/>
        <v>WAS</v>
      </c>
      <c r="K596" s="10" t="str">
        <v>All Other</v>
      </c>
      <c r="L596" s="10">
        <v>2.3096887585829906</v>
      </c>
      <c r="M596" t="str">
        <f>_xlfn.XLOOKUP(K596,[2]Sheet5!$F:$F,[2]Sheet5!$J:$J,"NA")</f>
        <v>NA</v>
      </c>
      <c r="N596">
        <v>130</v>
      </c>
      <c r="O596" t="e">
        <v>#VALUE!</v>
      </c>
    </row>
    <row r="597" spans="1:15" hidden="1" x14ac:dyDescent="0.35">
      <c r="A597" t="str">
        <v>DAL</v>
      </c>
      <c r="B597" t="str">
        <v>Dallas Cowboys</v>
      </c>
      <c r="C597" t="str">
        <v>TE</v>
      </c>
      <c r="D597" s="13" t="str">
        <v>Luke Schoonmaker</v>
      </c>
      <c r="E597" s="13">
        <v>43.203389897121994</v>
      </c>
      <c r="F597" s="13">
        <v>2.5413758763012937</v>
      </c>
      <c r="H597">
        <v>595</v>
      </c>
      <c r="I597" t="str">
        <v>TE</v>
      </c>
      <c r="J597" t="str">
        <f t="shared" si="19"/>
        <v>WAS</v>
      </c>
      <c r="K597" s="10" t="str">
        <v>All Other</v>
      </c>
      <c r="L597" s="10">
        <v>2.2387011501242826</v>
      </c>
      <c r="M597" t="str">
        <f>_xlfn.XLOOKUP(K597,[2]Sheet5!$F:$F,[2]Sheet5!$J:$J,"NA")</f>
        <v>NA</v>
      </c>
      <c r="N597">
        <v>131</v>
      </c>
      <c r="O597" t="e">
        <v>#VALUE!</v>
      </c>
    </row>
    <row r="598" spans="1:15" hidden="1" x14ac:dyDescent="0.35">
      <c r="A598" t="str">
        <v>DAL</v>
      </c>
      <c r="B598" t="str">
        <v>Dallas Cowboys</v>
      </c>
      <c r="C598" t="str">
        <v>TE</v>
      </c>
      <c r="D598" s="13" t="str">
        <v>Brevyn Spann-Ford</v>
      </c>
      <c r="E598" s="13">
        <v>11.023604995882334</v>
      </c>
      <c r="F598" s="13">
        <v>0.64844735269896081</v>
      </c>
      <c r="H598">
        <v>596</v>
      </c>
      <c r="I598" t="str">
        <v>TE</v>
      </c>
      <c r="J598" t="str">
        <f t="shared" si="19"/>
        <v>WAS</v>
      </c>
      <c r="K598" s="10" t="str">
        <v>All Other</v>
      </c>
      <c r="L598" s="10">
        <v>2.2124604946247879</v>
      </c>
      <c r="M598" t="str">
        <f>_xlfn.XLOOKUP(K598,[2]Sheet5!$F:$F,[2]Sheet5!$J:$J,"NA")</f>
        <v>NA</v>
      </c>
      <c r="N598">
        <v>132</v>
      </c>
      <c r="O598" t="e">
        <v>#VALUE!</v>
      </c>
    </row>
    <row r="599" spans="1:15" hidden="1" x14ac:dyDescent="0.35">
      <c r="A599" t="str">
        <v>DAL</v>
      </c>
      <c r="B599" t="str">
        <v>Dallas Cowboys</v>
      </c>
      <c r="C599" t="str">
        <v>TE</v>
      </c>
      <c r="D599" s="13" t="str">
        <v>Princeton Fant</v>
      </c>
      <c r="E599" s="13">
        <v>4.2073851346771391</v>
      </c>
      <c r="F599" s="13">
        <v>0.24749324321630231</v>
      </c>
      <c r="H599">
        <v>597</v>
      </c>
      <c r="I599" t="str">
        <v>TE</v>
      </c>
      <c r="J599" t="str">
        <f t="shared" si="19"/>
        <v>WAS</v>
      </c>
      <c r="K599" s="10" t="str">
        <v>All Other</v>
      </c>
      <c r="L599" s="10">
        <v>2.2081351537934384</v>
      </c>
      <c r="M599" t="str">
        <f>_xlfn.XLOOKUP(K599,[2]Sheet5!$F:$F,[2]Sheet5!$J:$J,"NA")</f>
        <v>NA</v>
      </c>
      <c r="N599">
        <v>133</v>
      </c>
      <c r="O599" t="e">
        <v>#VALUE!</v>
      </c>
    </row>
    <row r="600" spans="1:15" hidden="1" x14ac:dyDescent="0.35">
      <c r="A600" t="str">
        <v>DAL</v>
      </c>
      <c r="B600" t="str">
        <v>Dallas Cowboys</v>
      </c>
      <c r="C600" t="str">
        <v>TE</v>
      </c>
      <c r="D600" s="13" t="str">
        <v>All Other</v>
      </c>
      <c r="E600" s="13">
        <v>2.3994179491044272</v>
      </c>
      <c r="F600" s="13">
        <v>0.14114223230026043</v>
      </c>
      <c r="H600">
        <v>598</v>
      </c>
      <c r="I600" t="str">
        <v>TE</v>
      </c>
      <c r="J600" t="str">
        <f t="shared" si="19"/>
        <v>WAS</v>
      </c>
      <c r="K600" s="10" t="str">
        <v>All Other</v>
      </c>
      <c r="L600" s="10">
        <v>2.177580267563318</v>
      </c>
      <c r="M600" t="str">
        <f>_xlfn.XLOOKUP(K600,[2]Sheet5!$F:$F,[2]Sheet5!$J:$J,"NA")</f>
        <v>NA</v>
      </c>
      <c r="N600">
        <v>134</v>
      </c>
      <c r="O600" t="e">
        <v>#VALUE!</v>
      </c>
    </row>
    <row r="601" spans="1:15" hidden="1" x14ac:dyDescent="0.35">
      <c r="A601" t="str">
        <v>CLE</v>
      </c>
      <c r="B601" t="str">
        <v>Cleveland Browns</v>
      </c>
      <c r="C601" t="str">
        <v>QB</v>
      </c>
      <c r="D601" s="13" t="str">
        <v>Deshaun Watson</v>
      </c>
      <c r="E601" s="13">
        <v>308.91319492673222</v>
      </c>
      <c r="F601" s="13">
        <v>18.171364407454835</v>
      </c>
      <c r="H601">
        <v>599</v>
      </c>
      <c r="I601" t="str">
        <v>TE</v>
      </c>
      <c r="J601" t="str">
        <f t="shared" si="19"/>
        <v>WAS</v>
      </c>
      <c r="K601" s="10">
        <v>0</v>
      </c>
      <c r="L601" s="10">
        <v>2.1436289237182535</v>
      </c>
      <c r="M601" t="str">
        <f>_xlfn.XLOOKUP(K601,[2]Sheet5!$F:$F,[2]Sheet5!$J:$J,"NA")</f>
        <v>NA</v>
      </c>
      <c r="N601">
        <v>135</v>
      </c>
      <c r="O601" t="e">
        <v>#VALUE!</v>
      </c>
    </row>
    <row r="602" spans="1:15" hidden="1" x14ac:dyDescent="0.35">
      <c r="A602" t="str">
        <v>CLE</v>
      </c>
      <c r="B602" t="str">
        <v>Cleveland Browns</v>
      </c>
      <c r="C602" t="str">
        <v>QB</v>
      </c>
      <c r="D602" s="13" t="str">
        <v>Joe Flacco</v>
      </c>
      <c r="E602" s="13">
        <v>18.914027772174016</v>
      </c>
      <c r="F602" s="13">
        <v>1.1125898689514127</v>
      </c>
      <c r="H602">
        <v>600</v>
      </c>
      <c r="I602" t="str">
        <v>TE</v>
      </c>
      <c r="J602" t="str">
        <f t="shared" si="19"/>
        <v>WAS</v>
      </c>
      <c r="K602" s="10" t="str">
        <v>All Other</v>
      </c>
      <c r="L602" s="10">
        <v>2.1312805820964456</v>
      </c>
      <c r="M602" t="str">
        <f>_xlfn.XLOOKUP(K602,[2]Sheet5!$F:$F,[2]Sheet5!$J:$J,"NA")</f>
        <v>NA</v>
      </c>
      <c r="N602">
        <v>136</v>
      </c>
      <c r="O602" t="e">
        <v>#VALUE!</v>
      </c>
    </row>
    <row r="603" spans="1:15" hidden="1" x14ac:dyDescent="0.35">
      <c r="A603" t="str">
        <v>CLE</v>
      </c>
      <c r="B603" t="str">
        <v>Cleveland Browns</v>
      </c>
      <c r="C603" t="str">
        <v>QB</v>
      </c>
      <c r="D603" s="13" t="str">
        <v>Kenny Pickett</v>
      </c>
      <c r="E603" s="13">
        <v>5.5378830128108794</v>
      </c>
      <c r="F603" s="13">
        <v>0.32575782428299288</v>
      </c>
      <c r="H603">
        <v>601</v>
      </c>
      <c r="I603" t="str">
        <v>TE</v>
      </c>
      <c r="J603" t="str">
        <f t="shared" si="19"/>
        <v>WAS</v>
      </c>
      <c r="K603" s="10" t="str">
        <v>All Other</v>
      </c>
      <c r="L603" s="10">
        <v>2.1106851754654334</v>
      </c>
      <c r="M603" t="str">
        <f>_xlfn.XLOOKUP(K603,[2]Sheet5!$F:$F,[2]Sheet5!$J:$J,"NA")</f>
        <v>NA</v>
      </c>
      <c r="N603">
        <v>137</v>
      </c>
      <c r="O603" t="e">
        <v>#VALUE!</v>
      </c>
    </row>
    <row r="604" spans="1:15" hidden="1" x14ac:dyDescent="0.35">
      <c r="A604" t="str">
        <v>CLE</v>
      </c>
      <c r="B604" t="str">
        <v>Cleveland Browns</v>
      </c>
      <c r="C604" t="str">
        <v>QB</v>
      </c>
      <c r="D604" s="13" t="str">
        <v>All Other</v>
      </c>
      <c r="E604" s="13">
        <v>4.302457280347241</v>
      </c>
      <c r="F604" s="13">
        <v>0.25308572237336713</v>
      </c>
      <c r="H604">
        <v>602</v>
      </c>
      <c r="I604" t="str">
        <v>TE</v>
      </c>
      <c r="J604" t="str">
        <f t="shared" si="19"/>
        <v>WAS</v>
      </c>
      <c r="K604" s="10" t="str">
        <v>All Other</v>
      </c>
      <c r="L604" s="10">
        <v>2.0979112780174431</v>
      </c>
      <c r="M604" t="str">
        <f>_xlfn.XLOOKUP(K604,[2]Sheet5!$F:$F,[2]Sheet5!$J:$J,"NA")</f>
        <v>NA</v>
      </c>
      <c r="N604">
        <v>138</v>
      </c>
      <c r="O604" t="e">
        <v>#VALUE!</v>
      </c>
    </row>
    <row r="605" spans="1:15" hidden="1" x14ac:dyDescent="0.35">
      <c r="A605" t="str">
        <v>CLE</v>
      </c>
      <c r="B605" t="str">
        <v>Cleveland Browns</v>
      </c>
      <c r="C605" t="str">
        <v>QB</v>
      </c>
      <c r="D605" s="13">
        <v>0</v>
      </c>
      <c r="E605" s="13">
        <v>7.5295542099362098</v>
      </c>
      <c r="F605" s="13">
        <v>0.44291495352565941</v>
      </c>
      <c r="H605">
        <v>603</v>
      </c>
      <c r="I605" t="str">
        <v>TE</v>
      </c>
      <c r="J605" t="str">
        <f t="shared" si="19"/>
        <v>WAS</v>
      </c>
      <c r="K605" s="10" t="str">
        <v>All Other</v>
      </c>
      <c r="L605" s="10">
        <v>2.0978850309195751</v>
      </c>
      <c r="M605" t="str">
        <f>_xlfn.XLOOKUP(K605,[2]Sheet5!$F:$F,[2]Sheet5!$J:$J,"NA")</f>
        <v>NA</v>
      </c>
      <c r="N605">
        <v>139</v>
      </c>
      <c r="O605" t="e">
        <v>#VALUE!</v>
      </c>
    </row>
    <row r="606" spans="1:15" hidden="1" x14ac:dyDescent="0.35">
      <c r="A606" t="str">
        <v>CLE</v>
      </c>
      <c r="B606" t="str">
        <v>Cleveland Browns</v>
      </c>
      <c r="C606" t="str">
        <v>QB</v>
      </c>
      <c r="D606" s="13">
        <v>0</v>
      </c>
      <c r="E606" s="13">
        <v>0</v>
      </c>
      <c r="F606" s="13">
        <v>0</v>
      </c>
      <c r="H606">
        <v>604</v>
      </c>
      <c r="I606" t="str">
        <v>TE</v>
      </c>
      <c r="J606" t="str">
        <f t="shared" si="19"/>
        <v>WAS</v>
      </c>
      <c r="K606" s="10" t="str">
        <v>All Other</v>
      </c>
      <c r="L606" s="10">
        <v>2.0309986855509967</v>
      </c>
      <c r="M606" t="str">
        <f>_xlfn.XLOOKUP(K606,[2]Sheet5!$F:$F,[2]Sheet5!$J:$J,"NA")</f>
        <v>NA</v>
      </c>
      <c r="N606">
        <v>140</v>
      </c>
      <c r="O606" t="e">
        <v>#VALUE!</v>
      </c>
    </row>
    <row r="607" spans="1:15" hidden="1" x14ac:dyDescent="0.35">
      <c r="A607" t="str">
        <v>CLE</v>
      </c>
      <c r="B607" t="str">
        <v>Cleveland Browns</v>
      </c>
      <c r="C607" t="str">
        <v>QB</v>
      </c>
      <c r="D607" s="13">
        <v>0</v>
      </c>
      <c r="E607" s="13">
        <v>0</v>
      </c>
      <c r="F607" s="13">
        <v>0</v>
      </c>
      <c r="H607">
        <v>605</v>
      </c>
      <c r="I607" t="str">
        <v>TE</v>
      </c>
      <c r="J607" t="str">
        <f t="shared" si="19"/>
        <v>WAS</v>
      </c>
      <c r="K607" s="10" t="str">
        <v>All Other</v>
      </c>
      <c r="L607" s="10">
        <v>2.0135146048548287</v>
      </c>
      <c r="M607" t="str">
        <f>_xlfn.XLOOKUP(K607,[2]Sheet5!$F:$F,[2]Sheet5!$J:$J,"NA")</f>
        <v>NA</v>
      </c>
      <c r="N607">
        <v>141</v>
      </c>
      <c r="O607" t="e">
        <v>#VALUE!</v>
      </c>
    </row>
    <row r="608" spans="1:15" hidden="1" x14ac:dyDescent="0.35">
      <c r="A608" t="str">
        <v>CLE</v>
      </c>
      <c r="B608" t="str">
        <v>Cleveland Browns</v>
      </c>
      <c r="C608" t="str">
        <v>RB</v>
      </c>
      <c r="D608" s="13" t="str">
        <v>Jerome Ford</v>
      </c>
      <c r="E608" s="13">
        <v>202.75172813731101</v>
      </c>
      <c r="F608" s="13">
        <v>11.926572243371236</v>
      </c>
      <c r="H608">
        <v>606</v>
      </c>
      <c r="I608" t="str">
        <v>TE</v>
      </c>
      <c r="J608" t="str">
        <f t="shared" si="19"/>
        <v>WAS</v>
      </c>
      <c r="K608" s="10" t="str">
        <v>All Other</v>
      </c>
      <c r="L608" s="10">
        <v>1.9965369740272876</v>
      </c>
      <c r="M608" t="str">
        <f>_xlfn.XLOOKUP(K608,[2]Sheet5!$F:$F,[2]Sheet5!$J:$J,"NA")</f>
        <v>NA</v>
      </c>
      <c r="N608">
        <v>142</v>
      </c>
      <c r="O608" t="e">
        <v>#VALUE!</v>
      </c>
    </row>
    <row r="609" spans="1:15" hidden="1" x14ac:dyDescent="0.35">
      <c r="A609" t="str">
        <v>CLE</v>
      </c>
      <c r="B609" t="str">
        <v>Cleveland Browns</v>
      </c>
      <c r="C609" t="str">
        <v>RB</v>
      </c>
      <c r="D609" s="13" t="str">
        <v>Pierre Strong</v>
      </c>
      <c r="E609" s="13">
        <v>122.00945984839105</v>
      </c>
      <c r="F609" s="13">
        <v>7.1770270499053552</v>
      </c>
      <c r="H609">
        <v>607</v>
      </c>
      <c r="I609" t="str">
        <v>TE</v>
      </c>
      <c r="J609" t="str">
        <f t="shared" si="19"/>
        <v>WAS</v>
      </c>
      <c r="K609" s="10" t="str">
        <v>All Other</v>
      </c>
      <c r="L609" s="10">
        <v>1.9820458963222829</v>
      </c>
      <c r="M609" t="str">
        <f>_xlfn.XLOOKUP(K609,[2]Sheet5!$F:$F,[2]Sheet5!$J:$J,"NA")</f>
        <v>NA</v>
      </c>
      <c r="N609">
        <v>143</v>
      </c>
      <c r="O609" t="e">
        <v>#VALUE!</v>
      </c>
    </row>
    <row r="610" spans="1:15" hidden="1" x14ac:dyDescent="0.35">
      <c r="A610" t="str">
        <v>CLE</v>
      </c>
      <c r="B610" t="str">
        <v>Cleveland Browns</v>
      </c>
      <c r="C610" t="str">
        <v>RB</v>
      </c>
      <c r="D610" s="13" t="str">
        <v>John Kelly</v>
      </c>
      <c r="E610" s="13">
        <v>51.794093903486534</v>
      </c>
      <c r="F610" s="13">
        <v>3.046711406087443</v>
      </c>
      <c r="H610">
        <v>608</v>
      </c>
      <c r="I610" t="str">
        <v>TE</v>
      </c>
      <c r="J610" t="str">
        <f t="shared" si="19"/>
        <v>WAS</v>
      </c>
      <c r="K610" s="10" t="str">
        <v>All Other</v>
      </c>
      <c r="L610" s="10">
        <v>1.9774824403704754</v>
      </c>
      <c r="M610" t="str">
        <f>_xlfn.XLOOKUP(K610,[2]Sheet5!$F:$F,[2]Sheet5!$J:$J,"NA")</f>
        <v>NA</v>
      </c>
      <c r="N610">
        <v>144</v>
      </c>
      <c r="O610" t="e">
        <v>#VALUE!</v>
      </c>
    </row>
    <row r="611" spans="1:15" hidden="1" x14ac:dyDescent="0.35">
      <c r="A611" t="str">
        <v>CLE</v>
      </c>
      <c r="B611" t="str">
        <v>Cleveland Browns</v>
      </c>
      <c r="C611" t="str">
        <v>RB</v>
      </c>
      <c r="D611" s="13" t="str">
        <v>All Other</v>
      </c>
      <c r="E611" s="13">
        <v>18.803282359207582</v>
      </c>
      <c r="F611" s="13">
        <v>1.1060754328945637</v>
      </c>
      <c r="H611">
        <v>609</v>
      </c>
      <c r="I611" t="str">
        <v>TE</v>
      </c>
      <c r="J611" t="str">
        <f t="shared" si="19"/>
        <v>WAS</v>
      </c>
      <c r="K611" s="10" t="str">
        <v>All Other</v>
      </c>
      <c r="L611" s="10">
        <v>1.9638952165856423</v>
      </c>
      <c r="M611" t="str">
        <f>_xlfn.XLOOKUP(K611,[2]Sheet5!$F:$F,[2]Sheet5!$J:$J,"NA")</f>
        <v>NA</v>
      </c>
      <c r="N611">
        <v>145</v>
      </c>
      <c r="O611" t="e">
        <v>#VALUE!</v>
      </c>
    </row>
    <row r="612" spans="1:15" hidden="1" x14ac:dyDescent="0.35">
      <c r="A612" t="str">
        <v>CLE</v>
      </c>
      <c r="B612" t="str">
        <v>Cleveland Browns</v>
      </c>
      <c r="C612" t="str">
        <v>RB</v>
      </c>
      <c r="D612" s="13">
        <v>0</v>
      </c>
      <c r="E612" s="13">
        <v>7.1910937087585989</v>
      </c>
      <c r="F612" s="13">
        <v>0.42300551227991756</v>
      </c>
      <c r="H612">
        <v>610</v>
      </c>
      <c r="I612" t="str">
        <v>TE</v>
      </c>
      <c r="J612" t="str">
        <f t="shared" si="19"/>
        <v>WAS</v>
      </c>
      <c r="K612" s="10">
        <v>0</v>
      </c>
      <c r="L612" s="10">
        <v>1.9586419160235335</v>
      </c>
      <c r="M612" t="str">
        <f>_xlfn.XLOOKUP(K612,[2]Sheet5!$F:$F,[2]Sheet5!$J:$J,"NA")</f>
        <v>NA</v>
      </c>
      <c r="N612">
        <v>146</v>
      </c>
      <c r="O612" t="e">
        <v>#VALUE!</v>
      </c>
    </row>
    <row r="613" spans="1:15" hidden="1" x14ac:dyDescent="0.35">
      <c r="A613" t="str">
        <v>CLE</v>
      </c>
      <c r="B613" t="str">
        <v>Cleveland Browns</v>
      </c>
      <c r="C613" t="str">
        <v>RB</v>
      </c>
      <c r="D613" s="13">
        <v>0</v>
      </c>
      <c r="E613" s="13">
        <v>0</v>
      </c>
      <c r="F613" s="13">
        <v>0</v>
      </c>
      <c r="H613">
        <v>611</v>
      </c>
      <c r="I613" t="str">
        <v>TE</v>
      </c>
      <c r="J613" t="str">
        <f t="shared" si="19"/>
        <v>WAS</v>
      </c>
      <c r="K613" s="10" t="str">
        <v>All Other</v>
      </c>
      <c r="L613" s="10">
        <v>1.9460146346916094</v>
      </c>
      <c r="M613" t="str">
        <f>_xlfn.XLOOKUP(K613,[2]Sheet5!$F:$F,[2]Sheet5!$J:$J,"NA")</f>
        <v>NA</v>
      </c>
      <c r="N613">
        <v>147</v>
      </c>
      <c r="O613" t="e">
        <v>#VALUE!</v>
      </c>
    </row>
    <row r="614" spans="1:15" hidden="1" x14ac:dyDescent="0.35">
      <c r="A614" t="str">
        <v>CLE</v>
      </c>
      <c r="B614" t="str">
        <v>Cleveland Browns</v>
      </c>
      <c r="C614" t="str">
        <v>RB</v>
      </c>
      <c r="D614" s="13">
        <v>0</v>
      </c>
      <c r="E614" s="13">
        <v>0</v>
      </c>
      <c r="F614" s="13">
        <v>0</v>
      </c>
      <c r="H614">
        <v>612</v>
      </c>
      <c r="I614" t="str">
        <v>TE</v>
      </c>
      <c r="J614" t="str">
        <f t="shared" si="19"/>
        <v>WAS</v>
      </c>
      <c r="K614" s="10" t="str">
        <v>All Other</v>
      </c>
      <c r="L614" s="10">
        <v>1.9213007012709624</v>
      </c>
      <c r="M614" t="str">
        <f>_xlfn.XLOOKUP(K614,[2]Sheet5!$F:$F,[2]Sheet5!$J:$J,"NA")</f>
        <v>NA</v>
      </c>
      <c r="N614">
        <v>148</v>
      </c>
      <c r="O614" t="e">
        <v>#VALUE!</v>
      </c>
    </row>
    <row r="615" spans="1:15" hidden="1" x14ac:dyDescent="0.35">
      <c r="A615" t="str">
        <v>CLE</v>
      </c>
      <c r="B615" t="str">
        <v>Cleveland Browns</v>
      </c>
      <c r="C615" t="str">
        <v>WR</v>
      </c>
      <c r="D615" s="13" t="str">
        <v>Jerry Jeudy</v>
      </c>
      <c r="E615" s="13">
        <v>232.68653709495027</v>
      </c>
      <c r="F615" s="13">
        <v>13.687443358526487</v>
      </c>
      <c r="H615">
        <v>613</v>
      </c>
      <c r="I615" t="str">
        <v>TE</v>
      </c>
      <c r="J615" t="str">
        <f t="shared" si="19"/>
        <v>WAS</v>
      </c>
      <c r="K615" s="10" t="str">
        <v>All Other</v>
      </c>
      <c r="L615" s="10">
        <v>1.8578849258232681</v>
      </c>
      <c r="M615" t="str">
        <f>_xlfn.XLOOKUP(K615,[2]Sheet5!$F:$F,[2]Sheet5!$J:$J,"NA")</f>
        <v>NA</v>
      </c>
      <c r="N615">
        <v>149</v>
      </c>
      <c r="O615" t="e">
        <v>#VALUE!</v>
      </c>
    </row>
    <row r="616" spans="1:15" hidden="1" x14ac:dyDescent="0.35">
      <c r="A616" t="str">
        <v>CLE</v>
      </c>
      <c r="B616" t="str">
        <v>Cleveland Browns</v>
      </c>
      <c r="C616" t="str">
        <v>WR</v>
      </c>
      <c r="D616" s="13" t="str">
        <v>Cedric Tillman</v>
      </c>
      <c r="E616" s="13">
        <v>60.616388701399366</v>
      </c>
      <c r="F616" s="13">
        <v>3.5656699236117273</v>
      </c>
      <c r="H616">
        <v>614</v>
      </c>
      <c r="I616" t="str">
        <v>TE</v>
      </c>
      <c r="J616" t="str">
        <f t="shared" si="19"/>
        <v>WAS</v>
      </c>
      <c r="K616" s="10" t="str">
        <v>All Other</v>
      </c>
      <c r="L616" s="10">
        <v>1.8034990733431964</v>
      </c>
      <c r="M616" t="str">
        <f>_xlfn.XLOOKUP(K616,[2]Sheet5!$F:$F,[2]Sheet5!$J:$J,"NA")</f>
        <v>NA</v>
      </c>
      <c r="N616">
        <v>150</v>
      </c>
      <c r="O616" t="e">
        <v>#VALUE!</v>
      </c>
    </row>
    <row r="617" spans="1:15" hidden="1" x14ac:dyDescent="0.35">
      <c r="A617" t="str">
        <v>CLE</v>
      </c>
      <c r="B617" t="str">
        <v>Cleveland Browns</v>
      </c>
      <c r="C617" t="str">
        <v>WR</v>
      </c>
      <c r="D617" s="13" t="str">
        <v>Michael Woods</v>
      </c>
      <c r="E617" s="13">
        <v>57.438168767638032</v>
      </c>
      <c r="F617" s="13">
        <v>3.3787158098610606</v>
      </c>
      <c r="H617">
        <v>615</v>
      </c>
      <c r="I617" t="str">
        <v>TE</v>
      </c>
      <c r="J617" t="str">
        <f t="shared" si="19"/>
        <v>WAS</v>
      </c>
      <c r="K617" s="10" t="str">
        <v>All Other</v>
      </c>
      <c r="L617" s="10">
        <v>1.7261689915966196</v>
      </c>
      <c r="M617" t="str">
        <f>_xlfn.XLOOKUP(K617,[2]Sheet5!$F:$F,[2]Sheet5!$J:$J,"NA")</f>
        <v>NA</v>
      </c>
      <c r="N617">
        <v>151</v>
      </c>
      <c r="O617" t="e">
        <v>#VALUE!</v>
      </c>
    </row>
    <row r="618" spans="1:15" hidden="1" x14ac:dyDescent="0.35">
      <c r="A618" t="str">
        <v>CLE</v>
      </c>
      <c r="B618" t="str">
        <v>Cleveland Browns</v>
      </c>
      <c r="C618" t="str">
        <v>WR</v>
      </c>
      <c r="D618" s="13" t="str">
        <v>Jamari Thrash</v>
      </c>
      <c r="E618" s="13">
        <v>33.764862648360541</v>
      </c>
      <c r="F618" s="13">
        <v>1.9861683910800318</v>
      </c>
      <c r="H618">
        <v>616</v>
      </c>
      <c r="I618" t="str">
        <v>TE</v>
      </c>
      <c r="J618" t="str">
        <f t="shared" si="19"/>
        <v>WAS</v>
      </c>
      <c r="K618" s="10" t="str">
        <v>All Other</v>
      </c>
      <c r="L618" s="10">
        <v>1.7254652293055537</v>
      </c>
      <c r="M618" t="str">
        <f>_xlfn.XLOOKUP(K618,[2]Sheet5!$F:$F,[2]Sheet5!$J:$J,"NA")</f>
        <v>NA</v>
      </c>
      <c r="N618">
        <v>152</v>
      </c>
      <c r="O618" t="e">
        <v>#VALUE!</v>
      </c>
    </row>
    <row r="619" spans="1:15" hidden="1" x14ac:dyDescent="0.35">
      <c r="A619" t="str">
        <v>CLE</v>
      </c>
      <c r="B619" t="str">
        <v>Cleveland Browns</v>
      </c>
      <c r="C619" t="str">
        <v>WR</v>
      </c>
      <c r="D619" s="13" t="str">
        <v>All Other</v>
      </c>
      <c r="E619" s="13">
        <v>10.134783337775685</v>
      </c>
      <c r="F619" s="13">
        <v>0.59616372575151089</v>
      </c>
      <c r="H619">
        <v>617</v>
      </c>
      <c r="I619" t="str">
        <v>TE</v>
      </c>
      <c r="J619" t="str">
        <f t="shared" si="19"/>
        <v>WAS</v>
      </c>
      <c r="K619" s="10" t="str">
        <v>All Other</v>
      </c>
      <c r="L619" s="10">
        <v>1.6779778953104267</v>
      </c>
      <c r="M619" t="str">
        <f>_xlfn.XLOOKUP(K619,[2]Sheet5!$F:$F,[2]Sheet5!$J:$J,"NA")</f>
        <v>NA</v>
      </c>
      <c r="N619">
        <v>153</v>
      </c>
      <c r="O619" t="e">
        <v>#VALUE!</v>
      </c>
    </row>
    <row r="620" spans="1:15" hidden="1" x14ac:dyDescent="0.35">
      <c r="A620" t="str">
        <v>CLE</v>
      </c>
      <c r="B620" t="str">
        <v>Cleveland Browns</v>
      </c>
      <c r="C620" t="str">
        <v>WR</v>
      </c>
      <c r="D620" s="13">
        <v>0</v>
      </c>
      <c r="E620" s="13">
        <v>0</v>
      </c>
      <c r="F620" s="13">
        <v>0</v>
      </c>
      <c r="H620">
        <v>618</v>
      </c>
      <c r="I620" t="str">
        <v>TE</v>
      </c>
      <c r="J620" t="str">
        <f t="shared" si="19"/>
        <v>WAS</v>
      </c>
      <c r="K620" s="10" t="str">
        <v>All Other</v>
      </c>
      <c r="L620" s="10">
        <v>1.6624996120357709</v>
      </c>
      <c r="M620" t="str">
        <f>_xlfn.XLOOKUP(K620,[2]Sheet5!$F:$F,[2]Sheet5!$J:$J,"NA")</f>
        <v>NA</v>
      </c>
      <c r="N620">
        <v>154</v>
      </c>
      <c r="O620" t="e">
        <v>#VALUE!</v>
      </c>
    </row>
    <row r="621" spans="1:15" hidden="1" x14ac:dyDescent="0.35">
      <c r="A621" t="str">
        <v>CLE</v>
      </c>
      <c r="B621" t="str">
        <v>Cleveland Browns</v>
      </c>
      <c r="C621" t="str">
        <v>WR</v>
      </c>
      <c r="D621" s="13">
        <v>0</v>
      </c>
      <c r="E621" s="13">
        <v>0</v>
      </c>
      <c r="F621" s="13">
        <v>0</v>
      </c>
      <c r="H621">
        <v>619</v>
      </c>
      <c r="I621" t="str">
        <v>TE</v>
      </c>
      <c r="J621" t="str">
        <f t="shared" si="19"/>
        <v>WAS</v>
      </c>
      <c r="K621" s="10" t="str">
        <v>All Other</v>
      </c>
      <c r="L621" s="10">
        <v>1.5688371345966694</v>
      </c>
      <c r="M621" t="str">
        <f>_xlfn.XLOOKUP(K621,[2]Sheet5!$F:$F,[2]Sheet5!$J:$J,"NA")</f>
        <v>NA</v>
      </c>
      <c r="N621">
        <v>155</v>
      </c>
      <c r="O621" t="e">
        <v>#VALUE!</v>
      </c>
    </row>
    <row r="622" spans="1:15" hidden="1" x14ac:dyDescent="0.35">
      <c r="A622" t="str">
        <v>CLE</v>
      </c>
      <c r="B622" t="str">
        <v>Cleveland Browns</v>
      </c>
      <c r="C622" t="str">
        <v>TE</v>
      </c>
      <c r="D622" s="13" t="str">
        <v>David Njoku</v>
      </c>
      <c r="E622" s="13">
        <v>168.57995133363977</v>
      </c>
      <c r="F622" s="13">
        <v>9.9164677255082214</v>
      </c>
      <c r="H622">
        <v>620</v>
      </c>
      <c r="I622" t="str">
        <v>QB</v>
      </c>
      <c r="J622" t="str">
        <f t="shared" si="19"/>
        <v>WAS</v>
      </c>
      <c r="K622" s="10">
        <v>0</v>
      </c>
      <c r="L622" s="10">
        <v>0</v>
      </c>
      <c r="M622" t="str">
        <f>_xlfn.XLOOKUP(K622,[2]Sheet5!$F:$F,[2]Sheet5!$J:$J,"NA")</f>
        <v>NA</v>
      </c>
      <c r="N622">
        <v>156</v>
      </c>
      <c r="O622" t="e">
        <v>#VALUE!</v>
      </c>
    </row>
    <row r="623" spans="1:15" hidden="1" x14ac:dyDescent="0.35">
      <c r="A623" t="str">
        <v>CLE</v>
      </c>
      <c r="B623" t="str">
        <v>Cleveland Browns</v>
      </c>
      <c r="C623" t="str">
        <v>TE</v>
      </c>
      <c r="D623" s="13" t="str">
        <v>Blake Whiteheart</v>
      </c>
      <c r="E623" s="13">
        <v>45.76471445873478</v>
      </c>
      <c r="F623" s="13">
        <v>2.692042026984399</v>
      </c>
      <c r="H623">
        <v>621</v>
      </c>
      <c r="I623" t="str">
        <v>QB</v>
      </c>
      <c r="J623" t="str">
        <f t="shared" si="19"/>
        <v>WAS</v>
      </c>
      <c r="K623" s="10">
        <v>0</v>
      </c>
      <c r="L623" s="10">
        <v>0</v>
      </c>
      <c r="M623" t="str">
        <f>_xlfn.XLOOKUP(K623,[2]Sheet5!$F:$F,[2]Sheet5!$J:$J,"NA")</f>
        <v>NA</v>
      </c>
      <c r="N623">
        <v>157</v>
      </c>
      <c r="O623" t="e">
        <v>#VALUE!</v>
      </c>
    </row>
    <row r="624" spans="1:15" hidden="1" x14ac:dyDescent="0.35">
      <c r="A624" t="str">
        <v>CLE</v>
      </c>
      <c r="B624" t="str">
        <v>Cleveland Browns</v>
      </c>
      <c r="C624" t="str">
        <v>TE</v>
      </c>
      <c r="D624" s="13" t="str">
        <v>Brenden Bates</v>
      </c>
      <c r="E624" s="13">
        <v>12.418945712922024</v>
      </c>
      <c r="F624" s="13">
        <v>0.73052621840717791</v>
      </c>
      <c r="H624">
        <v>622</v>
      </c>
      <c r="I624" t="str">
        <v>RB</v>
      </c>
      <c r="J624" t="str">
        <f t="shared" si="19"/>
        <v>WAS</v>
      </c>
      <c r="K624" s="10">
        <v>0</v>
      </c>
      <c r="L624" s="10">
        <v>0</v>
      </c>
      <c r="M624" t="str">
        <f>_xlfn.XLOOKUP(K624,[2]Sheet5!$F:$F,[2]Sheet5!$J:$J,"NA")</f>
        <v>NA</v>
      </c>
      <c r="N624">
        <v>155</v>
      </c>
      <c r="O624" t="e">
        <v>#VALUE!</v>
      </c>
    </row>
    <row r="625" spans="1:15" hidden="1" x14ac:dyDescent="0.35">
      <c r="A625" t="str">
        <v>CLE</v>
      </c>
      <c r="B625" t="str">
        <v>Cleveland Browns</v>
      </c>
      <c r="C625" t="str">
        <v>TE</v>
      </c>
      <c r="D625" s="13" t="str">
        <v>Tre' McKitty</v>
      </c>
      <c r="E625" s="13">
        <v>4.7416360133832933</v>
      </c>
      <c r="F625" s="13">
        <v>0.27891976549313491</v>
      </c>
      <c r="H625">
        <v>623</v>
      </c>
      <c r="I625" t="str">
        <v>RB</v>
      </c>
      <c r="J625" t="str">
        <f t="shared" si="19"/>
        <v>WAS</v>
      </c>
      <c r="K625" s="10">
        <v>0</v>
      </c>
      <c r="L625" s="10">
        <v>0</v>
      </c>
      <c r="M625" t="str">
        <f>_xlfn.XLOOKUP(K625,[2]Sheet5!$F:$F,[2]Sheet5!$J:$J,"NA")</f>
        <v>NA</v>
      </c>
      <c r="N625">
        <v>156</v>
      </c>
      <c r="O625" t="e">
        <v>#VALUE!</v>
      </c>
    </row>
    <row r="626" spans="1:15" x14ac:dyDescent="0.35">
      <c r="A626" t="str">
        <v>CLE</v>
      </c>
      <c r="B626" t="str">
        <v>Cleveland Browns</v>
      </c>
      <c r="C626" t="str">
        <v>TE</v>
      </c>
      <c r="D626" s="13" t="str">
        <v>All Other</v>
      </c>
      <c r="E626" s="13">
        <v>2.7039968518515858</v>
      </c>
      <c r="F626" s="13">
        <v>0.15905863834421094</v>
      </c>
      <c r="H626">
        <v>624</v>
      </c>
      <c r="I626" t="str">
        <v>WR</v>
      </c>
      <c r="J626" t="str">
        <f t="shared" si="19"/>
        <v>WAS</v>
      </c>
      <c r="K626" s="10">
        <v>0</v>
      </c>
      <c r="L626" s="10">
        <v>0</v>
      </c>
      <c r="M626" t="str">
        <f>_xlfn.XLOOKUP(K626,[2]Sheet5!$F:$F,[2]Sheet5!$J:$J,"NA")</f>
        <v>NA</v>
      </c>
      <c r="N626">
        <v>156</v>
      </c>
      <c r="O626" t="e">
        <v>#VALUE!</v>
      </c>
    </row>
    <row r="627" spans="1:15" x14ac:dyDescent="0.35">
      <c r="A627" t="str">
        <v>CIN</v>
      </c>
      <c r="B627" t="str">
        <v>Cincinnati Bengals</v>
      </c>
      <c r="C627" t="str">
        <v>QB</v>
      </c>
      <c r="D627" s="13" t="str">
        <v>Joe Burrow</v>
      </c>
      <c r="E627" s="13">
        <v>289.94276543379141</v>
      </c>
      <c r="F627" s="13">
        <v>17.055456790223023</v>
      </c>
      <c r="H627">
        <v>625</v>
      </c>
      <c r="I627" t="str">
        <v>WR</v>
      </c>
      <c r="J627" t="str">
        <f t="shared" si="19"/>
        <v>WAS</v>
      </c>
      <c r="K627" s="10">
        <v>0</v>
      </c>
      <c r="L627" s="10">
        <v>0</v>
      </c>
      <c r="M627" t="str">
        <f>_xlfn.XLOOKUP(K627,[2]Sheet5!$F:$F,[2]Sheet5!$J:$J,"NA")</f>
        <v>NA</v>
      </c>
      <c r="N627">
        <v>157</v>
      </c>
      <c r="O627" t="e">
        <v>#VALUE!</v>
      </c>
    </row>
    <row r="628" spans="1:15" hidden="1" x14ac:dyDescent="0.35">
      <c r="A628" t="str">
        <v>CIN</v>
      </c>
      <c r="B628" t="str">
        <v>Cincinnati Bengals</v>
      </c>
      <c r="C628" t="str">
        <v>QB</v>
      </c>
      <c r="D628" s="13" t="str">
        <v>Jake Browning</v>
      </c>
      <c r="E628" s="13">
        <v>12.48560660277677</v>
      </c>
      <c r="F628" s="13">
        <v>0.73444744722216293</v>
      </c>
      <c r="H628">
        <v>626</v>
      </c>
      <c r="I628" t="str">
        <v>QB</v>
      </c>
      <c r="J628" t="str">
        <f t="shared" si="19"/>
        <v>WAS</v>
      </c>
      <c r="K628" s="10">
        <v>0</v>
      </c>
      <c r="L628" s="10">
        <v>0</v>
      </c>
      <c r="M628" t="str">
        <f>_xlfn.XLOOKUP(K628,[2]Sheet5!$F:$F,[2]Sheet5!$J:$J,"NA")</f>
        <v>NA</v>
      </c>
      <c r="N628">
        <v>158</v>
      </c>
      <c r="O628" t="e">
        <v>#VALUE!</v>
      </c>
    </row>
    <row r="629" spans="1:15" hidden="1" x14ac:dyDescent="0.35">
      <c r="A629" t="str">
        <v>CIN</v>
      </c>
      <c r="B629" t="str">
        <v>Cincinnati Bengals</v>
      </c>
      <c r="C629" t="str">
        <v>QB</v>
      </c>
      <c r="D629" s="13" t="str">
        <v>All Other</v>
      </c>
      <c r="E629" s="13">
        <v>3.5537399618750998</v>
      </c>
      <c r="F629" s="13">
        <v>0.20904352716912353</v>
      </c>
      <c r="H629">
        <v>627</v>
      </c>
      <c r="I629" t="str">
        <v>QB</v>
      </c>
      <c r="J629" t="str">
        <f t="shared" si="19"/>
        <v>WAS</v>
      </c>
      <c r="K629" s="10">
        <v>0</v>
      </c>
      <c r="L629" s="10">
        <v>0</v>
      </c>
      <c r="M629" t="str">
        <f>_xlfn.XLOOKUP(K629,[2]Sheet5!$F:$F,[2]Sheet5!$J:$J,"NA")</f>
        <v>NA</v>
      </c>
      <c r="N629">
        <v>159</v>
      </c>
      <c r="O629" t="e">
        <v>#VALUE!</v>
      </c>
    </row>
    <row r="630" spans="1:15" hidden="1" x14ac:dyDescent="0.35">
      <c r="A630" t="str">
        <v>CIN</v>
      </c>
      <c r="B630" t="str">
        <v>Cincinnati Bengals</v>
      </c>
      <c r="C630" t="str">
        <v>QB</v>
      </c>
      <c r="D630" s="13">
        <v>0</v>
      </c>
      <c r="E630" s="13">
        <v>2.7651450768828809</v>
      </c>
      <c r="F630" s="13">
        <v>0.16265559275781652</v>
      </c>
      <c r="H630">
        <v>628</v>
      </c>
      <c r="I630" t="str">
        <v>RB</v>
      </c>
      <c r="J630" t="str">
        <f t="shared" si="19"/>
        <v>WAS</v>
      </c>
      <c r="K630" s="10">
        <v>0</v>
      </c>
      <c r="L630" s="10">
        <v>0</v>
      </c>
      <c r="M630" t="str">
        <f>_xlfn.XLOOKUP(K630,[2]Sheet5!$F:$F,[2]Sheet5!$J:$J,"NA")</f>
        <v>NA</v>
      </c>
      <c r="N630">
        <v>157</v>
      </c>
      <c r="O630" t="e">
        <v>#VALUE!</v>
      </c>
    </row>
    <row r="631" spans="1:15" hidden="1" x14ac:dyDescent="0.35">
      <c r="A631" t="str">
        <v>CIN</v>
      </c>
      <c r="B631" t="str">
        <v>Cincinnati Bengals</v>
      </c>
      <c r="C631" t="str">
        <v>QB</v>
      </c>
      <c r="D631" s="13">
        <v>0</v>
      </c>
      <c r="E631" s="13">
        <v>4.7254896036809342</v>
      </c>
      <c r="F631" s="13">
        <v>0.27796997668711376</v>
      </c>
      <c r="H631">
        <v>629</v>
      </c>
      <c r="I631" t="str">
        <v>RB</v>
      </c>
      <c r="J631" t="str">
        <f t="shared" si="19"/>
        <v>WAS</v>
      </c>
      <c r="K631" s="10">
        <v>0</v>
      </c>
      <c r="L631" s="10">
        <v>0</v>
      </c>
      <c r="M631" t="str">
        <f>_xlfn.XLOOKUP(K631,[2]Sheet5!$F:$F,[2]Sheet5!$J:$J,"NA")</f>
        <v>NA</v>
      </c>
      <c r="N631">
        <v>158</v>
      </c>
      <c r="O631" t="e">
        <v>#VALUE!</v>
      </c>
    </row>
    <row r="632" spans="1:15" x14ac:dyDescent="0.35">
      <c r="A632" t="str">
        <v>CIN</v>
      </c>
      <c r="B632" t="str">
        <v>Cincinnati Bengals</v>
      </c>
      <c r="C632" t="str">
        <v>QB</v>
      </c>
      <c r="D632" s="13">
        <v>0</v>
      </c>
      <c r="E632" s="13">
        <v>0</v>
      </c>
      <c r="F632" s="13">
        <v>0</v>
      </c>
      <c r="H632">
        <v>630</v>
      </c>
      <c r="I632" t="str">
        <v>WR</v>
      </c>
      <c r="J632" t="str">
        <f t="shared" si="19"/>
        <v>WAS</v>
      </c>
      <c r="K632" s="10">
        <v>0</v>
      </c>
      <c r="L632" s="10">
        <v>0</v>
      </c>
      <c r="M632" t="str">
        <f>_xlfn.XLOOKUP(K632,[2]Sheet5!$F:$F,[2]Sheet5!$J:$J,"NA")</f>
        <v>NA</v>
      </c>
      <c r="N632">
        <v>158</v>
      </c>
      <c r="O632" t="e">
        <v>#VALUE!</v>
      </c>
    </row>
    <row r="633" spans="1:15" x14ac:dyDescent="0.35">
      <c r="A633" t="str">
        <v>CIN</v>
      </c>
      <c r="B633" t="str">
        <v>Cincinnati Bengals</v>
      </c>
      <c r="C633" t="str">
        <v>QB</v>
      </c>
      <c r="D633" s="13">
        <v>0</v>
      </c>
      <c r="E633" s="13">
        <v>0</v>
      </c>
      <c r="F633" s="13">
        <v>0</v>
      </c>
      <c r="H633">
        <v>631</v>
      </c>
      <c r="I633" t="str">
        <v>WR</v>
      </c>
      <c r="J633" t="str">
        <f t="shared" si="19"/>
        <v>WAS</v>
      </c>
      <c r="K633" s="10">
        <v>0</v>
      </c>
      <c r="L633" s="10">
        <v>0</v>
      </c>
      <c r="M633" t="str">
        <f>_xlfn.XLOOKUP(K633,[2]Sheet5!$F:$F,[2]Sheet5!$J:$J,"NA")</f>
        <v>NA</v>
      </c>
      <c r="N633">
        <v>159</v>
      </c>
      <c r="O633" t="e">
        <v>#VALUE!</v>
      </c>
    </row>
    <row r="634" spans="1:15" hidden="1" x14ac:dyDescent="0.35">
      <c r="A634" t="str">
        <v>CIN</v>
      </c>
      <c r="B634" t="str">
        <v>Cincinnati Bengals</v>
      </c>
      <c r="C634" t="str">
        <v>RB</v>
      </c>
      <c r="D634" s="13" t="str">
        <v>Chase Brown</v>
      </c>
      <c r="E634" s="13">
        <v>209.11652772670112</v>
      </c>
      <c r="F634" s="13">
        <v>12.300972219217712</v>
      </c>
      <c r="H634">
        <v>632</v>
      </c>
      <c r="I634" t="str">
        <v>QB</v>
      </c>
      <c r="J634" t="str">
        <f t="shared" si="19"/>
        <v>WAS</v>
      </c>
      <c r="K634" s="10">
        <v>0</v>
      </c>
      <c r="L634" s="10">
        <v>0</v>
      </c>
      <c r="M634" t="str">
        <f>_xlfn.XLOOKUP(K634,[2]Sheet5!$F:$F,[2]Sheet5!$J:$J,"NA")</f>
        <v>NA</v>
      </c>
      <c r="N634">
        <v>160</v>
      </c>
      <c r="O634" t="e">
        <v>#VALUE!</v>
      </c>
    </row>
    <row r="635" spans="1:15" hidden="1" x14ac:dyDescent="0.35">
      <c r="A635" t="str">
        <v>CIN</v>
      </c>
      <c r="B635" t="str">
        <v>Cincinnati Bengals</v>
      </c>
      <c r="C635" t="str">
        <v>RB</v>
      </c>
      <c r="D635" s="13" t="str">
        <v>Zack Moss</v>
      </c>
      <c r="E635" s="13">
        <v>89.313668677473089</v>
      </c>
      <c r="F635" s="13">
        <v>5.2537452163219465</v>
      </c>
      <c r="H635">
        <v>633</v>
      </c>
      <c r="I635" t="str">
        <v>QB</v>
      </c>
      <c r="J635" t="str">
        <f t="shared" si="19"/>
        <v>WAS</v>
      </c>
      <c r="K635" s="10">
        <v>0</v>
      </c>
      <c r="L635" s="10">
        <v>0</v>
      </c>
      <c r="M635" t="str">
        <f>_xlfn.XLOOKUP(K635,[2]Sheet5!$F:$F,[2]Sheet5!$J:$J,"NA")</f>
        <v>NA</v>
      </c>
      <c r="N635">
        <v>161</v>
      </c>
      <c r="O635" t="e">
        <v>#VALUE!</v>
      </c>
    </row>
    <row r="636" spans="1:15" hidden="1" x14ac:dyDescent="0.35">
      <c r="A636" t="str">
        <v>CIN</v>
      </c>
      <c r="B636" t="str">
        <v>Cincinnati Bengals</v>
      </c>
      <c r="C636" t="str">
        <v>RB</v>
      </c>
      <c r="D636" s="13" t="str">
        <v>Samaje Perine</v>
      </c>
      <c r="E636" s="13">
        <v>107.59559681767192</v>
      </c>
      <c r="F636" s="13">
        <v>6.3291527539807007</v>
      </c>
      <c r="H636">
        <v>634</v>
      </c>
      <c r="I636" t="str">
        <v>RB</v>
      </c>
      <c r="J636" t="str">
        <f t="shared" si="19"/>
        <v>WAS</v>
      </c>
      <c r="K636" s="10">
        <v>0</v>
      </c>
      <c r="L636" s="10">
        <v>0</v>
      </c>
      <c r="M636" t="str">
        <f>_xlfn.XLOOKUP(K636,[2]Sheet5!$F:$F,[2]Sheet5!$J:$J,"NA")</f>
        <v>NA</v>
      </c>
      <c r="N636">
        <v>159</v>
      </c>
      <c r="O636" t="e">
        <v>#VALUE!</v>
      </c>
    </row>
    <row r="637" spans="1:15" hidden="1" x14ac:dyDescent="0.35">
      <c r="A637" t="str">
        <v>CIN</v>
      </c>
      <c r="B637" t="str">
        <v>Cincinnati Bengals</v>
      </c>
      <c r="C637" t="str">
        <v>RB</v>
      </c>
      <c r="D637" s="13" t="str">
        <v>Kendall Milton</v>
      </c>
      <c r="E637" s="13">
        <v>13.131486745872659</v>
      </c>
      <c r="F637" s="13">
        <v>0.77244039681603871</v>
      </c>
      <c r="H637">
        <v>635</v>
      </c>
      <c r="I637" t="str">
        <v>RB</v>
      </c>
      <c r="J637" t="str">
        <f t="shared" si="19"/>
        <v>WAS</v>
      </c>
      <c r="K637" s="10">
        <v>0</v>
      </c>
      <c r="L637" s="10">
        <v>0</v>
      </c>
      <c r="M637" t="str">
        <f>_xlfn.XLOOKUP(K637,[2]Sheet5!$F:$F,[2]Sheet5!$J:$J,"NA")</f>
        <v>NA</v>
      </c>
      <c r="N637">
        <v>160</v>
      </c>
      <c r="O637" t="e">
        <v>#VALUE!</v>
      </c>
    </row>
    <row r="638" spans="1:15" x14ac:dyDescent="0.35">
      <c r="A638" t="str">
        <v>CIN</v>
      </c>
      <c r="B638" t="str">
        <v>Cincinnati Bengals</v>
      </c>
      <c r="C638" t="str">
        <v>RB</v>
      </c>
      <c r="D638" s="13" t="str">
        <v>All Other</v>
      </c>
      <c r="E638" s="13">
        <v>5.1821414086853954</v>
      </c>
      <c r="F638" s="13">
        <v>0.30483184756972914</v>
      </c>
      <c r="H638">
        <v>636</v>
      </c>
      <c r="I638" t="str">
        <v>WR</v>
      </c>
      <c r="J638" t="str">
        <f t="shared" si="19"/>
        <v>WAS</v>
      </c>
      <c r="K638" s="10">
        <v>0</v>
      </c>
      <c r="L638" s="10">
        <v>0</v>
      </c>
      <c r="M638" t="str">
        <f>_xlfn.XLOOKUP(K638,[2]Sheet5!$F:$F,[2]Sheet5!$J:$J,"NA")</f>
        <v>NA</v>
      </c>
      <c r="N638">
        <v>160</v>
      </c>
      <c r="O638" t="e">
        <v>#VALUE!</v>
      </c>
    </row>
    <row r="639" spans="1:15" x14ac:dyDescent="0.35">
      <c r="A639" t="str">
        <v>CIN</v>
      </c>
      <c r="B639" t="str">
        <v>Cincinnati Bengals</v>
      </c>
      <c r="C639" t="str">
        <v>RB</v>
      </c>
      <c r="D639" s="13">
        <v>0</v>
      </c>
      <c r="E639" s="13">
        <v>0</v>
      </c>
      <c r="F639" s="13">
        <v>0</v>
      </c>
      <c r="H639">
        <v>637</v>
      </c>
      <c r="I639" t="str">
        <v>WR</v>
      </c>
      <c r="J639" t="str">
        <f t="shared" si="19"/>
        <v>WAS</v>
      </c>
      <c r="K639" s="10">
        <v>0</v>
      </c>
      <c r="L639" s="10">
        <v>0</v>
      </c>
      <c r="M639" t="str">
        <f>_xlfn.XLOOKUP(K639,[2]Sheet5!$F:$F,[2]Sheet5!$J:$J,"NA")</f>
        <v>NA</v>
      </c>
      <c r="N639">
        <v>161</v>
      </c>
      <c r="O639" t="e">
        <v>#VALUE!</v>
      </c>
    </row>
    <row r="640" spans="1:15" hidden="1" x14ac:dyDescent="0.35">
      <c r="A640" t="str">
        <v>CIN</v>
      </c>
      <c r="B640" t="str">
        <v>Cincinnati Bengals</v>
      </c>
      <c r="C640" t="str">
        <v>RB</v>
      </c>
      <c r="D640" s="13">
        <v>0</v>
      </c>
      <c r="E640" s="13">
        <v>0</v>
      </c>
      <c r="F640" s="13">
        <v>0</v>
      </c>
      <c r="H640">
        <v>638</v>
      </c>
      <c r="I640" t="str">
        <v>QB</v>
      </c>
      <c r="J640" t="str">
        <f t="shared" si="19"/>
        <v>WAS</v>
      </c>
      <c r="K640" s="10">
        <v>0</v>
      </c>
      <c r="L640" s="10">
        <v>0</v>
      </c>
      <c r="M640" t="str">
        <f>_xlfn.XLOOKUP(K640,[2]Sheet5!$F:$F,[2]Sheet5!$J:$J,"NA")</f>
        <v>NA</v>
      </c>
      <c r="N640">
        <v>162</v>
      </c>
      <c r="O640" t="e">
        <v>#VALUE!</v>
      </c>
    </row>
    <row r="641" spans="1:15" hidden="1" x14ac:dyDescent="0.35">
      <c r="A641" t="str">
        <v>CIN</v>
      </c>
      <c r="B641" t="str">
        <v>Cincinnati Bengals</v>
      </c>
      <c r="C641" t="str">
        <v>WR</v>
      </c>
      <c r="D641" s="13" t="str">
        <v>Ja'Marr Chase</v>
      </c>
      <c r="E641" s="13">
        <v>270.75900518698768</v>
      </c>
      <c r="F641" s="13">
        <v>15.927000305116922</v>
      </c>
      <c r="H641">
        <v>639</v>
      </c>
      <c r="I641" t="str">
        <v>QB</v>
      </c>
      <c r="J641" t="str">
        <f t="shared" si="19"/>
        <v>WAS</v>
      </c>
      <c r="K641" s="10">
        <v>0</v>
      </c>
      <c r="L641" s="10">
        <v>0</v>
      </c>
      <c r="M641" t="str">
        <f>_xlfn.XLOOKUP(K641,[2]Sheet5!$F:$F,[2]Sheet5!$J:$J,"NA")</f>
        <v>NA</v>
      </c>
      <c r="N641">
        <v>163</v>
      </c>
      <c r="O641" t="e">
        <v>#VALUE!</v>
      </c>
    </row>
    <row r="642" spans="1:15" hidden="1" x14ac:dyDescent="0.35">
      <c r="A642" t="str">
        <v>CIN</v>
      </c>
      <c r="B642" t="str">
        <v>Cincinnati Bengals</v>
      </c>
      <c r="C642" t="str">
        <v>WR</v>
      </c>
      <c r="D642" s="13" t="str">
        <v>Tee Higgins</v>
      </c>
      <c r="E642" s="13">
        <v>178.7944778390285</v>
      </c>
      <c r="F642" s="13">
        <v>10.517322225825206</v>
      </c>
      <c r="H642">
        <v>640</v>
      </c>
      <c r="I642" t="str">
        <v>RB</v>
      </c>
      <c r="J642" t="str">
        <f t="shared" si="19"/>
        <v>WAS</v>
      </c>
      <c r="K642" s="10">
        <v>0</v>
      </c>
      <c r="L642" s="10">
        <v>0</v>
      </c>
      <c r="M642" t="str">
        <f>_xlfn.XLOOKUP(K642,[2]Sheet5!$F:$F,[2]Sheet5!$J:$J,"NA")</f>
        <v>NA</v>
      </c>
      <c r="N642">
        <v>161</v>
      </c>
      <c r="O642" t="e">
        <v>#VALUE!</v>
      </c>
    </row>
    <row r="643" spans="1:15" hidden="1" x14ac:dyDescent="0.35">
      <c r="A643" t="str">
        <v>CIN</v>
      </c>
      <c r="B643" t="str">
        <v>Cincinnati Bengals</v>
      </c>
      <c r="C643" t="str">
        <v>WR</v>
      </c>
      <c r="D643" s="13" t="str">
        <v>Andrei Iosivas</v>
      </c>
      <c r="E643" s="13">
        <v>60.387813020307995</v>
      </c>
      <c r="F643" s="13">
        <v>3.5522242953122349</v>
      </c>
      <c r="H643">
        <v>641</v>
      </c>
      <c r="I643" t="str">
        <v>RB</v>
      </c>
      <c r="J643" t="str">
        <f t="shared" si="19"/>
        <v>WAS</v>
      </c>
      <c r="K643" s="10">
        <v>0</v>
      </c>
      <c r="L643" s="10">
        <v>0</v>
      </c>
      <c r="M643" t="str">
        <f>_xlfn.XLOOKUP(K643,[2]Sheet5!$F:$F,[2]Sheet5!$J:$J,"NA")</f>
        <v>NA</v>
      </c>
      <c r="N643">
        <v>162</v>
      </c>
      <c r="O643" t="e">
        <v>#VALUE!</v>
      </c>
    </row>
    <row r="644" spans="1:15" x14ac:dyDescent="0.35">
      <c r="A644" t="str">
        <v>CIN</v>
      </c>
      <c r="B644" t="str">
        <v>Cincinnati Bengals</v>
      </c>
      <c r="C644" t="str">
        <v>WR</v>
      </c>
      <c r="D644" s="13" t="str">
        <v>Jermaine Burton</v>
      </c>
      <c r="E644" s="13">
        <v>40.521177244675222</v>
      </c>
      <c r="F644" s="13">
        <v>2.3835986614514835</v>
      </c>
      <c r="H644">
        <v>642</v>
      </c>
      <c r="I644" t="str">
        <v>WR</v>
      </c>
      <c r="J644" t="str">
        <f t="shared" ref="J644:J707" si="20">_xlfn.XLOOKUP(K644,D:D,A:A)</f>
        <v>WAS</v>
      </c>
      <c r="K644" s="10">
        <v>0</v>
      </c>
      <c r="L644" s="10">
        <v>0</v>
      </c>
      <c r="M644" t="str">
        <f>_xlfn.XLOOKUP(K644,[2]Sheet5!$F:$F,[2]Sheet5!$J:$J,"NA")</f>
        <v>NA</v>
      </c>
      <c r="N644">
        <v>162</v>
      </c>
      <c r="O644" t="e">
        <v>#VALUE!</v>
      </c>
    </row>
    <row r="645" spans="1:15" x14ac:dyDescent="0.35">
      <c r="A645" t="str">
        <v>CIN</v>
      </c>
      <c r="B645" t="str">
        <v>Cincinnati Bengals</v>
      </c>
      <c r="C645" t="str">
        <v>WR</v>
      </c>
      <c r="D645" s="13" t="str">
        <v>All Other</v>
      </c>
      <c r="E645" s="13">
        <v>8.1774479259470532</v>
      </c>
      <c r="F645" s="13">
        <v>0.48102634858512078</v>
      </c>
      <c r="H645">
        <v>643</v>
      </c>
      <c r="I645" t="str">
        <v>WR</v>
      </c>
      <c r="J645" t="str">
        <f t="shared" si="20"/>
        <v>WAS</v>
      </c>
      <c r="K645" s="10">
        <v>0</v>
      </c>
      <c r="L645" s="10">
        <v>0</v>
      </c>
      <c r="M645" t="str">
        <f>_xlfn.XLOOKUP(K645,[2]Sheet5!$F:$F,[2]Sheet5!$J:$J,"NA")</f>
        <v>NA</v>
      </c>
      <c r="N645">
        <v>163</v>
      </c>
      <c r="O645" t="e">
        <v>#VALUE!</v>
      </c>
    </row>
    <row r="646" spans="1:15" hidden="1" x14ac:dyDescent="0.35">
      <c r="A646" t="str">
        <v>CIN</v>
      </c>
      <c r="B646" t="str">
        <v>Cincinnati Bengals</v>
      </c>
      <c r="C646" t="str">
        <v>WR</v>
      </c>
      <c r="D646" s="13">
        <v>0</v>
      </c>
      <c r="E646" s="13">
        <v>0</v>
      </c>
      <c r="F646" s="13">
        <v>0</v>
      </c>
      <c r="H646">
        <v>644</v>
      </c>
      <c r="I646" t="str">
        <v>QB</v>
      </c>
      <c r="J646" t="str">
        <f t="shared" si="20"/>
        <v>WAS</v>
      </c>
      <c r="K646" s="10">
        <v>0</v>
      </c>
      <c r="L646" s="10">
        <v>0</v>
      </c>
      <c r="M646" t="str">
        <f>_xlfn.XLOOKUP(K646,[2]Sheet5!$F:$F,[2]Sheet5!$J:$J,"NA")</f>
        <v>NA</v>
      </c>
      <c r="N646">
        <v>164</v>
      </c>
      <c r="O646" t="e">
        <v>#VALUE!</v>
      </c>
    </row>
    <row r="647" spans="1:15" hidden="1" x14ac:dyDescent="0.35">
      <c r="A647" t="str">
        <v>CIN</v>
      </c>
      <c r="B647" t="str">
        <v>Cincinnati Bengals</v>
      </c>
      <c r="C647" t="str">
        <v>WR</v>
      </c>
      <c r="D647" s="13">
        <v>0</v>
      </c>
      <c r="E647" s="13">
        <v>0</v>
      </c>
      <c r="F647" s="13">
        <v>0</v>
      </c>
      <c r="H647">
        <v>645</v>
      </c>
      <c r="I647" t="str">
        <v>QB</v>
      </c>
      <c r="J647" t="str">
        <f t="shared" si="20"/>
        <v>WAS</v>
      </c>
      <c r="K647" s="10">
        <v>0</v>
      </c>
      <c r="L647" s="10">
        <v>0</v>
      </c>
      <c r="M647" t="str">
        <f>_xlfn.XLOOKUP(K647,[2]Sheet5!$F:$F,[2]Sheet5!$J:$J,"NA")</f>
        <v>NA</v>
      </c>
      <c r="N647">
        <v>165</v>
      </c>
      <c r="O647" t="e">
        <v>#VALUE!</v>
      </c>
    </row>
    <row r="648" spans="1:15" hidden="1" x14ac:dyDescent="0.35">
      <c r="A648" t="str">
        <v>CIN</v>
      </c>
      <c r="B648" t="str">
        <v>Cincinnati Bengals</v>
      </c>
      <c r="C648" t="str">
        <v>TE</v>
      </c>
      <c r="D648" s="13" t="str">
        <v>Mike Gesicki</v>
      </c>
      <c r="E648" s="13">
        <v>125.47484562092338</v>
      </c>
      <c r="F648" s="13">
        <v>7.3808732718190218</v>
      </c>
      <c r="H648">
        <v>646</v>
      </c>
      <c r="I648" t="str">
        <v>RB</v>
      </c>
      <c r="J648" t="str">
        <f t="shared" si="20"/>
        <v>WAS</v>
      </c>
      <c r="K648" s="10">
        <v>0</v>
      </c>
      <c r="L648" s="10">
        <v>0</v>
      </c>
      <c r="M648" t="str">
        <f>_xlfn.XLOOKUP(K648,[2]Sheet5!$F:$F,[2]Sheet5!$J:$J,"NA")</f>
        <v>NA</v>
      </c>
      <c r="N648">
        <v>163</v>
      </c>
      <c r="O648" t="e">
        <v>#VALUE!</v>
      </c>
    </row>
    <row r="649" spans="1:15" hidden="1" x14ac:dyDescent="0.35">
      <c r="A649" t="str">
        <v>CIN</v>
      </c>
      <c r="B649" t="str">
        <v>Cincinnati Bengals</v>
      </c>
      <c r="C649" t="str">
        <v>TE</v>
      </c>
      <c r="D649" s="13" t="str">
        <v>Drew Sample</v>
      </c>
      <c r="E649" s="13">
        <v>63.246571880015964</v>
      </c>
      <c r="F649" s="13">
        <v>3.7203865811774097</v>
      </c>
      <c r="H649">
        <v>647</v>
      </c>
      <c r="I649" t="str">
        <v>RB</v>
      </c>
      <c r="J649" t="str">
        <f t="shared" si="20"/>
        <v>WAS</v>
      </c>
      <c r="K649" s="10">
        <v>0</v>
      </c>
      <c r="L649" s="10">
        <v>0</v>
      </c>
      <c r="M649" t="str">
        <f>_xlfn.XLOOKUP(K649,[2]Sheet5!$F:$F,[2]Sheet5!$J:$J,"NA")</f>
        <v>NA</v>
      </c>
      <c r="N649">
        <v>164</v>
      </c>
      <c r="O649" t="e">
        <v>#VALUE!</v>
      </c>
    </row>
    <row r="650" spans="1:15" x14ac:dyDescent="0.35">
      <c r="A650" t="str">
        <v>CIN</v>
      </c>
      <c r="B650" t="str">
        <v>Cincinnati Bengals</v>
      </c>
      <c r="C650" t="str">
        <v>TE</v>
      </c>
      <c r="D650" s="13" t="str">
        <v>Erick All</v>
      </c>
      <c r="E650" s="13">
        <v>10.169832878292301</v>
      </c>
      <c r="F650" s="13">
        <v>0.59822546342895888</v>
      </c>
      <c r="H650">
        <v>648</v>
      </c>
      <c r="I650" t="str">
        <v>WR</v>
      </c>
      <c r="J650" t="str">
        <f t="shared" si="20"/>
        <v>WAS</v>
      </c>
      <c r="K650" s="10">
        <v>0</v>
      </c>
      <c r="L650" s="10">
        <v>0</v>
      </c>
      <c r="M650" t="str">
        <f>_xlfn.XLOOKUP(K650,[2]Sheet5!$F:$F,[2]Sheet5!$J:$J,"NA")</f>
        <v>NA</v>
      </c>
      <c r="N650">
        <v>164</v>
      </c>
      <c r="O650" t="e">
        <v>#VALUE!</v>
      </c>
    </row>
    <row r="651" spans="1:15" x14ac:dyDescent="0.35">
      <c r="A651" t="str">
        <v>CIN</v>
      </c>
      <c r="B651" t="str">
        <v>Cincinnati Bengals</v>
      </c>
      <c r="C651" t="str">
        <v>TE</v>
      </c>
      <c r="D651" s="13" t="str">
        <v>Tanner Hudson</v>
      </c>
      <c r="E651" s="13">
        <v>3.79529333914933</v>
      </c>
      <c r="F651" s="13">
        <v>0.22325254936172528</v>
      </c>
      <c r="H651">
        <v>649</v>
      </c>
      <c r="I651" t="str">
        <v>WR</v>
      </c>
      <c r="J651" t="str">
        <f t="shared" si="20"/>
        <v>WAS</v>
      </c>
      <c r="K651" s="10">
        <v>0</v>
      </c>
      <c r="L651" s="10">
        <v>0</v>
      </c>
      <c r="M651" t="str">
        <f>_xlfn.XLOOKUP(K651,[2]Sheet5!$F:$F,[2]Sheet5!$J:$J,"NA")</f>
        <v>NA</v>
      </c>
      <c r="N651">
        <v>165</v>
      </c>
      <c r="O651" t="e">
        <v>#VALUE!</v>
      </c>
    </row>
    <row r="652" spans="1:15" hidden="1" x14ac:dyDescent="0.35">
      <c r="A652" t="str">
        <v>CIN</v>
      </c>
      <c r="B652" t="str">
        <v>Cincinnati Bengals</v>
      </c>
      <c r="C652" t="str">
        <v>TE</v>
      </c>
      <c r="D652" s="13" t="str">
        <v>All Other</v>
      </c>
      <c r="E652" s="13">
        <v>2.2081351537934384</v>
      </c>
      <c r="F652" s="13">
        <v>0.1298903031643199</v>
      </c>
      <c r="H652">
        <v>650</v>
      </c>
      <c r="I652" t="str">
        <v>QB</v>
      </c>
      <c r="J652" t="str">
        <f t="shared" si="20"/>
        <v>WAS</v>
      </c>
      <c r="K652" s="10">
        <v>0</v>
      </c>
      <c r="L652" s="10">
        <v>0</v>
      </c>
      <c r="M652" t="str">
        <f>_xlfn.XLOOKUP(K652,[2]Sheet5!$F:$F,[2]Sheet5!$J:$J,"NA")</f>
        <v>NA</v>
      </c>
      <c r="N652">
        <v>166</v>
      </c>
      <c r="O652" t="e">
        <v>#VALUE!</v>
      </c>
    </row>
    <row r="653" spans="1:15" hidden="1" x14ac:dyDescent="0.35">
      <c r="A653" t="str">
        <v>CHI</v>
      </c>
      <c r="B653" t="str">
        <v>Chicago Bears</v>
      </c>
      <c r="C653" t="str">
        <v>QB</v>
      </c>
      <c r="D653" s="13" t="str">
        <v>Caleb Williams</v>
      </c>
      <c r="E653" s="13">
        <v>308.48200867933548</v>
      </c>
      <c r="F653" s="13">
        <v>18.146000510549147</v>
      </c>
      <c r="H653">
        <v>651</v>
      </c>
      <c r="I653" t="str">
        <v>QB</v>
      </c>
      <c r="J653" t="str">
        <f t="shared" si="20"/>
        <v>WAS</v>
      </c>
      <c r="K653" s="10">
        <v>0</v>
      </c>
      <c r="L653" s="10">
        <v>0</v>
      </c>
      <c r="M653" t="str">
        <f>_xlfn.XLOOKUP(K653,[2]Sheet5!$F:$F,[2]Sheet5!$J:$J,"NA")</f>
        <v>NA</v>
      </c>
      <c r="N653">
        <v>167</v>
      </c>
      <c r="O653" t="e">
        <v>#VALUE!</v>
      </c>
    </row>
    <row r="654" spans="1:15" hidden="1" x14ac:dyDescent="0.35">
      <c r="A654" t="str">
        <v>CHI</v>
      </c>
      <c r="B654" t="str">
        <v>Chicago Bears</v>
      </c>
      <c r="C654" t="str">
        <v>QB</v>
      </c>
      <c r="D654" s="13" t="str">
        <v>Tyson Bagent</v>
      </c>
      <c r="E654" s="13">
        <v>12.634566366166126</v>
      </c>
      <c r="F654" s="13">
        <v>0.74320978624506628</v>
      </c>
      <c r="H654">
        <v>652</v>
      </c>
      <c r="I654" t="str">
        <v>RB</v>
      </c>
      <c r="J654" t="str">
        <f t="shared" si="20"/>
        <v>WAS</v>
      </c>
      <c r="K654" s="10">
        <v>0</v>
      </c>
      <c r="L654" s="10">
        <v>0</v>
      </c>
      <c r="M654" t="str">
        <f>_xlfn.XLOOKUP(K654,[2]Sheet5!$F:$F,[2]Sheet5!$J:$J,"NA")</f>
        <v>NA</v>
      </c>
      <c r="N654">
        <v>165</v>
      </c>
      <c r="O654" t="e">
        <v>#VALUE!</v>
      </c>
    </row>
    <row r="655" spans="1:15" hidden="1" x14ac:dyDescent="0.35">
      <c r="A655" t="str">
        <v>CHI</v>
      </c>
      <c r="B655" t="str">
        <v>Chicago Bears</v>
      </c>
      <c r="C655" t="str">
        <v>QB</v>
      </c>
      <c r="D655" s="13" t="str">
        <v>Case Keenum</v>
      </c>
      <c r="E655" s="13">
        <v>4.6023010976149212</v>
      </c>
      <c r="F655" s="13">
        <v>0.2707235939773483</v>
      </c>
      <c r="H655">
        <v>653</v>
      </c>
      <c r="I655" t="str">
        <v>RB</v>
      </c>
      <c r="J655" t="str">
        <f t="shared" si="20"/>
        <v>WAS</v>
      </c>
      <c r="K655" s="10">
        <v>0</v>
      </c>
      <c r="L655" s="10">
        <v>0</v>
      </c>
      <c r="M655" t="str">
        <f>_xlfn.XLOOKUP(K655,[2]Sheet5!$F:$F,[2]Sheet5!$J:$J,"NA")</f>
        <v>NA</v>
      </c>
      <c r="N655">
        <v>166</v>
      </c>
      <c r="O655" t="e">
        <v>#VALUE!</v>
      </c>
    </row>
    <row r="656" spans="1:15" x14ac:dyDescent="0.35">
      <c r="A656" t="str">
        <v>CHI</v>
      </c>
      <c r="B656" t="str">
        <v>Chicago Bears</v>
      </c>
      <c r="C656" t="str">
        <v>QB</v>
      </c>
      <c r="D656" s="13" t="str">
        <v>Austin Reed</v>
      </c>
      <c r="E656" s="13">
        <v>3.455086814238908</v>
      </c>
      <c r="F656" s="13">
        <v>0.20324040083758282</v>
      </c>
      <c r="H656">
        <v>654</v>
      </c>
      <c r="I656" t="str">
        <v>WR</v>
      </c>
      <c r="J656" t="str">
        <f t="shared" si="20"/>
        <v>WAS</v>
      </c>
      <c r="K656" s="10">
        <v>0</v>
      </c>
      <c r="L656" s="10">
        <v>0</v>
      </c>
      <c r="M656" t="str">
        <f>_xlfn.XLOOKUP(K656,[2]Sheet5!$F:$F,[2]Sheet5!$J:$J,"NA")</f>
        <v>NA</v>
      </c>
      <c r="N656">
        <v>166</v>
      </c>
      <c r="O656" t="e">
        <v>#VALUE!</v>
      </c>
    </row>
    <row r="657" spans="1:15" x14ac:dyDescent="0.35">
      <c r="A657" t="str">
        <v>CHI</v>
      </c>
      <c r="B657" t="str">
        <v>Chicago Bears</v>
      </c>
      <c r="C657" t="str">
        <v>QB</v>
      </c>
      <c r="D657" s="13" t="str">
        <v>All Other</v>
      </c>
      <c r="E657" s="13">
        <v>6.4372714396486455</v>
      </c>
      <c r="F657" s="13">
        <v>0.37866302586168504</v>
      </c>
      <c r="H657">
        <v>655</v>
      </c>
      <c r="I657" t="str">
        <v>WR</v>
      </c>
      <c r="J657" t="str">
        <f t="shared" si="20"/>
        <v>WAS</v>
      </c>
      <c r="K657" s="10">
        <v>0</v>
      </c>
      <c r="L657" s="10">
        <v>0</v>
      </c>
      <c r="M657" t="str">
        <f>_xlfn.XLOOKUP(K657,[2]Sheet5!$F:$F,[2]Sheet5!$J:$J,"NA")</f>
        <v>NA</v>
      </c>
      <c r="N657">
        <v>167</v>
      </c>
      <c r="O657" t="e">
        <v>#VALUE!</v>
      </c>
    </row>
    <row r="658" spans="1:15" hidden="1" x14ac:dyDescent="0.35">
      <c r="A658" t="str">
        <v>CHI</v>
      </c>
      <c r="B658" t="str">
        <v>Chicago Bears</v>
      </c>
      <c r="C658" t="str">
        <v>QB</v>
      </c>
      <c r="D658" s="13">
        <v>0</v>
      </c>
      <c r="E658" s="13">
        <v>0</v>
      </c>
      <c r="F658" s="13">
        <v>0</v>
      </c>
      <c r="H658">
        <v>656</v>
      </c>
      <c r="I658" t="str">
        <v>QB</v>
      </c>
      <c r="J658" t="str">
        <f t="shared" si="20"/>
        <v>WAS</v>
      </c>
      <c r="K658" s="10">
        <v>0</v>
      </c>
      <c r="L658" s="10">
        <v>0</v>
      </c>
      <c r="M658" t="str">
        <f>_xlfn.XLOOKUP(K658,[2]Sheet5!$F:$F,[2]Sheet5!$J:$J,"NA")</f>
        <v>NA</v>
      </c>
      <c r="N658">
        <v>168</v>
      </c>
      <c r="O658" t="e">
        <v>#VALUE!</v>
      </c>
    </row>
    <row r="659" spans="1:15" hidden="1" x14ac:dyDescent="0.35">
      <c r="A659" t="str">
        <v>CHI</v>
      </c>
      <c r="B659" t="str">
        <v>Chicago Bears</v>
      </c>
      <c r="C659" t="str">
        <v>QB</v>
      </c>
      <c r="D659" s="13">
        <v>0</v>
      </c>
      <c r="E659" s="13">
        <v>0</v>
      </c>
      <c r="F659" s="13">
        <v>0</v>
      </c>
      <c r="H659">
        <v>657</v>
      </c>
      <c r="I659" t="str">
        <v>QB</v>
      </c>
      <c r="J659" t="str">
        <f t="shared" si="20"/>
        <v>WAS</v>
      </c>
      <c r="K659" s="10">
        <v>0</v>
      </c>
      <c r="L659" s="10">
        <v>0</v>
      </c>
      <c r="M659" t="str">
        <f>_xlfn.XLOOKUP(K659,[2]Sheet5!$F:$F,[2]Sheet5!$J:$J,"NA")</f>
        <v>NA</v>
      </c>
      <c r="N659">
        <v>169</v>
      </c>
      <c r="O659" t="e">
        <v>#VALUE!</v>
      </c>
    </row>
    <row r="660" spans="1:15" hidden="1" x14ac:dyDescent="0.35">
      <c r="A660" t="str">
        <v>CHI</v>
      </c>
      <c r="B660" t="str">
        <v>Chicago Bears</v>
      </c>
      <c r="C660" t="str">
        <v>RB</v>
      </c>
      <c r="D660" s="13" t="str">
        <v>D'Andre Swift</v>
      </c>
      <c r="E660" s="13">
        <v>199.87229122795404</v>
      </c>
      <c r="F660" s="13">
        <v>11.757193601644355</v>
      </c>
      <c r="H660">
        <v>658</v>
      </c>
      <c r="I660" t="str">
        <v>RB</v>
      </c>
      <c r="J660" t="str">
        <f t="shared" si="20"/>
        <v>WAS</v>
      </c>
      <c r="K660" s="10">
        <v>0</v>
      </c>
      <c r="L660" s="10">
        <v>0</v>
      </c>
      <c r="M660" t="str">
        <f>_xlfn.XLOOKUP(K660,[2]Sheet5!$F:$F,[2]Sheet5!$J:$J,"NA")</f>
        <v>NA</v>
      </c>
      <c r="N660">
        <v>167</v>
      </c>
      <c r="O660" t="e">
        <v>#VALUE!</v>
      </c>
    </row>
    <row r="661" spans="1:15" hidden="1" x14ac:dyDescent="0.35">
      <c r="A661" t="str">
        <v>CHI</v>
      </c>
      <c r="B661" t="str">
        <v>Chicago Bears</v>
      </c>
      <c r="C661" t="str">
        <v>RB</v>
      </c>
      <c r="D661" s="13" t="str">
        <v>Roschon Johnson</v>
      </c>
      <c r="E661" s="13">
        <v>84.83198902269767</v>
      </c>
      <c r="F661" s="13">
        <v>4.9901170013351575</v>
      </c>
      <c r="H661">
        <v>659</v>
      </c>
      <c r="I661" t="str">
        <v>RB</v>
      </c>
      <c r="J661" t="str">
        <f t="shared" si="20"/>
        <v>WAS</v>
      </c>
      <c r="K661" s="10">
        <v>0</v>
      </c>
      <c r="L661" s="10">
        <v>0</v>
      </c>
      <c r="M661" t="str">
        <f>_xlfn.XLOOKUP(K661,[2]Sheet5!$F:$F,[2]Sheet5!$J:$J,"NA")</f>
        <v>NA</v>
      </c>
      <c r="N661">
        <v>168</v>
      </c>
      <c r="O661" t="e">
        <v>#VALUE!</v>
      </c>
    </row>
    <row r="662" spans="1:15" x14ac:dyDescent="0.35">
      <c r="A662" t="str">
        <v>CHI</v>
      </c>
      <c r="B662" t="str">
        <v>Chicago Bears</v>
      </c>
      <c r="C662" t="str">
        <v>RB</v>
      </c>
      <c r="D662" s="13" t="str">
        <v>Travis Homer</v>
      </c>
      <c r="E662" s="13">
        <v>44.168836389541255</v>
      </c>
      <c r="F662" s="13">
        <v>2.5981668464436032</v>
      </c>
      <c r="H662">
        <v>660</v>
      </c>
      <c r="I662" t="str">
        <v>WR</v>
      </c>
      <c r="J662" t="str">
        <f t="shared" si="20"/>
        <v>WAS</v>
      </c>
      <c r="K662" s="10">
        <v>0</v>
      </c>
      <c r="L662" s="10">
        <v>0</v>
      </c>
      <c r="M662" t="str">
        <f>_xlfn.XLOOKUP(K662,[2]Sheet5!$F:$F,[2]Sheet5!$J:$J,"NA")</f>
        <v>NA</v>
      </c>
      <c r="N662">
        <v>168</v>
      </c>
      <c r="O662" t="e">
        <v>#VALUE!</v>
      </c>
    </row>
    <row r="663" spans="1:15" x14ac:dyDescent="0.35">
      <c r="A663" t="str">
        <v>CHI</v>
      </c>
      <c r="B663" t="str">
        <v>Chicago Bears</v>
      </c>
      <c r="C663" t="str">
        <v>RB</v>
      </c>
      <c r="D663" s="13" t="str">
        <v>Ian Wheeler</v>
      </c>
      <c r="E663" s="13">
        <v>14.791048962459183</v>
      </c>
      <c r="F663" s="13">
        <v>0.87006170367406954</v>
      </c>
      <c r="H663">
        <v>661</v>
      </c>
      <c r="I663" t="str">
        <v>WR</v>
      </c>
      <c r="J663" t="str">
        <f t="shared" si="20"/>
        <v>WAS</v>
      </c>
      <c r="K663" s="10">
        <v>0</v>
      </c>
      <c r="L663" s="10">
        <v>0</v>
      </c>
      <c r="M663" t="str">
        <f>_xlfn.XLOOKUP(K663,[2]Sheet5!$F:$F,[2]Sheet5!$J:$J,"NA")</f>
        <v>NA</v>
      </c>
      <c r="N663">
        <v>169</v>
      </c>
      <c r="O663" t="e">
        <v>#VALUE!</v>
      </c>
    </row>
    <row r="664" spans="1:15" hidden="1" x14ac:dyDescent="0.35">
      <c r="A664" t="str">
        <v>CHI</v>
      </c>
      <c r="B664" t="str">
        <v>Chicago Bears</v>
      </c>
      <c r="C664" t="str">
        <v>RB</v>
      </c>
      <c r="D664" s="13" t="str">
        <v>All Other</v>
      </c>
      <c r="E664" s="13">
        <v>5.4168907688757599</v>
      </c>
      <c r="F664" s="13">
        <v>0.31864063346327998</v>
      </c>
      <c r="H664">
        <v>662</v>
      </c>
      <c r="I664" t="str">
        <v>QB</v>
      </c>
      <c r="J664" t="str">
        <f t="shared" si="20"/>
        <v>WAS</v>
      </c>
      <c r="K664" s="10">
        <v>0</v>
      </c>
      <c r="L664" s="10">
        <v>0</v>
      </c>
      <c r="M664" t="str">
        <f>_xlfn.XLOOKUP(K664,[2]Sheet5!$F:$F,[2]Sheet5!$J:$J,"NA")</f>
        <v>NA</v>
      </c>
      <c r="N664">
        <v>170</v>
      </c>
      <c r="O664" t="e">
        <v>#VALUE!</v>
      </c>
    </row>
    <row r="665" spans="1:15" hidden="1" x14ac:dyDescent="0.35">
      <c r="A665" t="str">
        <v>CHI</v>
      </c>
      <c r="B665" t="str">
        <v>Chicago Bears</v>
      </c>
      <c r="C665" t="str">
        <v>RB</v>
      </c>
      <c r="D665" s="13">
        <v>0</v>
      </c>
      <c r="E665" s="13">
        <v>0</v>
      </c>
      <c r="F665" s="13">
        <v>0</v>
      </c>
      <c r="H665">
        <v>663</v>
      </c>
      <c r="I665" t="str">
        <v>QB</v>
      </c>
      <c r="J665" t="str">
        <f t="shared" si="20"/>
        <v>WAS</v>
      </c>
      <c r="K665" s="10">
        <v>0</v>
      </c>
      <c r="L665" s="10">
        <v>0</v>
      </c>
      <c r="M665" t="str">
        <f>_xlfn.XLOOKUP(K665,[2]Sheet5!$F:$F,[2]Sheet5!$J:$J,"NA")</f>
        <v>NA</v>
      </c>
      <c r="N665">
        <v>171</v>
      </c>
      <c r="O665" t="e">
        <v>#VALUE!</v>
      </c>
    </row>
    <row r="666" spans="1:15" hidden="1" x14ac:dyDescent="0.35">
      <c r="A666" t="str">
        <v>CHI</v>
      </c>
      <c r="B666" t="str">
        <v>Chicago Bears</v>
      </c>
      <c r="C666" t="str">
        <v>RB</v>
      </c>
      <c r="D666" s="13">
        <v>0</v>
      </c>
      <c r="E666" s="13">
        <v>0</v>
      </c>
      <c r="F666" s="13">
        <v>0</v>
      </c>
      <c r="H666">
        <v>664</v>
      </c>
      <c r="I666" t="str">
        <v>RB</v>
      </c>
      <c r="J666" t="str">
        <f t="shared" si="20"/>
        <v>WAS</v>
      </c>
      <c r="K666" s="10">
        <v>0</v>
      </c>
      <c r="L666" s="10">
        <v>0</v>
      </c>
      <c r="M666" t="str">
        <f>_xlfn.XLOOKUP(K666,[2]Sheet5!$F:$F,[2]Sheet5!$J:$J,"NA")</f>
        <v>NA</v>
      </c>
      <c r="N666">
        <v>169</v>
      </c>
      <c r="O666" t="e">
        <v>#VALUE!</v>
      </c>
    </row>
    <row r="667" spans="1:15" hidden="1" x14ac:dyDescent="0.35">
      <c r="A667" t="str">
        <v>CHI</v>
      </c>
      <c r="B667" t="str">
        <v>Chicago Bears</v>
      </c>
      <c r="C667" t="str">
        <v>WR</v>
      </c>
      <c r="D667" s="13" t="str">
        <v>DJ Moore</v>
      </c>
      <c r="E667" s="13">
        <v>257.91600536269641</v>
      </c>
      <c r="F667" s="13">
        <v>15.171529727217436</v>
      </c>
      <c r="H667">
        <v>665</v>
      </c>
      <c r="I667" t="str">
        <v>RB</v>
      </c>
      <c r="J667" t="str">
        <f t="shared" si="20"/>
        <v>WAS</v>
      </c>
      <c r="K667" s="10">
        <v>0</v>
      </c>
      <c r="L667" s="10">
        <v>0</v>
      </c>
      <c r="M667" t="str">
        <f>_xlfn.XLOOKUP(K667,[2]Sheet5!$F:$F,[2]Sheet5!$J:$J,"NA")</f>
        <v>NA</v>
      </c>
      <c r="N667">
        <v>170</v>
      </c>
      <c r="O667" t="e">
        <v>#VALUE!</v>
      </c>
    </row>
    <row r="668" spans="1:15" x14ac:dyDescent="0.35">
      <c r="A668" t="str">
        <v>CHI</v>
      </c>
      <c r="B668" t="str">
        <v>Chicago Bears</v>
      </c>
      <c r="C668" t="str">
        <v>WR</v>
      </c>
      <c r="D668" s="13" t="str">
        <v>Rome Odunze</v>
      </c>
      <c r="E668" s="13">
        <v>115.58266458686946</v>
      </c>
      <c r="F668" s="13">
        <v>6.7989802698158499</v>
      </c>
      <c r="H668">
        <v>666</v>
      </c>
      <c r="I668" t="str">
        <v>WR</v>
      </c>
      <c r="J668" t="str">
        <f t="shared" si="20"/>
        <v>WAS</v>
      </c>
      <c r="K668" s="10">
        <v>0</v>
      </c>
      <c r="L668" s="10">
        <v>0</v>
      </c>
      <c r="M668" t="str">
        <f>_xlfn.XLOOKUP(K668,[2]Sheet5!$F:$F,[2]Sheet5!$J:$J,"NA")</f>
        <v>NA</v>
      </c>
      <c r="N668">
        <v>170</v>
      </c>
      <c r="O668" t="e">
        <v>#VALUE!</v>
      </c>
    </row>
    <row r="669" spans="1:15" x14ac:dyDescent="0.35">
      <c r="A669" t="str">
        <v>CHI</v>
      </c>
      <c r="B669" t="str">
        <v>Chicago Bears</v>
      </c>
      <c r="C669" t="str">
        <v>WR</v>
      </c>
      <c r="D669" s="13" t="str">
        <v>Olamide Zaccheaus</v>
      </c>
      <c r="E669" s="13">
        <v>77.932032504925502</v>
      </c>
      <c r="F669" s="13">
        <v>4.5842372061720882</v>
      </c>
      <c r="H669">
        <v>667</v>
      </c>
      <c r="I669" t="str">
        <v>WR</v>
      </c>
      <c r="J669" t="str">
        <f t="shared" si="20"/>
        <v>WAS</v>
      </c>
      <c r="K669" s="10">
        <v>0</v>
      </c>
      <c r="L669" s="10">
        <v>0</v>
      </c>
      <c r="M669" t="str">
        <f>_xlfn.XLOOKUP(K669,[2]Sheet5!$F:$F,[2]Sheet5!$J:$J,"NA")</f>
        <v>NA</v>
      </c>
      <c r="N669">
        <v>171</v>
      </c>
      <c r="O669" t="e">
        <v>#VALUE!</v>
      </c>
    </row>
    <row r="670" spans="1:15" hidden="1" x14ac:dyDescent="0.35">
      <c r="A670" t="str">
        <v>CHI</v>
      </c>
      <c r="B670" t="str">
        <v>Chicago Bears</v>
      </c>
      <c r="C670" t="str">
        <v>WR</v>
      </c>
      <c r="D670" s="13" t="str">
        <v>Devin Duvernay</v>
      </c>
      <c r="E670" s="13">
        <v>69.575834910249085</v>
      </c>
      <c r="F670" s="13">
        <v>4.0926961711911227</v>
      </c>
      <c r="H670">
        <v>668</v>
      </c>
      <c r="I670" t="str">
        <v>QB</v>
      </c>
      <c r="J670" t="str">
        <f t="shared" si="20"/>
        <v>WAS</v>
      </c>
      <c r="K670" s="10">
        <v>0</v>
      </c>
      <c r="L670" s="10">
        <v>0</v>
      </c>
      <c r="M670" t="str">
        <f>_xlfn.XLOOKUP(K670,[2]Sheet5!$F:$F,[2]Sheet5!$J:$J,"NA")</f>
        <v>NA</v>
      </c>
      <c r="N670">
        <v>172</v>
      </c>
      <c r="O670" t="e">
        <v>#VALUE!</v>
      </c>
    </row>
    <row r="671" spans="1:15" hidden="1" x14ac:dyDescent="0.35">
      <c r="A671" t="str">
        <v>CHI</v>
      </c>
      <c r="B671" t="str">
        <v>Chicago Bears</v>
      </c>
      <c r="C671" t="str">
        <v>WR</v>
      </c>
      <c r="D671" s="13" t="str">
        <v>All Other</v>
      </c>
      <c r="E671" s="13">
        <v>6.3999039854743032</v>
      </c>
      <c r="F671" s="13">
        <v>0.37646494032201783</v>
      </c>
      <c r="H671">
        <v>669</v>
      </c>
      <c r="I671" t="str">
        <v>QB</v>
      </c>
      <c r="J671" t="str">
        <f t="shared" si="20"/>
        <v>WAS</v>
      </c>
      <c r="K671" s="10">
        <v>0</v>
      </c>
      <c r="L671" s="10">
        <v>0</v>
      </c>
      <c r="M671" t="str">
        <f>_xlfn.XLOOKUP(K671,[2]Sheet5!$F:$F,[2]Sheet5!$J:$J,"NA")</f>
        <v>NA</v>
      </c>
      <c r="N671">
        <v>173</v>
      </c>
      <c r="O671" t="e">
        <v>#VALUE!</v>
      </c>
    </row>
    <row r="672" spans="1:15" hidden="1" x14ac:dyDescent="0.35">
      <c r="A672" t="str">
        <v>CHI</v>
      </c>
      <c r="B672" t="str">
        <v>Chicago Bears</v>
      </c>
      <c r="C672" t="str">
        <v>WR</v>
      </c>
      <c r="D672" s="13">
        <v>0</v>
      </c>
      <c r="E672" s="13">
        <v>0</v>
      </c>
      <c r="F672" s="13">
        <v>0</v>
      </c>
      <c r="H672">
        <v>670</v>
      </c>
      <c r="I672" t="str">
        <v>RB</v>
      </c>
      <c r="J672" t="str">
        <f t="shared" si="20"/>
        <v>WAS</v>
      </c>
      <c r="K672" s="10">
        <v>0</v>
      </c>
      <c r="L672" s="10">
        <v>0</v>
      </c>
      <c r="M672" t="str">
        <f>_xlfn.XLOOKUP(K672,[2]Sheet5!$F:$F,[2]Sheet5!$J:$J,"NA")</f>
        <v>NA</v>
      </c>
      <c r="N672">
        <v>171</v>
      </c>
      <c r="O672" t="e">
        <v>#VALUE!</v>
      </c>
    </row>
    <row r="673" spans="1:15" hidden="1" x14ac:dyDescent="0.35">
      <c r="A673" t="str">
        <v>CHI</v>
      </c>
      <c r="B673" t="str">
        <v>Chicago Bears</v>
      </c>
      <c r="C673" t="str">
        <v>WR</v>
      </c>
      <c r="D673" s="13">
        <v>0</v>
      </c>
      <c r="E673" s="13">
        <v>0</v>
      </c>
      <c r="F673" s="13">
        <v>0</v>
      </c>
      <c r="H673">
        <v>671</v>
      </c>
      <c r="I673" t="str">
        <v>RB</v>
      </c>
      <c r="J673" t="str">
        <f t="shared" si="20"/>
        <v>WAS</v>
      </c>
      <c r="K673" s="10">
        <v>0</v>
      </c>
      <c r="L673" s="10">
        <v>0</v>
      </c>
      <c r="M673" t="str">
        <f>_xlfn.XLOOKUP(K673,[2]Sheet5!$F:$F,[2]Sheet5!$J:$J,"NA")</f>
        <v>NA</v>
      </c>
      <c r="N673">
        <v>172</v>
      </c>
      <c r="O673" t="e">
        <v>#VALUE!</v>
      </c>
    </row>
    <row r="674" spans="1:15" x14ac:dyDescent="0.35">
      <c r="A674" t="str">
        <v>CHI</v>
      </c>
      <c r="B674" t="str">
        <v>Chicago Bears</v>
      </c>
      <c r="C674" t="str">
        <v>TE</v>
      </c>
      <c r="D674" s="13" t="str">
        <v>Cole Kmet</v>
      </c>
      <c r="E674" s="13">
        <v>117.11784851444037</v>
      </c>
      <c r="F674" s="13">
        <v>6.8892852067317865</v>
      </c>
      <c r="H674">
        <v>672</v>
      </c>
      <c r="I674" t="str">
        <v>WR</v>
      </c>
      <c r="J674" t="str">
        <f t="shared" si="20"/>
        <v>WAS</v>
      </c>
      <c r="K674" s="10">
        <v>0</v>
      </c>
      <c r="L674" s="10">
        <v>0</v>
      </c>
      <c r="M674" t="str">
        <f>_xlfn.XLOOKUP(K674,[2]Sheet5!$F:$F,[2]Sheet5!$J:$J,"NA")</f>
        <v>NA</v>
      </c>
      <c r="N674">
        <v>172</v>
      </c>
      <c r="O674" t="e">
        <v>#VALUE!</v>
      </c>
    </row>
    <row r="675" spans="1:15" x14ac:dyDescent="0.35">
      <c r="A675" t="str">
        <v>CHI</v>
      </c>
      <c r="B675" t="str">
        <v>Chicago Bears</v>
      </c>
      <c r="C675" t="str">
        <v>TE</v>
      </c>
      <c r="D675" s="13" t="str">
        <v>Durham Smythe</v>
      </c>
      <c r="E675" s="13">
        <v>35.682197135745312</v>
      </c>
      <c r="F675" s="13">
        <v>2.0989527726909007</v>
      </c>
      <c r="H675">
        <v>673</v>
      </c>
      <c r="I675" t="str">
        <v>WR</v>
      </c>
      <c r="J675" t="str">
        <f t="shared" si="20"/>
        <v>WAS</v>
      </c>
      <c r="K675" s="10">
        <v>0</v>
      </c>
      <c r="L675" s="10">
        <v>0</v>
      </c>
      <c r="M675" t="str">
        <f>_xlfn.XLOOKUP(K675,[2]Sheet5!$F:$F,[2]Sheet5!$J:$J,"NA")</f>
        <v>NA</v>
      </c>
      <c r="N675">
        <v>173</v>
      </c>
      <c r="O675" t="e">
        <v>#VALUE!</v>
      </c>
    </row>
    <row r="676" spans="1:15" hidden="1" x14ac:dyDescent="0.35">
      <c r="A676" t="str">
        <v>CHI</v>
      </c>
      <c r="B676" t="str">
        <v>Chicago Bears</v>
      </c>
      <c r="C676" t="str">
        <v>TE</v>
      </c>
      <c r="D676" s="13" t="str">
        <v>Stephen Carlson</v>
      </c>
      <c r="E676" s="13">
        <v>7.5590147600291715</v>
      </c>
      <c r="F676" s="13">
        <v>0.44464792706053952</v>
      </c>
      <c r="H676">
        <v>674</v>
      </c>
      <c r="I676" t="str">
        <v>QB</v>
      </c>
      <c r="J676" t="str">
        <f t="shared" si="20"/>
        <v>WAS</v>
      </c>
      <c r="K676" s="10">
        <v>0</v>
      </c>
      <c r="L676" s="10">
        <v>0</v>
      </c>
      <c r="M676" t="str">
        <f>_xlfn.XLOOKUP(K676,[2]Sheet5!$F:$F,[2]Sheet5!$J:$J,"NA")</f>
        <v>NA</v>
      </c>
      <c r="N676">
        <v>174</v>
      </c>
      <c r="O676" t="e">
        <v>#VALUE!</v>
      </c>
    </row>
    <row r="677" spans="1:15" hidden="1" x14ac:dyDescent="0.35">
      <c r="A677" t="str">
        <v>CHI</v>
      </c>
      <c r="B677" t="str">
        <v>Chicago Bears</v>
      </c>
      <c r="C677" t="str">
        <v>TE</v>
      </c>
      <c r="D677" s="13" t="str">
        <v>Joel Wilson</v>
      </c>
      <c r="E677" s="13">
        <v>2.9002382016276185</v>
      </c>
      <c r="F677" s="13">
        <v>0.17060224715456579</v>
      </c>
      <c r="H677">
        <v>675</v>
      </c>
      <c r="I677" t="str">
        <v>QB</v>
      </c>
      <c r="J677" t="str">
        <f t="shared" si="20"/>
        <v>WAS</v>
      </c>
      <c r="K677" s="10">
        <v>0</v>
      </c>
      <c r="L677" s="10">
        <v>0</v>
      </c>
      <c r="M677" t="str">
        <f>_xlfn.XLOOKUP(K677,[2]Sheet5!$F:$F,[2]Sheet5!$J:$J,"NA")</f>
        <v>NA</v>
      </c>
      <c r="N677">
        <v>175</v>
      </c>
      <c r="O677" t="e">
        <v>#VALUE!</v>
      </c>
    </row>
    <row r="678" spans="1:15" hidden="1" x14ac:dyDescent="0.35">
      <c r="A678" t="str">
        <v>CHI</v>
      </c>
      <c r="B678" t="str">
        <v>Chicago Bears</v>
      </c>
      <c r="C678" t="str">
        <v>TE</v>
      </c>
      <c r="D678" s="13" t="str">
        <v>All Other</v>
      </c>
      <c r="E678" s="13">
        <v>1.6624996120357709</v>
      </c>
      <c r="F678" s="13">
        <v>9.7794094825633587E-2</v>
      </c>
      <c r="H678">
        <v>676</v>
      </c>
      <c r="I678" t="str">
        <v>RB</v>
      </c>
      <c r="J678" t="str">
        <f t="shared" si="20"/>
        <v>WAS</v>
      </c>
      <c r="K678" s="10">
        <v>0</v>
      </c>
      <c r="L678" s="10">
        <v>0</v>
      </c>
      <c r="M678" t="str">
        <f>_xlfn.XLOOKUP(K678,[2]Sheet5!$F:$F,[2]Sheet5!$J:$J,"NA")</f>
        <v>NA</v>
      </c>
      <c r="N678">
        <v>173</v>
      </c>
      <c r="O678" t="e">
        <v>#VALUE!</v>
      </c>
    </row>
    <row r="679" spans="1:15" hidden="1" x14ac:dyDescent="0.35">
      <c r="A679" t="str">
        <v>CAR</v>
      </c>
      <c r="B679" t="str">
        <v>Carolina Panthers</v>
      </c>
      <c r="C679" t="str">
        <v>QB</v>
      </c>
      <c r="D679" s="13" t="str">
        <v>Bryce Young</v>
      </c>
      <c r="E679" s="13">
        <v>244.42127721736381</v>
      </c>
      <c r="F679" s="13">
        <v>14.377722189256694</v>
      </c>
      <c r="H679">
        <v>677</v>
      </c>
      <c r="I679" t="str">
        <v>RB</v>
      </c>
      <c r="J679" t="str">
        <f t="shared" si="20"/>
        <v>WAS</v>
      </c>
      <c r="K679" s="10">
        <v>0</v>
      </c>
      <c r="L679" s="10">
        <v>0</v>
      </c>
      <c r="M679" t="str">
        <f>_xlfn.XLOOKUP(K679,[2]Sheet5!$F:$F,[2]Sheet5!$J:$J,"NA")</f>
        <v>NA</v>
      </c>
      <c r="N679">
        <v>174</v>
      </c>
      <c r="O679" t="e">
        <v>#VALUE!</v>
      </c>
    </row>
    <row r="680" spans="1:15" x14ac:dyDescent="0.35">
      <c r="A680" t="str">
        <v>CAR</v>
      </c>
      <c r="B680" t="str">
        <v>Carolina Panthers</v>
      </c>
      <c r="C680" t="str">
        <v>QB</v>
      </c>
      <c r="D680" s="13" t="str">
        <v>Andy Dalton</v>
      </c>
      <c r="E680" s="13">
        <v>13.347573316377755</v>
      </c>
      <c r="F680" s="13">
        <v>0.78515137155163262</v>
      </c>
      <c r="H680">
        <v>678</v>
      </c>
      <c r="I680" t="str">
        <v>WR</v>
      </c>
      <c r="J680" t="str">
        <f t="shared" si="20"/>
        <v>WAS</v>
      </c>
      <c r="K680" s="10">
        <v>0</v>
      </c>
      <c r="L680" s="10">
        <v>0</v>
      </c>
      <c r="M680" t="str">
        <f>_xlfn.XLOOKUP(K680,[2]Sheet5!$F:$F,[2]Sheet5!$J:$J,"NA")</f>
        <v>NA</v>
      </c>
      <c r="N680">
        <v>174</v>
      </c>
      <c r="O680" t="e">
        <v>#VALUE!</v>
      </c>
    </row>
    <row r="681" spans="1:15" x14ac:dyDescent="0.35">
      <c r="A681" t="str">
        <v>CAR</v>
      </c>
      <c r="B681" t="str">
        <v>Carolina Panthers</v>
      </c>
      <c r="C681" t="str">
        <v>QB</v>
      </c>
      <c r="D681" s="13" t="str">
        <v>Jack Plummer</v>
      </c>
      <c r="E681" s="13">
        <v>3.8404343184950989</v>
      </c>
      <c r="F681" s="13">
        <v>0.22590790108794701</v>
      </c>
      <c r="H681">
        <v>679</v>
      </c>
      <c r="I681" t="str">
        <v>WR</v>
      </c>
      <c r="J681" t="str">
        <f t="shared" si="20"/>
        <v>WAS</v>
      </c>
      <c r="K681" s="10">
        <v>0</v>
      </c>
      <c r="L681" s="10">
        <v>0</v>
      </c>
      <c r="M681" t="str">
        <f>_xlfn.XLOOKUP(K681,[2]Sheet5!$F:$F,[2]Sheet5!$J:$J,"NA")</f>
        <v>NA</v>
      </c>
      <c r="N681">
        <v>175</v>
      </c>
      <c r="O681" t="e">
        <v>#VALUE!</v>
      </c>
    </row>
    <row r="682" spans="1:15" hidden="1" x14ac:dyDescent="0.35">
      <c r="A682" t="str">
        <v>CAR</v>
      </c>
      <c r="B682" t="str">
        <v>Carolina Panthers</v>
      </c>
      <c r="C682" t="str">
        <v>QB</v>
      </c>
      <c r="D682" s="13" t="str">
        <v>All Other</v>
      </c>
      <c r="E682" s="13">
        <v>2.9524676976289572</v>
      </c>
      <c r="F682" s="13">
        <v>0.17367457044876219</v>
      </c>
      <c r="H682">
        <v>680</v>
      </c>
      <c r="I682" t="str">
        <v>QB</v>
      </c>
      <c r="J682" t="str">
        <f t="shared" si="20"/>
        <v>WAS</v>
      </c>
      <c r="K682" s="10">
        <v>0</v>
      </c>
      <c r="L682" s="10">
        <v>0</v>
      </c>
      <c r="M682" t="str">
        <f>_xlfn.XLOOKUP(K682,[2]Sheet5!$F:$F,[2]Sheet5!$J:$J,"NA")</f>
        <v>NA</v>
      </c>
      <c r="N682">
        <v>176</v>
      </c>
      <c r="O682" t="e">
        <v>#VALUE!</v>
      </c>
    </row>
    <row r="683" spans="1:15" hidden="1" x14ac:dyDescent="0.35">
      <c r="A683" t="str">
        <v>CAR</v>
      </c>
      <c r="B683" t="str">
        <v>Carolina Panthers</v>
      </c>
      <c r="C683" t="str">
        <v>QB</v>
      </c>
      <c r="D683" s="13">
        <v>0</v>
      </c>
      <c r="E683" s="13">
        <v>5.1626229691050494</v>
      </c>
      <c r="F683" s="13">
        <v>0.30368370406500289</v>
      </c>
      <c r="H683">
        <v>681</v>
      </c>
      <c r="I683" t="str">
        <v>QB</v>
      </c>
      <c r="J683" t="str">
        <f t="shared" si="20"/>
        <v>WAS</v>
      </c>
      <c r="K683" s="10">
        <v>0</v>
      </c>
      <c r="L683" s="10">
        <v>0</v>
      </c>
      <c r="M683" t="str">
        <f>_xlfn.XLOOKUP(K683,[2]Sheet5!$F:$F,[2]Sheet5!$J:$J,"NA")</f>
        <v>NA</v>
      </c>
      <c r="N683">
        <v>177</v>
      </c>
      <c r="O683" t="e">
        <v>#VALUE!</v>
      </c>
    </row>
    <row r="684" spans="1:15" hidden="1" x14ac:dyDescent="0.35">
      <c r="A684" t="str">
        <v>CAR</v>
      </c>
      <c r="B684" t="str">
        <v>Carolina Panthers</v>
      </c>
      <c r="C684" t="str">
        <v>QB</v>
      </c>
      <c r="D684" s="13">
        <v>0</v>
      </c>
      <c r="E684" s="13">
        <v>0</v>
      </c>
      <c r="F684" s="13">
        <v>0</v>
      </c>
      <c r="H684">
        <v>682</v>
      </c>
      <c r="I684" t="str">
        <v>RB</v>
      </c>
      <c r="J684" t="str">
        <f t="shared" si="20"/>
        <v>WAS</v>
      </c>
      <c r="K684" s="10">
        <v>0</v>
      </c>
      <c r="L684" s="10">
        <v>0</v>
      </c>
      <c r="M684" t="str">
        <f>_xlfn.XLOOKUP(K684,[2]Sheet5!$F:$F,[2]Sheet5!$J:$J,"NA")</f>
        <v>NA</v>
      </c>
      <c r="N684">
        <v>175</v>
      </c>
      <c r="O684" t="e">
        <v>#VALUE!</v>
      </c>
    </row>
    <row r="685" spans="1:15" hidden="1" x14ac:dyDescent="0.35">
      <c r="A685" t="str">
        <v>CAR</v>
      </c>
      <c r="B685" t="str">
        <v>Carolina Panthers</v>
      </c>
      <c r="C685" t="str">
        <v>QB</v>
      </c>
      <c r="D685" s="13">
        <v>0</v>
      </c>
      <c r="E685" s="13">
        <v>0</v>
      </c>
      <c r="F685" s="13">
        <v>0</v>
      </c>
      <c r="H685">
        <v>683</v>
      </c>
      <c r="I685" t="str">
        <v>RB</v>
      </c>
      <c r="J685" t="str">
        <f t="shared" si="20"/>
        <v>WAS</v>
      </c>
      <c r="K685" s="10">
        <v>0</v>
      </c>
      <c r="L685" s="10">
        <v>0</v>
      </c>
      <c r="M685" t="str">
        <f>_xlfn.XLOOKUP(K685,[2]Sheet5!$F:$F,[2]Sheet5!$J:$J,"NA")</f>
        <v>NA</v>
      </c>
      <c r="N685">
        <v>176</v>
      </c>
      <c r="O685" t="e">
        <v>#VALUE!</v>
      </c>
    </row>
    <row r="686" spans="1:15" x14ac:dyDescent="0.35">
      <c r="A686" t="str">
        <v>CAR</v>
      </c>
      <c r="B686" t="str">
        <v>Carolina Panthers</v>
      </c>
      <c r="C686" t="str">
        <v>RB</v>
      </c>
      <c r="D686" s="13" t="str">
        <v>Chuba Hubbard</v>
      </c>
      <c r="E686" s="13">
        <v>187.63871861074932</v>
      </c>
      <c r="F686" s="13">
        <v>11.037571682985254</v>
      </c>
      <c r="H686">
        <v>684</v>
      </c>
      <c r="I686" t="str">
        <v>WR</v>
      </c>
      <c r="J686" t="str">
        <f t="shared" si="20"/>
        <v>WAS</v>
      </c>
      <c r="K686" s="10">
        <v>0</v>
      </c>
      <c r="L686" s="10">
        <v>0</v>
      </c>
      <c r="M686" t="str">
        <f>_xlfn.XLOOKUP(K686,[2]Sheet5!$F:$F,[2]Sheet5!$J:$J,"NA")</f>
        <v>NA</v>
      </c>
      <c r="N686">
        <v>176</v>
      </c>
      <c r="O686" t="e">
        <v>#VALUE!</v>
      </c>
    </row>
    <row r="687" spans="1:15" x14ac:dyDescent="0.35">
      <c r="A687" t="str">
        <v>CAR</v>
      </c>
      <c r="B687" t="str">
        <v>Carolina Panthers</v>
      </c>
      <c r="C687" t="str">
        <v>RB</v>
      </c>
      <c r="D687" s="13" t="str">
        <v>Rico Dowdle</v>
      </c>
      <c r="E687" s="13">
        <v>122.9368528504601</v>
      </c>
      <c r="F687" s="13">
        <v>7.2315795794388293</v>
      </c>
      <c r="H687">
        <v>685</v>
      </c>
      <c r="I687" t="str">
        <v>WR</v>
      </c>
      <c r="J687" t="str">
        <f t="shared" si="20"/>
        <v>WAS</v>
      </c>
      <c r="K687" s="10">
        <v>0</v>
      </c>
      <c r="L687" s="10">
        <v>0</v>
      </c>
      <c r="M687" t="str">
        <f>_xlfn.XLOOKUP(K687,[2]Sheet5!$F:$F,[2]Sheet5!$J:$J,"NA")</f>
        <v>NA</v>
      </c>
      <c r="N687">
        <v>177</v>
      </c>
      <c r="O687" t="e">
        <v>#VALUE!</v>
      </c>
    </row>
    <row r="688" spans="1:15" hidden="1" x14ac:dyDescent="0.35">
      <c r="A688" t="str">
        <v>CAR</v>
      </c>
      <c r="B688" t="str">
        <v>Carolina Panthers</v>
      </c>
      <c r="C688" t="str">
        <v>RB</v>
      </c>
      <c r="D688" s="13" t="str">
        <v>Jonathon Brooks</v>
      </c>
      <c r="E688" s="13">
        <v>32.726523122092566</v>
      </c>
      <c r="F688" s="13">
        <v>1.9250895954172098</v>
      </c>
      <c r="H688">
        <v>686</v>
      </c>
      <c r="I688" t="str">
        <v>QB</v>
      </c>
      <c r="J688" t="str">
        <f t="shared" si="20"/>
        <v>WAS</v>
      </c>
      <c r="K688" s="10">
        <v>0</v>
      </c>
      <c r="L688" s="10">
        <v>0</v>
      </c>
      <c r="M688" t="str">
        <f>_xlfn.XLOOKUP(K688,[2]Sheet5!$F:$F,[2]Sheet5!$J:$J,"NA")</f>
        <v>NA</v>
      </c>
      <c r="N688">
        <v>178</v>
      </c>
      <c r="O688" t="e">
        <v>#VALUE!</v>
      </c>
    </row>
    <row r="689" spans="1:15" hidden="1" x14ac:dyDescent="0.35">
      <c r="A689" t="str">
        <v>CAR</v>
      </c>
      <c r="B689" t="str">
        <v>Carolina Panthers</v>
      </c>
      <c r="C689" t="str">
        <v>RB</v>
      </c>
      <c r="D689" s="13" t="str">
        <v>Raheem Blackshear</v>
      </c>
      <c r="E689" s="13">
        <v>18.90370675176198</v>
      </c>
      <c r="F689" s="13">
        <v>1.1119827501036459</v>
      </c>
      <c r="H689">
        <v>687</v>
      </c>
      <c r="I689" t="str">
        <v>QB</v>
      </c>
      <c r="J689" t="str">
        <f t="shared" si="20"/>
        <v>WAS</v>
      </c>
      <c r="K689" s="10">
        <v>0</v>
      </c>
      <c r="L689" s="10">
        <v>0</v>
      </c>
      <c r="M689" t="str">
        <f>_xlfn.XLOOKUP(K689,[2]Sheet5!$F:$F,[2]Sheet5!$J:$J,"NA")</f>
        <v>NA</v>
      </c>
      <c r="N689">
        <v>179</v>
      </c>
      <c r="O689" t="e">
        <v>#VALUE!</v>
      </c>
    </row>
    <row r="690" spans="1:15" hidden="1" x14ac:dyDescent="0.35">
      <c r="A690" t="str">
        <v>CAR</v>
      </c>
      <c r="B690" t="str">
        <v>Carolina Panthers</v>
      </c>
      <c r="C690" t="str">
        <v>RB</v>
      </c>
      <c r="D690" s="13" t="str">
        <v>All Other</v>
      </c>
      <c r="E690" s="13">
        <v>5.2486884862960057</v>
      </c>
      <c r="F690" s="13">
        <v>0.30874638154682388</v>
      </c>
      <c r="H690">
        <v>688</v>
      </c>
      <c r="I690" t="str">
        <v>RB</v>
      </c>
      <c r="J690" t="str">
        <f t="shared" si="20"/>
        <v>WAS</v>
      </c>
      <c r="K690" s="10">
        <v>0</v>
      </c>
      <c r="L690" s="10">
        <v>0</v>
      </c>
      <c r="M690" t="str">
        <f>_xlfn.XLOOKUP(K690,[2]Sheet5!$F:$F,[2]Sheet5!$J:$J,"NA")</f>
        <v>NA</v>
      </c>
      <c r="N690">
        <v>177</v>
      </c>
      <c r="O690" t="e">
        <v>#VALUE!</v>
      </c>
    </row>
    <row r="691" spans="1:15" hidden="1" x14ac:dyDescent="0.35">
      <c r="A691" t="str">
        <v>CAR</v>
      </c>
      <c r="B691" t="str">
        <v>Carolina Panthers</v>
      </c>
      <c r="C691" t="str">
        <v>RB</v>
      </c>
      <c r="D691" s="13">
        <v>0</v>
      </c>
      <c r="E691" s="13">
        <v>0</v>
      </c>
      <c r="F691" s="13">
        <v>0</v>
      </c>
      <c r="H691">
        <v>689</v>
      </c>
      <c r="I691" t="str">
        <v>RB</v>
      </c>
      <c r="J691" t="str">
        <f t="shared" si="20"/>
        <v>WAS</v>
      </c>
      <c r="K691" s="10">
        <v>0</v>
      </c>
      <c r="L691" s="10">
        <v>0</v>
      </c>
      <c r="M691" t="str">
        <f>_xlfn.XLOOKUP(K691,[2]Sheet5!$F:$F,[2]Sheet5!$J:$J,"NA")</f>
        <v>NA</v>
      </c>
      <c r="N691">
        <v>178</v>
      </c>
      <c r="O691" t="e">
        <v>#VALUE!</v>
      </c>
    </row>
    <row r="692" spans="1:15" x14ac:dyDescent="0.35">
      <c r="A692" t="str">
        <v>CAR</v>
      </c>
      <c r="B692" t="str">
        <v>Carolina Panthers</v>
      </c>
      <c r="C692" t="str">
        <v>RB</v>
      </c>
      <c r="D692" s="13">
        <v>0</v>
      </c>
      <c r="E692" s="13">
        <v>0</v>
      </c>
      <c r="F692" s="13">
        <v>0</v>
      </c>
      <c r="H692">
        <v>690</v>
      </c>
      <c r="I692" t="str">
        <v>WR</v>
      </c>
      <c r="J692" t="str">
        <f t="shared" si="20"/>
        <v>WAS</v>
      </c>
      <c r="K692" s="10">
        <v>0</v>
      </c>
      <c r="L692" s="10">
        <v>0</v>
      </c>
      <c r="M692" t="str">
        <f>_xlfn.XLOOKUP(K692,[2]Sheet5!$F:$F,[2]Sheet5!$J:$J,"NA")</f>
        <v>NA</v>
      </c>
      <c r="N692">
        <v>178</v>
      </c>
      <c r="O692" t="e">
        <v>#VALUE!</v>
      </c>
    </row>
    <row r="693" spans="1:15" x14ac:dyDescent="0.35">
      <c r="A693" t="str">
        <v>CAR</v>
      </c>
      <c r="B693" t="str">
        <v>Carolina Panthers</v>
      </c>
      <c r="C693" t="str">
        <v>WR</v>
      </c>
      <c r="D693" s="13" t="str">
        <v>Adam Thielen</v>
      </c>
      <c r="E693" s="13">
        <v>190.32636226958019</v>
      </c>
      <c r="F693" s="13">
        <v>11.195668368798835</v>
      </c>
      <c r="H693">
        <v>691</v>
      </c>
      <c r="I693" t="str">
        <v>WR</v>
      </c>
      <c r="J693" t="str">
        <f t="shared" si="20"/>
        <v>WAS</v>
      </c>
      <c r="K693" s="10">
        <v>0</v>
      </c>
      <c r="L693" s="10">
        <v>0</v>
      </c>
      <c r="M693" t="str">
        <f>_xlfn.XLOOKUP(K693,[2]Sheet5!$F:$F,[2]Sheet5!$J:$J,"NA")</f>
        <v>NA</v>
      </c>
      <c r="N693">
        <v>179</v>
      </c>
      <c r="O693" t="e">
        <v>#VALUE!</v>
      </c>
    </row>
    <row r="694" spans="1:15" hidden="1" x14ac:dyDescent="0.35">
      <c r="A694" t="str">
        <v>CAR</v>
      </c>
      <c r="B694" t="str">
        <v>Carolina Panthers</v>
      </c>
      <c r="C694" t="str">
        <v>WR</v>
      </c>
      <c r="D694" s="13" t="str">
        <v>Xavier Legette</v>
      </c>
      <c r="E694" s="13">
        <v>124.43707494080753</v>
      </c>
      <c r="F694" s="13">
        <v>7.3198279376945612</v>
      </c>
      <c r="H694">
        <v>692</v>
      </c>
      <c r="I694" t="str">
        <v>QB</v>
      </c>
      <c r="J694" t="str">
        <f t="shared" si="20"/>
        <v>WAS</v>
      </c>
      <c r="K694" s="10">
        <v>0</v>
      </c>
      <c r="L694" s="10">
        <v>0</v>
      </c>
      <c r="M694" t="str">
        <f>_xlfn.XLOOKUP(K694,[2]Sheet5!$F:$F,[2]Sheet5!$J:$J,"NA")</f>
        <v>NA</v>
      </c>
      <c r="N694">
        <v>180</v>
      </c>
      <c r="O694" t="e">
        <v>#VALUE!</v>
      </c>
    </row>
    <row r="695" spans="1:15" hidden="1" x14ac:dyDescent="0.35">
      <c r="A695" t="str">
        <v>CAR</v>
      </c>
      <c r="B695" t="str">
        <v>Carolina Panthers</v>
      </c>
      <c r="C695" t="str">
        <v>WR</v>
      </c>
      <c r="D695" s="13" t="str">
        <v>Jalen Coker</v>
      </c>
      <c r="E695" s="13">
        <v>93.835897162927793</v>
      </c>
      <c r="F695" s="13">
        <v>5.5197586566428116</v>
      </c>
      <c r="H695">
        <v>693</v>
      </c>
      <c r="I695" t="str">
        <v>QB</v>
      </c>
      <c r="J695" t="str">
        <f t="shared" si="20"/>
        <v>WAS</v>
      </c>
      <c r="K695" s="10">
        <v>0</v>
      </c>
      <c r="L695" s="10">
        <v>0</v>
      </c>
      <c r="M695" t="str">
        <f>_xlfn.XLOOKUP(K695,[2]Sheet5!$F:$F,[2]Sheet5!$J:$J,"NA")</f>
        <v>NA</v>
      </c>
      <c r="N695">
        <v>181</v>
      </c>
      <c r="O695" t="e">
        <v>#VALUE!</v>
      </c>
    </row>
    <row r="696" spans="1:15" hidden="1" x14ac:dyDescent="0.35">
      <c r="A696" t="str">
        <v>CAR</v>
      </c>
      <c r="B696" t="str">
        <v>Carolina Panthers</v>
      </c>
      <c r="C696" t="str">
        <v>WR</v>
      </c>
      <c r="D696" s="13" t="str">
        <v>David Moore</v>
      </c>
      <c r="E696" s="13">
        <v>81.490979404128112</v>
      </c>
      <c r="F696" s="13">
        <v>4.7935870237722416</v>
      </c>
      <c r="H696">
        <v>694</v>
      </c>
      <c r="I696" t="str">
        <v>RB</v>
      </c>
      <c r="J696" t="str">
        <f t="shared" si="20"/>
        <v>WAS</v>
      </c>
      <c r="K696" s="10">
        <v>0</v>
      </c>
      <c r="L696" s="10">
        <v>0</v>
      </c>
      <c r="M696" t="str">
        <f>_xlfn.XLOOKUP(K696,[2]Sheet5!$F:$F,[2]Sheet5!$J:$J,"NA")</f>
        <v>NA</v>
      </c>
      <c r="N696">
        <v>179</v>
      </c>
      <c r="O696" t="e">
        <v>#VALUE!</v>
      </c>
    </row>
    <row r="697" spans="1:15" hidden="1" x14ac:dyDescent="0.35">
      <c r="A697" t="str">
        <v>CAR</v>
      </c>
      <c r="B697" t="str">
        <v>Carolina Panthers</v>
      </c>
      <c r="C697" t="str">
        <v>WR</v>
      </c>
      <c r="D697" s="13" t="str">
        <v>All Other</v>
      </c>
      <c r="E697" s="13">
        <v>7.84638407468751</v>
      </c>
      <c r="F697" s="13">
        <v>0.46155200439338295</v>
      </c>
      <c r="H697">
        <v>695</v>
      </c>
      <c r="I697" t="str">
        <v>RB</v>
      </c>
      <c r="J697" t="str">
        <f t="shared" si="20"/>
        <v>WAS</v>
      </c>
      <c r="K697" s="10">
        <v>0</v>
      </c>
      <c r="L697" s="10">
        <v>0</v>
      </c>
      <c r="M697" t="str">
        <f>_xlfn.XLOOKUP(K697,[2]Sheet5!$F:$F,[2]Sheet5!$J:$J,"NA")</f>
        <v>NA</v>
      </c>
      <c r="N697">
        <v>180</v>
      </c>
      <c r="O697" t="e">
        <v>#VALUE!</v>
      </c>
    </row>
    <row r="698" spans="1:15" x14ac:dyDescent="0.35">
      <c r="A698" t="str">
        <v>CAR</v>
      </c>
      <c r="B698" t="str">
        <v>Carolina Panthers</v>
      </c>
      <c r="C698" t="str">
        <v>WR</v>
      </c>
      <c r="D698" s="13">
        <v>0</v>
      </c>
      <c r="E698" s="13">
        <v>0</v>
      </c>
      <c r="F698" s="13">
        <v>0</v>
      </c>
      <c r="H698">
        <v>696</v>
      </c>
      <c r="I698" t="str">
        <v>WR</v>
      </c>
      <c r="J698" t="str">
        <f t="shared" si="20"/>
        <v>WAS</v>
      </c>
      <c r="K698" s="10">
        <v>0</v>
      </c>
      <c r="L698" s="10">
        <v>0</v>
      </c>
      <c r="M698" t="str">
        <f>_xlfn.XLOOKUP(K698,[2]Sheet5!$F:$F,[2]Sheet5!$J:$J,"NA")</f>
        <v>NA</v>
      </c>
      <c r="N698">
        <v>180</v>
      </c>
      <c r="O698" t="e">
        <v>#VALUE!</v>
      </c>
    </row>
    <row r="699" spans="1:15" x14ac:dyDescent="0.35">
      <c r="A699" t="str">
        <v>CAR</v>
      </c>
      <c r="B699" t="str">
        <v>Carolina Panthers</v>
      </c>
      <c r="C699" t="str">
        <v>WR</v>
      </c>
      <c r="D699" s="13">
        <v>0</v>
      </c>
      <c r="E699" s="13">
        <v>0</v>
      </c>
      <c r="F699" s="13">
        <v>0</v>
      </c>
      <c r="H699">
        <v>697</v>
      </c>
      <c r="I699" t="str">
        <v>WR</v>
      </c>
      <c r="J699" t="str">
        <f t="shared" si="20"/>
        <v>WAS</v>
      </c>
      <c r="K699" s="10">
        <v>0</v>
      </c>
      <c r="L699" s="10">
        <v>0</v>
      </c>
      <c r="M699" t="str">
        <f>_xlfn.XLOOKUP(K699,[2]Sheet5!$F:$F,[2]Sheet5!$J:$J,"NA")</f>
        <v>NA</v>
      </c>
      <c r="N699">
        <v>181</v>
      </c>
      <c r="O699" t="e">
        <v>#VALUE!</v>
      </c>
    </row>
    <row r="700" spans="1:15" hidden="1" x14ac:dyDescent="0.35">
      <c r="A700" t="str">
        <v>CAR</v>
      </c>
      <c r="B700" t="str">
        <v>Carolina Panthers</v>
      </c>
      <c r="C700" t="str">
        <v>TE</v>
      </c>
      <c r="D700" s="13" t="str">
        <v>Tommy Tremble</v>
      </c>
      <c r="E700" s="13">
        <v>102.25767888654808</v>
      </c>
      <c r="F700" s="13">
        <v>6.0151575815616516</v>
      </c>
      <c r="H700">
        <v>698</v>
      </c>
      <c r="I700" t="str">
        <v>QB</v>
      </c>
      <c r="J700" t="str">
        <f t="shared" si="20"/>
        <v>WAS</v>
      </c>
      <c r="K700" s="10">
        <v>0</v>
      </c>
      <c r="L700" s="10">
        <v>0</v>
      </c>
      <c r="M700" t="str">
        <f>_xlfn.XLOOKUP(K700,[2]Sheet5!$F:$F,[2]Sheet5!$J:$J,"NA")</f>
        <v>NA</v>
      </c>
      <c r="N700">
        <v>182</v>
      </c>
      <c r="O700" t="e">
        <v>#VALUE!</v>
      </c>
    </row>
    <row r="701" spans="1:15" hidden="1" x14ac:dyDescent="0.35">
      <c r="A701" t="str">
        <v>CAR</v>
      </c>
      <c r="B701" t="str">
        <v>Carolina Panthers</v>
      </c>
      <c r="C701" t="str">
        <v>TE</v>
      </c>
      <c r="D701" s="13" t="str">
        <v>Ja'Tavion Sanders</v>
      </c>
      <c r="E701" s="13">
        <v>47.341969412371846</v>
      </c>
      <c r="F701" s="13">
        <v>2.7848217301395204</v>
      </c>
      <c r="H701">
        <v>699</v>
      </c>
      <c r="I701" t="str">
        <v>QB</v>
      </c>
      <c r="J701" t="str">
        <f t="shared" si="20"/>
        <v>WAS</v>
      </c>
      <c r="K701" s="10">
        <v>0</v>
      </c>
      <c r="L701" s="10">
        <v>0</v>
      </c>
      <c r="M701" t="str">
        <f>_xlfn.XLOOKUP(K701,[2]Sheet5!$F:$F,[2]Sheet5!$J:$J,"NA")</f>
        <v>NA</v>
      </c>
      <c r="N701">
        <v>183</v>
      </c>
      <c r="O701" t="e">
        <v>#VALUE!</v>
      </c>
    </row>
    <row r="702" spans="1:15" hidden="1" x14ac:dyDescent="0.35">
      <c r="A702" t="str">
        <v>CAR</v>
      </c>
      <c r="B702" t="str">
        <v>Carolina Panthers</v>
      </c>
      <c r="C702" t="str">
        <v>TE</v>
      </c>
      <c r="D702" s="13" t="str">
        <v>Jordan Matthews</v>
      </c>
      <c r="E702" s="13">
        <v>9.5999920617492531</v>
      </c>
      <c r="F702" s="13">
        <v>0.56470541539701491</v>
      </c>
      <c r="H702">
        <v>700</v>
      </c>
      <c r="I702" t="str">
        <v>RB</v>
      </c>
      <c r="J702" t="str">
        <f t="shared" si="20"/>
        <v>WAS</v>
      </c>
      <c r="K702" s="10">
        <v>0</v>
      </c>
      <c r="L702" s="10">
        <v>0</v>
      </c>
      <c r="M702" t="str">
        <f>_xlfn.XLOOKUP(K702,[2]Sheet5!$F:$F,[2]Sheet5!$J:$J,"NA")</f>
        <v>NA</v>
      </c>
      <c r="N702">
        <v>181</v>
      </c>
      <c r="O702" t="e">
        <v>#VALUE!</v>
      </c>
    </row>
    <row r="703" spans="1:15" hidden="1" x14ac:dyDescent="0.35">
      <c r="A703" t="str">
        <v>CAR</v>
      </c>
      <c r="B703" t="str">
        <v>Carolina Panthers</v>
      </c>
      <c r="C703" t="str">
        <v>TE</v>
      </c>
      <c r="D703" s="13" t="str">
        <v>Dominique Dafney</v>
      </c>
      <c r="E703" s="13">
        <v>3.6691551850140707</v>
      </c>
      <c r="F703" s="13">
        <v>0.21583265794200415</v>
      </c>
      <c r="H703">
        <v>701</v>
      </c>
      <c r="I703" t="str">
        <v>RB</v>
      </c>
      <c r="J703" t="str">
        <f t="shared" si="20"/>
        <v>WAS</v>
      </c>
      <c r="K703" s="10">
        <v>0</v>
      </c>
      <c r="L703" s="10">
        <v>0</v>
      </c>
      <c r="M703" t="str">
        <f>_xlfn.XLOOKUP(K703,[2]Sheet5!$F:$F,[2]Sheet5!$J:$J,"NA")</f>
        <v>NA</v>
      </c>
      <c r="N703">
        <v>182</v>
      </c>
      <c r="O703" t="e">
        <v>#VALUE!</v>
      </c>
    </row>
    <row r="704" spans="1:15" x14ac:dyDescent="0.35">
      <c r="A704" t="str">
        <v>CAR</v>
      </c>
      <c r="B704" t="str">
        <v>Carolina Panthers</v>
      </c>
      <c r="C704" t="str">
        <v>TE</v>
      </c>
      <c r="D704" s="13" t="str">
        <v>All Other</v>
      </c>
      <c r="E704" s="13">
        <v>2.0979112780174431</v>
      </c>
      <c r="F704" s="13">
        <v>0.12340654576573196</v>
      </c>
      <c r="H704">
        <v>702</v>
      </c>
      <c r="I704" t="str">
        <v>WR</v>
      </c>
      <c r="J704" t="str">
        <f t="shared" si="20"/>
        <v>WAS</v>
      </c>
      <c r="K704" s="10">
        <v>0</v>
      </c>
      <c r="L704" s="10">
        <v>0</v>
      </c>
      <c r="M704" t="str">
        <f>_xlfn.XLOOKUP(K704,[2]Sheet5!$F:$F,[2]Sheet5!$J:$J,"NA")</f>
        <v>NA</v>
      </c>
      <c r="N704">
        <v>182</v>
      </c>
      <c r="O704" t="e">
        <v>#VALUE!</v>
      </c>
    </row>
    <row r="705" spans="1:15" x14ac:dyDescent="0.35">
      <c r="A705" t="str">
        <v>BUF</v>
      </c>
      <c r="B705" t="str">
        <v>Buffalo Bills</v>
      </c>
      <c r="C705" t="str">
        <v>QB</v>
      </c>
      <c r="D705" s="13" t="str">
        <v>Josh Allen</v>
      </c>
      <c r="E705" s="13">
        <v>350.56135875894608</v>
      </c>
      <c r="F705" s="13">
        <v>20.621256397585064</v>
      </c>
      <c r="H705">
        <v>703</v>
      </c>
      <c r="I705" t="str">
        <v>WR</v>
      </c>
      <c r="J705" t="str">
        <f t="shared" si="20"/>
        <v>WAS</v>
      </c>
      <c r="K705" s="10">
        <v>0</v>
      </c>
      <c r="L705" s="10">
        <v>0</v>
      </c>
      <c r="M705" t="str">
        <f>_xlfn.XLOOKUP(K705,[2]Sheet5!$F:$F,[2]Sheet5!$J:$J,"NA")</f>
        <v>NA</v>
      </c>
      <c r="N705">
        <v>183</v>
      </c>
      <c r="O705" t="e">
        <v>#VALUE!</v>
      </c>
    </row>
    <row r="706" spans="1:15" hidden="1" x14ac:dyDescent="0.35">
      <c r="A706" t="str">
        <v>BUF</v>
      </c>
      <c r="B706" t="str">
        <v>Buffalo Bills</v>
      </c>
      <c r="C706" t="str">
        <v>QB</v>
      </c>
      <c r="D706" s="13" t="str">
        <v>Mitchell Trubisky</v>
      </c>
      <c r="E706" s="13">
        <v>12.619600277471871</v>
      </c>
      <c r="F706" s="13">
        <v>0.74232942808658064</v>
      </c>
      <c r="H706">
        <v>704</v>
      </c>
      <c r="I706" t="str">
        <v>QB</v>
      </c>
      <c r="J706" t="str">
        <f t="shared" si="20"/>
        <v>WAS</v>
      </c>
      <c r="K706" s="10">
        <v>0</v>
      </c>
      <c r="L706" s="10">
        <v>0</v>
      </c>
      <c r="M706" t="str">
        <f>_xlfn.XLOOKUP(K706,[2]Sheet5!$F:$F,[2]Sheet5!$J:$J,"NA")</f>
        <v>NA</v>
      </c>
      <c r="N706">
        <v>184</v>
      </c>
      <c r="O706" t="e">
        <v>#VALUE!</v>
      </c>
    </row>
    <row r="707" spans="1:15" hidden="1" x14ac:dyDescent="0.35">
      <c r="A707" t="str">
        <v>BUF</v>
      </c>
      <c r="B707" t="str">
        <v>Buffalo Bills</v>
      </c>
      <c r="C707" t="str">
        <v>QB</v>
      </c>
      <c r="D707" s="13" t="str">
        <v>Mike White</v>
      </c>
      <c r="E707" s="13">
        <v>3.8690096775488114</v>
      </c>
      <c r="F707" s="13">
        <v>0.22758880456169478</v>
      </c>
      <c r="H707">
        <v>705</v>
      </c>
      <c r="I707" t="str">
        <v>QB</v>
      </c>
      <c r="J707" t="str">
        <f t="shared" si="20"/>
        <v>WAS</v>
      </c>
      <c r="K707" s="10">
        <v>0</v>
      </c>
      <c r="L707" s="10">
        <v>0</v>
      </c>
      <c r="M707" t="str">
        <f>_xlfn.XLOOKUP(K707,[2]Sheet5!$F:$F,[2]Sheet5!$J:$J,"NA")</f>
        <v>NA</v>
      </c>
      <c r="N707">
        <v>185</v>
      </c>
      <c r="O707" t="e">
        <v>#VALUE!</v>
      </c>
    </row>
    <row r="708" spans="1:15" hidden="1" x14ac:dyDescent="0.35">
      <c r="A708" t="str">
        <v>BUF</v>
      </c>
      <c r="B708" t="str">
        <v>Buffalo Bills</v>
      </c>
      <c r="C708" t="str">
        <v>QB</v>
      </c>
      <c r="D708" s="13" t="str">
        <v>Shane Buechele</v>
      </c>
      <c r="E708" s="13">
        <v>2.9938310613129215</v>
      </c>
      <c r="F708" s="13">
        <v>0.17610770948899537</v>
      </c>
      <c r="H708">
        <v>706</v>
      </c>
      <c r="I708" t="str">
        <v>RB</v>
      </c>
      <c r="J708" t="str">
        <f t="shared" ref="J708:J771" si="21">_xlfn.XLOOKUP(K708,D:D,A:A)</f>
        <v>WAS</v>
      </c>
      <c r="K708" s="10">
        <v>0</v>
      </c>
      <c r="L708" s="10">
        <v>0</v>
      </c>
      <c r="M708" t="str">
        <f>_xlfn.XLOOKUP(K708,[2]Sheet5!$F:$F,[2]Sheet5!$J:$J,"NA")</f>
        <v>NA</v>
      </c>
      <c r="N708">
        <v>183</v>
      </c>
      <c r="O708" t="e">
        <v>#VALUE!</v>
      </c>
    </row>
    <row r="709" spans="1:15" hidden="1" x14ac:dyDescent="0.35">
      <c r="A709" t="str">
        <v>BUF</v>
      </c>
      <c r="B709" t="str">
        <v>Buffalo Bills</v>
      </c>
      <c r="C709" t="str">
        <v>QB</v>
      </c>
      <c r="D709" s="13" t="str">
        <v>All Other</v>
      </c>
      <c r="E709" s="13">
        <v>5.363350516607607</v>
      </c>
      <c r="F709" s="13">
        <v>0.31549120685927101</v>
      </c>
      <c r="H709">
        <v>707</v>
      </c>
      <c r="I709" t="str">
        <v>RB</v>
      </c>
      <c r="J709" t="str">
        <f t="shared" si="21"/>
        <v>WAS</v>
      </c>
      <c r="K709" s="10">
        <v>0</v>
      </c>
      <c r="L709" s="10">
        <v>0</v>
      </c>
      <c r="M709" t="str">
        <f>_xlfn.XLOOKUP(K709,[2]Sheet5!$F:$F,[2]Sheet5!$J:$J,"NA")</f>
        <v>NA</v>
      </c>
      <c r="N709">
        <v>184</v>
      </c>
      <c r="O709" t="e">
        <v>#VALUE!</v>
      </c>
    </row>
    <row r="710" spans="1:15" x14ac:dyDescent="0.35">
      <c r="A710" t="str">
        <v>BUF</v>
      </c>
      <c r="B710" t="str">
        <v>Buffalo Bills</v>
      </c>
      <c r="C710" t="str">
        <v>QB</v>
      </c>
      <c r="D710" s="13">
        <v>0</v>
      </c>
      <c r="E710" s="13">
        <v>0</v>
      </c>
      <c r="F710" s="13">
        <v>0</v>
      </c>
      <c r="H710">
        <v>708</v>
      </c>
      <c r="I710" t="str">
        <v>WR</v>
      </c>
      <c r="J710" t="str">
        <f t="shared" si="21"/>
        <v>WAS</v>
      </c>
      <c r="K710" s="10">
        <v>0</v>
      </c>
      <c r="L710" s="10">
        <v>0</v>
      </c>
      <c r="M710" t="str">
        <f>_xlfn.XLOOKUP(K710,[2]Sheet5!$F:$F,[2]Sheet5!$J:$J,"NA")</f>
        <v>NA</v>
      </c>
      <c r="N710">
        <v>184</v>
      </c>
      <c r="O710" t="e">
        <v>#VALUE!</v>
      </c>
    </row>
    <row r="711" spans="1:15" x14ac:dyDescent="0.35">
      <c r="A711" t="str">
        <v>BUF</v>
      </c>
      <c r="B711" t="str">
        <v>Buffalo Bills</v>
      </c>
      <c r="C711" t="str">
        <v>QB</v>
      </c>
      <c r="D711" s="13">
        <v>0</v>
      </c>
      <c r="E711" s="13">
        <v>0</v>
      </c>
      <c r="F711" s="13">
        <v>0</v>
      </c>
      <c r="H711">
        <v>709</v>
      </c>
      <c r="I711" t="str">
        <v>WR</v>
      </c>
      <c r="J711" t="str">
        <f t="shared" si="21"/>
        <v>WAS</v>
      </c>
      <c r="K711" s="10">
        <v>0</v>
      </c>
      <c r="L711" s="10">
        <v>0</v>
      </c>
      <c r="M711" t="str">
        <f>_xlfn.XLOOKUP(K711,[2]Sheet5!$F:$F,[2]Sheet5!$J:$J,"NA")</f>
        <v>NA</v>
      </c>
      <c r="N711">
        <v>185</v>
      </c>
      <c r="O711" t="e">
        <v>#VALUE!</v>
      </c>
    </row>
    <row r="712" spans="1:15" hidden="1" x14ac:dyDescent="0.35">
      <c r="A712" t="str">
        <v>BUF</v>
      </c>
      <c r="B712" t="str">
        <v>Buffalo Bills</v>
      </c>
      <c r="C712" t="str">
        <v>RB</v>
      </c>
      <c r="D712" s="13" t="str">
        <v>James Cook</v>
      </c>
      <c r="E712" s="13">
        <v>184.33487770898751</v>
      </c>
      <c r="F712" s="13">
        <v>10.843228100528677</v>
      </c>
      <c r="H712">
        <v>710</v>
      </c>
      <c r="I712" t="str">
        <v>QB</v>
      </c>
      <c r="J712" t="str">
        <f t="shared" si="21"/>
        <v>WAS</v>
      </c>
      <c r="K712" s="10">
        <v>0</v>
      </c>
      <c r="L712" s="10">
        <v>0</v>
      </c>
      <c r="M712" t="str">
        <f>_xlfn.XLOOKUP(K712,[2]Sheet5!$F:$F,[2]Sheet5!$J:$J,"NA")</f>
        <v>NA</v>
      </c>
      <c r="N712">
        <v>186</v>
      </c>
      <c r="O712" t="e">
        <v>#VALUE!</v>
      </c>
    </row>
    <row r="713" spans="1:15" hidden="1" x14ac:dyDescent="0.35">
      <c r="A713" t="str">
        <v>BUF</v>
      </c>
      <c r="B713" t="str">
        <v>Buffalo Bills</v>
      </c>
      <c r="C713" t="str">
        <v>RB</v>
      </c>
      <c r="D713" s="13" t="str">
        <v>Ray Davis</v>
      </c>
      <c r="E713" s="13">
        <v>83.46175052563855</v>
      </c>
      <c r="F713" s="13">
        <v>4.9095147368022678</v>
      </c>
      <c r="H713">
        <v>711</v>
      </c>
      <c r="I713" t="str">
        <v>QB</v>
      </c>
      <c r="J713" t="str">
        <f t="shared" si="21"/>
        <v>WAS</v>
      </c>
      <c r="K713" s="10">
        <v>0</v>
      </c>
      <c r="L713" s="10">
        <v>0</v>
      </c>
      <c r="M713" t="str">
        <f>_xlfn.XLOOKUP(K713,[2]Sheet5!$F:$F,[2]Sheet5!$J:$J,"NA")</f>
        <v>NA</v>
      </c>
      <c r="N713">
        <v>187</v>
      </c>
      <c r="O713" t="e">
        <v>#VALUE!</v>
      </c>
    </row>
    <row r="714" spans="1:15" hidden="1" x14ac:dyDescent="0.35">
      <c r="A714" t="str">
        <v>BUF</v>
      </c>
      <c r="B714" t="str">
        <v>Buffalo Bills</v>
      </c>
      <c r="C714" t="str">
        <v>RB</v>
      </c>
      <c r="D714" s="13" t="str">
        <v>Ty Johnson</v>
      </c>
      <c r="E714" s="13">
        <v>98.315487547469388</v>
      </c>
      <c r="F714" s="13">
        <v>5.783263973380552</v>
      </c>
      <c r="H714">
        <v>712</v>
      </c>
      <c r="I714" t="str">
        <v>RB</v>
      </c>
      <c r="J714" t="str">
        <f t="shared" si="21"/>
        <v>WAS</v>
      </c>
      <c r="K714" s="10">
        <v>0</v>
      </c>
      <c r="L714" s="10">
        <v>0</v>
      </c>
      <c r="M714" t="str">
        <f>_xlfn.XLOOKUP(K714,[2]Sheet5!$F:$F,[2]Sheet5!$J:$J,"NA")</f>
        <v>NA</v>
      </c>
      <c r="N714">
        <v>185</v>
      </c>
      <c r="O714" t="e">
        <v>#VALUE!</v>
      </c>
    </row>
    <row r="715" spans="1:15" hidden="1" x14ac:dyDescent="0.35">
      <c r="A715" t="str">
        <v>BUF</v>
      </c>
      <c r="B715" t="str">
        <v>Buffalo Bills</v>
      </c>
      <c r="C715" t="str">
        <v>RB</v>
      </c>
      <c r="D715" s="13" t="str">
        <v>Darrynton Evans</v>
      </c>
      <c r="E715" s="13">
        <v>16.992708476934247</v>
      </c>
      <c r="F715" s="13">
        <v>0.99957108687848517</v>
      </c>
      <c r="H715">
        <v>713</v>
      </c>
      <c r="I715" t="str">
        <v>RB</v>
      </c>
      <c r="J715" t="str">
        <f t="shared" si="21"/>
        <v>WAS</v>
      </c>
      <c r="K715" s="10">
        <v>0</v>
      </c>
      <c r="L715" s="10">
        <v>0</v>
      </c>
      <c r="M715" t="str">
        <f>_xlfn.XLOOKUP(K715,[2]Sheet5!$F:$F,[2]Sheet5!$J:$J,"NA")</f>
        <v>NA</v>
      </c>
      <c r="N715">
        <v>186</v>
      </c>
      <c r="O715" t="e">
        <v>#VALUE!</v>
      </c>
    </row>
    <row r="716" spans="1:15" x14ac:dyDescent="0.35">
      <c r="A716" t="str">
        <v>BUF</v>
      </c>
      <c r="B716" t="str">
        <v>Buffalo Bills</v>
      </c>
      <c r="C716" t="str">
        <v>RB</v>
      </c>
      <c r="D716" s="13" t="str">
        <v>All Other</v>
      </c>
      <c r="E716" s="13">
        <v>5.4487089475973285</v>
      </c>
      <c r="F716" s="13">
        <v>0.32051229103513695</v>
      </c>
      <c r="H716">
        <v>714</v>
      </c>
      <c r="I716" t="str">
        <v>WR</v>
      </c>
      <c r="J716" t="str">
        <f t="shared" si="21"/>
        <v>WAS</v>
      </c>
      <c r="K716" s="10">
        <v>0</v>
      </c>
      <c r="L716" s="10">
        <v>0</v>
      </c>
      <c r="M716" t="str">
        <f>_xlfn.XLOOKUP(K716,[2]Sheet5!$F:$F,[2]Sheet5!$J:$J,"NA")</f>
        <v>NA</v>
      </c>
      <c r="N716">
        <v>186</v>
      </c>
      <c r="O716" t="e">
        <v>#VALUE!</v>
      </c>
    </row>
    <row r="717" spans="1:15" x14ac:dyDescent="0.35">
      <c r="A717" t="str">
        <v>BUF</v>
      </c>
      <c r="B717" t="str">
        <v>Buffalo Bills</v>
      </c>
      <c r="C717" t="str">
        <v>RB</v>
      </c>
      <c r="D717" s="13">
        <v>0</v>
      </c>
      <c r="E717" s="13">
        <v>0</v>
      </c>
      <c r="F717" s="13">
        <v>0</v>
      </c>
      <c r="H717">
        <v>715</v>
      </c>
      <c r="I717" t="str">
        <v>WR</v>
      </c>
      <c r="J717" t="str">
        <f t="shared" si="21"/>
        <v>WAS</v>
      </c>
      <c r="K717" s="10">
        <v>0</v>
      </c>
      <c r="L717" s="10">
        <v>0</v>
      </c>
      <c r="M717" t="str">
        <f>_xlfn.XLOOKUP(K717,[2]Sheet5!$F:$F,[2]Sheet5!$J:$J,"NA")</f>
        <v>NA</v>
      </c>
      <c r="N717">
        <v>187</v>
      </c>
      <c r="O717" t="e">
        <v>#VALUE!</v>
      </c>
    </row>
    <row r="718" spans="1:15" hidden="1" x14ac:dyDescent="0.35">
      <c r="A718" t="str">
        <v>BUF</v>
      </c>
      <c r="B718" t="str">
        <v>Buffalo Bills</v>
      </c>
      <c r="C718" t="str">
        <v>RB</v>
      </c>
      <c r="D718" s="13">
        <v>0</v>
      </c>
      <c r="E718" s="13">
        <v>0</v>
      </c>
      <c r="F718" s="13">
        <v>0</v>
      </c>
      <c r="H718">
        <v>716</v>
      </c>
      <c r="I718" t="str">
        <v>QB</v>
      </c>
      <c r="J718" t="str">
        <f t="shared" si="21"/>
        <v>WAS</v>
      </c>
      <c r="K718" s="10">
        <v>0</v>
      </c>
      <c r="L718" s="10">
        <v>0</v>
      </c>
      <c r="M718" t="str">
        <f>_xlfn.XLOOKUP(K718,[2]Sheet5!$F:$F,[2]Sheet5!$J:$J,"NA")</f>
        <v>NA</v>
      </c>
      <c r="N718">
        <v>188</v>
      </c>
      <c r="O718" t="e">
        <v>#VALUE!</v>
      </c>
    </row>
    <row r="719" spans="1:15" hidden="1" x14ac:dyDescent="0.35">
      <c r="A719" t="str">
        <v>BUF</v>
      </c>
      <c r="B719" t="str">
        <v>Buffalo Bills</v>
      </c>
      <c r="C719" t="str">
        <v>WR</v>
      </c>
      <c r="D719" s="13" t="str">
        <v>Khalil Shakir</v>
      </c>
      <c r="E719" s="13">
        <v>170.37803893703517</v>
      </c>
      <c r="F719" s="13">
        <v>10.022237584531482</v>
      </c>
      <c r="H719">
        <v>717</v>
      </c>
      <c r="I719" t="str">
        <v>QB</v>
      </c>
      <c r="J719" t="str">
        <f t="shared" si="21"/>
        <v>WAS</v>
      </c>
      <c r="K719" s="10">
        <v>0</v>
      </c>
      <c r="L719" s="10">
        <v>0</v>
      </c>
      <c r="M719" t="str">
        <f>_xlfn.XLOOKUP(K719,[2]Sheet5!$F:$F,[2]Sheet5!$J:$J,"NA")</f>
        <v>NA</v>
      </c>
      <c r="N719">
        <v>189</v>
      </c>
      <c r="O719" t="e">
        <v>#VALUE!</v>
      </c>
    </row>
    <row r="720" spans="1:15" hidden="1" x14ac:dyDescent="0.35">
      <c r="A720" t="str">
        <v>BUF</v>
      </c>
      <c r="B720" t="str">
        <v>Buffalo Bills</v>
      </c>
      <c r="C720" t="str">
        <v>WR</v>
      </c>
      <c r="D720" s="13" t="str">
        <v>Keon Coleman</v>
      </c>
      <c r="E720" s="13">
        <v>112.35508652715244</v>
      </c>
      <c r="F720" s="13">
        <v>6.6091227368913197</v>
      </c>
      <c r="H720">
        <v>718</v>
      </c>
      <c r="I720" t="str">
        <v>RB</v>
      </c>
      <c r="J720" t="str">
        <f t="shared" si="21"/>
        <v>WAS</v>
      </c>
      <c r="K720" s="10">
        <v>0</v>
      </c>
      <c r="L720" s="10">
        <v>0</v>
      </c>
      <c r="M720" t="str">
        <f>_xlfn.XLOOKUP(K720,[2]Sheet5!$F:$F,[2]Sheet5!$J:$J,"NA")</f>
        <v>NA</v>
      </c>
      <c r="N720">
        <v>187</v>
      </c>
      <c r="O720" t="e">
        <v>#VALUE!</v>
      </c>
    </row>
    <row r="721" spans="1:15" hidden="1" x14ac:dyDescent="0.35">
      <c r="A721" t="str">
        <v>BUF</v>
      </c>
      <c r="B721" t="str">
        <v>Buffalo Bills</v>
      </c>
      <c r="C721" t="str">
        <v>WR</v>
      </c>
      <c r="D721" s="13" t="str">
        <v>Joshua Palmer</v>
      </c>
      <c r="E721" s="13">
        <v>44.76618993741485</v>
      </c>
      <c r="F721" s="13">
        <v>2.6333052904361676</v>
      </c>
      <c r="H721">
        <v>719</v>
      </c>
      <c r="I721" t="str">
        <v>RB</v>
      </c>
      <c r="J721" t="str">
        <f t="shared" si="21"/>
        <v>WAS</v>
      </c>
      <c r="K721" s="10">
        <v>0</v>
      </c>
      <c r="L721" s="10">
        <v>0</v>
      </c>
      <c r="M721" t="str">
        <f>_xlfn.XLOOKUP(K721,[2]Sheet5!$F:$F,[2]Sheet5!$J:$J,"NA")</f>
        <v>NA</v>
      </c>
      <c r="N721">
        <v>188</v>
      </c>
      <c r="O721" t="e">
        <v>#VALUE!</v>
      </c>
    </row>
    <row r="722" spans="1:15" x14ac:dyDescent="0.35">
      <c r="A722" t="str">
        <v>BUF</v>
      </c>
      <c r="B722" t="str">
        <v>Buffalo Bills</v>
      </c>
      <c r="C722" t="str">
        <v>WR</v>
      </c>
      <c r="D722" s="13" t="str">
        <v>Curtis Samuel</v>
      </c>
      <c r="E722" s="13">
        <v>158.58243063376312</v>
      </c>
      <c r="F722" s="13">
        <v>9.3283782725743016</v>
      </c>
      <c r="H722">
        <v>720</v>
      </c>
      <c r="I722" t="str">
        <v>WR</v>
      </c>
      <c r="J722" t="str">
        <f t="shared" si="21"/>
        <v>WAS</v>
      </c>
      <c r="K722" s="10">
        <v>0</v>
      </c>
      <c r="L722" s="10">
        <v>0</v>
      </c>
      <c r="M722" t="str">
        <f>_xlfn.XLOOKUP(K722,[2]Sheet5!$F:$F,[2]Sheet5!$J:$J,"NA")</f>
        <v>NA</v>
      </c>
      <c r="N722">
        <v>188</v>
      </c>
      <c r="O722" t="e">
        <v>#VALUE!</v>
      </c>
    </row>
    <row r="723" spans="1:15" x14ac:dyDescent="0.35">
      <c r="A723" t="str">
        <v>BUF</v>
      </c>
      <c r="B723" t="str">
        <v>Buffalo Bills</v>
      </c>
      <c r="C723" t="str">
        <v>WR</v>
      </c>
      <c r="D723" s="13" t="str">
        <v>All Other</v>
      </c>
      <c r="E723" s="13">
        <v>7.8998559676950597</v>
      </c>
      <c r="F723" s="13">
        <v>0.46469740986441527</v>
      </c>
      <c r="H723">
        <v>721</v>
      </c>
      <c r="I723" t="str">
        <v>WR</v>
      </c>
      <c r="J723" t="str">
        <f t="shared" si="21"/>
        <v>WAS</v>
      </c>
      <c r="K723" s="10">
        <v>0</v>
      </c>
      <c r="L723" s="10">
        <v>0</v>
      </c>
      <c r="M723" t="str">
        <f>_xlfn.XLOOKUP(K723,[2]Sheet5!$F:$F,[2]Sheet5!$J:$J,"NA")</f>
        <v>NA</v>
      </c>
      <c r="N723">
        <v>189</v>
      </c>
      <c r="O723" t="e">
        <v>#VALUE!</v>
      </c>
    </row>
    <row r="724" spans="1:15" hidden="1" x14ac:dyDescent="0.35">
      <c r="A724" t="str">
        <v>BUF</v>
      </c>
      <c r="B724" t="str">
        <v>Buffalo Bills</v>
      </c>
      <c r="C724" t="str">
        <v>WR</v>
      </c>
      <c r="D724" s="13">
        <v>0</v>
      </c>
      <c r="E724" s="13">
        <v>0</v>
      </c>
      <c r="F724" s="13">
        <v>0</v>
      </c>
      <c r="H724">
        <v>722</v>
      </c>
      <c r="I724" t="str">
        <v>QB</v>
      </c>
      <c r="J724" t="str">
        <f t="shared" si="21"/>
        <v>WAS</v>
      </c>
      <c r="K724" s="10">
        <v>0</v>
      </c>
      <c r="L724" s="10">
        <v>0</v>
      </c>
      <c r="M724" t="str">
        <f>_xlfn.XLOOKUP(K724,[2]Sheet5!$F:$F,[2]Sheet5!$J:$J,"NA")</f>
        <v>NA</v>
      </c>
      <c r="N724">
        <v>190</v>
      </c>
      <c r="O724" t="e">
        <v>#VALUE!</v>
      </c>
    </row>
    <row r="725" spans="1:15" hidden="1" x14ac:dyDescent="0.35">
      <c r="A725" t="str">
        <v>BUF</v>
      </c>
      <c r="B725" t="str">
        <v>Buffalo Bills</v>
      </c>
      <c r="C725" t="str">
        <v>WR</v>
      </c>
      <c r="D725" s="13">
        <v>0</v>
      </c>
      <c r="E725" s="13">
        <v>0</v>
      </c>
      <c r="F725" s="13">
        <v>0</v>
      </c>
      <c r="H725">
        <v>723</v>
      </c>
      <c r="I725" t="str">
        <v>QB</v>
      </c>
      <c r="J725" t="str">
        <f t="shared" si="21"/>
        <v>WAS</v>
      </c>
      <c r="K725" s="10">
        <v>0</v>
      </c>
      <c r="L725" s="10">
        <v>0</v>
      </c>
      <c r="M725" t="str">
        <f>_xlfn.XLOOKUP(K725,[2]Sheet5!$F:$F,[2]Sheet5!$J:$J,"NA")</f>
        <v>NA</v>
      </c>
      <c r="N725">
        <v>191</v>
      </c>
      <c r="O725" t="e">
        <v>#VALUE!</v>
      </c>
    </row>
    <row r="726" spans="1:15" hidden="1" x14ac:dyDescent="0.35">
      <c r="A726" t="str">
        <v>BUF</v>
      </c>
      <c r="B726" t="str">
        <v>Buffalo Bills</v>
      </c>
      <c r="C726" t="str">
        <v>TE</v>
      </c>
      <c r="D726" s="13" t="str">
        <v>Dawson Knox</v>
      </c>
      <c r="E726" s="13">
        <v>81.234640187692648</v>
      </c>
      <c r="F726" s="13">
        <v>4.7785082463348614</v>
      </c>
      <c r="H726">
        <v>724</v>
      </c>
      <c r="I726" t="str">
        <v>RB</v>
      </c>
      <c r="J726" t="str">
        <f t="shared" si="21"/>
        <v>WAS</v>
      </c>
      <c r="K726" s="10">
        <v>0</v>
      </c>
      <c r="L726" s="10">
        <v>0</v>
      </c>
      <c r="M726" t="str">
        <f>_xlfn.XLOOKUP(K726,[2]Sheet5!$F:$F,[2]Sheet5!$J:$J,"NA")</f>
        <v>NA</v>
      </c>
      <c r="N726">
        <v>189</v>
      </c>
      <c r="O726" t="e">
        <v>#VALUE!</v>
      </c>
    </row>
    <row r="727" spans="1:15" hidden="1" x14ac:dyDescent="0.35">
      <c r="A727" t="str">
        <v>BUF</v>
      </c>
      <c r="B727" t="str">
        <v>Buffalo Bills</v>
      </c>
      <c r="C727" t="str">
        <v>TE</v>
      </c>
      <c r="D727" s="13" t="str">
        <v>Dalton Kincaid</v>
      </c>
      <c r="E727" s="13">
        <v>142.50349464106034</v>
      </c>
      <c r="F727" s="13">
        <v>8.3825585082976666</v>
      </c>
      <c r="H727">
        <v>725</v>
      </c>
      <c r="I727" t="str">
        <v>RB</v>
      </c>
      <c r="J727" t="str">
        <f t="shared" si="21"/>
        <v>WAS</v>
      </c>
      <c r="K727" s="10">
        <v>0</v>
      </c>
      <c r="L727" s="10">
        <v>0</v>
      </c>
      <c r="M727" t="str">
        <f>_xlfn.XLOOKUP(K727,[2]Sheet5!$F:$F,[2]Sheet5!$J:$J,"NA")</f>
        <v>NA</v>
      </c>
      <c r="N727">
        <v>190</v>
      </c>
      <c r="O727" t="e">
        <v>#VALUE!</v>
      </c>
    </row>
    <row r="728" spans="1:15" x14ac:dyDescent="0.35">
      <c r="A728" t="str">
        <v>BUF</v>
      </c>
      <c r="B728" t="str">
        <v>Buffalo Bills</v>
      </c>
      <c r="C728" t="str">
        <v>TE</v>
      </c>
      <c r="D728" s="13" t="str">
        <v>Zach Davidson</v>
      </c>
      <c r="E728" s="13">
        <v>9.6852845211319885</v>
      </c>
      <c r="F728" s="13">
        <v>0.56972261889011699</v>
      </c>
      <c r="H728">
        <v>726</v>
      </c>
      <c r="I728" t="str">
        <v>WR</v>
      </c>
      <c r="J728" t="str">
        <f t="shared" si="21"/>
        <v>WAS</v>
      </c>
      <c r="K728" s="10">
        <v>0</v>
      </c>
      <c r="L728" s="10">
        <v>0</v>
      </c>
      <c r="M728" t="str">
        <f>_xlfn.XLOOKUP(K728,[2]Sheet5!$F:$F,[2]Sheet5!$J:$J,"NA")</f>
        <v>NA</v>
      </c>
      <c r="N728">
        <v>190</v>
      </c>
      <c r="O728" t="e">
        <v>#VALUE!</v>
      </c>
    </row>
    <row r="729" spans="1:15" x14ac:dyDescent="0.35">
      <c r="A729" t="str">
        <v>BUF</v>
      </c>
      <c r="B729" t="str">
        <v>Buffalo Bills</v>
      </c>
      <c r="C729" t="str">
        <v>TE</v>
      </c>
      <c r="D729" s="13" t="str">
        <v>Armani Rogers</v>
      </c>
      <c r="E729" s="13">
        <v>3.6994916480428888</v>
      </c>
      <c r="F729" s="13">
        <v>0.21761715576722876</v>
      </c>
      <c r="H729">
        <v>727</v>
      </c>
      <c r="I729" t="str">
        <v>WR</v>
      </c>
      <c r="J729" t="str">
        <f t="shared" si="21"/>
        <v>WAS</v>
      </c>
      <c r="K729" s="10">
        <v>0</v>
      </c>
      <c r="L729" s="10">
        <v>0</v>
      </c>
      <c r="M729" t="str">
        <f>_xlfn.XLOOKUP(K729,[2]Sheet5!$F:$F,[2]Sheet5!$J:$J,"NA")</f>
        <v>NA</v>
      </c>
      <c r="N729">
        <v>191</v>
      </c>
      <c r="O729" t="e">
        <v>#VALUE!</v>
      </c>
    </row>
    <row r="730" spans="1:15" hidden="1" x14ac:dyDescent="0.35">
      <c r="A730" t="str">
        <v>BUF</v>
      </c>
      <c r="B730" t="str">
        <v>Buffalo Bills</v>
      </c>
      <c r="C730" t="str">
        <v>TE</v>
      </c>
      <c r="D730" s="13" t="str">
        <v>All Other</v>
      </c>
      <c r="E730" s="13">
        <v>2.1106851754654334</v>
      </c>
      <c r="F730" s="13">
        <v>0.12415795149796667</v>
      </c>
      <c r="H730">
        <v>728</v>
      </c>
      <c r="I730" t="str">
        <v>QB</v>
      </c>
      <c r="J730" t="str">
        <f t="shared" si="21"/>
        <v>WAS</v>
      </c>
      <c r="K730" s="10">
        <v>0</v>
      </c>
      <c r="L730" s="10">
        <v>0</v>
      </c>
      <c r="M730" t="str">
        <f>_xlfn.XLOOKUP(K730,[2]Sheet5!$F:$F,[2]Sheet5!$J:$J,"NA")</f>
        <v>NA</v>
      </c>
      <c r="N730">
        <v>192</v>
      </c>
      <c r="O730" t="e">
        <v>#VALUE!</v>
      </c>
    </row>
    <row r="731" spans="1:15" hidden="1" x14ac:dyDescent="0.35">
      <c r="A731" t="str">
        <v>BAL</v>
      </c>
      <c r="B731" t="str">
        <v>Baltimore Ravens</v>
      </c>
      <c r="C731" t="str">
        <v>QB</v>
      </c>
      <c r="D731" s="13" t="str">
        <v>Lamar Jackson</v>
      </c>
      <c r="E731" s="13">
        <v>339.9523818189565</v>
      </c>
      <c r="F731" s="13">
        <v>19.997198930526853</v>
      </c>
      <c r="H731">
        <v>729</v>
      </c>
      <c r="I731" t="str">
        <v>QB</v>
      </c>
      <c r="J731" t="str">
        <f t="shared" si="21"/>
        <v>WAS</v>
      </c>
      <c r="K731" s="10">
        <v>0</v>
      </c>
      <c r="L731" s="10">
        <v>0</v>
      </c>
      <c r="M731" t="str">
        <f>_xlfn.XLOOKUP(K731,[2]Sheet5!$F:$F,[2]Sheet5!$J:$J,"NA")</f>
        <v>NA</v>
      </c>
      <c r="N731">
        <v>193</v>
      </c>
      <c r="O731" t="e">
        <v>#VALUE!</v>
      </c>
    </row>
    <row r="732" spans="1:15" hidden="1" x14ac:dyDescent="0.35">
      <c r="A732" t="str">
        <v>BAL</v>
      </c>
      <c r="B732" t="str">
        <v>Baltimore Ravens</v>
      </c>
      <c r="C732" t="str">
        <v>QB</v>
      </c>
      <c r="D732" s="13" t="str">
        <v>Cooper Rush</v>
      </c>
      <c r="E732" s="13">
        <v>13.089057482578074</v>
      </c>
      <c r="F732" s="13">
        <v>0.76994455779871018</v>
      </c>
      <c r="H732">
        <v>730</v>
      </c>
      <c r="I732" t="str">
        <v>RB</v>
      </c>
      <c r="J732" t="str">
        <f t="shared" si="21"/>
        <v>WAS</v>
      </c>
      <c r="K732" s="10">
        <v>0</v>
      </c>
      <c r="L732" s="10">
        <v>0</v>
      </c>
      <c r="M732" t="str">
        <f>_xlfn.XLOOKUP(K732,[2]Sheet5!$F:$F,[2]Sheet5!$J:$J,"NA")</f>
        <v>NA</v>
      </c>
      <c r="N732">
        <v>191</v>
      </c>
      <c r="O732" t="e">
        <v>#VALUE!</v>
      </c>
    </row>
    <row r="733" spans="1:15" hidden="1" x14ac:dyDescent="0.35">
      <c r="A733" t="str">
        <v>BAL</v>
      </c>
      <c r="B733" t="str">
        <v>Baltimore Ravens</v>
      </c>
      <c r="C733" t="str">
        <v>QB</v>
      </c>
      <c r="D733" s="13" t="str">
        <v>Devin Leary</v>
      </c>
      <c r="E733" s="13">
        <v>4.2471006985214146</v>
      </c>
      <c r="F733" s="13">
        <v>0.24982945285420086</v>
      </c>
      <c r="H733">
        <v>731</v>
      </c>
      <c r="I733" t="str">
        <v>RB</v>
      </c>
      <c r="J733" t="str">
        <f t="shared" si="21"/>
        <v>WAS</v>
      </c>
      <c r="K733" s="10">
        <v>0</v>
      </c>
      <c r="L733" s="10">
        <v>0</v>
      </c>
      <c r="M733" t="str">
        <f>_xlfn.XLOOKUP(K733,[2]Sheet5!$F:$F,[2]Sheet5!$J:$J,"NA")</f>
        <v>NA</v>
      </c>
      <c r="N733">
        <v>192</v>
      </c>
      <c r="O733" t="e">
        <v>#VALUE!</v>
      </c>
    </row>
    <row r="734" spans="1:15" x14ac:dyDescent="0.35">
      <c r="A734" t="str">
        <v>BAL</v>
      </c>
      <c r="B734" t="str">
        <v>Baltimore Ravens</v>
      </c>
      <c r="C734" t="str">
        <v>QB</v>
      </c>
      <c r="D734" s="13" t="str">
        <v>All Other</v>
      </c>
      <c r="E734" s="13">
        <v>3.1975881591806927</v>
      </c>
      <c r="F734" s="13">
        <v>0.18809342112827604</v>
      </c>
      <c r="H734">
        <v>732</v>
      </c>
      <c r="I734" t="str">
        <v>WR</v>
      </c>
      <c r="J734" t="str">
        <f t="shared" si="21"/>
        <v>WAS</v>
      </c>
      <c r="K734" s="10">
        <v>0</v>
      </c>
      <c r="L734" s="10">
        <v>0</v>
      </c>
      <c r="M734" t="str">
        <f>_xlfn.XLOOKUP(K734,[2]Sheet5!$F:$F,[2]Sheet5!$J:$J,"NA")</f>
        <v>NA</v>
      </c>
      <c r="N734">
        <v>192</v>
      </c>
      <c r="O734" t="e">
        <v>#VALUE!</v>
      </c>
    </row>
    <row r="735" spans="1:15" x14ac:dyDescent="0.35">
      <c r="A735" t="str">
        <v>BAL</v>
      </c>
      <c r="B735" t="str">
        <v>Baltimore Ravens</v>
      </c>
      <c r="C735" t="str">
        <v>QB</v>
      </c>
      <c r="D735" s="13">
        <v>0</v>
      </c>
      <c r="E735" s="13">
        <v>5.8180758968340074</v>
      </c>
      <c r="F735" s="13">
        <v>0.34223975863729456</v>
      </c>
      <c r="H735">
        <v>733</v>
      </c>
      <c r="I735" t="str">
        <v>WR</v>
      </c>
      <c r="J735" t="str">
        <f t="shared" si="21"/>
        <v>WAS</v>
      </c>
      <c r="K735" s="10">
        <v>0</v>
      </c>
      <c r="L735" s="10">
        <v>0</v>
      </c>
      <c r="M735" t="str">
        <f>_xlfn.XLOOKUP(K735,[2]Sheet5!$F:$F,[2]Sheet5!$J:$J,"NA")</f>
        <v>NA</v>
      </c>
      <c r="N735">
        <v>193</v>
      </c>
      <c r="O735" t="e">
        <v>#VALUE!</v>
      </c>
    </row>
    <row r="736" spans="1:15" hidden="1" x14ac:dyDescent="0.35">
      <c r="A736" t="str">
        <v>BAL</v>
      </c>
      <c r="B736" t="str">
        <v>Baltimore Ravens</v>
      </c>
      <c r="C736" t="str">
        <v>QB</v>
      </c>
      <c r="D736" s="13">
        <v>0</v>
      </c>
      <c r="E736" s="13">
        <v>0</v>
      </c>
      <c r="F736" s="13">
        <v>0</v>
      </c>
      <c r="H736">
        <v>734</v>
      </c>
      <c r="I736" t="str">
        <v>QB</v>
      </c>
      <c r="J736" t="str">
        <f t="shared" si="21"/>
        <v>WAS</v>
      </c>
      <c r="K736" s="10">
        <v>0</v>
      </c>
      <c r="L736" s="10">
        <v>0</v>
      </c>
      <c r="M736" t="str">
        <f>_xlfn.XLOOKUP(K736,[2]Sheet5!$F:$F,[2]Sheet5!$J:$J,"NA")</f>
        <v>NA</v>
      </c>
      <c r="N736">
        <v>194</v>
      </c>
      <c r="O736" t="e">
        <v>#VALUE!</v>
      </c>
    </row>
    <row r="737" spans="1:15" hidden="1" x14ac:dyDescent="0.35">
      <c r="A737" t="str">
        <v>BAL</v>
      </c>
      <c r="B737" t="str">
        <v>Baltimore Ravens</v>
      </c>
      <c r="C737" t="str">
        <v>QB</v>
      </c>
      <c r="D737" s="13">
        <v>0</v>
      </c>
      <c r="E737" s="13">
        <v>0</v>
      </c>
      <c r="F737" s="13">
        <v>0</v>
      </c>
      <c r="H737">
        <v>735</v>
      </c>
      <c r="I737" t="str">
        <v>QB</v>
      </c>
      <c r="J737" t="str">
        <f t="shared" si="21"/>
        <v>WAS</v>
      </c>
      <c r="K737" s="10">
        <v>0</v>
      </c>
      <c r="L737" s="10">
        <v>0</v>
      </c>
      <c r="M737" t="str">
        <f>_xlfn.XLOOKUP(K737,[2]Sheet5!$F:$F,[2]Sheet5!$J:$J,"NA")</f>
        <v>NA</v>
      </c>
      <c r="N737">
        <v>195</v>
      </c>
      <c r="O737" t="e">
        <v>#VALUE!</v>
      </c>
    </row>
    <row r="738" spans="1:15" hidden="1" x14ac:dyDescent="0.35">
      <c r="A738" t="str">
        <v>BAL</v>
      </c>
      <c r="B738" t="str">
        <v>Baltimore Ravens</v>
      </c>
      <c r="C738" t="str">
        <v>RB</v>
      </c>
      <c r="D738" s="13" t="str">
        <v>Derrick Henry</v>
      </c>
      <c r="E738" s="13">
        <v>242.88077929274959</v>
      </c>
      <c r="F738" s="13">
        <v>14.287104664279388</v>
      </c>
      <c r="H738">
        <v>736</v>
      </c>
      <c r="I738" t="str">
        <v>RB</v>
      </c>
      <c r="J738" t="str">
        <f t="shared" si="21"/>
        <v>WAS</v>
      </c>
      <c r="K738" s="10">
        <v>0</v>
      </c>
      <c r="L738" s="10">
        <v>0</v>
      </c>
      <c r="M738" t="str">
        <f>_xlfn.XLOOKUP(K738,[2]Sheet5!$F:$F,[2]Sheet5!$J:$J,"NA")</f>
        <v>NA</v>
      </c>
      <c r="N738">
        <v>193</v>
      </c>
      <c r="O738" t="e">
        <v>#VALUE!</v>
      </c>
    </row>
    <row r="739" spans="1:15" hidden="1" x14ac:dyDescent="0.35">
      <c r="A739" t="str">
        <v>BAL</v>
      </c>
      <c r="B739" t="str">
        <v>Baltimore Ravens</v>
      </c>
      <c r="C739" t="str">
        <v>RB</v>
      </c>
      <c r="D739" s="13" t="str">
        <v>Justice Hill</v>
      </c>
      <c r="E739" s="13">
        <v>86.781899326994093</v>
      </c>
      <c r="F739" s="13">
        <v>5.1048176074702409</v>
      </c>
      <c r="H739">
        <v>737</v>
      </c>
      <c r="I739" t="str">
        <v>RB</v>
      </c>
      <c r="J739" t="str">
        <f t="shared" si="21"/>
        <v>WAS</v>
      </c>
      <c r="K739" s="10">
        <v>0</v>
      </c>
      <c r="L739" s="10">
        <v>0</v>
      </c>
      <c r="M739" t="str">
        <f>_xlfn.XLOOKUP(K739,[2]Sheet5!$F:$F,[2]Sheet5!$J:$J,"NA")</f>
        <v>NA</v>
      </c>
      <c r="N739">
        <v>194</v>
      </c>
      <c r="O739" t="e">
        <v>#VALUE!</v>
      </c>
    </row>
    <row r="740" spans="1:15" x14ac:dyDescent="0.35">
      <c r="A740" t="str">
        <v>BAL</v>
      </c>
      <c r="B740" t="str">
        <v>Baltimore Ravens</v>
      </c>
      <c r="C740" t="str">
        <v>RB</v>
      </c>
      <c r="D740" s="13" t="str">
        <v>Keaton Mitchell</v>
      </c>
      <c r="E740" s="13">
        <v>49.830796763568401</v>
      </c>
      <c r="F740" s="13">
        <v>2.9312233390334352</v>
      </c>
      <c r="H740">
        <v>738</v>
      </c>
      <c r="I740" t="str">
        <v>WR</v>
      </c>
      <c r="J740" t="str">
        <f t="shared" si="21"/>
        <v>WAS</v>
      </c>
      <c r="K740" s="10">
        <v>0</v>
      </c>
      <c r="L740" s="10">
        <v>0</v>
      </c>
      <c r="M740" t="str">
        <f>_xlfn.XLOOKUP(K740,[2]Sheet5!$F:$F,[2]Sheet5!$J:$J,"NA")</f>
        <v>NA</v>
      </c>
      <c r="N740">
        <v>194</v>
      </c>
      <c r="O740" t="e">
        <v>#VALUE!</v>
      </c>
    </row>
    <row r="741" spans="1:15" x14ac:dyDescent="0.35">
      <c r="A741" t="str">
        <v>BAL</v>
      </c>
      <c r="B741" t="str">
        <v>Baltimore Ravens</v>
      </c>
      <c r="C741" t="str">
        <v>RB</v>
      </c>
      <c r="D741" s="13" t="str">
        <v>Rasheen Ali</v>
      </c>
      <c r="E741" s="13">
        <v>11.416772619152704</v>
      </c>
      <c r="F741" s="13">
        <v>0.67157485995015909</v>
      </c>
      <c r="H741">
        <v>739</v>
      </c>
      <c r="I741" t="str">
        <v>WR</v>
      </c>
      <c r="J741" t="str">
        <f t="shared" si="21"/>
        <v>WAS</v>
      </c>
      <c r="K741" s="10">
        <v>0</v>
      </c>
      <c r="L741" s="10">
        <v>0</v>
      </c>
      <c r="M741" t="str">
        <f>_xlfn.XLOOKUP(K741,[2]Sheet5!$F:$F,[2]Sheet5!$J:$J,"NA")</f>
        <v>NA</v>
      </c>
      <c r="N741">
        <v>195</v>
      </c>
      <c r="O741" t="e">
        <v>#VALUE!</v>
      </c>
    </row>
    <row r="742" spans="1:15" hidden="1" x14ac:dyDescent="0.35">
      <c r="A742" t="str">
        <v>BAL</v>
      </c>
      <c r="B742" t="str">
        <v>Baltimore Ravens</v>
      </c>
      <c r="C742" t="str">
        <v>RB</v>
      </c>
      <c r="D742" s="13" t="str">
        <v>All Other</v>
      </c>
      <c r="E742" s="13">
        <v>4.9223450606681851</v>
      </c>
      <c r="F742" s="13">
        <v>0.28954970945106973</v>
      </c>
      <c r="H742">
        <v>740</v>
      </c>
      <c r="I742" t="str">
        <v>QB</v>
      </c>
      <c r="J742" t="str">
        <f t="shared" si="21"/>
        <v>WAS</v>
      </c>
      <c r="K742" s="10">
        <v>0</v>
      </c>
      <c r="L742" s="10">
        <v>0</v>
      </c>
      <c r="M742" t="str">
        <f>_xlfn.XLOOKUP(K742,[2]Sheet5!$F:$F,[2]Sheet5!$J:$J,"NA")</f>
        <v>NA</v>
      </c>
      <c r="N742">
        <v>196</v>
      </c>
      <c r="O742" t="e">
        <v>#VALUE!</v>
      </c>
    </row>
    <row r="743" spans="1:15" hidden="1" x14ac:dyDescent="0.35">
      <c r="A743" t="str">
        <v>BAL</v>
      </c>
      <c r="B743" t="str">
        <v>Baltimore Ravens</v>
      </c>
      <c r="C743" t="str">
        <v>RB</v>
      </c>
      <c r="D743" s="13">
        <v>0</v>
      </c>
      <c r="E743" s="13">
        <v>0</v>
      </c>
      <c r="F743" s="13">
        <v>0</v>
      </c>
      <c r="H743">
        <v>741</v>
      </c>
      <c r="I743" t="str">
        <v>QB</v>
      </c>
      <c r="J743" t="str">
        <f t="shared" si="21"/>
        <v>WAS</v>
      </c>
      <c r="K743" s="10">
        <v>0</v>
      </c>
      <c r="L743" s="10">
        <v>0</v>
      </c>
      <c r="M743" t="str">
        <f>_xlfn.XLOOKUP(K743,[2]Sheet5!$F:$F,[2]Sheet5!$J:$J,"NA")</f>
        <v>NA</v>
      </c>
      <c r="N743">
        <v>197</v>
      </c>
      <c r="O743" t="e">
        <v>#VALUE!</v>
      </c>
    </row>
    <row r="744" spans="1:15" hidden="1" x14ac:dyDescent="0.35">
      <c r="A744" t="str">
        <v>BAL</v>
      </c>
      <c r="B744" t="str">
        <v>Baltimore Ravens</v>
      </c>
      <c r="C744" t="str">
        <v>RB</v>
      </c>
      <c r="D744" s="13">
        <v>0</v>
      </c>
      <c r="E744" s="13">
        <v>0</v>
      </c>
      <c r="F744" s="13">
        <v>0</v>
      </c>
      <c r="H744">
        <v>742</v>
      </c>
      <c r="I744" t="str">
        <v>RB</v>
      </c>
      <c r="J744" t="str">
        <f t="shared" si="21"/>
        <v>WAS</v>
      </c>
      <c r="K744" s="10">
        <v>0</v>
      </c>
      <c r="L744" s="10">
        <v>0</v>
      </c>
      <c r="M744" t="str">
        <f>_xlfn.XLOOKUP(K744,[2]Sheet5!$F:$F,[2]Sheet5!$J:$J,"NA")</f>
        <v>NA</v>
      </c>
      <c r="N744">
        <v>195</v>
      </c>
      <c r="O744" t="e">
        <v>#VALUE!</v>
      </c>
    </row>
    <row r="745" spans="1:15" hidden="1" x14ac:dyDescent="0.35">
      <c r="A745" t="str">
        <v>BAL</v>
      </c>
      <c r="B745" t="str">
        <v>Baltimore Ravens</v>
      </c>
      <c r="C745" t="str">
        <v>WR</v>
      </c>
      <c r="D745" s="13" t="str">
        <v>Zay Flowers</v>
      </c>
      <c r="E745" s="13">
        <v>194.72856973423498</v>
      </c>
      <c r="F745" s="13">
        <v>11.454621749072645</v>
      </c>
      <c r="H745">
        <v>743</v>
      </c>
      <c r="I745" t="str">
        <v>RB</v>
      </c>
      <c r="J745" t="str">
        <f t="shared" si="21"/>
        <v>WAS</v>
      </c>
      <c r="K745" s="10">
        <v>0</v>
      </c>
      <c r="L745" s="10">
        <v>0</v>
      </c>
      <c r="M745" t="str">
        <f>_xlfn.XLOOKUP(K745,[2]Sheet5!$F:$F,[2]Sheet5!$J:$J,"NA")</f>
        <v>NA</v>
      </c>
      <c r="N745">
        <v>196</v>
      </c>
      <c r="O745" t="e">
        <v>#VALUE!</v>
      </c>
    </row>
    <row r="746" spans="1:15" x14ac:dyDescent="0.35">
      <c r="A746" t="str">
        <v>BAL</v>
      </c>
      <c r="B746" t="str">
        <v>Baltimore Ravens</v>
      </c>
      <c r="C746" t="str">
        <v>WR</v>
      </c>
      <c r="D746" s="13" t="str">
        <v>Rashod Bateman</v>
      </c>
      <c r="E746" s="13">
        <v>86.637286663782945</v>
      </c>
      <c r="F746" s="13">
        <v>5.0963109802225262</v>
      </c>
      <c r="H746">
        <v>744</v>
      </c>
      <c r="I746" t="str">
        <v>WR</v>
      </c>
      <c r="J746" t="str">
        <f t="shared" si="21"/>
        <v>WAS</v>
      </c>
      <c r="K746" s="10">
        <v>0</v>
      </c>
      <c r="L746" s="10">
        <v>0</v>
      </c>
      <c r="M746" t="str">
        <f>_xlfn.XLOOKUP(K746,[2]Sheet5!$F:$F,[2]Sheet5!$J:$J,"NA")</f>
        <v>NA</v>
      </c>
      <c r="N746">
        <v>196</v>
      </c>
      <c r="O746" t="e">
        <v>#VALUE!</v>
      </c>
    </row>
    <row r="747" spans="1:15" x14ac:dyDescent="0.35">
      <c r="A747" t="str">
        <v>BAL</v>
      </c>
      <c r="B747" t="str">
        <v>Baltimore Ravens</v>
      </c>
      <c r="C747" t="str">
        <v>WR</v>
      </c>
      <c r="D747" s="13" t="str">
        <v>DeAndre Hopkins</v>
      </c>
      <c r="E747" s="13">
        <v>130.76343791637464</v>
      </c>
      <c r="F747" s="13">
        <v>7.691966936257332</v>
      </c>
      <c r="H747">
        <v>745</v>
      </c>
      <c r="I747" t="str">
        <v>WR</v>
      </c>
      <c r="J747" t="str">
        <f t="shared" si="21"/>
        <v>WAS</v>
      </c>
      <c r="K747" s="10">
        <v>0</v>
      </c>
      <c r="L747" s="10">
        <v>0</v>
      </c>
      <c r="M747" t="str">
        <f>_xlfn.XLOOKUP(K747,[2]Sheet5!$F:$F,[2]Sheet5!$J:$J,"NA")</f>
        <v>NA</v>
      </c>
      <c r="N747">
        <v>197</v>
      </c>
      <c r="O747" t="e">
        <v>#VALUE!</v>
      </c>
    </row>
    <row r="748" spans="1:15" hidden="1" x14ac:dyDescent="0.35">
      <c r="A748" t="str">
        <v>BAL</v>
      </c>
      <c r="B748" t="str">
        <v>Baltimore Ravens</v>
      </c>
      <c r="C748" t="str">
        <v>WR</v>
      </c>
      <c r="D748" s="13" t="str">
        <v>Tylan Wallace</v>
      </c>
      <c r="E748" s="13">
        <v>44.211916567929634</v>
      </c>
      <c r="F748" s="13">
        <v>2.6007009745840963</v>
      </c>
      <c r="H748">
        <v>746</v>
      </c>
      <c r="I748" t="str">
        <v>QB</v>
      </c>
      <c r="J748" t="str">
        <f t="shared" si="21"/>
        <v>WAS</v>
      </c>
      <c r="K748" s="10">
        <v>0</v>
      </c>
      <c r="L748" s="10">
        <v>0</v>
      </c>
      <c r="M748" t="str">
        <f>_xlfn.XLOOKUP(K748,[2]Sheet5!$F:$F,[2]Sheet5!$J:$J,"NA")</f>
        <v>NA</v>
      </c>
      <c r="N748">
        <v>198</v>
      </c>
      <c r="O748" t="e">
        <v>#VALUE!</v>
      </c>
    </row>
    <row r="749" spans="1:15" hidden="1" x14ac:dyDescent="0.35">
      <c r="A749" t="str">
        <v>BAL</v>
      </c>
      <c r="B749" t="str">
        <v>Baltimore Ravens</v>
      </c>
      <c r="C749" t="str">
        <v>WR</v>
      </c>
      <c r="D749" s="13" t="str">
        <v>All Other</v>
      </c>
      <c r="E749" s="13">
        <v>6.0029552656338661</v>
      </c>
      <c r="F749" s="13">
        <v>0.35311501562552156</v>
      </c>
      <c r="H749">
        <v>747</v>
      </c>
      <c r="I749" t="str">
        <v>QB</v>
      </c>
      <c r="J749" t="str">
        <f t="shared" si="21"/>
        <v>WAS</v>
      </c>
      <c r="K749" s="10">
        <v>0</v>
      </c>
      <c r="L749" s="10">
        <v>0</v>
      </c>
      <c r="M749" t="str">
        <f>_xlfn.XLOOKUP(K749,[2]Sheet5!$F:$F,[2]Sheet5!$J:$J,"NA")</f>
        <v>NA</v>
      </c>
      <c r="N749">
        <v>199</v>
      </c>
      <c r="O749" t="e">
        <v>#VALUE!</v>
      </c>
    </row>
    <row r="750" spans="1:15" hidden="1" x14ac:dyDescent="0.35">
      <c r="A750" t="str">
        <v>BAL</v>
      </c>
      <c r="B750" t="str">
        <v>Baltimore Ravens</v>
      </c>
      <c r="C750" t="str">
        <v>WR</v>
      </c>
      <c r="D750" s="13">
        <v>0</v>
      </c>
      <c r="E750" s="13">
        <v>0</v>
      </c>
      <c r="F750" s="13">
        <v>0</v>
      </c>
      <c r="H750">
        <v>748</v>
      </c>
      <c r="I750" t="str">
        <v>RB</v>
      </c>
      <c r="J750" t="str">
        <f t="shared" si="21"/>
        <v>WAS</v>
      </c>
      <c r="K750" s="10">
        <v>0</v>
      </c>
      <c r="L750" s="10">
        <v>0</v>
      </c>
      <c r="M750" t="str">
        <f>_xlfn.XLOOKUP(K750,[2]Sheet5!$F:$F,[2]Sheet5!$J:$J,"NA")</f>
        <v>NA</v>
      </c>
      <c r="N750">
        <v>197</v>
      </c>
      <c r="O750" t="e">
        <v>#VALUE!</v>
      </c>
    </row>
    <row r="751" spans="1:15" hidden="1" x14ac:dyDescent="0.35">
      <c r="A751" t="str">
        <v>BAL</v>
      </c>
      <c r="B751" t="str">
        <v>Baltimore Ravens</v>
      </c>
      <c r="C751" t="str">
        <v>WR</v>
      </c>
      <c r="D751" s="13">
        <v>0</v>
      </c>
      <c r="E751" s="13">
        <v>0</v>
      </c>
      <c r="F751" s="13">
        <v>0</v>
      </c>
      <c r="H751">
        <v>749</v>
      </c>
      <c r="I751" t="str">
        <v>RB</v>
      </c>
      <c r="J751" t="str">
        <f t="shared" si="21"/>
        <v>WAS</v>
      </c>
      <c r="K751" s="10">
        <v>0</v>
      </c>
      <c r="L751" s="10">
        <v>0</v>
      </c>
      <c r="M751" t="str">
        <f>_xlfn.XLOOKUP(K751,[2]Sheet5!$F:$F,[2]Sheet5!$J:$J,"NA")</f>
        <v>NA</v>
      </c>
      <c r="N751">
        <v>198</v>
      </c>
      <c r="O751" t="e">
        <v>#VALUE!</v>
      </c>
    </row>
    <row r="752" spans="1:15" x14ac:dyDescent="0.35">
      <c r="A752" t="str">
        <v>BAL</v>
      </c>
      <c r="B752" t="str">
        <v>Baltimore Ravens</v>
      </c>
      <c r="C752" t="str">
        <v>TE</v>
      </c>
      <c r="D752" s="13" t="str">
        <v>Mark Andrews</v>
      </c>
      <c r="E752" s="13">
        <v>156.79040499523566</v>
      </c>
      <c r="F752" s="13">
        <v>9.2229649997197445</v>
      </c>
      <c r="H752">
        <v>750</v>
      </c>
      <c r="I752" t="str">
        <v>WR</v>
      </c>
      <c r="J752" t="str">
        <f t="shared" si="21"/>
        <v>WAS</v>
      </c>
      <c r="K752" s="10">
        <v>0</v>
      </c>
      <c r="L752" s="10">
        <v>0</v>
      </c>
      <c r="M752" t="str">
        <f>_xlfn.XLOOKUP(K752,[2]Sheet5!$F:$F,[2]Sheet5!$J:$J,"NA")</f>
        <v>NA</v>
      </c>
      <c r="N752">
        <v>198</v>
      </c>
      <c r="O752" t="e">
        <v>#VALUE!</v>
      </c>
    </row>
    <row r="753" spans="1:15" x14ac:dyDescent="0.35">
      <c r="A753" t="str">
        <v>BAL</v>
      </c>
      <c r="B753" t="str">
        <v>Baltimore Ravens</v>
      </c>
      <c r="C753" t="str">
        <v>TE</v>
      </c>
      <c r="D753" s="13" t="str">
        <v>Isaiah Likely</v>
      </c>
      <c r="E753" s="13">
        <v>79.059494856816869</v>
      </c>
      <c r="F753" s="13">
        <v>4.650558520989228</v>
      </c>
      <c r="H753">
        <v>751</v>
      </c>
      <c r="I753" t="str">
        <v>WR</v>
      </c>
      <c r="J753" t="str">
        <f t="shared" si="21"/>
        <v>WAS</v>
      </c>
      <c r="K753" s="10">
        <v>0</v>
      </c>
      <c r="L753" s="10">
        <v>0</v>
      </c>
      <c r="M753" t="str">
        <f>_xlfn.XLOOKUP(K753,[2]Sheet5!$F:$F,[2]Sheet5!$J:$J,"NA")</f>
        <v>NA</v>
      </c>
      <c r="N753">
        <v>199</v>
      </c>
      <c r="O753" t="e">
        <v>#VALUE!</v>
      </c>
    </row>
    <row r="754" spans="1:15" hidden="1" x14ac:dyDescent="0.35">
      <c r="A754" t="str">
        <v>BAL</v>
      </c>
      <c r="B754" t="str">
        <v>Baltimore Ravens</v>
      </c>
      <c r="C754" t="str">
        <v>TE</v>
      </c>
      <c r="D754" s="13" t="str">
        <v>Charlie Kolar</v>
      </c>
      <c r="E754" s="13">
        <v>7.1523882758688604</v>
      </c>
      <c r="F754" s="13">
        <v>0.42072872210993295</v>
      </c>
      <c r="H754">
        <v>752</v>
      </c>
      <c r="I754" t="str">
        <v>QB</v>
      </c>
      <c r="J754" t="str">
        <f t="shared" si="21"/>
        <v>WAS</v>
      </c>
      <c r="K754" s="10">
        <v>0</v>
      </c>
      <c r="L754" s="10">
        <v>0</v>
      </c>
      <c r="M754" t="str">
        <f>_xlfn.XLOOKUP(K754,[2]Sheet5!$F:$F,[2]Sheet5!$J:$J,"NA")</f>
        <v>NA</v>
      </c>
      <c r="N754">
        <v>200</v>
      </c>
      <c r="O754" t="e">
        <v>#VALUE!</v>
      </c>
    </row>
    <row r="755" spans="1:15" hidden="1" x14ac:dyDescent="0.35">
      <c r="A755" t="str">
        <v>BAL</v>
      </c>
      <c r="B755" t="str">
        <v>Baltimore Ravens</v>
      </c>
      <c r="C755" t="str">
        <v>TE</v>
      </c>
      <c r="D755" s="13" t="str">
        <v>Zaire Mitchell-Paden</v>
      </c>
      <c r="E755" s="13">
        <v>2.7404352365945126</v>
      </c>
      <c r="F755" s="13">
        <v>0.16120207274085369</v>
      </c>
      <c r="H755">
        <v>753</v>
      </c>
      <c r="I755" t="str">
        <v>QB</v>
      </c>
      <c r="J755" t="str">
        <f t="shared" si="21"/>
        <v>WAS</v>
      </c>
      <c r="K755" s="10">
        <v>0</v>
      </c>
      <c r="L755" s="10">
        <v>0</v>
      </c>
      <c r="M755" t="str">
        <f>_xlfn.XLOOKUP(K755,[2]Sheet5!$F:$F,[2]Sheet5!$J:$J,"NA")</f>
        <v>NA</v>
      </c>
      <c r="N755">
        <v>201</v>
      </c>
      <c r="O755" t="e">
        <v>#VALUE!</v>
      </c>
    </row>
    <row r="756" spans="1:15" hidden="1" x14ac:dyDescent="0.35">
      <c r="A756" t="str">
        <v>BAL</v>
      </c>
      <c r="B756" t="str">
        <v>Baltimore Ravens</v>
      </c>
      <c r="C756" t="str">
        <v>TE</v>
      </c>
      <c r="D756" s="13" t="str">
        <v>All Other</v>
      </c>
      <c r="E756" s="13">
        <v>1.5688371345966694</v>
      </c>
      <c r="F756" s="13">
        <v>9.2284537329215849E-2</v>
      </c>
      <c r="H756">
        <v>754</v>
      </c>
      <c r="I756" t="str">
        <v>RB</v>
      </c>
      <c r="J756" t="str">
        <f t="shared" si="21"/>
        <v>WAS</v>
      </c>
      <c r="K756" s="10">
        <v>0</v>
      </c>
      <c r="L756" s="10">
        <v>0</v>
      </c>
      <c r="M756" t="str">
        <f>_xlfn.XLOOKUP(K756,[2]Sheet5!$F:$F,[2]Sheet5!$J:$J,"NA")</f>
        <v>NA</v>
      </c>
      <c r="N756">
        <v>199</v>
      </c>
      <c r="O756" t="e">
        <v>#VALUE!</v>
      </c>
    </row>
    <row r="757" spans="1:15" hidden="1" x14ac:dyDescent="0.35">
      <c r="A757" t="str">
        <v>ATL</v>
      </c>
      <c r="B757" t="str">
        <v>Atlanta Falcons</v>
      </c>
      <c r="C757" t="str">
        <v>QB</v>
      </c>
      <c r="D757" s="13" t="str">
        <v>Michael Penix</v>
      </c>
      <c r="E757" s="13">
        <v>246.78381337915408</v>
      </c>
      <c r="F757" s="13">
        <v>14.516694904656122</v>
      </c>
      <c r="H757">
        <v>755</v>
      </c>
      <c r="I757" t="str">
        <v>RB</v>
      </c>
      <c r="J757" t="str">
        <f t="shared" si="21"/>
        <v>WAS</v>
      </c>
      <c r="K757" s="10">
        <v>0</v>
      </c>
      <c r="L757" s="10">
        <v>0</v>
      </c>
      <c r="M757" t="str">
        <f>_xlfn.XLOOKUP(K757,[2]Sheet5!$F:$F,[2]Sheet5!$J:$J,"NA")</f>
        <v>NA</v>
      </c>
      <c r="N757">
        <v>200</v>
      </c>
      <c r="O757" t="e">
        <v>#VALUE!</v>
      </c>
    </row>
    <row r="758" spans="1:15" x14ac:dyDescent="0.35">
      <c r="A758" t="str">
        <v>ATL</v>
      </c>
      <c r="B758" t="str">
        <v>Atlanta Falcons</v>
      </c>
      <c r="C758" t="str">
        <v>QB</v>
      </c>
      <c r="D758" s="13" t="str">
        <v>Kirk Cousins</v>
      </c>
      <c r="E758" s="13">
        <v>13.5731587655883</v>
      </c>
      <c r="F758" s="13">
        <v>0.79842110385813525</v>
      </c>
      <c r="H758">
        <v>756</v>
      </c>
      <c r="I758" t="str">
        <v>WR</v>
      </c>
      <c r="J758" t="str">
        <f t="shared" si="21"/>
        <v>WAS</v>
      </c>
      <c r="K758" s="10">
        <v>0</v>
      </c>
      <c r="L758" s="10">
        <v>0</v>
      </c>
      <c r="M758" t="str">
        <f>_xlfn.XLOOKUP(K758,[2]Sheet5!$F:$F,[2]Sheet5!$J:$J,"NA")</f>
        <v>NA</v>
      </c>
      <c r="N758">
        <v>200</v>
      </c>
      <c r="O758" t="e">
        <v>#VALUE!</v>
      </c>
    </row>
    <row r="759" spans="1:15" x14ac:dyDescent="0.35">
      <c r="A759" t="str">
        <v>ATL</v>
      </c>
      <c r="B759" t="str">
        <v>Atlanta Falcons</v>
      </c>
      <c r="C759" t="str">
        <v>QB</v>
      </c>
      <c r="D759" s="13" t="str">
        <v>Emory Jones</v>
      </c>
      <c r="E759" s="13">
        <v>4.0133085118086456</v>
      </c>
      <c r="F759" s="13">
        <v>0.23607697128286151</v>
      </c>
      <c r="H759">
        <v>757</v>
      </c>
      <c r="I759" t="str">
        <v>WR</v>
      </c>
      <c r="J759" t="str">
        <f t="shared" si="21"/>
        <v>WAS</v>
      </c>
      <c r="K759" s="10">
        <v>0</v>
      </c>
      <c r="L759" s="10">
        <v>0</v>
      </c>
      <c r="M759" t="str">
        <f>_xlfn.XLOOKUP(K759,[2]Sheet5!$F:$F,[2]Sheet5!$J:$J,"NA")</f>
        <v>NA</v>
      </c>
      <c r="N759">
        <v>201</v>
      </c>
      <c r="O759" t="e">
        <v>#VALUE!</v>
      </c>
    </row>
    <row r="760" spans="1:15" hidden="1" x14ac:dyDescent="0.35">
      <c r="A760" t="str">
        <v>ATL</v>
      </c>
      <c r="B760" t="str">
        <v>Atlanta Falcons</v>
      </c>
      <c r="C760" t="str">
        <v>QB</v>
      </c>
      <c r="D760" s="13" t="str">
        <v>All Other</v>
      </c>
      <c r="E760" s="13">
        <v>3.0243456939255102</v>
      </c>
      <c r="F760" s="13">
        <v>0.1779026878779712</v>
      </c>
      <c r="H760">
        <v>758</v>
      </c>
      <c r="I760" t="str">
        <v>QB</v>
      </c>
      <c r="J760" t="str">
        <f t="shared" si="21"/>
        <v>WAS</v>
      </c>
      <c r="K760" s="10">
        <v>0</v>
      </c>
      <c r="L760" s="10">
        <v>0</v>
      </c>
      <c r="M760" t="str">
        <f>_xlfn.XLOOKUP(K760,[2]Sheet5!$F:$F,[2]Sheet5!$J:$J,"NA")</f>
        <v>NA</v>
      </c>
      <c r="N760">
        <v>202</v>
      </c>
      <c r="O760" t="e">
        <v>#VALUE!</v>
      </c>
    </row>
    <row r="761" spans="1:15" hidden="1" x14ac:dyDescent="0.35">
      <c r="A761" t="str">
        <v>ATL</v>
      </c>
      <c r="B761" t="str">
        <v>Atlanta Falcons</v>
      </c>
      <c r="C761" t="str">
        <v>QB</v>
      </c>
      <c r="D761" s="13">
        <v>0</v>
      </c>
      <c r="E761" s="13">
        <v>5.4894587827110275</v>
      </c>
      <c r="F761" s="13">
        <v>0.3229093401594722</v>
      </c>
      <c r="H761">
        <v>759</v>
      </c>
      <c r="I761" t="str">
        <v>QB</v>
      </c>
      <c r="J761" t="str">
        <f t="shared" si="21"/>
        <v>WAS</v>
      </c>
      <c r="K761" s="10">
        <v>0</v>
      </c>
      <c r="L761" s="10">
        <v>0</v>
      </c>
      <c r="M761" t="str">
        <f>_xlfn.XLOOKUP(K761,[2]Sheet5!$F:$F,[2]Sheet5!$J:$J,"NA")</f>
        <v>NA</v>
      </c>
      <c r="N761">
        <v>203</v>
      </c>
      <c r="O761" t="e">
        <v>#VALUE!</v>
      </c>
    </row>
    <row r="762" spans="1:15" hidden="1" x14ac:dyDescent="0.35">
      <c r="A762" t="str">
        <v>ATL</v>
      </c>
      <c r="B762" t="str">
        <v>Atlanta Falcons</v>
      </c>
      <c r="C762" t="str">
        <v>QB</v>
      </c>
      <c r="D762" s="13">
        <v>0</v>
      </c>
      <c r="E762" s="13">
        <v>0</v>
      </c>
      <c r="F762" s="13">
        <v>0</v>
      </c>
      <c r="H762">
        <v>760</v>
      </c>
      <c r="I762" t="str">
        <v>RB</v>
      </c>
      <c r="J762" t="str">
        <f t="shared" si="21"/>
        <v>WAS</v>
      </c>
      <c r="K762" s="10">
        <v>0</v>
      </c>
      <c r="L762" s="10">
        <v>0</v>
      </c>
      <c r="M762" t="str">
        <f>_xlfn.XLOOKUP(K762,[2]Sheet5!$F:$F,[2]Sheet5!$J:$J,"NA")</f>
        <v>NA</v>
      </c>
      <c r="N762">
        <v>201</v>
      </c>
      <c r="O762" t="e">
        <v>#VALUE!</v>
      </c>
    </row>
    <row r="763" spans="1:15" hidden="1" x14ac:dyDescent="0.35">
      <c r="A763" t="str">
        <v>ATL</v>
      </c>
      <c r="B763" t="str">
        <v>Atlanta Falcons</v>
      </c>
      <c r="C763" t="str">
        <v>QB</v>
      </c>
      <c r="D763" s="13">
        <v>0</v>
      </c>
      <c r="E763" s="13">
        <v>0</v>
      </c>
      <c r="F763" s="13">
        <v>0</v>
      </c>
      <c r="H763">
        <v>761</v>
      </c>
      <c r="I763" t="str">
        <v>RB</v>
      </c>
      <c r="J763" t="str">
        <f t="shared" si="21"/>
        <v>WAS</v>
      </c>
      <c r="K763" s="10">
        <v>0</v>
      </c>
      <c r="L763" s="10">
        <v>0</v>
      </c>
      <c r="M763" t="str">
        <f>_xlfn.XLOOKUP(K763,[2]Sheet5!$F:$F,[2]Sheet5!$J:$J,"NA")</f>
        <v>NA</v>
      </c>
      <c r="N763">
        <v>202</v>
      </c>
      <c r="O763" t="e">
        <v>#VALUE!</v>
      </c>
    </row>
    <row r="764" spans="1:15" x14ac:dyDescent="0.35">
      <c r="A764" t="str">
        <v>ATL</v>
      </c>
      <c r="B764" t="str">
        <v>Atlanta Falcons</v>
      </c>
      <c r="C764" t="str">
        <v>RB</v>
      </c>
      <c r="D764" s="13" t="str">
        <v>Bijan Robinson</v>
      </c>
      <c r="E764" s="13">
        <v>244.62486444747105</v>
      </c>
      <c r="F764" s="13">
        <v>14.389697908674767</v>
      </c>
      <c r="H764">
        <v>762</v>
      </c>
      <c r="I764" t="str">
        <v>WR</v>
      </c>
      <c r="J764" t="str">
        <f t="shared" si="21"/>
        <v>WAS</v>
      </c>
      <c r="K764" s="10">
        <v>0</v>
      </c>
      <c r="L764" s="10">
        <v>0</v>
      </c>
      <c r="M764" t="str">
        <f>_xlfn.XLOOKUP(K764,[2]Sheet5!$F:$F,[2]Sheet5!$J:$J,"NA")</f>
        <v>NA</v>
      </c>
      <c r="N764">
        <v>202</v>
      </c>
      <c r="O764" t="e">
        <v>#VALUE!</v>
      </c>
    </row>
    <row r="765" spans="1:15" x14ac:dyDescent="0.35">
      <c r="A765" t="str">
        <v>ATL</v>
      </c>
      <c r="B765" t="str">
        <v>Atlanta Falcons</v>
      </c>
      <c r="C765" t="str">
        <v>RB</v>
      </c>
      <c r="D765" s="13" t="str">
        <v>Tyler Allgeier</v>
      </c>
      <c r="E765" s="13">
        <v>120.65718520064419</v>
      </c>
      <c r="F765" s="13">
        <v>7.097481482390835</v>
      </c>
      <c r="H765">
        <v>763</v>
      </c>
      <c r="I765" t="str">
        <v>WR</v>
      </c>
      <c r="J765" t="str">
        <f t="shared" si="21"/>
        <v>WAS</v>
      </c>
      <c r="K765" s="10">
        <v>0</v>
      </c>
      <c r="L765" s="10">
        <v>0</v>
      </c>
      <c r="M765" t="str">
        <f>_xlfn.XLOOKUP(K765,[2]Sheet5!$F:$F,[2]Sheet5!$J:$J,"NA")</f>
        <v>NA</v>
      </c>
      <c r="N765">
        <v>203</v>
      </c>
      <c r="O765" t="e">
        <v>#VALUE!</v>
      </c>
    </row>
    <row r="766" spans="1:15" hidden="1" x14ac:dyDescent="0.35">
      <c r="A766" t="str">
        <v>ATL</v>
      </c>
      <c r="B766" t="str">
        <v>Atlanta Falcons</v>
      </c>
      <c r="C766" t="str">
        <v>RB</v>
      </c>
      <c r="D766" s="13" t="str">
        <v>Carlos Washington</v>
      </c>
      <c r="E766" s="13">
        <v>27.304308742181057</v>
      </c>
      <c r="F766" s="13">
        <v>1.6061358083635915</v>
      </c>
      <c r="H766">
        <v>764</v>
      </c>
      <c r="I766" t="str">
        <v>QB</v>
      </c>
      <c r="J766" t="str">
        <f t="shared" si="21"/>
        <v>WAS</v>
      </c>
      <c r="K766" s="10">
        <v>0</v>
      </c>
      <c r="L766" s="10">
        <v>0</v>
      </c>
      <c r="M766" t="str">
        <f>_xlfn.XLOOKUP(K766,[2]Sheet5!$F:$F,[2]Sheet5!$J:$J,"NA")</f>
        <v>NA</v>
      </c>
      <c r="N766">
        <v>204</v>
      </c>
      <c r="O766" t="e">
        <v>#VALUE!</v>
      </c>
    </row>
    <row r="767" spans="1:15" hidden="1" x14ac:dyDescent="0.35">
      <c r="A767" t="str">
        <v>ATL</v>
      </c>
      <c r="B767" t="str">
        <v>Atlanta Falcons</v>
      </c>
      <c r="C767" t="str">
        <v>RB</v>
      </c>
      <c r="D767" s="13" t="str">
        <v>Jase McClellan</v>
      </c>
      <c r="E767" s="13">
        <v>10.321427544775727</v>
      </c>
      <c r="F767" s="13">
        <v>0.60714279675151328</v>
      </c>
      <c r="H767">
        <v>765</v>
      </c>
      <c r="I767" t="str">
        <v>QB</v>
      </c>
      <c r="J767" t="str">
        <f t="shared" si="21"/>
        <v>WAS</v>
      </c>
      <c r="K767" s="10">
        <v>0</v>
      </c>
      <c r="L767" s="10">
        <v>0</v>
      </c>
      <c r="M767" t="str">
        <f>_xlfn.XLOOKUP(K767,[2]Sheet5!$F:$F,[2]Sheet5!$J:$J,"NA")</f>
        <v>NA</v>
      </c>
      <c r="N767">
        <v>205</v>
      </c>
      <c r="O767" t="e">
        <v>#VALUE!</v>
      </c>
    </row>
    <row r="768" spans="1:15" hidden="1" x14ac:dyDescent="0.35">
      <c r="A768" t="str">
        <v>ATL</v>
      </c>
      <c r="B768" t="str">
        <v>Atlanta Falcons</v>
      </c>
      <c r="C768" t="str">
        <v>RB</v>
      </c>
      <c r="D768" s="13" t="str">
        <v>All Other</v>
      </c>
      <c r="E768" s="13">
        <v>4.9793926696339401</v>
      </c>
      <c r="F768" s="13">
        <v>0.29290545115493766</v>
      </c>
      <c r="H768">
        <v>766</v>
      </c>
      <c r="I768" t="str">
        <v>RB</v>
      </c>
      <c r="J768" t="str">
        <f t="shared" si="21"/>
        <v>WAS</v>
      </c>
      <c r="K768" s="10">
        <v>0</v>
      </c>
      <c r="L768" s="10">
        <v>0</v>
      </c>
      <c r="M768" t="str">
        <f>_xlfn.XLOOKUP(K768,[2]Sheet5!$F:$F,[2]Sheet5!$J:$J,"NA")</f>
        <v>NA</v>
      </c>
      <c r="N768">
        <v>203</v>
      </c>
      <c r="O768" t="e">
        <v>#VALUE!</v>
      </c>
    </row>
    <row r="769" spans="1:15" hidden="1" x14ac:dyDescent="0.35">
      <c r="A769" t="str">
        <v>ATL</v>
      </c>
      <c r="B769" t="str">
        <v>Atlanta Falcons</v>
      </c>
      <c r="C769" t="str">
        <v>RB</v>
      </c>
      <c r="D769" s="13">
        <v>0</v>
      </c>
      <c r="E769" s="13">
        <v>0</v>
      </c>
      <c r="F769" s="13">
        <v>0</v>
      </c>
      <c r="H769">
        <v>767</v>
      </c>
      <c r="I769" t="str">
        <v>RB</v>
      </c>
      <c r="J769" t="str">
        <f t="shared" si="21"/>
        <v>WAS</v>
      </c>
      <c r="K769" s="10">
        <v>0</v>
      </c>
      <c r="L769" s="10">
        <v>0</v>
      </c>
      <c r="M769" t="str">
        <f>_xlfn.XLOOKUP(K769,[2]Sheet5!$F:$F,[2]Sheet5!$J:$J,"NA")</f>
        <v>NA</v>
      </c>
      <c r="N769">
        <v>204</v>
      </c>
      <c r="O769" t="e">
        <v>#VALUE!</v>
      </c>
    </row>
    <row r="770" spans="1:15" x14ac:dyDescent="0.35">
      <c r="A770" t="str">
        <v>ATL</v>
      </c>
      <c r="B770" t="str">
        <v>Atlanta Falcons</v>
      </c>
      <c r="C770" t="str">
        <v>RB</v>
      </c>
      <c r="D770" s="13">
        <v>0</v>
      </c>
      <c r="E770" s="13">
        <v>0</v>
      </c>
      <c r="F770" s="13">
        <v>0</v>
      </c>
      <c r="H770">
        <v>768</v>
      </c>
      <c r="I770" t="str">
        <v>WR</v>
      </c>
      <c r="J770" t="str">
        <f t="shared" si="21"/>
        <v>WAS</v>
      </c>
      <c r="K770" s="10">
        <v>0</v>
      </c>
      <c r="L770" s="10">
        <v>0</v>
      </c>
      <c r="M770" t="str">
        <f>_xlfn.XLOOKUP(K770,[2]Sheet5!$F:$F,[2]Sheet5!$J:$J,"NA")</f>
        <v>NA</v>
      </c>
      <c r="N770">
        <v>204</v>
      </c>
      <c r="O770" t="e">
        <v>#VALUE!</v>
      </c>
    </row>
    <row r="771" spans="1:15" x14ac:dyDescent="0.35">
      <c r="A771" t="str">
        <v>ATL</v>
      </c>
      <c r="B771" t="str">
        <v>Atlanta Falcons</v>
      </c>
      <c r="C771" t="str">
        <v>WR</v>
      </c>
      <c r="D771" s="13" t="str">
        <v>Drake London</v>
      </c>
      <c r="E771" s="13">
        <v>211.90129570197831</v>
      </c>
      <c r="F771" s="13">
        <v>12.464782100116372</v>
      </c>
      <c r="H771">
        <v>769</v>
      </c>
      <c r="I771" t="str">
        <v>WR</v>
      </c>
      <c r="J771" t="str">
        <f t="shared" si="21"/>
        <v>WAS</v>
      </c>
      <c r="K771" s="10">
        <v>0</v>
      </c>
      <c r="L771" s="10">
        <v>0</v>
      </c>
      <c r="M771" t="str">
        <f>_xlfn.XLOOKUP(K771,[2]Sheet5!$F:$F,[2]Sheet5!$J:$J,"NA")</f>
        <v>NA</v>
      </c>
      <c r="N771">
        <v>205</v>
      </c>
      <c r="O771" t="e">
        <v>#VALUE!</v>
      </c>
    </row>
    <row r="772" spans="1:15" hidden="1" x14ac:dyDescent="0.35">
      <c r="A772" t="str">
        <v>ATL</v>
      </c>
      <c r="B772" t="str">
        <v>Atlanta Falcons</v>
      </c>
      <c r="C772" t="str">
        <v>WR</v>
      </c>
      <c r="D772" s="13" t="str">
        <v>Darnell Mooney</v>
      </c>
      <c r="E772" s="13">
        <v>139.12527726421456</v>
      </c>
      <c r="F772" s="13">
        <v>8.1838398390714442</v>
      </c>
      <c r="H772">
        <v>770</v>
      </c>
      <c r="I772" t="str">
        <v>QB</v>
      </c>
      <c r="J772" t="str">
        <f t="shared" ref="J772:J808" si="22">_xlfn.XLOOKUP(K772,D:D,A:A)</f>
        <v>WAS</v>
      </c>
      <c r="K772" s="10">
        <v>0</v>
      </c>
      <c r="L772" s="10">
        <v>0</v>
      </c>
      <c r="M772" t="str">
        <f>_xlfn.XLOOKUP(K772,[2]Sheet5!$F:$F,[2]Sheet5!$J:$J,"NA")</f>
        <v>NA</v>
      </c>
      <c r="N772">
        <v>206</v>
      </c>
      <c r="O772" t="e">
        <v>#VALUE!</v>
      </c>
    </row>
    <row r="773" spans="1:15" hidden="1" x14ac:dyDescent="0.35">
      <c r="A773" t="str">
        <v>ATL</v>
      </c>
      <c r="B773" t="str">
        <v>Atlanta Falcons</v>
      </c>
      <c r="C773" t="str">
        <v>WR</v>
      </c>
      <c r="D773" s="13" t="str">
        <v>Ray-Ray McCloud</v>
      </c>
      <c r="E773" s="13">
        <v>81.580173228466023</v>
      </c>
      <c r="F773" s="13">
        <v>4.7988337193215305</v>
      </c>
      <c r="H773">
        <v>771</v>
      </c>
      <c r="I773" t="str">
        <v>QB</v>
      </c>
      <c r="J773" t="str">
        <f t="shared" si="22"/>
        <v>WAS</v>
      </c>
      <c r="K773" s="10">
        <v>0</v>
      </c>
      <c r="L773" s="10">
        <v>0</v>
      </c>
      <c r="M773" t="str">
        <f>_xlfn.XLOOKUP(K773,[2]Sheet5!$F:$F,[2]Sheet5!$J:$J,"NA")</f>
        <v>NA</v>
      </c>
      <c r="N773">
        <v>207</v>
      </c>
      <c r="O773" t="e">
        <v>#VALUE!</v>
      </c>
    </row>
    <row r="774" spans="1:15" hidden="1" x14ac:dyDescent="0.35">
      <c r="A774" t="str">
        <v>ATL</v>
      </c>
      <c r="B774" t="str">
        <v>Atlanta Falcons</v>
      </c>
      <c r="C774" t="str">
        <v>WR</v>
      </c>
      <c r="D774" s="13" t="str">
        <v>KhaDarel Hodge</v>
      </c>
      <c r="E774" s="13">
        <v>44.409526011223811</v>
      </c>
      <c r="F774" s="13">
        <v>2.6123250594837537</v>
      </c>
      <c r="H774">
        <v>772</v>
      </c>
      <c r="I774" t="str">
        <v>RB</v>
      </c>
      <c r="J774" t="str">
        <f t="shared" si="22"/>
        <v>WAS</v>
      </c>
      <c r="K774" s="10">
        <v>0</v>
      </c>
      <c r="L774" s="10">
        <v>0</v>
      </c>
      <c r="M774" t="str">
        <f>_xlfn.XLOOKUP(K774,[2]Sheet5!$F:$F,[2]Sheet5!$J:$J,"NA")</f>
        <v>NA</v>
      </c>
      <c r="N774">
        <v>205</v>
      </c>
      <c r="O774" t="e">
        <v>#VALUE!</v>
      </c>
    </row>
    <row r="775" spans="1:15" hidden="1" x14ac:dyDescent="0.35">
      <c r="A775" t="str">
        <v>ATL</v>
      </c>
      <c r="B775" t="str">
        <v>Atlanta Falcons</v>
      </c>
      <c r="C775" t="str">
        <v>WR</v>
      </c>
      <c r="D775" s="13" t="str">
        <v>All Other</v>
      </c>
      <c r="E775" s="13">
        <v>6.5481629718473355</v>
      </c>
      <c r="F775" s="13">
        <v>0.38518605716749033</v>
      </c>
      <c r="H775">
        <v>773</v>
      </c>
      <c r="I775" t="str">
        <v>RB</v>
      </c>
      <c r="J775" t="str">
        <f t="shared" si="22"/>
        <v>WAS</v>
      </c>
      <c r="K775" s="10">
        <v>0</v>
      </c>
      <c r="L775" s="10">
        <v>0</v>
      </c>
      <c r="M775" t="str">
        <f>_xlfn.XLOOKUP(K775,[2]Sheet5!$F:$F,[2]Sheet5!$J:$J,"NA")</f>
        <v>NA</v>
      </c>
      <c r="N775">
        <v>206</v>
      </c>
      <c r="O775" t="e">
        <v>#VALUE!</v>
      </c>
    </row>
    <row r="776" spans="1:15" x14ac:dyDescent="0.35">
      <c r="A776" t="str">
        <v>ATL</v>
      </c>
      <c r="B776" t="str">
        <v>Atlanta Falcons</v>
      </c>
      <c r="C776" t="str">
        <v>WR</v>
      </c>
      <c r="D776" s="13">
        <v>0</v>
      </c>
      <c r="E776" s="13">
        <v>0</v>
      </c>
      <c r="F776" s="13">
        <v>0</v>
      </c>
      <c r="H776">
        <v>774</v>
      </c>
      <c r="I776" t="str">
        <v>WR</v>
      </c>
      <c r="J776" t="str">
        <f t="shared" si="22"/>
        <v>WAS</v>
      </c>
      <c r="K776" s="10">
        <v>0</v>
      </c>
      <c r="L776" s="10">
        <v>0</v>
      </c>
      <c r="M776" t="str">
        <f>_xlfn.XLOOKUP(K776,[2]Sheet5!$F:$F,[2]Sheet5!$J:$J,"NA")</f>
        <v>NA</v>
      </c>
      <c r="N776">
        <v>206</v>
      </c>
      <c r="O776" t="e">
        <v>#VALUE!</v>
      </c>
    </row>
    <row r="777" spans="1:15" x14ac:dyDescent="0.35">
      <c r="A777" t="str">
        <v>ATL</v>
      </c>
      <c r="B777" t="str">
        <v>Atlanta Falcons</v>
      </c>
      <c r="C777" t="str">
        <v>WR</v>
      </c>
      <c r="D777" s="13">
        <v>0</v>
      </c>
      <c r="E777" s="13">
        <v>0</v>
      </c>
      <c r="F777" s="13">
        <v>0</v>
      </c>
      <c r="H777">
        <v>775</v>
      </c>
      <c r="I777" t="str">
        <v>WR</v>
      </c>
      <c r="J777" t="str">
        <f t="shared" si="22"/>
        <v>WAS</v>
      </c>
      <c r="K777" s="10">
        <v>0</v>
      </c>
      <c r="L777" s="10">
        <v>0</v>
      </c>
      <c r="M777" t="str">
        <f>_xlfn.XLOOKUP(K777,[2]Sheet5!$F:$F,[2]Sheet5!$J:$J,"NA")</f>
        <v>NA</v>
      </c>
      <c r="N777">
        <v>207</v>
      </c>
      <c r="O777" t="e">
        <v>#VALUE!</v>
      </c>
    </row>
    <row r="778" spans="1:15" hidden="1" x14ac:dyDescent="0.35">
      <c r="A778" t="str">
        <v>ATL</v>
      </c>
      <c r="B778" t="str">
        <v>Atlanta Falcons</v>
      </c>
      <c r="C778" t="str">
        <v>TE</v>
      </c>
      <c r="D778" s="13" t="str">
        <v>Kyle Pitts</v>
      </c>
      <c r="E778" s="13">
        <v>124.65634361165931</v>
      </c>
      <c r="F778" s="13">
        <v>7.3327260948034887</v>
      </c>
      <c r="H778">
        <v>776</v>
      </c>
      <c r="I778" t="str">
        <v>QB</v>
      </c>
      <c r="J778" t="str">
        <f t="shared" si="22"/>
        <v>WAS</v>
      </c>
      <c r="K778" s="10">
        <v>0</v>
      </c>
      <c r="L778" s="10">
        <v>0</v>
      </c>
      <c r="M778" t="str">
        <f>_xlfn.XLOOKUP(K778,[2]Sheet5!$F:$F,[2]Sheet5!$J:$J,"NA")</f>
        <v>NA</v>
      </c>
      <c r="N778">
        <v>208</v>
      </c>
      <c r="O778" t="e">
        <v>#VALUE!</v>
      </c>
    </row>
    <row r="779" spans="1:15" hidden="1" x14ac:dyDescent="0.35">
      <c r="A779" t="str">
        <v>ATL</v>
      </c>
      <c r="B779" t="str">
        <v>Atlanta Falcons</v>
      </c>
      <c r="C779" t="str">
        <v>TE</v>
      </c>
      <c r="D779" s="13" t="str">
        <v>Charlie Woerner</v>
      </c>
      <c r="E779" s="13">
        <v>30.455792891094099</v>
      </c>
      <c r="F779" s="13">
        <v>1.7915172288878882</v>
      </c>
      <c r="H779">
        <v>777</v>
      </c>
      <c r="I779" t="str">
        <v>QB</v>
      </c>
      <c r="J779" t="str">
        <f t="shared" si="22"/>
        <v>WAS</v>
      </c>
      <c r="K779" s="10">
        <v>0</v>
      </c>
      <c r="L779" s="10">
        <v>0</v>
      </c>
      <c r="M779" t="str">
        <f>_xlfn.XLOOKUP(K779,[2]Sheet5!$F:$F,[2]Sheet5!$J:$J,"NA")</f>
        <v>NA</v>
      </c>
      <c r="N779">
        <v>209</v>
      </c>
      <c r="O779" t="e">
        <v>#VALUE!</v>
      </c>
    </row>
    <row r="780" spans="1:15" hidden="1" x14ac:dyDescent="0.35">
      <c r="A780" t="str">
        <v>ATL</v>
      </c>
      <c r="B780" t="str">
        <v>Atlanta Falcons</v>
      </c>
      <c r="C780" t="str">
        <v>TE</v>
      </c>
      <c r="D780" s="13" t="str">
        <v>Feleipe Franks</v>
      </c>
      <c r="E780" s="13">
        <v>7.8717203839242762</v>
      </c>
      <c r="F780" s="13">
        <v>0.46304237552495742</v>
      </c>
      <c r="H780">
        <v>778</v>
      </c>
      <c r="I780" t="str">
        <v>RB</v>
      </c>
      <c r="J780" t="str">
        <f t="shared" si="22"/>
        <v>WAS</v>
      </c>
      <c r="K780" s="10">
        <v>0</v>
      </c>
      <c r="L780" s="10">
        <v>0</v>
      </c>
      <c r="M780" t="str">
        <f>_xlfn.XLOOKUP(K780,[2]Sheet5!$F:$F,[2]Sheet5!$J:$J,"NA")</f>
        <v>NA</v>
      </c>
      <c r="N780">
        <v>207</v>
      </c>
      <c r="O780" t="e">
        <v>#VALUE!</v>
      </c>
    </row>
    <row r="781" spans="1:15" hidden="1" x14ac:dyDescent="0.35">
      <c r="A781" t="str">
        <v>ATL</v>
      </c>
      <c r="B781" t="str">
        <v>Atlanta Falcons</v>
      </c>
      <c r="C781" t="str">
        <v>TE</v>
      </c>
      <c r="D781" s="13" t="str">
        <v>Teagan Quitoriano</v>
      </c>
      <c r="E781" s="13">
        <v>3.0142263173200337</v>
      </c>
      <c r="F781" s="13">
        <v>0.17730743043059022</v>
      </c>
      <c r="H781">
        <v>779</v>
      </c>
      <c r="I781" t="str">
        <v>RB</v>
      </c>
      <c r="J781" t="str">
        <f t="shared" si="22"/>
        <v>WAS</v>
      </c>
      <c r="K781" s="10">
        <v>0</v>
      </c>
      <c r="L781" s="10">
        <v>0</v>
      </c>
      <c r="M781" t="str">
        <f>_xlfn.XLOOKUP(K781,[2]Sheet5!$F:$F,[2]Sheet5!$J:$J,"NA")</f>
        <v>NA</v>
      </c>
      <c r="N781">
        <v>208</v>
      </c>
      <c r="O781" t="e">
        <v>#VALUE!</v>
      </c>
    </row>
    <row r="782" spans="1:15" x14ac:dyDescent="0.35">
      <c r="A782" t="str">
        <v>ATL</v>
      </c>
      <c r="B782" t="str">
        <v>Atlanta Falcons</v>
      </c>
      <c r="C782" t="str">
        <v>TE</v>
      </c>
      <c r="D782" s="13" t="str">
        <v>All Other</v>
      </c>
      <c r="E782" s="13">
        <v>1.7254652293055537</v>
      </c>
      <c r="F782" s="13">
        <v>0.10149795466503257</v>
      </c>
      <c r="H782">
        <v>780</v>
      </c>
      <c r="I782" t="str">
        <v>WR</v>
      </c>
      <c r="J782" t="str">
        <f t="shared" si="22"/>
        <v>WAS</v>
      </c>
      <c r="K782" s="10">
        <v>0</v>
      </c>
      <c r="L782" s="10">
        <v>0</v>
      </c>
      <c r="M782" t="str">
        <f>_xlfn.XLOOKUP(K782,[2]Sheet5!$F:$F,[2]Sheet5!$J:$J,"NA")</f>
        <v>NA</v>
      </c>
      <c r="N782">
        <v>208</v>
      </c>
      <c r="O782" t="e">
        <v>#VALUE!</v>
      </c>
    </row>
    <row r="783" spans="1:15" x14ac:dyDescent="0.35">
      <c r="A783" t="str">
        <v>PHI</v>
      </c>
      <c r="B783" t="str">
        <v>Philadelphia Eagles</v>
      </c>
      <c r="C783" t="str">
        <v>QB</v>
      </c>
      <c r="D783" s="13" t="str">
        <v>Jalen Hurts</v>
      </c>
      <c r="E783" s="13">
        <v>295.61656532362588</v>
      </c>
      <c r="F783" s="13">
        <v>17.389209724919169</v>
      </c>
      <c r="H783">
        <v>781</v>
      </c>
      <c r="I783" t="str">
        <v>WR</v>
      </c>
      <c r="J783" t="str">
        <f t="shared" si="22"/>
        <v>WAS</v>
      </c>
      <c r="K783" s="10">
        <v>0</v>
      </c>
      <c r="L783" s="10">
        <v>0</v>
      </c>
      <c r="M783" t="str">
        <f>_xlfn.XLOOKUP(K783,[2]Sheet5!$F:$F,[2]Sheet5!$J:$J,"NA")</f>
        <v>NA</v>
      </c>
      <c r="N783">
        <v>209</v>
      </c>
      <c r="O783" t="e">
        <v>#VALUE!</v>
      </c>
    </row>
    <row r="784" spans="1:15" hidden="1" x14ac:dyDescent="0.35">
      <c r="A784" t="str">
        <v>PHI</v>
      </c>
      <c r="B784" t="str">
        <v>Philadelphia Eagles</v>
      </c>
      <c r="C784" t="str">
        <v>QB</v>
      </c>
      <c r="D784" s="13" t="str">
        <v>Tanner McKee</v>
      </c>
      <c r="E784" s="13">
        <v>11.942363583604948</v>
      </c>
      <c r="F784" s="13">
        <v>0.70249197550617337</v>
      </c>
      <c r="H784">
        <v>782</v>
      </c>
      <c r="I784" t="str">
        <v>QB</v>
      </c>
      <c r="J784" t="str">
        <f t="shared" si="22"/>
        <v>WAS</v>
      </c>
      <c r="K784" s="10">
        <v>0</v>
      </c>
      <c r="L784" s="10">
        <v>0</v>
      </c>
      <c r="M784" t="str">
        <f>_xlfn.XLOOKUP(K784,[2]Sheet5!$F:$F,[2]Sheet5!$J:$J,"NA")</f>
        <v>NA</v>
      </c>
      <c r="N784">
        <v>210</v>
      </c>
      <c r="O784" t="e">
        <v>#VALUE!</v>
      </c>
    </row>
    <row r="785" spans="1:15" hidden="1" x14ac:dyDescent="0.35">
      <c r="A785" t="str">
        <v>PHI</v>
      </c>
      <c r="B785" t="str">
        <v>Philadelphia Eagles</v>
      </c>
      <c r="C785" t="str">
        <v>QB</v>
      </c>
      <c r="D785" s="13" t="str">
        <v>Dorian Thompson-Robinson</v>
      </c>
      <c r="E785" s="13">
        <v>3.952550018157742</v>
      </c>
      <c r="F785" s="13">
        <v>0.23250294224457305</v>
      </c>
      <c r="H785">
        <v>783</v>
      </c>
      <c r="I785" t="str">
        <v>QB</v>
      </c>
      <c r="J785" t="str">
        <f t="shared" si="22"/>
        <v>WAS</v>
      </c>
      <c r="K785" s="10">
        <v>0</v>
      </c>
      <c r="L785" s="10">
        <v>0</v>
      </c>
      <c r="M785" t="str">
        <f>_xlfn.XLOOKUP(K785,[2]Sheet5!$F:$F,[2]Sheet5!$J:$J,"NA")</f>
        <v>NA</v>
      </c>
      <c r="N785">
        <v>211</v>
      </c>
      <c r="O785" t="e">
        <v>#VALUE!</v>
      </c>
    </row>
    <row r="786" spans="1:15" hidden="1" x14ac:dyDescent="0.35">
      <c r="A786" t="str">
        <v>PHI</v>
      </c>
      <c r="B786" t="str">
        <v>Philadelphia Eagles</v>
      </c>
      <c r="C786" t="str">
        <v>QB</v>
      </c>
      <c r="D786" s="13" t="str">
        <v>All Other</v>
      </c>
      <c r="E786" s="13">
        <v>3.0444130537845693</v>
      </c>
      <c r="F786" s="13">
        <v>0.179083120810857</v>
      </c>
      <c r="H786">
        <v>784</v>
      </c>
      <c r="I786" t="str">
        <v>RB</v>
      </c>
      <c r="J786" t="str">
        <f t="shared" si="22"/>
        <v>WAS</v>
      </c>
      <c r="K786" s="10">
        <v>0</v>
      </c>
      <c r="L786" s="10">
        <v>0</v>
      </c>
      <c r="M786" t="str">
        <f>_xlfn.XLOOKUP(K786,[2]Sheet5!$F:$F,[2]Sheet5!$J:$J,"NA")</f>
        <v>NA</v>
      </c>
      <c r="N786">
        <v>209</v>
      </c>
      <c r="O786" t="e">
        <v>#VALUE!</v>
      </c>
    </row>
    <row r="787" spans="1:15" hidden="1" x14ac:dyDescent="0.35">
      <c r="A787" t="str">
        <v>PHI</v>
      </c>
      <c r="B787" t="str">
        <v>Philadelphia Eagles</v>
      </c>
      <c r="C787" t="str">
        <v>QB</v>
      </c>
      <c r="D787" s="13">
        <v>0</v>
      </c>
      <c r="E787" s="13">
        <v>5.5067592608702141</v>
      </c>
      <c r="F787" s="13">
        <v>0.32392701534530671</v>
      </c>
      <c r="H787">
        <v>785</v>
      </c>
      <c r="I787" t="str">
        <v>RB</v>
      </c>
      <c r="J787" t="str">
        <f t="shared" si="22"/>
        <v>WAS</v>
      </c>
      <c r="K787" s="10">
        <v>0</v>
      </c>
      <c r="L787" s="10">
        <v>0</v>
      </c>
      <c r="M787" t="str">
        <f>_xlfn.XLOOKUP(K787,[2]Sheet5!$F:$F,[2]Sheet5!$J:$J,"NA")</f>
        <v>NA</v>
      </c>
      <c r="N787">
        <v>210</v>
      </c>
      <c r="O787" t="e">
        <v>#VALUE!</v>
      </c>
    </row>
    <row r="788" spans="1:15" x14ac:dyDescent="0.35">
      <c r="A788" t="str">
        <v>PHI</v>
      </c>
      <c r="B788" t="str">
        <v>Philadelphia Eagles</v>
      </c>
      <c r="C788" t="str">
        <v>QB</v>
      </c>
      <c r="D788" s="13">
        <v>0</v>
      </c>
      <c r="E788" s="13">
        <v>0</v>
      </c>
      <c r="F788" s="13">
        <v>0</v>
      </c>
      <c r="H788">
        <v>786</v>
      </c>
      <c r="I788" t="str">
        <v>WR</v>
      </c>
      <c r="J788" t="str">
        <f t="shared" si="22"/>
        <v>WAS</v>
      </c>
      <c r="K788" s="10">
        <v>0</v>
      </c>
      <c r="L788" s="10">
        <v>0</v>
      </c>
      <c r="M788" t="str">
        <f>_xlfn.XLOOKUP(K788,[2]Sheet5!$F:$F,[2]Sheet5!$J:$J,"NA")</f>
        <v>NA</v>
      </c>
      <c r="N788">
        <v>210</v>
      </c>
      <c r="O788" t="e">
        <v>#VALUE!</v>
      </c>
    </row>
    <row r="789" spans="1:15" x14ac:dyDescent="0.35">
      <c r="A789" t="str">
        <v>PHI</v>
      </c>
      <c r="B789" t="str">
        <v>Philadelphia Eagles</v>
      </c>
      <c r="C789" t="str">
        <v>QB</v>
      </c>
      <c r="D789" s="13">
        <v>0</v>
      </c>
      <c r="E789" s="13">
        <v>0</v>
      </c>
      <c r="F789" s="13">
        <v>0</v>
      </c>
      <c r="H789">
        <v>787</v>
      </c>
      <c r="I789" t="str">
        <v>WR</v>
      </c>
      <c r="J789" t="str">
        <f t="shared" si="22"/>
        <v>WAS</v>
      </c>
      <c r="K789" s="10">
        <v>0</v>
      </c>
      <c r="L789" s="10">
        <v>0</v>
      </c>
      <c r="M789" t="str">
        <f>_xlfn.XLOOKUP(K789,[2]Sheet5!$F:$F,[2]Sheet5!$J:$J,"NA")</f>
        <v>NA</v>
      </c>
      <c r="N789">
        <v>211</v>
      </c>
      <c r="O789" t="e">
        <v>#VALUE!</v>
      </c>
    </row>
    <row r="790" spans="1:15" hidden="1" x14ac:dyDescent="0.35">
      <c r="A790" t="str">
        <v>PHI</v>
      </c>
      <c r="B790" t="str">
        <v>Philadelphia Eagles</v>
      </c>
      <c r="C790" t="str">
        <v>RB</v>
      </c>
      <c r="D790" s="13" t="str">
        <v>Saquon Barkley</v>
      </c>
      <c r="E790" s="13">
        <v>199.01688434233506</v>
      </c>
      <c r="F790" s="13">
        <v>11.706875549549121</v>
      </c>
      <c r="H790">
        <v>788</v>
      </c>
      <c r="I790" t="str">
        <v>QB</v>
      </c>
      <c r="J790" t="str">
        <f t="shared" si="22"/>
        <v>WAS</v>
      </c>
      <c r="K790" s="10">
        <v>0</v>
      </c>
      <c r="L790" s="10">
        <v>0</v>
      </c>
      <c r="M790" t="str">
        <f>_xlfn.XLOOKUP(K790,[2]Sheet5!$F:$F,[2]Sheet5!$J:$J,"NA")</f>
        <v>NA</v>
      </c>
      <c r="N790">
        <v>212</v>
      </c>
      <c r="O790" t="e">
        <v>#VALUE!</v>
      </c>
    </row>
    <row r="791" spans="1:15" hidden="1" x14ac:dyDescent="0.35">
      <c r="A791" t="str">
        <v>PHI</v>
      </c>
      <c r="B791" t="str">
        <v>Philadelphia Eagles</v>
      </c>
      <c r="C791" t="str">
        <v>RB</v>
      </c>
      <c r="D791" s="13" t="str">
        <v>Will Shipley</v>
      </c>
      <c r="E791" s="13">
        <v>91.417071298611845</v>
      </c>
      <c r="F791" s="13">
        <v>5.3774747822712854</v>
      </c>
      <c r="H791">
        <v>789</v>
      </c>
      <c r="I791" t="str">
        <v>QB</v>
      </c>
      <c r="J791" t="str">
        <f t="shared" si="22"/>
        <v>WAS</v>
      </c>
      <c r="K791" s="10">
        <v>0</v>
      </c>
      <c r="L791" s="10">
        <v>0</v>
      </c>
      <c r="M791" t="str">
        <f>_xlfn.XLOOKUP(K791,[2]Sheet5!$F:$F,[2]Sheet5!$J:$J,"NA")</f>
        <v>NA</v>
      </c>
      <c r="N791">
        <v>213</v>
      </c>
      <c r="O791" t="e">
        <v>#VALUE!</v>
      </c>
    </row>
    <row r="792" spans="1:15" hidden="1" x14ac:dyDescent="0.35">
      <c r="A792" t="str">
        <v>PHI</v>
      </c>
      <c r="B792" t="str">
        <v>Philadelphia Eagles</v>
      </c>
      <c r="C792" t="str">
        <v>RB</v>
      </c>
      <c r="D792" s="13" t="str">
        <v>AJ Dillon</v>
      </c>
      <c r="E792" s="13">
        <v>82.164580711376743</v>
      </c>
      <c r="F792" s="13">
        <v>4.8332106300809849</v>
      </c>
      <c r="H792">
        <v>790</v>
      </c>
      <c r="I792" t="str">
        <v>RB</v>
      </c>
      <c r="J792" t="str">
        <f t="shared" si="22"/>
        <v>WAS</v>
      </c>
      <c r="K792" s="10">
        <v>0</v>
      </c>
      <c r="L792" s="10">
        <v>0</v>
      </c>
      <c r="M792" t="str">
        <f>_xlfn.XLOOKUP(K792,[2]Sheet5!$F:$F,[2]Sheet5!$J:$J,"NA")</f>
        <v>NA</v>
      </c>
      <c r="N792">
        <v>211</v>
      </c>
      <c r="O792" t="e">
        <v>#VALUE!</v>
      </c>
    </row>
    <row r="793" spans="1:15" hidden="1" x14ac:dyDescent="0.35">
      <c r="A793" t="str">
        <v>PHI</v>
      </c>
      <c r="B793" t="str">
        <v>Philadelphia Eagles</v>
      </c>
      <c r="C793" t="str">
        <v>RB</v>
      </c>
      <c r="D793" s="13" t="str">
        <v>Avery Williams</v>
      </c>
      <c r="E793" s="13">
        <v>16.522587369697103</v>
      </c>
      <c r="F793" s="13">
        <v>0.97191690409982956</v>
      </c>
      <c r="H793">
        <v>791</v>
      </c>
      <c r="I793" t="str">
        <v>RB</v>
      </c>
      <c r="J793" t="str">
        <f t="shared" si="22"/>
        <v>WAS</v>
      </c>
      <c r="K793" s="10">
        <v>0</v>
      </c>
      <c r="L793" s="10">
        <v>0</v>
      </c>
      <c r="M793" t="str">
        <f>_xlfn.XLOOKUP(K793,[2]Sheet5!$F:$F,[2]Sheet5!$J:$J,"NA")</f>
        <v>NA</v>
      </c>
      <c r="N793">
        <v>212</v>
      </c>
      <c r="O793" t="e">
        <v>#VALUE!</v>
      </c>
    </row>
    <row r="794" spans="1:15" x14ac:dyDescent="0.35">
      <c r="A794" t="str">
        <v>PHI</v>
      </c>
      <c r="B794" t="str">
        <v>Philadelphia Eagles</v>
      </c>
      <c r="C794" t="str">
        <v>RB</v>
      </c>
      <c r="D794" s="13" t="str">
        <v>All Other</v>
      </c>
      <c r="E794" s="13">
        <v>5.270730148959581</v>
      </c>
      <c r="F794" s="13">
        <v>0.31004294993879888</v>
      </c>
      <c r="H794">
        <v>792</v>
      </c>
      <c r="I794" t="str">
        <v>WR</v>
      </c>
      <c r="J794" t="str">
        <f t="shared" si="22"/>
        <v>WAS</v>
      </c>
      <c r="K794" s="10">
        <v>0</v>
      </c>
      <c r="L794" s="10">
        <v>0</v>
      </c>
      <c r="M794" t="str">
        <f>_xlfn.XLOOKUP(K794,[2]Sheet5!$F:$F,[2]Sheet5!$J:$J,"NA")</f>
        <v>NA</v>
      </c>
      <c r="N794">
        <v>212</v>
      </c>
      <c r="O794" t="e">
        <v>#VALUE!</v>
      </c>
    </row>
    <row r="795" spans="1:15" x14ac:dyDescent="0.35">
      <c r="A795" t="str">
        <v>PHI</v>
      </c>
      <c r="B795" t="str">
        <v>Philadelphia Eagles</v>
      </c>
      <c r="C795" t="str">
        <v>RB</v>
      </c>
      <c r="D795" s="13">
        <v>0</v>
      </c>
      <c r="E795" s="13">
        <v>0</v>
      </c>
      <c r="F795" s="13">
        <v>0</v>
      </c>
      <c r="H795">
        <v>793</v>
      </c>
      <c r="I795" t="str">
        <v>WR</v>
      </c>
      <c r="J795" t="str">
        <f t="shared" si="22"/>
        <v>WAS</v>
      </c>
      <c r="K795" s="10">
        <v>0</v>
      </c>
      <c r="L795" s="10">
        <v>0</v>
      </c>
      <c r="M795" t="str">
        <f>_xlfn.XLOOKUP(K795,[2]Sheet5!$F:$F,[2]Sheet5!$J:$J,"NA")</f>
        <v>NA</v>
      </c>
      <c r="N795">
        <v>213</v>
      </c>
      <c r="O795" t="e">
        <v>#VALUE!</v>
      </c>
    </row>
    <row r="796" spans="1:15" hidden="1" x14ac:dyDescent="0.35">
      <c r="A796" t="str">
        <v>PHI</v>
      </c>
      <c r="B796" t="str">
        <v>Philadelphia Eagles</v>
      </c>
      <c r="C796" t="str">
        <v>RB</v>
      </c>
      <c r="D796" s="13">
        <v>0</v>
      </c>
      <c r="E796" s="13">
        <v>0</v>
      </c>
      <c r="F796" s="13">
        <v>0</v>
      </c>
      <c r="H796">
        <v>794</v>
      </c>
      <c r="I796" t="str">
        <v>QB</v>
      </c>
      <c r="J796" t="str">
        <f t="shared" si="22"/>
        <v>WAS</v>
      </c>
      <c r="K796" s="10">
        <v>0</v>
      </c>
      <c r="L796" s="10">
        <v>0</v>
      </c>
      <c r="M796" t="str">
        <f>_xlfn.XLOOKUP(K796,[2]Sheet5!$F:$F,[2]Sheet5!$J:$J,"NA")</f>
        <v>NA</v>
      </c>
      <c r="N796">
        <v>214</v>
      </c>
      <c r="O796" t="e">
        <v>#VALUE!</v>
      </c>
    </row>
    <row r="797" spans="1:15" hidden="1" x14ac:dyDescent="0.35">
      <c r="A797" t="str">
        <v>PHI</v>
      </c>
      <c r="B797" t="str">
        <v>Philadelphia Eagles</v>
      </c>
      <c r="C797" t="str">
        <v>WR</v>
      </c>
      <c r="D797" s="13" t="str">
        <v>A.J. Brown</v>
      </c>
      <c r="E797" s="13">
        <v>171.23328589984646</v>
      </c>
      <c r="F797" s="13">
        <v>10.072546229402732</v>
      </c>
      <c r="H797">
        <v>795</v>
      </c>
      <c r="I797" t="str">
        <v>QB</v>
      </c>
      <c r="J797" t="str">
        <f t="shared" si="22"/>
        <v>WAS</v>
      </c>
      <c r="K797" s="10">
        <v>0</v>
      </c>
      <c r="L797" s="10">
        <v>0</v>
      </c>
      <c r="M797" t="str">
        <f>_xlfn.XLOOKUP(K797,[2]Sheet5!$F:$F,[2]Sheet5!$J:$J,"NA")</f>
        <v>NA</v>
      </c>
      <c r="N797">
        <v>215</v>
      </c>
      <c r="O797" t="e">
        <v>#VALUE!</v>
      </c>
    </row>
    <row r="798" spans="1:15" hidden="1" x14ac:dyDescent="0.35">
      <c r="A798" t="str">
        <v>PHI</v>
      </c>
      <c r="B798" t="str">
        <v>Philadelphia Eagles</v>
      </c>
      <c r="C798" t="str">
        <v>WR</v>
      </c>
      <c r="D798" s="13" t="str">
        <v>DeVonta Smith</v>
      </c>
      <c r="E798" s="13">
        <v>133.51950151112757</v>
      </c>
      <c r="F798" s="13">
        <v>7.8540883241839747</v>
      </c>
      <c r="H798">
        <v>796</v>
      </c>
      <c r="I798" t="str">
        <v>RB</v>
      </c>
      <c r="J798" t="str">
        <f t="shared" si="22"/>
        <v>WAS</v>
      </c>
      <c r="K798" s="10">
        <v>0</v>
      </c>
      <c r="L798" s="10">
        <v>0</v>
      </c>
      <c r="M798" t="str">
        <f>_xlfn.XLOOKUP(K798,[2]Sheet5!$F:$F,[2]Sheet5!$J:$J,"NA")</f>
        <v>NA</v>
      </c>
      <c r="N798">
        <v>213</v>
      </c>
      <c r="O798" t="e">
        <v>#VALUE!</v>
      </c>
    </row>
    <row r="799" spans="1:15" hidden="1" x14ac:dyDescent="0.35">
      <c r="A799" t="str">
        <v>PHI</v>
      </c>
      <c r="B799" t="str">
        <v>Philadelphia Eagles</v>
      </c>
      <c r="C799" t="str">
        <v>WR</v>
      </c>
      <c r="D799" s="13" t="str">
        <v>Jahan Dotson</v>
      </c>
      <c r="E799" s="13">
        <v>67.060076666191321</v>
      </c>
      <c r="F799" s="13">
        <v>3.9447103921289011</v>
      </c>
      <c r="H799">
        <v>797</v>
      </c>
      <c r="I799" t="str">
        <v>RB</v>
      </c>
      <c r="J799" t="str">
        <f t="shared" si="22"/>
        <v>WAS</v>
      </c>
      <c r="K799" s="10">
        <v>0</v>
      </c>
      <c r="L799" s="10">
        <v>0</v>
      </c>
      <c r="M799" t="str">
        <f>_xlfn.XLOOKUP(K799,[2]Sheet5!$F:$F,[2]Sheet5!$J:$J,"NA")</f>
        <v>NA</v>
      </c>
      <c r="N799">
        <v>214</v>
      </c>
      <c r="O799" t="e">
        <v>#VALUE!</v>
      </c>
    </row>
    <row r="800" spans="1:15" x14ac:dyDescent="0.35">
      <c r="A800" t="str">
        <v>PHI</v>
      </c>
      <c r="B800" t="str">
        <v>Philadelphia Eagles</v>
      </c>
      <c r="C800" t="str">
        <v>WR</v>
      </c>
      <c r="D800" s="13" t="str">
        <v>Johnny Wilson</v>
      </c>
      <c r="E800" s="13">
        <v>21.059167739552795</v>
      </c>
      <c r="F800" s="13">
        <v>1.2387745729148703</v>
      </c>
      <c r="H800">
        <v>798</v>
      </c>
      <c r="I800" t="str">
        <v>WR</v>
      </c>
      <c r="J800" t="str">
        <f t="shared" si="22"/>
        <v>WAS</v>
      </c>
      <c r="K800" s="10">
        <v>0</v>
      </c>
      <c r="L800" s="10">
        <v>0</v>
      </c>
      <c r="M800" t="str">
        <f>_xlfn.XLOOKUP(K800,[2]Sheet5!$F:$F,[2]Sheet5!$J:$J,"NA")</f>
        <v>NA</v>
      </c>
      <c r="N800">
        <v>214</v>
      </c>
      <c r="O800" t="e">
        <v>#VALUE!</v>
      </c>
    </row>
    <row r="801" spans="1:15" x14ac:dyDescent="0.35">
      <c r="A801" t="str">
        <v>PHI</v>
      </c>
      <c r="B801" t="str">
        <v>Philadelphia Eagles</v>
      </c>
      <c r="C801" t="str">
        <v>WR</v>
      </c>
      <c r="D801" s="13" t="str">
        <v>All Other</v>
      </c>
      <c r="E801" s="13">
        <v>7.2370454452952924</v>
      </c>
      <c r="F801" s="13">
        <v>0.42570855560560544</v>
      </c>
      <c r="H801">
        <v>799</v>
      </c>
      <c r="I801" t="str">
        <v>WR</v>
      </c>
      <c r="J801" t="str">
        <f t="shared" si="22"/>
        <v>WAS</v>
      </c>
      <c r="K801" s="10">
        <v>0</v>
      </c>
      <c r="L801" s="10">
        <v>0</v>
      </c>
      <c r="M801" t="str">
        <f>_xlfn.XLOOKUP(K801,[2]Sheet5!$F:$F,[2]Sheet5!$J:$J,"NA")</f>
        <v>NA</v>
      </c>
      <c r="N801">
        <v>215</v>
      </c>
      <c r="O801" t="e">
        <v>#VALUE!</v>
      </c>
    </row>
    <row r="802" spans="1:15" hidden="1" x14ac:dyDescent="0.35">
      <c r="A802" t="str">
        <v>PHI</v>
      </c>
      <c r="B802" t="str">
        <v>Philadelphia Eagles</v>
      </c>
      <c r="C802" t="str">
        <v>WR</v>
      </c>
      <c r="D802" s="13">
        <v>0</v>
      </c>
      <c r="E802" s="13">
        <v>0</v>
      </c>
      <c r="F802" s="13">
        <v>0</v>
      </c>
      <c r="H802">
        <v>800</v>
      </c>
      <c r="I802" t="str">
        <v>QB</v>
      </c>
      <c r="J802" t="str">
        <f t="shared" si="22"/>
        <v>WAS</v>
      </c>
      <c r="K802" s="10">
        <v>0</v>
      </c>
      <c r="L802" s="10">
        <v>0</v>
      </c>
      <c r="M802" t="str">
        <f>_xlfn.XLOOKUP(K802,[2]Sheet5!$F:$F,[2]Sheet5!$J:$J,"NA")</f>
        <v>NA</v>
      </c>
      <c r="N802">
        <v>216</v>
      </c>
      <c r="O802" t="e">
        <v>#VALUE!</v>
      </c>
    </row>
    <row r="803" spans="1:15" hidden="1" x14ac:dyDescent="0.35">
      <c r="A803" t="str">
        <v>PHI</v>
      </c>
      <c r="B803" t="str">
        <v>Philadelphia Eagles</v>
      </c>
      <c r="C803" t="str">
        <v>WR</v>
      </c>
      <c r="D803" s="13">
        <v>0</v>
      </c>
      <c r="E803" s="13">
        <v>0</v>
      </c>
      <c r="F803" s="13">
        <v>0</v>
      </c>
      <c r="H803">
        <v>801</v>
      </c>
      <c r="I803" t="str">
        <v>QB</v>
      </c>
      <c r="J803" t="str">
        <f t="shared" si="22"/>
        <v>WAS</v>
      </c>
      <c r="K803" s="10">
        <v>0</v>
      </c>
      <c r="L803" s="10">
        <v>0</v>
      </c>
      <c r="M803" t="str">
        <f>_xlfn.XLOOKUP(K803,[2]Sheet5!$F:$F,[2]Sheet5!$J:$J,"NA")</f>
        <v>NA</v>
      </c>
      <c r="N803">
        <v>217</v>
      </c>
      <c r="O803" t="e">
        <v>#VALUE!</v>
      </c>
    </row>
    <row r="804" spans="1:15" hidden="1" x14ac:dyDescent="0.35">
      <c r="A804" t="str">
        <v>PHI</v>
      </c>
      <c r="B804" t="str">
        <v>Philadelphia Eagles</v>
      </c>
      <c r="C804" t="str">
        <v>TE</v>
      </c>
      <c r="D804" s="13" t="str">
        <v>Dallas Goedert</v>
      </c>
      <c r="E804" s="13">
        <v>97.806668116611419</v>
      </c>
      <c r="F804" s="13">
        <v>5.7533334186242016</v>
      </c>
      <c r="H804">
        <v>802</v>
      </c>
      <c r="I804" t="str">
        <v>RB</v>
      </c>
      <c r="J804" t="str">
        <f t="shared" si="22"/>
        <v>WAS</v>
      </c>
      <c r="K804" s="10">
        <v>0</v>
      </c>
      <c r="L804" s="10">
        <v>0</v>
      </c>
      <c r="M804" t="str">
        <f>_xlfn.XLOOKUP(K804,[2]Sheet5!$F:$F,[2]Sheet5!$J:$J,"NA")</f>
        <v>NA</v>
      </c>
      <c r="N804">
        <v>215</v>
      </c>
      <c r="O804" t="e">
        <v>#VALUE!</v>
      </c>
    </row>
    <row r="805" spans="1:15" hidden="1" x14ac:dyDescent="0.35">
      <c r="A805" t="str">
        <v>PHI</v>
      </c>
      <c r="B805" t="str">
        <v>Philadelphia Eagles</v>
      </c>
      <c r="C805" t="str">
        <v>TE</v>
      </c>
      <c r="D805" s="13" t="str">
        <v>Grant Calcaterra</v>
      </c>
      <c r="E805" s="13">
        <v>35.539112481055291</v>
      </c>
      <c r="F805" s="13">
        <v>2.09053602829737</v>
      </c>
      <c r="H805">
        <v>803</v>
      </c>
      <c r="I805" t="str">
        <v>RB</v>
      </c>
      <c r="J805" t="str">
        <f t="shared" si="22"/>
        <v>WAS</v>
      </c>
      <c r="K805" s="10">
        <v>0</v>
      </c>
      <c r="L805" s="10">
        <v>0</v>
      </c>
      <c r="M805" t="str">
        <f>_xlfn.XLOOKUP(K805,[2]Sheet5!$F:$F,[2]Sheet5!$J:$J,"NA")</f>
        <v>NA</v>
      </c>
      <c r="N805">
        <v>216</v>
      </c>
      <c r="O805" t="e">
        <v>#VALUE!</v>
      </c>
    </row>
    <row r="806" spans="1:15" x14ac:dyDescent="0.35">
      <c r="A806" t="str">
        <v>PHI</v>
      </c>
      <c r="B806" t="str">
        <v>Philadelphia Eagles</v>
      </c>
      <c r="C806" t="str">
        <v>TE</v>
      </c>
      <c r="D806" s="13" t="str">
        <v>Kylen Granson</v>
      </c>
      <c r="E806" s="13">
        <v>8.8015185975733221</v>
      </c>
      <c r="F806" s="13">
        <v>0.51773638809254841</v>
      </c>
      <c r="H806">
        <v>804</v>
      </c>
      <c r="I806" t="str">
        <v>WR</v>
      </c>
      <c r="J806" t="str">
        <f t="shared" si="22"/>
        <v>WAS</v>
      </c>
      <c r="K806" s="10">
        <v>0</v>
      </c>
      <c r="L806" s="10">
        <v>0</v>
      </c>
      <c r="M806" t="str">
        <f>_xlfn.XLOOKUP(K806,[2]Sheet5!$F:$F,[2]Sheet5!$J:$J,"NA")</f>
        <v>NA</v>
      </c>
      <c r="N806">
        <v>216</v>
      </c>
      <c r="O806" t="e">
        <v>#VALUE!</v>
      </c>
    </row>
    <row r="807" spans="1:15" x14ac:dyDescent="0.35">
      <c r="A807" t="str">
        <v>PHI</v>
      </c>
      <c r="B807" t="str">
        <v>Philadelphia Eagles</v>
      </c>
      <c r="C807" t="str">
        <v>TE</v>
      </c>
      <c r="D807" s="13" t="str">
        <v>Harrison Bryant</v>
      </c>
      <c r="E807" s="13">
        <v>3.2673293552832523</v>
      </c>
      <c r="F807" s="13">
        <v>0.1921958444284266</v>
      </c>
      <c r="H807">
        <v>805</v>
      </c>
      <c r="I807" t="str">
        <v>WR</v>
      </c>
      <c r="J807" t="str">
        <f t="shared" si="22"/>
        <v>WAS</v>
      </c>
      <c r="K807" s="10">
        <v>0</v>
      </c>
      <c r="L807" s="10">
        <v>0</v>
      </c>
      <c r="M807" t="str">
        <f>_xlfn.XLOOKUP(K807,[2]Sheet5!$F:$F,[2]Sheet5!$J:$J,"NA")</f>
        <v>NA</v>
      </c>
      <c r="N807">
        <v>217</v>
      </c>
      <c r="O807" t="e">
        <v>#VALUE!</v>
      </c>
    </row>
    <row r="808" spans="1:15" hidden="1" x14ac:dyDescent="0.35">
      <c r="A808" t="str">
        <v>PHI</v>
      </c>
      <c r="B808" t="str">
        <v>Philadelphia Eagles</v>
      </c>
      <c r="C808" t="str">
        <v>TE</v>
      </c>
      <c r="D808" s="13" t="str">
        <v>All Other</v>
      </c>
      <c r="E808" s="13">
        <v>1.9213007012709624</v>
      </c>
      <c r="F808" s="13">
        <v>0.11301768831005661</v>
      </c>
      <c r="H808">
        <v>806</v>
      </c>
      <c r="I808" t="str">
        <v>RB</v>
      </c>
      <c r="J808" t="str">
        <f t="shared" si="22"/>
        <v>LV</v>
      </c>
      <c r="K808" s="10" t="str">
        <v>Dylan Laube</v>
      </c>
      <c r="L808" s="10">
        <v>-19.254380806916387</v>
      </c>
      <c r="M808">
        <f>_xlfn.XLOOKUP(K808,[2]Sheet5!$F:$F,[2]Sheet5!$J:$J,"NA")</f>
        <v>135</v>
      </c>
      <c r="N808">
        <v>217</v>
      </c>
      <c r="O808">
        <v>82</v>
      </c>
    </row>
  </sheetData>
  <autoFilter ref="I2:L808" xr:uid="{91963456-52D2-47DB-BB72-39AC64834945}">
    <filterColumn colId="0">
      <filters>
        <filter val="WR"/>
      </filters>
    </filterColumn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58FFB-7152-4E57-97C7-11EF128A516C}">
  <sheetPr>
    <tabColor theme="6"/>
  </sheetPr>
  <dimension ref="A1:EL83"/>
  <sheetViews>
    <sheetView topLeftCell="W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310</v>
      </c>
      <c r="CV1" s="115" t="e" vm="1">
        <f>_xlfn.IMAGE(_xlfn.XLOOKUP(CS1,Teams[team_abbr],Teams[team_logo_wikipedia]))</f>
        <v>#VALUE!</v>
      </c>
      <c r="CW1" s="115"/>
      <c r="CX1" s="115"/>
      <c r="CY1" s="116" t="e" vm="2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Washington Commanders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580.2705882352941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464.7058823529411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51.788235294117641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0.67881849609890799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0.91923076923076918</v>
      </c>
      <c r="G10" s="5">
        <v>0.30720338983050849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0.92176923076923067</v>
      </c>
      <c r="Q10" s="5">
        <f t="shared" si="1"/>
        <v>0.29770446383875215</v>
      </c>
      <c r="R10" s="5">
        <f t="shared" si="1"/>
        <v>2.3157987082006591E-5</v>
      </c>
      <c r="S10" s="5"/>
      <c r="T10" s="5">
        <f>P10/SUM(P$10:P$35)</f>
        <v>0.95992266670676551</v>
      </c>
      <c r="U10" s="5">
        <f>Q10/SUM(Q$10:Q$35)</f>
        <v>0.21011230284446325</v>
      </c>
      <c r="V10" s="5">
        <f>R10/SUM(R$10:R$35)</f>
        <v>1.8417915914842383E-5</v>
      </c>
      <c r="X10" s="5" cm="1">
        <f t="array" ref="X10:AB10">_xlfn.XLOOKUP(CR10,passingRates[Player Name],passingRates[[Comp. %]:[Yds per Att]],{0,0,0,0,0})</f>
        <v>0.6835016835016835</v>
      </c>
      <c r="Y10" s="13">
        <v>10.812807881773399</v>
      </c>
      <c r="Z10" s="13">
        <v>7.3891625615763554E-2</v>
      </c>
      <c r="AA10" s="13">
        <v>1.6835016835016835E-2</v>
      </c>
      <c r="AB10" s="13">
        <v>7.390572390572391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0.68206275788633042</v>
      </c>
      <c r="AP10" s="52">
        <f>IF($AN10,AE10,Y10*AJ10+(1-AJ10)*AE10)</f>
        <v>10.825100503524878</v>
      </c>
      <c r="AQ10" s="52">
        <f>IF($AN10,AF10,Z10*AK10+(1-AK10)*AF10)</f>
        <v>7.3757454315304602E-2</v>
      </c>
      <c r="AR10" s="52">
        <f>IF($AN10,AG10,AA10*AL10+(1-AL10)*AG10)</f>
        <v>1.7057470754396085E-2</v>
      </c>
      <c r="AS10" s="52">
        <f>IF($AN10,AH10,AB10*AM10+(1-AM10)*AH10)</f>
        <v>7.3830618286328393</v>
      </c>
      <c r="AT10" s="56" cm="1">
        <f t="array" ref="AT10:AW10">_xlfn.XLOOKUP(CR10,rushingRates[player_display_name],rushingRates[[Yards per Carry]:[TD per Yard]],{0,0,0,0})</f>
        <v>5.6065573770491799</v>
      </c>
      <c r="AU10" s="13">
        <v>3.825136612021858E-2</v>
      </c>
      <c r="AV10" s="13">
        <v>0</v>
      </c>
      <c r="AW10" s="13">
        <v>6.8226120857699801E-3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5.5556304721627523</v>
      </c>
      <c r="BI10" s="13">
        <f>IF($BG10=1,AZ10,AU10*BD10+(1-BD10)*AZ10)</f>
        <v>3.8823305502984337E-2</v>
      </c>
      <c r="BJ10" s="13">
        <f>IF($BG10=1,BA10,AV10*BE10+(1-BE10)*BA10)</f>
        <v>7.8035345421161419E-4</v>
      </c>
      <c r="BK10" s="13">
        <f>IF($BG10=1,BB10,AW10*BF10+(1-BF10)*BB10)</f>
        <v>7.0230022418616709E-3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1.0687374901973775E-2</v>
      </c>
      <c r="CM10" s="10">
        <f>CL10*CF10</f>
        <v>8.2210576169029041E-3</v>
      </c>
      <c r="CN10" s="5">
        <f>CM10/SUM($CM$10:$CM$35)</f>
        <v>2.1269066343299241E-5</v>
      </c>
      <c r="CO10" s="19">
        <f>CN10*(SUM($CU$10:$CU$35))</f>
        <v>8.3778513730442521E-3</v>
      </c>
      <c r="CP10" s="65"/>
      <c r="CR10" t="str" cm="1">
        <f t="array" ref="CR10:CR14">_xlfn.VSTACK(_xlfn.MAP(_xlfn.TAKE(_xlfn.TEXTSPLIT(_xlfn.TEXTAFTER(_xlfn.XLOOKUP($CS$2,DepthChart[Column1],DepthChart[Column2]),"QB: "),,", "),4),_xlfn.LAMBDA(_xlpm.x,IFERROR(_xlfn.TEXTBEFORE(_xlpm.x," ("),_xlpm.x))),"All Other")</f>
        <v>Jayden Daniels</v>
      </c>
      <c r="CS10" s="10">
        <f>T10*$CS$3</f>
        <v>557.01489047032703</v>
      </c>
      <c r="CT10" s="18">
        <f>AO10</f>
        <v>0.68206275788633042</v>
      </c>
      <c r="CU10" s="20">
        <f>CT10*CS10</f>
        <v>379.91911237794352</v>
      </c>
      <c r="CV10" s="21">
        <f>AS10</f>
        <v>7.3830618286328393</v>
      </c>
      <c r="CW10" s="10">
        <f>CV10*CS10</f>
        <v>4112.475375811573</v>
      </c>
      <c r="CX10" s="22">
        <f>CS10*AC10</f>
        <v>24.561093114493836</v>
      </c>
      <c r="CY10" s="19">
        <f>AA10*CS10</f>
        <v>9.3773550584230136</v>
      </c>
      <c r="CZ10" s="13" t="str">
        <f>""</f>
        <v/>
      </c>
      <c r="DA10" s="10">
        <f>$CS$4*U10</f>
        <v>97.640423086544672</v>
      </c>
      <c r="DB10" s="5">
        <f>DA10/SUM($DA$10:$DA$35)</f>
        <v>0.21011230284446331</v>
      </c>
      <c r="DC10" s="77">
        <f t="shared" ref="DC10:DC35" si="5">BH10</f>
        <v>5.5556304721627523</v>
      </c>
      <c r="DD10" s="10">
        <f>DC10*DA10</f>
        <v>542.45410981447105</v>
      </c>
      <c r="DE10" s="22">
        <f>AX10*DD10</f>
        <v>5.9227209738421056</v>
      </c>
      <c r="DF10" s="19">
        <f>DA10*BJ10</f>
        <v>7.619404142626858E-2</v>
      </c>
      <c r="DG10" s="13" t="str">
        <f>""</f>
        <v/>
      </c>
      <c r="DH10" s="20">
        <f>V10*$CS$3</f>
        <v>1.0687374901973775E-2</v>
      </c>
      <c r="DI10" s="5">
        <f>DH10/SUM($DH$10:$DH$35)</f>
        <v>1.841791591484239E-5</v>
      </c>
      <c r="DJ10" s="20">
        <f>CO10</f>
        <v>8.3778513730442521E-3</v>
      </c>
      <c r="DK10" s="77" cm="1">
        <f t="array" ref="DK10:DK35">CK10:CK35</f>
        <v>1.3</v>
      </c>
      <c r="DL10" s="77">
        <f>CI10</f>
        <v>0</v>
      </c>
      <c r="DM10" s="10">
        <f>DK10*DH10</f>
        <v>1.3893587372565908E-2</v>
      </c>
      <c r="DN10" s="19">
        <f>BR10*DM10</f>
        <v>4.07303864342323E-4</v>
      </c>
      <c r="DO10" s="19">
        <f>DL10*DJ10</f>
        <v>0</v>
      </c>
      <c r="DP10" s="13" t="str">
        <f>""</f>
        <v/>
      </c>
      <c r="DQ10" s="10">
        <f>CW10*(1/25)+CX10*4-CY10</f>
        <v>253.36603243201529</v>
      </c>
      <c r="DR10" s="10">
        <f>DN10*6+DM10*0.1+DJ10*1-DO10*2</f>
        <v>1.2211033296354781E-2</v>
      </c>
      <c r="DS10" s="10">
        <f>DD10*0.1+DE10*6-DF10*2</f>
        <v>89.629348741647206</v>
      </c>
      <c r="DT10" s="33">
        <f>SUM(DQ10:DS10)</f>
        <v>343.00759220695886</v>
      </c>
      <c r="DZ10" t="str" cm="1">
        <f t="array" ref="DZ10:DZ35">_xlfn.EXPAND(CS1,ROWS($CS$10:$CS$35),,CS1)</f>
        <v>WAS</v>
      </c>
      <c r="EA10" t="str" cm="1">
        <f t="array" ref="EA10:EA35">_xlfn.EXPAND(CS2,ROWS($CS$10:$CS$35),,CS2)</f>
        <v>Washington Commanders</v>
      </c>
      <c r="EB10" t="s">
        <v>348</v>
      </c>
      <c r="EC10" t="str" cm="1">
        <f t="array" ref="EC10:EC35">CR10:CR35</f>
        <v>Jayden Daniels</v>
      </c>
      <c r="ED10" s="10" cm="1">
        <f t="array" ref="ED10:ED35">DT10:DT35</f>
        <v>343.00759220695886</v>
      </c>
      <c r="EE10" s="22" cm="1">
        <f t="array" ref="EE10:EE35">CX10:CX35</f>
        <v>24.561093114493836</v>
      </c>
      <c r="EF10" s="10" cm="1">
        <f t="array" ref="EF10:EF35">CW10:CW35</f>
        <v>4112.475375811573</v>
      </c>
      <c r="EG10" s="10" cm="1">
        <f t="array" ref="EG10:EG35">DE10:DE35</f>
        <v>5.9227209738421056</v>
      </c>
      <c r="EH10" s="10" cm="1">
        <f t="array" ref="EH10:EH35">DD10:DD35</f>
        <v>542.45410981447105</v>
      </c>
      <c r="EI10" s="19" cm="1">
        <f t="array" ref="EI10:EI35">DN10:DN35</f>
        <v>4.07303864342323E-4</v>
      </c>
      <c r="EJ10" s="10" cm="1">
        <f t="array" ref="EJ10:EJ35">DM10:DM35</f>
        <v>1.3893587372565908E-2</v>
      </c>
      <c r="EK10" s="19" cm="1">
        <f t="array" ref="EK10:EK35">CY10:CY35</f>
        <v>9.3773550584230136</v>
      </c>
      <c r="EL10" s="19" cm="1">
        <f t="array" ref="EL10:EL35">DF10:DF35+DO10:DO35</f>
        <v>7.619404142626858E-2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0.72289156626506024</v>
      </c>
      <c r="G11" s="5">
        <v>0.1673228346456693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2.7028915662650605E-2</v>
      </c>
      <c r="Q11" s="5">
        <f t="shared" si="1"/>
        <v>3.0156784407960421E-2</v>
      </c>
      <c r="R11" s="5">
        <f t="shared" si="1"/>
        <v>4.0480251615986561E-4</v>
      </c>
      <c r="S11" s="5"/>
      <c r="T11" s="5">
        <f t="shared" ref="T11:V35" si="6">P11/SUM(P$10:P$35)</f>
        <v>2.8147683753157793E-2</v>
      </c>
      <c r="U11" s="5">
        <f t="shared" si="6"/>
        <v>2.1283897918885592E-2</v>
      </c>
      <c r="V11" s="5">
        <f t="shared" si="6"/>
        <v>3.2194588753967887E-4</v>
      </c>
      <c r="X11" s="5" cm="1">
        <f t="array" ref="X11:AB11">_xlfn.XLOOKUP(CR11,passingRates[Player Name],passingRates[[Comp. %]:[Yds per Att]],{0,0,0,0,0})</f>
        <v>0.63224181360201515</v>
      </c>
      <c r="Y11" s="13">
        <v>11.860557768924302</v>
      </c>
      <c r="Z11" s="13">
        <v>8.3665338645418322E-2</v>
      </c>
      <c r="AA11" s="13">
        <v>2.7707808564231738E-2</v>
      </c>
      <c r="AB11" s="13">
        <v>7.4987405541561714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0.62654914844628262</v>
      </c>
      <c r="AP11" s="52">
        <f>IF($AN11,AE11,Y11*AJ11+(1-AJ11)*AE11)</f>
        <v>10.467405577689242</v>
      </c>
      <c r="AQ11" s="52">
        <f>IF($AN11,AF11,Z11*AK11+(1-AK11)*AF11)</f>
        <v>5.4933081957882754E-2</v>
      </c>
      <c r="AR11" s="52">
        <f>IF($AN11,AG11,AA11*AL11+(1-AL11)*AG11)</f>
        <v>2.7153569732420356E-2</v>
      </c>
      <c r="AS11" s="52">
        <f>IF($AN11,AH11,AB11*AM11+(1-AM11)*AH11)</f>
        <v>6.5584241597181725</v>
      </c>
      <c r="AT11" s="56" cm="1">
        <f t="array" ref="AT11:AW11">_xlfn.XLOOKUP(CR11,rushingRates[player_display_name],rushingRates[[Yards per Carry]:[TD per Yard]],{0,0,0,0})</f>
        <v>5.6148148148148147</v>
      </c>
      <c r="AU11" s="13">
        <v>5.185185185185185E-2</v>
      </c>
      <c r="AV11" s="13">
        <v>1.4814814814814815E-2</v>
      </c>
      <c r="AW11" s="13">
        <v>9.2348284960422165E-3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3.8380231481481482</v>
      </c>
      <c r="BI11" s="13">
        <f t="shared" ref="BI11:BI35" si="13">IF($BG11=1,AZ11,AU11*BD11+(1-BD11)*AZ11)</f>
        <v>4.926851851851851E-2</v>
      </c>
      <c r="BJ11" s="13">
        <f t="shared" ref="BJ11:BJ35" si="14">IF($BG11=1,BA11,AV11*BE11+(1-BE11)*BA11)</f>
        <v>1.5616898148148149E-2</v>
      </c>
      <c r="BK11" s="13">
        <f t="shared" ref="BK11:BK35" si="15">IF($BG11=1,BB11,AW11*BF11+(1-BF11)*BB11)</f>
        <v>1.285387530528764E-2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0.1868157295425833</v>
      </c>
      <c r="CM11" s="10">
        <f t="shared" ref="CM11:CM35" si="17">CL11*CF11</f>
        <v>0.12637534645527693</v>
      </c>
      <c r="CN11" s="5">
        <f t="shared" ref="CN11:CN35" si="18">CM11/SUM($CM$10:$CM$35)</f>
        <v>3.269513185734503E-4</v>
      </c>
      <c r="CO11" s="19">
        <f t="shared" ref="CO11:CO35" si="19">CN11*(SUM($CU$10:$CU$35))</f>
        <v>0.12878560389145483</v>
      </c>
      <c r="CP11" s="65"/>
      <c r="CR11" t="str">
        <v>Marcus Mariota</v>
      </c>
      <c r="CS11" s="10">
        <f>T11*$CS$3</f>
        <v>16.333273008905902</v>
      </c>
      <c r="CT11" s="18">
        <f>AO11</f>
        <v>0.62654914844628262</v>
      </c>
      <c r="CU11" s="20">
        <f t="shared" ref="CU11:CU35" si="20">CT11*CS11</f>
        <v>10.233598295070646</v>
      </c>
      <c r="CV11" s="21">
        <f t="shared" ref="CV11:CV35" si="21">AS11</f>
        <v>6.5584241597181725</v>
      </c>
      <c r="CW11" s="10">
        <f t="shared" ref="CW11:CW35" si="22">CV11*CS11</f>
        <v>107.1205323088812</v>
      </c>
      <c r="CX11" s="10">
        <f>CS11*AC11</f>
        <v>0.7202016428994501</v>
      </c>
      <c r="CY11" s="19">
        <f>AA11*CS11</f>
        <v>0.45255920175809805</v>
      </c>
      <c r="CZ11" s="13" t="str">
        <f>""</f>
        <v/>
      </c>
      <c r="DA11" s="10">
        <f>$CS$4*U11</f>
        <v>9.8907525623056554</v>
      </c>
      <c r="DB11" s="5">
        <f t="shared" ref="DB11:DB35" si="23">DA11/SUM($DA$10:$DA$35)</f>
        <v>2.1283897918885596E-2</v>
      </c>
      <c r="DC11" s="77">
        <f t="shared" si="5"/>
        <v>3.8380231481481482</v>
      </c>
      <c r="DD11" s="10">
        <f>DC11*DA11</f>
        <v>37.960937286734712</v>
      </c>
      <c r="DE11" s="22">
        <f>AX11*DD11</f>
        <v>0.4144719993581486</v>
      </c>
      <c r="DF11" s="19">
        <f>DA11*BJ11</f>
        <v>0.15446287537406275</v>
      </c>
      <c r="DG11" s="13" t="str">
        <f>""</f>
        <v/>
      </c>
      <c r="DH11" s="20">
        <f>V11*$CS$3</f>
        <v>0.1868157295425833</v>
      </c>
      <c r="DI11" s="5">
        <f t="shared" ref="DI11:DI35" si="24">DH11/SUM($DH$10:$DH$35)</f>
        <v>3.2194588753967898E-4</v>
      </c>
      <c r="DJ11" s="20">
        <f>CO11</f>
        <v>0.12878560389145483</v>
      </c>
      <c r="DK11" s="77">
        <v>1.4782608695652175</v>
      </c>
      <c r="DL11" s="77">
        <f>BO11</f>
        <v>0</v>
      </c>
      <c r="DM11" s="10">
        <f>DK11*DH11</f>
        <v>0.27616238280207966</v>
      </c>
      <c r="DN11" s="19">
        <f>BR11*DM11</f>
        <v>8.0959656196049404E-3</v>
      </c>
      <c r="DO11" s="19">
        <f>DL11*DJ11</f>
        <v>0</v>
      </c>
      <c r="DP11" s="13" t="str">
        <f>""</f>
        <v/>
      </c>
      <c r="DQ11" s="10">
        <f>CW11*(1/25)+CX11*4-CY11</f>
        <v>6.7130686621949502</v>
      </c>
      <c r="DR11" s="10">
        <f>DN11*6+DM11*0.1+DJ11*1-DO11*2</f>
        <v>0.20497763588929244</v>
      </c>
      <c r="DS11" s="10">
        <f>DD11*0.1+DE11*6-DF11*2</f>
        <v>5.9739999740742373</v>
      </c>
      <c r="DT11" s="33">
        <f t="shared" ref="DT11:DT35" si="25">SUM(DQ11:DS11)</f>
        <v>12.892046272158481</v>
      </c>
      <c r="DZ11" t="str">
        <v>WAS</v>
      </c>
      <c r="EA11" t="str">
        <v>Washington Commanders</v>
      </c>
      <c r="EB11" t="s">
        <v>348</v>
      </c>
      <c r="EC11" t="str">
        <v>Marcus Mariota</v>
      </c>
      <c r="ED11" s="10">
        <v>12.892046272158481</v>
      </c>
      <c r="EE11">
        <v>0.7202016428994501</v>
      </c>
      <c r="EF11">
        <v>107.1205323088812</v>
      </c>
      <c r="EG11">
        <v>0.4144719993581486</v>
      </c>
      <c r="EH11">
        <v>37.960937286734712</v>
      </c>
      <c r="EI11">
        <v>8.0959656196049404E-3</v>
      </c>
      <c r="EJ11">
        <v>0.27616238280207966</v>
      </c>
      <c r="EK11">
        <v>0.45255920175809805</v>
      </c>
      <c r="EL11">
        <v>0.15446287537406275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3.4713050897627064E-3</v>
      </c>
      <c r="U12" s="5">
        <f t="shared" si="6"/>
        <v>9.0941126466987238E-3</v>
      </c>
      <c r="V12" s="5">
        <f t="shared" si="6"/>
        <v>2.0421805588182804E-5</v>
      </c>
      <c r="X12" s="5" cm="1">
        <f t="array" ref="X12:AB12">_xlfn.XLOOKUP(CR12,passingRates[Player Name],passingRates[[Comp. %]:[Yds per Att]],{0,0,0,0,0})</f>
        <v>0.65048543689320393</v>
      </c>
      <c r="Y12" s="13">
        <v>11.029850746268657</v>
      </c>
      <c r="Z12" s="13">
        <v>7.4626865671641784E-2</v>
      </c>
      <c r="AA12" s="13">
        <v>1.9417475728155338E-2</v>
      </c>
      <c r="AB12" s="13">
        <v>7.174757281553398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2</v>
      </c>
      <c r="AU12" s="13">
        <v>0</v>
      </c>
      <c r="AV12" s="13">
        <v>5.8823529411764705E-2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1.1850173141481651E-2</v>
      </c>
      <c r="CM12" s="10">
        <f t="shared" si="17"/>
        <v>1.1850173141481651E-2</v>
      </c>
      <c r="CN12" s="5">
        <f t="shared" si="18"/>
        <v>3.0658113647998873E-5</v>
      </c>
      <c r="CO12" s="19">
        <f t="shared" si="19"/>
        <v>1.2076182159343054E-2</v>
      </c>
      <c r="CP12" s="65"/>
      <c r="CR12" t="str">
        <v>Josh Johnson</v>
      </c>
      <c r="CS12" s="10">
        <f>T12*$CS$3</f>
        <v>2.0142962463807761</v>
      </c>
      <c r="CT12" s="18">
        <f>AO12</f>
        <v>0.60354446997046274</v>
      </c>
      <c r="CU12" s="20">
        <f t="shared" si="20"/>
        <v>1.2157173603853781</v>
      </c>
      <c r="CV12" s="21">
        <f t="shared" si="21"/>
        <v>6.2527075812274369</v>
      </c>
      <c r="CW12" s="10">
        <f t="shared" si="22"/>
        <v>12.594805410583048</v>
      </c>
      <c r="CX12" s="10">
        <f>CS12*AC12</f>
        <v>8.8818662685587885E-2</v>
      </c>
      <c r="CY12" s="19">
        <f>AA12*CS12</f>
        <v>3.9112548473413125E-2</v>
      </c>
      <c r="CZ12" s="13" t="str">
        <f>""</f>
        <v/>
      </c>
      <c r="DA12" s="10">
        <f>$CS$4*U12</f>
        <v>4.226087641701171</v>
      </c>
      <c r="DB12" s="5">
        <f t="shared" si="23"/>
        <v>9.0941126466987255E-3</v>
      </c>
      <c r="DC12" s="77">
        <f t="shared" si="5"/>
        <v>3.9164785553047405</v>
      </c>
      <c r="DD12" s="10">
        <f>DC12*DA12</f>
        <v>16.551381621561021</v>
      </c>
      <c r="DE12" s="22">
        <f>AX12*DD12</f>
        <v>0.18071430062464078</v>
      </c>
      <c r="DF12" s="19">
        <f>DA12*BJ12</f>
        <v>4.7698506114008707E-2</v>
      </c>
      <c r="DG12" s="13" t="str">
        <f>""</f>
        <v/>
      </c>
      <c r="DH12" s="20">
        <f>V12*$CS$3</f>
        <v>1.1850173141481651E-2</v>
      </c>
      <c r="DI12" s="5">
        <f t="shared" si="24"/>
        <v>2.0421805588182811E-5</v>
      </c>
      <c r="DJ12" s="20">
        <f>CO12</f>
        <v>1.2076182159343054E-2</v>
      </c>
      <c r="DK12" s="77">
        <v>1</v>
      </c>
      <c r="DL12" s="77">
        <f>BO12</f>
        <v>0</v>
      </c>
      <c r="DM12" s="10">
        <f>DK12*DH12</f>
        <v>1.1850173141481651E-2</v>
      </c>
      <c r="DN12" s="19">
        <f>BR12*DM12</f>
        <v>3.473992126167259E-4</v>
      </c>
      <c r="DO12" s="19">
        <f>DL12*DJ12</f>
        <v>0</v>
      </c>
      <c r="DP12" s="13" t="str">
        <f>""</f>
        <v/>
      </c>
      <c r="DQ12" s="10">
        <f>CW12*(1/25)+CX12*4-CY12</f>
        <v>0.81995431869226032</v>
      </c>
      <c r="DR12" s="10">
        <f>DN12*6+DM12*0.1+DJ12*1-DO12*2</f>
        <v>1.5345594749191574E-2</v>
      </c>
      <c r="DS12" s="10">
        <f>DD12*0.1+DE12*6-DF12*2</f>
        <v>2.6440269536759291</v>
      </c>
      <c r="DT12" s="33">
        <f t="shared" si="25"/>
        <v>3.4793268671173809</v>
      </c>
      <c r="DZ12" t="str">
        <v>WAS</v>
      </c>
      <c r="EA12" t="str">
        <v>Washington Commanders</v>
      </c>
      <c r="EB12" t="s">
        <v>348</v>
      </c>
      <c r="EC12" t="str">
        <v>Josh Johnson</v>
      </c>
      <c r="ED12" s="10">
        <v>3.4793268671173809</v>
      </c>
      <c r="EE12">
        <v>8.8818662685587885E-2</v>
      </c>
      <c r="EF12">
        <v>12.594805410583048</v>
      </c>
      <c r="EG12">
        <v>0.18071430062464078</v>
      </c>
      <c r="EH12">
        <v>16.551381621561021</v>
      </c>
      <c r="EI12">
        <v>3.473992126167259E-4</v>
      </c>
      <c r="EJ12">
        <v>1.1850173141481651E-2</v>
      </c>
      <c r="EK12">
        <v>3.9112548473413125E-2</v>
      </c>
      <c r="EL12">
        <v>4.7698506114008707E-2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3.4713050897627064E-3</v>
      </c>
      <c r="U13" s="5">
        <f t="shared" si="6"/>
        <v>6.4984015376083936E-3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Sam Hartman</v>
      </c>
      <c r="CS13" s="10">
        <f>T13*$CS$3</f>
        <v>2.0142962463807761</v>
      </c>
      <c r="CT13" s="18">
        <f>AO13</f>
        <v>0.55531914893617018</v>
      </c>
      <c r="CU13" s="20">
        <f t="shared" si="20"/>
        <v>1.1185772772454947</v>
      </c>
      <c r="CV13" s="21">
        <f t="shared" si="21"/>
        <v>6.3808510638297875</v>
      </c>
      <c r="CW13" s="10">
        <f t="shared" si="22"/>
        <v>12.852924346587123</v>
      </c>
      <c r="CX13" s="10">
        <f>CS13*AC13</f>
        <v>8.8818662685587885E-2</v>
      </c>
      <c r="CY13" s="19">
        <f>AA13*CS13</f>
        <v>0</v>
      </c>
      <c r="CZ13" s="13" t="str">
        <f>""</f>
        <v/>
      </c>
      <c r="DA13" s="10">
        <f>$CS$4*U13</f>
        <v>3.0198454204180178</v>
      </c>
      <c r="DB13" s="5">
        <f t="shared" si="23"/>
        <v>6.4984015376083953E-3</v>
      </c>
      <c r="DC13" s="77">
        <f t="shared" si="5"/>
        <v>3.6753246753246751</v>
      </c>
      <c r="DD13" s="10">
        <f>DC13*DA13</f>
        <v>11.098912389328559</v>
      </c>
      <c r="DE13" s="22">
        <f>AX13*DD13</f>
        <v>0.12118216086075015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0.86939162460583652</v>
      </c>
      <c r="DR13" s="10">
        <f>DN13*6+DM13*0.1+DJ13*1-DO13*2</f>
        <v>0</v>
      </c>
      <c r="DS13" s="10">
        <f>DD13*0.1+DE13*6-DF13*2</f>
        <v>1.8369842040973567</v>
      </c>
      <c r="DT13" s="33">
        <f t="shared" si="25"/>
        <v>2.7063758287031932</v>
      </c>
      <c r="DZ13" t="str">
        <v>WAS</v>
      </c>
      <c r="EA13" t="str">
        <v>Washington Commanders</v>
      </c>
      <c r="EB13" t="s">
        <v>348</v>
      </c>
      <c r="EC13" t="str">
        <v>Sam Hartman</v>
      </c>
      <c r="ED13" s="10">
        <v>2.7063758287031932</v>
      </c>
      <c r="EE13">
        <v>8.8818662685587885E-2</v>
      </c>
      <c r="EF13">
        <v>12.852924346587123</v>
      </c>
      <c r="EG13">
        <v>0.12118216086075015</v>
      </c>
      <c r="EH13">
        <v>11.098912389328559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3.4713050897627064E-3</v>
      </c>
      <c r="U14" s="5">
        <f t="shared" si="6"/>
        <v>1.0633747970631916E-2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R14" t="str">
        <v>All Other</v>
      </c>
      <c r="CS14" s="10">
        <f>T14*$CS$3</f>
        <v>2.0142962463807761</v>
      </c>
      <c r="CT14" s="18">
        <f>AO14</f>
        <v>0.5</v>
      </c>
      <c r="CU14" s="20">
        <f t="shared" si="20"/>
        <v>1.007148123190388</v>
      </c>
      <c r="CV14" s="21">
        <f t="shared" si="21"/>
        <v>6.384615384615385</v>
      </c>
      <c r="CW14" s="10">
        <f t="shared" si="22"/>
        <v>12.860506803815726</v>
      </c>
      <c r="CX14" s="10">
        <f>CS14*AC14</f>
        <v>8.8818662685587885E-2</v>
      </c>
      <c r="CY14" s="19">
        <f>AA14*CS14</f>
        <v>0</v>
      </c>
      <c r="CZ14" s="13" t="str">
        <f>""</f>
        <v/>
      </c>
      <c r="DA14" s="10">
        <f>$CS$4*U14</f>
        <v>4.9415652334113016</v>
      </c>
      <c r="DB14" s="5">
        <f t="shared" si="23"/>
        <v>1.0633747970631919E-2</v>
      </c>
      <c r="DC14" s="77">
        <f t="shared" si="5"/>
        <v>4.7142857142857144</v>
      </c>
      <c r="DD14" s="10">
        <f>DC14*DA14</f>
        <v>23.295950386081852</v>
      </c>
      <c r="DE14" s="22">
        <f>AX14*DD14</f>
        <v>0.25435407615295264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0.86969492289498063</v>
      </c>
      <c r="DR14" s="10">
        <f>DN14*6+DM14*0.1+DJ14*1-DO14*2</f>
        <v>0</v>
      </c>
      <c r="DS14" s="10">
        <f>DD14*0.1+DE14*6-DF14*2</f>
        <v>3.8557194955259013</v>
      </c>
      <c r="DT14" s="33">
        <f t="shared" si="25"/>
        <v>4.7254144184208817</v>
      </c>
      <c r="DZ14" t="str">
        <v>WAS</v>
      </c>
      <c r="EA14" t="str">
        <v>Washington Commanders</v>
      </c>
      <c r="EB14" t="s">
        <v>348</v>
      </c>
      <c r="EC14" t="str">
        <v>All Other</v>
      </c>
      <c r="ED14" s="10">
        <v>4.7254144184208817</v>
      </c>
      <c r="EE14">
        <v>8.8818662685587885E-2</v>
      </c>
      <c r="EF14">
        <v>12.860506803815726</v>
      </c>
      <c r="EG14">
        <v>0.25435407615295264</v>
      </c>
      <c r="EH14">
        <v>23.295950386081852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WAS</v>
      </c>
      <c r="EA15" t="str">
        <v>Washington Commanders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WAS</v>
      </c>
      <c r="EA16" t="str">
        <v>Washington Commanders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0.4428348567052805</v>
      </c>
      <c r="H17" s="5">
        <v>5.7584734892872823E-2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0.44366559228980329</v>
      </c>
      <c r="R17" s="5">
        <f t="shared" si="1"/>
        <v>6.1259281474989546E-2</v>
      </c>
      <c r="S17" s="5"/>
      <c r="T17" s="5">
        <f t="shared" si="6"/>
        <v>2.0717742513437293E-5</v>
      </c>
      <c r="U17" s="5">
        <f t="shared" si="6"/>
        <v>0.313127986348752</v>
      </c>
      <c r="V17" s="5">
        <f t="shared" si="6"/>
        <v>4.87204821047105E-2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4.0561056105610565</v>
      </c>
      <c r="AU17" s="13">
        <v>2.8052805280528052E-2</v>
      </c>
      <c r="AV17" s="13">
        <v>6.6006600660066007E-3</v>
      </c>
      <c r="AW17" s="117">
        <v>6.916192026037429E-3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4.0914689283217447</v>
      </c>
      <c r="BI17" s="13">
        <f t="shared" si="13"/>
        <v>2.8667729905147005E-2</v>
      </c>
      <c r="BJ17" s="13">
        <f t="shared" si="14"/>
        <v>6.346128410550979E-3</v>
      </c>
      <c r="BK17" s="13">
        <f t="shared" si="15"/>
        <v>7.0001754876660282E-3</v>
      </c>
      <c r="BL17" s="55" cm="1">
        <f t="array" ref="BL17:BQ17">_xlfn.XLOOKUP(CR17,Receiving[Player Name],Receiving[[Rep Conv %]:[Yards per Target]],{0,0,0,0,0,0})</f>
        <v>0.81176470588235294</v>
      </c>
      <c r="BM17" s="13">
        <v>8.8260869565217384</v>
      </c>
      <c r="BN17" s="13">
        <v>5.8823529411764705E-2</v>
      </c>
      <c r="BO17" s="13">
        <v>0</v>
      </c>
      <c r="BP17" s="13">
        <v>8.2101806239737278E-3</v>
      </c>
      <c r="BQ17" s="13">
        <v>7.1647058823529415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0.80851848834712026</v>
      </c>
      <c r="CG17" s="13">
        <f>IF($CE17=1,BT17,BZ17*BM17+(1-BZ17)*BT17)</f>
        <v>8.6796495048114064</v>
      </c>
      <c r="CH17" s="13">
        <f>IF($CE17=1,BU17,CA17*BN17+(1-CA17)*BU17)</f>
        <v>5.6038243070109822E-2</v>
      </c>
      <c r="CI17" s="13">
        <f>IF($CE17=1,BV17,CB17*BO17+(1-CB17)*BV17)</f>
        <v>6.946688206785136E-4</v>
      </c>
      <c r="CJ17" s="13">
        <f>IF($CE17=1,BW17,CC17*BP17+(1-CC17)*BW17)</f>
        <v>7.9290032427411818E-3</v>
      </c>
      <c r="CK17" s="13">
        <f>IF($CE17=1,BX17,CD17*BQ17+(1-CD17)*BX17)</f>
        <v>6.576555164876936</v>
      </c>
      <c r="CL17" s="56">
        <f>V17*$CS$3</f>
        <v>28.271062810007482</v>
      </c>
      <c r="CM17" s="10">
        <f t="shared" si="17"/>
        <v>22.85767696711374</v>
      </c>
      <c r="CN17" s="5">
        <f t="shared" si="18"/>
        <v>5.9136119769757231E-2</v>
      </c>
      <c r="CO17" s="19">
        <f t="shared" si="19"/>
        <v>23.293623434751989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Brian Robinson</v>
      </c>
      <c r="CS17" s="10">
        <f>T17*$CS$3</f>
        <v>1.2021896635179618E-2</v>
      </c>
      <c r="CT17" s="18">
        <f>AO17</f>
        <v>0.52941176470588236</v>
      </c>
      <c r="CU17" s="20">
        <f t="shared" si="20"/>
        <v>6.3645335127421512E-3</v>
      </c>
      <c r="CV17" s="21">
        <f t="shared" si="21"/>
        <v>4.1764705882352944</v>
      </c>
      <c r="CW17" s="10">
        <f t="shared" si="22"/>
        <v>5.0209097711632525E-2</v>
      </c>
      <c r="CX17" s="10">
        <f>CS17*AC17</f>
        <v>4.3715987764289524E-3</v>
      </c>
      <c r="CY17" s="19">
        <f>AA17*CS17</f>
        <v>0</v>
      </c>
      <c r="CZ17" s="13" t="str">
        <f>""</f>
        <v/>
      </c>
      <c r="DA17" s="10">
        <f>$CS$4*U17</f>
        <v>145.51241718559649</v>
      </c>
      <c r="DB17" s="5">
        <f t="shared" si="23"/>
        <v>0.31312798634875205</v>
      </c>
      <c r="DC17" s="77">
        <f t="shared" si="5"/>
        <v>4.0914689283217447</v>
      </c>
      <c r="DD17" s="10">
        <f>DC17*DA17</f>
        <v>595.35953359985911</v>
      </c>
      <c r="DE17" s="22">
        <f>AX17*DD17</f>
        <v>4.3430137579189285</v>
      </c>
      <c r="DF17" s="19">
        <f>DA17*BJ17</f>
        <v>0.92344048478946039</v>
      </c>
      <c r="DG17" s="13" t="str">
        <f>""</f>
        <v/>
      </c>
      <c r="DH17" s="20">
        <f>V17*$CS$3</f>
        <v>28.271062810007482</v>
      </c>
      <c r="DI17" s="5">
        <f t="shared" si="24"/>
        <v>4.872048210471052E-2</v>
      </c>
      <c r="DJ17" s="20">
        <f>CO17</f>
        <v>23.293623434751989</v>
      </c>
      <c r="DK17" s="77">
        <v>6.576555164876936</v>
      </c>
      <c r="DL17" s="77">
        <f>BO17</f>
        <v>0</v>
      </c>
      <c r="DM17" s="10">
        <f>DK17*DH17</f>
        <v>185.92620413971497</v>
      </c>
      <c r="DN17" s="19">
        <f>BR17*DM17</f>
        <v>0.96566537836246946</v>
      </c>
      <c r="DO17" s="19">
        <f>DL17*DJ17</f>
        <v>0</v>
      </c>
      <c r="DP17" s="13" t="str">
        <f>""</f>
        <v/>
      </c>
      <c r="DQ17" s="10">
        <f>CW17*(1/25)+CX17*4-CY17</f>
        <v>1.9494759014181112E-2</v>
      </c>
      <c r="DR17" s="10">
        <f>DN17*6+DM17*0.1+DJ17*1-DO17*2</f>
        <v>47.680236118898307</v>
      </c>
      <c r="DS17" s="10">
        <f>DD17*0.1+DE17*6-DF17*2</f>
        <v>83.74715493792057</v>
      </c>
      <c r="DT17" s="33">
        <f t="shared" si="25"/>
        <v>131.44688581583307</v>
      </c>
      <c r="DZ17" t="str">
        <v>WAS</v>
      </c>
      <c r="EA17" t="str">
        <v>Washington Commanders</v>
      </c>
      <c r="EB17" t="s">
        <v>349</v>
      </c>
      <c r="EC17" t="str">
        <v>Brian Robinson</v>
      </c>
      <c r="ED17" s="10">
        <v>131.44688581583307</v>
      </c>
      <c r="EE17">
        <v>4.3715987764289524E-3</v>
      </c>
      <c r="EF17">
        <v>5.0209097711632525E-2</v>
      </c>
      <c r="EG17">
        <v>4.3430137579189285</v>
      </c>
      <c r="EH17">
        <v>595.35953359985911</v>
      </c>
      <c r="EI17">
        <v>0.96566537836246946</v>
      </c>
      <c r="EJ17">
        <v>185.92620413971497</v>
      </c>
      <c r="EK17">
        <v>0</v>
      </c>
      <c r="EL17">
        <v>0.92344048478946039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0.40943348831848753</v>
      </c>
      <c r="H18" s="5">
        <v>0.15199083743247024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0.38913699861779694</v>
      </c>
      <c r="R18" s="5">
        <f t="shared" si="1"/>
        <v>0.14242805146825929</v>
      </c>
      <c r="S18" s="5"/>
      <c r="T18" s="5">
        <f t="shared" si="6"/>
        <v>2.5897178141796616E-6</v>
      </c>
      <c r="U18" s="5">
        <f t="shared" si="6"/>
        <v>0.27464308007774324</v>
      </c>
      <c r="V18" s="5">
        <f t="shared" si="6"/>
        <v>0.11327529748453187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4.2533659730722153</v>
      </c>
      <c r="AU18" s="13">
        <v>4.528763769889841E-2</v>
      </c>
      <c r="AV18" s="13">
        <v>4.8959608323133411E-3</v>
      </c>
      <c r="AW18" s="13">
        <v>1.0647482014388488E-2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4.2529772517097424</v>
      </c>
      <c r="BI18" s="13">
        <f t="shared" si="13"/>
        <v>4.3756007105969739E-2</v>
      </c>
      <c r="BJ18" s="13">
        <f t="shared" si="14"/>
        <v>4.8298726980004324E-3</v>
      </c>
      <c r="BK18" s="13">
        <f t="shared" si="15"/>
        <v>1.0288028119997983E-2</v>
      </c>
      <c r="BL18" s="55" cm="1">
        <f t="array" ref="BL18:BQ18">_xlfn.XLOOKUP(CR18,Receiving[Player Name],Receiving[[Rep Conv %]:[Yards per Target]],{0,0,0,0,0,0})</f>
        <v>0.78809523809523807</v>
      </c>
      <c r="BM18" s="13">
        <v>8.0543806646525677</v>
      </c>
      <c r="BN18" s="13">
        <v>3.8095238095238099E-2</v>
      </c>
      <c r="BO18" s="13">
        <v>2.1148036253776436E-2</v>
      </c>
      <c r="BP18" s="13">
        <v>6.0015003750937736E-3</v>
      </c>
      <c r="BQ18" s="13">
        <v>6.3476190476190473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0.78718289085545723</v>
      </c>
      <c r="CG18" s="13">
        <f>IF($CE18=1,BT18,BZ18*BM18+(1-BZ18)*BT18)</f>
        <v>7.9951963174191203</v>
      </c>
      <c r="CH18" s="13">
        <f>IF($CE18=1,BU18,CA18*BN18+(1-CA18)*BU18)</f>
        <v>3.7067003792667509E-2</v>
      </c>
      <c r="CI18" s="13">
        <f>IF($CE18=1,BV18,CB18*BO18+(1-CB18)*BV18)</f>
        <v>1.9493064924855377E-2</v>
      </c>
      <c r="CJ18" s="13">
        <f>IF($CE18=1,BW18,CC18*BP18+(1-CC18)*BW18)</f>
        <v>5.8798018943642723E-3</v>
      </c>
      <c r="CK18" s="13">
        <f>IF($CE18=1,BX18,CD18*BQ18+(1-CD18)*BX18)</f>
        <v>5.8412315004443753</v>
      </c>
      <c r="CL18" s="56">
        <f>V18*$CS$3</f>
        <v>65.730323503877244</v>
      </c>
      <c r="CM18" s="10">
        <f t="shared" si="17"/>
        <v>51.741786072646498</v>
      </c>
      <c r="CN18" s="5">
        <f t="shared" si="18"/>
        <v>0.13386349202044678</v>
      </c>
      <c r="CO18" s="19">
        <f t="shared" si="19"/>
        <v>52.728616401035403</v>
      </c>
      <c r="CP18" s="65"/>
      <c r="CR18" t="str">
        <v>Austin Ekeler</v>
      </c>
      <c r="CS18" s="10">
        <f>T18*$CS$3</f>
        <v>1.5027370793974522E-3</v>
      </c>
      <c r="CT18" s="18">
        <f>AO18</f>
        <v>0.66666666666666674</v>
      </c>
      <c r="CU18" s="20">
        <f t="shared" si="20"/>
        <v>1.0018247195983016E-3</v>
      </c>
      <c r="CV18" s="21">
        <f t="shared" si="21"/>
        <v>6.666666666666667</v>
      </c>
      <c r="CW18" s="10">
        <f t="shared" si="22"/>
        <v>1.0018247195983015E-2</v>
      </c>
      <c r="CX18" s="10">
        <f>CS18*AC18</f>
        <v>5.4644984705361904E-4</v>
      </c>
      <c r="CY18" s="19">
        <f>AA18*CS18</f>
        <v>0</v>
      </c>
      <c r="CZ18" s="13" t="str">
        <f>""</f>
        <v/>
      </c>
      <c r="DA18" s="10">
        <f>$CS$4*U18</f>
        <v>127.62825485965713</v>
      </c>
      <c r="DB18" s="5">
        <f t="shared" si="23"/>
        <v>0.2746430800777433</v>
      </c>
      <c r="DC18" s="77">
        <f t="shared" si="5"/>
        <v>4.2529772517097424</v>
      </c>
      <c r="DD18" s="10">
        <f>DC18*DA18</f>
        <v>542.80006459353513</v>
      </c>
      <c r="DE18" s="22">
        <f>AX18*DD18</f>
        <v>3.9596042647960781</v>
      </c>
      <c r="DF18" s="19">
        <f>DA18*BJ18</f>
        <v>0.61642822364009897</v>
      </c>
      <c r="DG18" s="13" t="str">
        <f>""</f>
        <v/>
      </c>
      <c r="DH18" s="20">
        <f>V18*$CS$3</f>
        <v>65.730323503877244</v>
      </c>
      <c r="DI18" s="5">
        <f t="shared" si="24"/>
        <v>0.11327529748453193</v>
      </c>
      <c r="DJ18" s="20">
        <f>CO18</f>
        <v>52.728616401035403</v>
      </c>
      <c r="DK18" s="77">
        <v>5.8412315004443753</v>
      </c>
      <c r="DL18" s="77">
        <f>BO18</f>
        <v>2.1148036253776436E-2</v>
      </c>
      <c r="DM18" s="10">
        <f>DK18*DH18</f>
        <v>383.94603618524707</v>
      </c>
      <c r="DN18" s="19">
        <f>BR18*DM18</f>
        <v>1.9941427622810253</v>
      </c>
      <c r="DO18" s="19">
        <f>DL18*DJ18</f>
        <v>1.1151066912605674</v>
      </c>
      <c r="DP18" s="13" t="str">
        <f>""</f>
        <v/>
      </c>
      <c r="DQ18" s="10">
        <f>CW18*(1/25)+CX18*4-CY18</f>
        <v>2.5865292760537967E-3</v>
      </c>
      <c r="DR18" s="10">
        <f>DN18*6+DM18*0.1+DJ18*1-DO18*2</f>
        <v>100.85786321072513</v>
      </c>
      <c r="DS18" s="10">
        <f>DD18*0.1+DE18*6-DF18*2</f>
        <v>76.80477560084978</v>
      </c>
      <c r="DT18" s="33">
        <f t="shared" si="25"/>
        <v>177.66522534085095</v>
      </c>
      <c r="DZ18" t="str">
        <v>WAS</v>
      </c>
      <c r="EA18" t="str">
        <v>Washington Commanders</v>
      </c>
      <c r="EB18" t="s">
        <v>349</v>
      </c>
      <c r="EC18" t="str">
        <v>Austin Ekeler</v>
      </c>
      <c r="ED18" s="10">
        <v>177.66522534085095</v>
      </c>
      <c r="EE18">
        <v>5.4644984705361904E-4</v>
      </c>
      <c r="EF18">
        <v>1.0018247195983015E-2</v>
      </c>
      <c r="EG18">
        <v>3.9596042647960781</v>
      </c>
      <c r="EH18">
        <v>542.80006459353513</v>
      </c>
      <c r="EI18">
        <v>1.9941427622810253</v>
      </c>
      <c r="EJ18">
        <v>383.94603618524707</v>
      </c>
      <c r="EK18">
        <v>0</v>
      </c>
      <c r="EL18">
        <v>1.7315349149006662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7.0527674788135597E-2</v>
      </c>
      <c r="H19" s="5">
        <v>3.8861155079345754E-2</v>
      </c>
      <c r="J19" s="5">
        <v>0.9</v>
      </c>
      <c r="K19" s="5">
        <v>0.9</v>
      </c>
      <c r="L19" s="5">
        <v>0.9</v>
      </c>
      <c r="M19" s="5"/>
      <c r="N19" s="10">
        <f t="shared" si="0"/>
        <v>0</v>
      </c>
      <c r="O19" s="10"/>
      <c r="P19" s="5">
        <f t="shared" si="1"/>
        <v>2.4867859467006124E-6</v>
      </c>
      <c r="Q19" s="5">
        <f t="shared" si="1"/>
        <v>7.1598857159013471E-2</v>
      </c>
      <c r="R19" s="5">
        <f t="shared" si="1"/>
        <v>3.7282525156043939E-2</v>
      </c>
      <c r="S19" s="5"/>
      <c r="T19" s="5">
        <f t="shared" si="6"/>
        <v>2.5897178141796616E-6</v>
      </c>
      <c r="U19" s="5">
        <f t="shared" si="6"/>
        <v>5.0532667749518159E-2</v>
      </c>
      <c r="V19" s="5">
        <f t="shared" si="6"/>
        <v>2.9651385976916043E-2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4.2550335570469802</v>
      </c>
      <c r="AU19" s="13">
        <v>4.0268456375838924E-2</v>
      </c>
      <c r="AV19" s="13">
        <v>0</v>
      </c>
      <c r="AW19" s="13">
        <v>9.4637223974763408E-3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4.2376110094230901</v>
      </c>
      <c r="BI19" s="13">
        <f t="shared" si="13"/>
        <v>3.8493639219791709E-2</v>
      </c>
      <c r="BJ19" s="13">
        <f t="shared" si="14"/>
        <v>4.3053485676436485E-4</v>
      </c>
      <c r="BK19" s="13">
        <f t="shared" si="15"/>
        <v>9.0692086222636838E-3</v>
      </c>
      <c r="BL19" s="55" cm="1">
        <f t="array" ref="BL19:BQ19">_xlfn.XLOOKUP(CR19,Receiving[Player Name],Receiving[[Rep Conv %]:[Yards per Target]],{0,0,0,0,0,0})</f>
        <v>0.73134328358208955</v>
      </c>
      <c r="BM19" s="13">
        <v>6.5714285714285712</v>
      </c>
      <c r="BN19" s="13">
        <v>1.4925373134328358E-2</v>
      </c>
      <c r="BO19" s="13">
        <v>0</v>
      </c>
      <c r="BP19" s="13">
        <v>3.105590062111801E-3</v>
      </c>
      <c r="BQ19" s="13">
        <v>4.8059701492537314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0.73515182707153881</v>
      </c>
      <c r="CG19" s="13">
        <f>IF($CE19=1,BT19,BZ19*BM19+(1-BZ19)*BT19)</f>
        <v>6.6630482560917343</v>
      </c>
      <c r="CH19" s="13">
        <f>IF($CE19=1,BU19,CA19*BN19+(1-CA19)*BU19)</f>
        <v>1.590324240864642E-2</v>
      </c>
      <c r="CI19" s="13">
        <f>IF($CE19=1,BV19,CB19*BO19+(1-CB19)*BV19)</f>
        <v>3.3444816053511699E-4</v>
      </c>
      <c r="CJ19" s="13">
        <f>IF($CE19=1,BW19,CC19*BP19+(1-CC19)*BW19)</f>
        <v>3.2238321993703365E-3</v>
      </c>
      <c r="CK19" s="13">
        <f>IF($CE19=1,BX19,CD19*BQ19+(1-CD19)*BX19)</f>
        <v>4.4553396895123045</v>
      </c>
      <c r="CL19" s="56">
        <f>V19*$CS$3</f>
        <v>17.205827182816822</v>
      </c>
      <c r="CM19" s="10">
        <f t="shared" si="17"/>
        <v>12.648895289724935</v>
      </c>
      <c r="CN19" s="5">
        <f t="shared" si="18"/>
        <v>3.2724523488737681E-2</v>
      </c>
      <c r="CO19" s="19">
        <f t="shared" si="19"/>
        <v>12.890137705960637</v>
      </c>
      <c r="CP19" s="65"/>
      <c r="CR19" t="str">
        <v>Jeremy McNichols</v>
      </c>
      <c r="CS19" s="10">
        <f>T19*$CS$3</f>
        <v>1.5027370793974522E-3</v>
      </c>
      <c r="CT19" s="18">
        <f>AO19</f>
        <v>0.5</v>
      </c>
      <c r="CU19" s="20">
        <f t="shared" si="20"/>
        <v>7.5136853969872612E-4</v>
      </c>
      <c r="CV19" s="21">
        <f t="shared" si="21"/>
        <v>2</v>
      </c>
      <c r="CW19" s="10">
        <f t="shared" si="22"/>
        <v>3.0054741587949045E-3</v>
      </c>
      <c r="CX19" s="10">
        <f>CS19*AC19</f>
        <v>5.4644984705361904E-4</v>
      </c>
      <c r="CY19" s="19">
        <f>AA19*CS19</f>
        <v>0</v>
      </c>
      <c r="CZ19" s="13" t="str">
        <f>""</f>
        <v/>
      </c>
      <c r="DA19" s="10">
        <f>$CS$4*U19</f>
        <v>23.482827954187847</v>
      </c>
      <c r="DB19" s="5">
        <f t="shared" si="23"/>
        <v>5.0532667749518173E-2</v>
      </c>
      <c r="DC19" s="77">
        <f t="shared" si="5"/>
        <v>4.2376110094230901</v>
      </c>
      <c r="DD19" s="10">
        <f>DC19*DA19</f>
        <v>99.511090271054726</v>
      </c>
      <c r="DE19" s="22">
        <f>AX19*DD19</f>
        <v>0.72591099952582572</v>
      </c>
      <c r="DF19" s="19">
        <f>DA19*BJ19</f>
        <v>1.0110175969678488E-2</v>
      </c>
      <c r="DG19" s="13" t="str">
        <f>""</f>
        <v/>
      </c>
      <c r="DH19" s="20">
        <f>V19*$CS$3</f>
        <v>17.205827182816822</v>
      </c>
      <c r="DI19" s="5">
        <f t="shared" si="24"/>
        <v>2.9651385976916054E-2</v>
      </c>
      <c r="DJ19" s="20">
        <f>CO19</f>
        <v>12.890137705960637</v>
      </c>
      <c r="DK19" s="77">
        <v>4.4553396895123045</v>
      </c>
      <c r="DL19" s="77">
        <f>BO19</f>
        <v>0</v>
      </c>
      <c r="DM19" s="10">
        <f>DK19*DH19</f>
        <v>76.657804738493468</v>
      </c>
      <c r="DN19" s="19">
        <f>BR19*DM19</f>
        <v>0.39814607284515224</v>
      </c>
      <c r="DO19" s="19">
        <f>DL19*DJ19</f>
        <v>0</v>
      </c>
      <c r="DP19" s="13" t="str">
        <f>""</f>
        <v/>
      </c>
      <c r="DQ19" s="10">
        <f>CW19*(1/25)+CX19*4-CY19</f>
        <v>2.3060183545662726E-3</v>
      </c>
      <c r="DR19" s="10">
        <f>DN19*6+DM19*0.1+DJ19*1-DO19*2</f>
        <v>22.944794616880898</v>
      </c>
      <c r="DS19" s="10">
        <f>DD19*0.1+DE19*6-DF19*2</f>
        <v>14.286354672321071</v>
      </c>
      <c r="DT19" s="33">
        <f t="shared" si="25"/>
        <v>37.23345530755654</v>
      </c>
      <c r="DZ19" t="str">
        <v>WAS</v>
      </c>
      <c r="EA19" t="str">
        <v>Washington Commanders</v>
      </c>
      <c r="EB19" t="s">
        <v>349</v>
      </c>
      <c r="EC19" t="str">
        <v>Jeremy McNichols</v>
      </c>
      <c r="ED19" s="10">
        <v>37.23345530755654</v>
      </c>
      <c r="EE19">
        <v>5.4644984705361904E-4</v>
      </c>
      <c r="EF19">
        <v>3.0054741587949045E-3</v>
      </c>
      <c r="EG19">
        <v>0.72591099952582572</v>
      </c>
      <c r="EH19">
        <v>99.511090271054726</v>
      </c>
      <c r="EI19">
        <v>0.39814607284515224</v>
      </c>
      <c r="EJ19">
        <v>76.657804738493468</v>
      </c>
      <c r="EK19">
        <v>0</v>
      </c>
      <c r="EL19">
        <v>1.0110175969678488E-2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2.4516696710068026E-2</v>
      </c>
      <c r="V20" s="5">
        <f t="shared" si="6"/>
        <v>1.1071738626871053E-2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4.9428571428571431</v>
      </c>
      <c r="AU20" s="13">
        <v>5.7142857142857141E-2</v>
      </c>
      <c r="AV20" s="13">
        <v>0</v>
      </c>
      <c r="AW20" s="13">
        <v>1.1560693641618497E-2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4.866858864027539</v>
      </c>
      <c r="BI20" s="13">
        <f t="shared" si="13"/>
        <v>5.4010327022375217E-2</v>
      </c>
      <c r="BJ20" s="13">
        <f t="shared" si="14"/>
        <v>5.5938037865748693E-4</v>
      </c>
      <c r="BK20" s="13">
        <f t="shared" si="15"/>
        <v>1.1021844728027577E-2</v>
      </c>
      <c r="BL20" s="55" cm="1">
        <f t="array" ref="BL20:BQ20">_xlfn.XLOOKUP(CR20,Receiving[Player Name],Receiving[[Rep Conv %]:[Yards per Target]],{0,0,0,0,0,0})</f>
        <v>1</v>
      </c>
      <c r="BM20" s="13">
        <v>12</v>
      </c>
      <c r="BN20" s="13">
        <v>0</v>
      </c>
      <c r="BO20" s="13">
        <v>0</v>
      </c>
      <c r="BP20" s="13">
        <v>0</v>
      </c>
      <c r="BQ20" s="13">
        <v>12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0.97582938388625595</v>
      </c>
      <c r="CG20" s="13">
        <f>IF($CE20=1,BT20,BZ20*BM20+(1-BZ20)*BT20)</f>
        <v>11.529875000000001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10.931875000000002</v>
      </c>
      <c r="CL20" s="56">
        <f>V20*$CS$3</f>
        <v>6.4246042858018928</v>
      </c>
      <c r="CM20" s="10">
        <f t="shared" si="17"/>
        <v>6.2693176419270609</v>
      </c>
      <c r="CN20" s="5">
        <f t="shared" si="18"/>
        <v>1.6219632444760407E-2</v>
      </c>
      <c r="CO20" s="19">
        <f t="shared" si="19"/>
        <v>6.3888873989252231</v>
      </c>
      <c r="CP20" s="65"/>
      <c r="CR20" t="str">
        <v>Chris Rodriguez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11.393053177031611</v>
      </c>
      <c r="DB20" s="5">
        <f t="shared" si="23"/>
        <v>2.4516696710068033E-2</v>
      </c>
      <c r="DC20" s="77">
        <f t="shared" si="5"/>
        <v>4.866858864027539</v>
      </c>
      <c r="DD20" s="10">
        <f>DC20*DA20</f>
        <v>55.448381842973411</v>
      </c>
      <c r="DE20" s="22">
        <f>AX20*DD20</f>
        <v>0.40448346185420458</v>
      </c>
      <c r="DF20" s="19">
        <f>DA20*BJ20</f>
        <v>6.3730504002328268E-3</v>
      </c>
      <c r="DG20" s="13" t="str">
        <f>""</f>
        <v/>
      </c>
      <c r="DH20" s="20">
        <f>V20*$CS$3</f>
        <v>6.4246042858018928</v>
      </c>
      <c r="DI20" s="5">
        <f t="shared" si="24"/>
        <v>1.1071738626871056E-2</v>
      </c>
      <c r="DJ20" s="20">
        <f>CO20</f>
        <v>6.3888873989252231</v>
      </c>
      <c r="DK20" s="77">
        <v>10.931875000000002</v>
      </c>
      <c r="DL20" s="77">
        <f>BO20</f>
        <v>0</v>
      </c>
      <c r="DM20" s="10">
        <f>DK20*DH20</f>
        <v>70.232970976850581</v>
      </c>
      <c r="DN20" s="19">
        <f>BR20*DM20</f>
        <v>0.36477670700422615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15.60084473863564</v>
      </c>
      <c r="DS20" s="10">
        <f>DD20*0.1+DE20*6-DF20*2</f>
        <v>7.9589928546221032</v>
      </c>
      <c r="DT20" s="33">
        <f t="shared" si="25"/>
        <v>23.559837593257743</v>
      </c>
      <c r="DZ20" t="str">
        <v>WAS</v>
      </c>
      <c r="EA20" t="str">
        <v>Washington Commanders</v>
      </c>
      <c r="EB20" t="s">
        <v>349</v>
      </c>
      <c r="EC20" t="str">
        <v>Chris Rodriguez</v>
      </c>
      <c r="ED20" s="10">
        <v>23.559837593257743</v>
      </c>
      <c r="EE20">
        <v>0</v>
      </c>
      <c r="EF20">
        <v>0</v>
      </c>
      <c r="EG20">
        <v>0.40448346185420458</v>
      </c>
      <c r="EH20">
        <v>55.448381842973411</v>
      </c>
      <c r="EI20">
        <v>0.36477670700422615</v>
      </c>
      <c r="EJ20">
        <v>70.232970976850581</v>
      </c>
      <c r="EK20">
        <v>0</v>
      </c>
      <c r="EL20">
        <v>6.3730504002328268E-3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9.2444140649212136E-3</v>
      </c>
      <c r="V21" s="5">
        <f t="shared" si="6"/>
        <v>5.3386088960223404E-3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3.0978377244530577</v>
      </c>
      <c r="CM21" s="10">
        <f t="shared" si="17"/>
        <v>2.3002436588399662</v>
      </c>
      <c r="CN21" s="5">
        <f t="shared" si="18"/>
        <v>5.9510633869090486E-3</v>
      </c>
      <c r="CO21" s="19">
        <f t="shared" si="19"/>
        <v>2.3441143942266511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4.2959335948751516</v>
      </c>
      <c r="DB21" s="5">
        <f t="shared" si="23"/>
        <v>9.2444140649212154E-3</v>
      </c>
      <c r="DC21" s="77">
        <f t="shared" si="5"/>
        <v>3.481420313790256</v>
      </c>
      <c r="DD21" s="10">
        <f>DC21*DA21</f>
        <v>14.955950483892353</v>
      </c>
      <c r="DE21" s="22">
        <f>AX21*DD21</f>
        <v>0.10910029158608256</v>
      </c>
      <c r="DF21" s="19">
        <f>DA21*BJ21</f>
        <v>2.4831986097544227E-2</v>
      </c>
      <c r="DG21" s="13" t="str">
        <f>""</f>
        <v/>
      </c>
      <c r="DH21" s="20">
        <f>V21*$CS$3</f>
        <v>3.0978377244530577</v>
      </c>
      <c r="DI21" s="5">
        <f t="shared" si="24"/>
        <v>5.338608896022343E-3</v>
      </c>
      <c r="DJ21" s="20">
        <f>CO21</f>
        <v>2.3441143942266511</v>
      </c>
      <c r="DK21" s="77">
        <v>1.3467432950191571</v>
      </c>
      <c r="DL21" s="77">
        <f>BO21</f>
        <v>0</v>
      </c>
      <c r="DM21" s="10">
        <f>DK21*DH21</f>
        <v>4.1719921844645587</v>
      </c>
      <c r="DN21" s="19">
        <f>BR21*DM21</f>
        <v>2.1668534728481924E-2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2.8913248210439986</v>
      </c>
      <c r="DS21" s="10">
        <f>DD21*0.1+DE21*6-DF21*2</f>
        <v>2.1005328257106424</v>
      </c>
      <c r="DT21" s="33">
        <f t="shared" si="25"/>
        <v>4.9918576467546405</v>
      </c>
      <c r="DZ21" t="str">
        <v>WAS</v>
      </c>
      <c r="EA21" t="str">
        <v>Washington Commanders</v>
      </c>
      <c r="EB21" t="s">
        <v>349</v>
      </c>
      <c r="EC21" t="str">
        <v>All Other</v>
      </c>
      <c r="ED21" s="10">
        <v>4.9918576467546405</v>
      </c>
      <c r="EE21">
        <v>0</v>
      </c>
      <c r="EF21">
        <v>0</v>
      </c>
      <c r="EG21">
        <v>0.10910029158608256</v>
      </c>
      <c r="EH21">
        <v>14.955950483892353</v>
      </c>
      <c r="EI21">
        <v>2.1668534728481924E-2</v>
      </c>
      <c r="EJ21">
        <v>4.1719921844645587</v>
      </c>
      <c r="EK21">
        <v>0</v>
      </c>
      <c r="EL21">
        <v>2.4831986097544227E-2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WAS</v>
      </c>
      <c r="EA22" t="str">
        <v>Washington Commanders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WAS</v>
      </c>
      <c r="EA23" t="str">
        <v>Washington Commanders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5.4674979726215137E-3</v>
      </c>
      <c r="H24" s="5">
        <v>0.27531445262508697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5.9525530329042091E-3</v>
      </c>
      <c r="R24" s="5">
        <f t="shared" si="1"/>
        <v>0.27120107645335201</v>
      </c>
      <c r="S24" s="5"/>
      <c r="T24" s="5">
        <f t="shared" si="6"/>
        <v>4.9204638469413574E-5</v>
      </c>
      <c r="U24" s="5">
        <f t="shared" si="6"/>
        <v>4.2011618147073729E-3</v>
      </c>
      <c r="V24" s="5">
        <f t="shared" si="6"/>
        <v>0.21569053495213258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6.083333333333333</v>
      </c>
      <c r="AU24" s="13">
        <v>0</v>
      </c>
      <c r="AV24" s="13">
        <v>8.3333333333333329E-2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6.0382333767926983</v>
      </c>
      <c r="BI24" s="13">
        <f t="shared" si="13"/>
        <v>6.258148631029985E-3</v>
      </c>
      <c r="BJ24" s="13">
        <f t="shared" si="14"/>
        <v>7.5912646675358533E-2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0.63650075414781293</v>
      </c>
      <c r="BM24" s="13">
        <v>13.654028436018958</v>
      </c>
      <c r="BN24" s="13">
        <v>5.128205128205128E-2</v>
      </c>
      <c r="BO24" s="13">
        <v>2.3696682464454978E-3</v>
      </c>
      <c r="BP24" s="13">
        <v>5.9007289135716767E-3</v>
      </c>
      <c r="BQ24" s="13">
        <v>8.6907993966817489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0.63874651523589687</v>
      </c>
      <c r="CG24" s="13">
        <f>IF($CE24=1,BT24,BZ24*BM24+(1-BZ24)*BT24)</f>
        <v>13.549707630280691</v>
      </c>
      <c r="CH24" s="13">
        <f>IF($CE24=1,BU24,CA24*BN24+(1-CA24)*BU24)</f>
        <v>5.1291023495496343E-2</v>
      </c>
      <c r="CI24" s="13">
        <f>IF($CE24=1,BV24,CB24*BO24+(1-CB24)*BV24)</f>
        <v>2.6944991746099367E-3</v>
      </c>
      <c r="CJ24" s="13">
        <f>IF($CE24=1,BW24,CC24*BP24+(1-CC24)*BW24)</f>
        <v>5.9288478264436003E-3</v>
      </c>
      <c r="CK24" s="13">
        <f>IF($CE24=1,BX24,CD24*BQ24+(1-CD24)*BX24)</f>
        <v>7.9734741130086491</v>
      </c>
      <c r="CL24" s="56">
        <f>V24*$CS$3</f>
        <v>125.15887359345923</v>
      </c>
      <c r="CM24" s="10">
        <f t="shared" si="17"/>
        <v>79.944794358672198</v>
      </c>
      <c r="CN24" s="5">
        <f t="shared" si="18"/>
        <v>0.2068287578376786</v>
      </c>
      <c r="CO24" s="19">
        <f t="shared" si="19"/>
        <v>81.46951844838928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Terry McLaurin</v>
      </c>
      <c r="CS24" s="10">
        <f>T24*$CS$3</f>
        <v>2.8552004508551596E-2</v>
      </c>
      <c r="CT24" s="18">
        <f>AO24</f>
        <v>0.57777777777777783</v>
      </c>
      <c r="CU24" s="20">
        <f t="shared" si="20"/>
        <v>1.6496713716052033E-2</v>
      </c>
      <c r="CV24" s="21">
        <f t="shared" si="21"/>
        <v>11.911111111111111</v>
      </c>
      <c r="CW24" s="10">
        <f t="shared" si="22"/>
        <v>0.34008609814630347</v>
      </c>
      <c r="CX24" s="10">
        <f>CS24*AC24</f>
        <v>4.2125908291305632E-3</v>
      </c>
      <c r="CY24" s="19">
        <f>AA24*CS24</f>
        <v>0</v>
      </c>
      <c r="CZ24" s="13" t="str">
        <f>""</f>
        <v/>
      </c>
      <c r="DA24" s="10">
        <f>$CS$4*U24</f>
        <v>1.9523046080110729</v>
      </c>
      <c r="DB24" s="5">
        <f t="shared" si="23"/>
        <v>4.2011618147073737E-3</v>
      </c>
      <c r="DC24" s="77">
        <f t="shared" si="5"/>
        <v>6.0382333767926983</v>
      </c>
      <c r="DD24" s="10">
        <f>DC24*DA24</f>
        <v>11.788470845758646</v>
      </c>
      <c r="DE24" s="22">
        <f>AX24*DD24</f>
        <v>9.1020013549376527E-2</v>
      </c>
      <c r="DF24" s="19">
        <f>DA24*BJ24</f>
        <v>0.14820460991061893</v>
      </c>
      <c r="DG24" s="13" t="str">
        <f>""</f>
        <v/>
      </c>
      <c r="DH24" s="20">
        <f>V24*$CS$3</f>
        <v>125.15887359345923</v>
      </c>
      <c r="DI24" s="5">
        <f t="shared" si="24"/>
        <v>0.21569053495213267</v>
      </c>
      <c r="DJ24" s="20">
        <f>CO24</f>
        <v>81.46951844838928</v>
      </c>
      <c r="DK24" s="77">
        <v>7.9734741130086491</v>
      </c>
      <c r="DL24" s="77">
        <f>BO24</f>
        <v>2.3696682464454978E-3</v>
      </c>
      <c r="DM24" s="10">
        <f>DK24*DH24</f>
        <v>997.95103861076905</v>
      </c>
      <c r="DN24" s="19">
        <f>BR24*DM24</f>
        <v>6.0690735739334114</v>
      </c>
      <c r="DO24" s="19">
        <f>DL24*DJ24</f>
        <v>0.19305573092035375</v>
      </c>
      <c r="DP24" s="13" t="str">
        <f>""</f>
        <v/>
      </c>
      <c r="DQ24" s="10">
        <f>CW24*(1/25)+CX24*4-CY24</f>
        <v>3.0453807242374391E-2</v>
      </c>
      <c r="DR24" s="10">
        <f>DN24*6+DM24*0.1+DJ24*1-DO24*2</f>
        <v>217.29295229122596</v>
      </c>
      <c r="DS24" s="10">
        <f>DD24*0.1+DE24*6-DF24*2</f>
        <v>1.4285579460508859</v>
      </c>
      <c r="DT24" s="33">
        <f t="shared" si="25"/>
        <v>218.75196404451921</v>
      </c>
      <c r="DZ24" t="str">
        <v>WAS</v>
      </c>
      <c r="EA24" t="str">
        <v>Washington Commanders</v>
      </c>
      <c r="EB24" t="s">
        <v>350</v>
      </c>
      <c r="EC24" t="str">
        <v>Terry McLaurin</v>
      </c>
      <c r="ED24" s="10">
        <v>218.75196404451921</v>
      </c>
      <c r="EE24">
        <v>4.2125908291305632E-3</v>
      </c>
      <c r="EF24">
        <v>0.34008609814630347</v>
      </c>
      <c r="EG24">
        <v>9.1020013549376527E-2</v>
      </c>
      <c r="EH24">
        <v>11.788470845758646</v>
      </c>
      <c r="EI24">
        <v>6.0690735739334114</v>
      </c>
      <c r="EJ24">
        <v>997.95103861076905</v>
      </c>
      <c r="EK24">
        <v>0</v>
      </c>
      <c r="EL24">
        <v>0.34126034083097267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1.2995451591942819E-3</v>
      </c>
      <c r="G25" s="5">
        <v>9.7750176803394637E-2</v>
      </c>
      <c r="H25" s="5">
        <v>0.23402889407544394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1.1919717167951593E-3</v>
      </c>
      <c r="Q25" s="5">
        <f t="shared" si="1"/>
        <v>8.8560341799759232E-2</v>
      </c>
      <c r="R25" s="5">
        <f t="shared" si="1"/>
        <v>0.22640550078885449</v>
      </c>
      <c r="S25" s="5"/>
      <c r="T25" s="5">
        <f t="shared" si="6"/>
        <v>1.2413092462092682E-3</v>
      </c>
      <c r="U25" s="5">
        <f t="shared" si="6"/>
        <v>6.2503655861602295E-2</v>
      </c>
      <c r="V25" s="5">
        <f t="shared" si="6"/>
        <v>0.18006390026129973</v>
      </c>
      <c r="X25" s="5" cm="1">
        <f t="array" ref="X25:AB25">_xlfn.XLOOKUP(CR25,passingRates[Player Name],passingRates[[Comp. %]:[Yds per Att]],{0,0,0,0,0})</f>
        <v>0.5</v>
      </c>
      <c r="Y25" s="13">
        <v>24</v>
      </c>
      <c r="Z25" s="13">
        <v>1</v>
      </c>
      <c r="AA25" s="13">
        <v>0</v>
      </c>
      <c r="AB25" s="13">
        <v>12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0</v>
      </c>
      <c r="AO25" s="53">
        <f t="shared" si="9"/>
        <v>0.49</v>
      </c>
      <c r="AP25" s="52">
        <f>IF($AN25,AE25,Y25*AJ25+(1-AJ25)*AE25)</f>
        <v>23.075000000000003</v>
      </c>
      <c r="AQ25" s="52">
        <f>IF($AN25,AF25,Z25*AK25+(1-AK25)*AF25)</f>
        <v>0.95</v>
      </c>
      <c r="AR25" s="52">
        <f>IF($AN25,AG25,AA25*AL25+(1-AL25)*AG25)</f>
        <v>9.9999999999999985E-3</v>
      </c>
      <c r="AS25" s="52">
        <f>IF($AN25,AH25,AB25*AM25+(1-AM25)*AH25)</f>
        <v>11.39</v>
      </c>
      <c r="AT25" s="56" cm="1">
        <f t="array" ref="AT25:AW25">_xlfn.XLOOKUP(CR25,rushingRates[player_display_name],rushingRates[[Yards per Carry]:[TD per Yard]],{0,0,0,0})</f>
        <v>4.8691099476439792</v>
      </c>
      <c r="AU25" s="13">
        <v>6.8062827225130892E-2</v>
      </c>
      <c r="AV25" s="13">
        <v>1.5706806282722512E-2</v>
      </c>
      <c r="AW25" s="13">
        <v>1.3978494623655914E-2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4.9582909069025698</v>
      </c>
      <c r="BI25" s="13">
        <f t="shared" si="13"/>
        <v>6.5624360594571829E-2</v>
      </c>
      <c r="BJ25" s="13">
        <f t="shared" si="14"/>
        <v>1.459589576939279E-2</v>
      </c>
      <c r="BK25" s="13">
        <f t="shared" si="15"/>
        <v>1.3338825528409237E-2</v>
      </c>
      <c r="BL25" s="55" cm="1">
        <f t="array" ref="BL25:BQ25">_xlfn.XLOOKUP(CR25,Receiving[Player Name],Receiving[[Rep Conv %]:[Yards per Target]],{0,0,0,0,0,0})</f>
        <v>0.63829787234042556</v>
      </c>
      <c r="BM25" s="13">
        <v>14.429166666666667</v>
      </c>
      <c r="BN25" s="13">
        <v>3.7234042553191488E-2</v>
      </c>
      <c r="BO25" s="13">
        <v>8.3333333333333332E-3</v>
      </c>
      <c r="BP25" s="13">
        <v>4.0427375108287615E-3</v>
      </c>
      <c r="BQ25" s="13">
        <v>9.210106382978724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0.63881669653108386</v>
      </c>
      <c r="CG25" s="13">
        <f>IF($CE25=1,BT25,BZ25*BM25+(1-BZ25)*BT25)</f>
        <v>14.281010233918128</v>
      </c>
      <c r="CH25" s="13">
        <f>IF($CE25=1,BU25,CA25*BN25+(1-CA25)*BU25)</f>
        <v>3.8696157978763433E-2</v>
      </c>
      <c r="CI25" s="13">
        <f>IF($CE25=1,BV25,CB25*BO25+(1-CB25)*BV25)</f>
        <v>8.002923976608187E-3</v>
      </c>
      <c r="CJ25" s="13">
        <f>IF($CE25=1,BW25,CC25*BP25+(1-CC25)*BW25)</f>
        <v>4.2608554057866075E-3</v>
      </c>
      <c r="CK25" s="13">
        <f>IF($CE25=1,BX25,CD25*BQ25+(1-CD25)*BX25)</f>
        <v>8.444499253452781</v>
      </c>
      <c r="CL25" s="56">
        <f>V25*$CS$3</f>
        <v>104.48578532456573</v>
      </c>
      <c r="CM25" s="10">
        <f t="shared" si="17"/>
        <v>66.747264215495079</v>
      </c>
      <c r="CN25" s="5">
        <f t="shared" si="18"/>
        <v>0.17268483654879307</v>
      </c>
      <c r="CO25" s="19">
        <f t="shared" si="19"/>
        <v>68.020282208580156</v>
      </c>
      <c r="CP25" s="65"/>
      <c r="CR25" t="str">
        <v>Deebo Samuel</v>
      </c>
      <c r="CS25" s="10">
        <f>T25*$CS$3</f>
        <v>0.72029524647976151</v>
      </c>
      <c r="CT25" s="18">
        <f>AO25</f>
        <v>0.49</v>
      </c>
      <c r="CU25" s="20">
        <f t="shared" si="20"/>
        <v>0.35294467077508312</v>
      </c>
      <c r="CV25" s="21">
        <f t="shared" si="21"/>
        <v>11.39</v>
      </c>
      <c r="CW25" s="10">
        <f t="shared" si="22"/>
        <v>8.2041628574044836</v>
      </c>
      <c r="CX25" s="10">
        <f>CS25*AC25</f>
        <v>0.1062730691527517</v>
      </c>
      <c r="CY25" s="19">
        <f>AA25*CS25</f>
        <v>0</v>
      </c>
      <c r="CZ25" s="13" t="str">
        <f>""</f>
        <v/>
      </c>
      <c r="DA25" s="10">
        <f>$CS$4*U25</f>
        <v>29.045816547450475</v>
      </c>
      <c r="DB25" s="5">
        <f t="shared" si="23"/>
        <v>6.2503655861602309E-2</v>
      </c>
      <c r="DC25" s="77">
        <f t="shared" si="5"/>
        <v>4.9582909069025698</v>
      </c>
      <c r="DD25" s="10">
        <f>DC25*DA25</f>
        <v>144.01760807078389</v>
      </c>
      <c r="DE25" s="22">
        <f>AX25*DD25</f>
        <v>1.111974980424864</v>
      </c>
      <c r="DF25" s="19">
        <f>DA25*BJ25</f>
        <v>0.42394971086349148</v>
      </c>
      <c r="DG25" s="13" t="str">
        <f>""</f>
        <v/>
      </c>
      <c r="DH25" s="20">
        <f>V25*$CS$3</f>
        <v>104.48578532456573</v>
      </c>
      <c r="DI25" s="5">
        <f t="shared" si="24"/>
        <v>0.18006390026129981</v>
      </c>
      <c r="DJ25" s="20">
        <f>CO25</f>
        <v>68.020282208580156</v>
      </c>
      <c r="DK25" s="77">
        <v>8.444499253452781</v>
      </c>
      <c r="DL25" s="77">
        <f>BO25</f>
        <v>8.3333333333333332E-3</v>
      </c>
      <c r="DM25" s="10">
        <f>DK25*DH25</f>
        <v>882.33013616972278</v>
      </c>
      <c r="DN25" s="19">
        <f>BR25*DM25</f>
        <v>5.3659210780192543</v>
      </c>
      <c r="DO25" s="19">
        <f>DL25*DJ25</f>
        <v>0.56683568507150128</v>
      </c>
      <c r="DP25" s="13" t="str">
        <f>""</f>
        <v/>
      </c>
      <c r="DQ25" s="10">
        <f>CW25*(1/25)+CX25*4-CY25</f>
        <v>0.75325879090718617</v>
      </c>
      <c r="DR25" s="10">
        <f>DN25*6+DM25*0.1+DJ25*1-DO25*2</f>
        <v>187.31515092352495</v>
      </c>
      <c r="DS25" s="10">
        <f>DD25*0.1+DE25*6-DF25*2</f>
        <v>20.225711267900589</v>
      </c>
      <c r="DT25" s="33">
        <f t="shared" si="25"/>
        <v>208.29412098233271</v>
      </c>
      <c r="DZ25" t="str">
        <v>WAS</v>
      </c>
      <c r="EA25" t="str">
        <v>Washington Commanders</v>
      </c>
      <c r="EB25" t="s">
        <v>350</v>
      </c>
      <c r="EC25" t="str">
        <v>Deebo Samuel</v>
      </c>
      <c r="ED25" s="10">
        <v>208.29412098233271</v>
      </c>
      <c r="EE25">
        <v>0.1062730691527517</v>
      </c>
      <c r="EF25">
        <v>8.2041628574044836</v>
      </c>
      <c r="EG25">
        <v>1.111974980424864</v>
      </c>
      <c r="EH25">
        <v>144.01760807078389</v>
      </c>
      <c r="EI25">
        <v>5.3659210780192543</v>
      </c>
      <c r="EJ25">
        <v>882.33013616972278</v>
      </c>
      <c r="EK25">
        <v>0</v>
      </c>
      <c r="EL25">
        <v>0.99078539593499282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1.2531328320802004E-3</v>
      </c>
      <c r="H26" s="5">
        <v>0.12397480402067559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1.6013466803660344E-3</v>
      </c>
      <c r="R26" s="5">
        <f t="shared" si="1"/>
        <v>0.12208986216475788</v>
      </c>
      <c r="S26" s="5"/>
      <c r="T26" s="5">
        <f t="shared" si="6"/>
        <v>2.3307460327616956E-5</v>
      </c>
      <c r="U26" s="5">
        <f t="shared" si="6"/>
        <v>1.1301901030489245E-3</v>
      </c>
      <c r="V26" s="5">
        <f t="shared" si="6"/>
        <v>9.7100011647919399E-2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1.5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1.9497159090909091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0.60669456066945604</v>
      </c>
      <c r="BM26" s="13">
        <v>13.462068965517242</v>
      </c>
      <c r="BN26" s="13">
        <v>2.5104602510460251E-2</v>
      </c>
      <c r="BO26" s="13">
        <v>6.8965517241379309E-3</v>
      </c>
      <c r="BP26" s="13">
        <v>3.0737704918032786E-3</v>
      </c>
      <c r="BQ26" s="13">
        <v>8.1673640167364017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0.60858723745384347</v>
      </c>
      <c r="CG26" s="13">
        <f>IF($CE26=1,BT26,BZ26*BM26+(1-BZ26)*BT26)</f>
        <v>13.359144842529981</v>
      </c>
      <c r="CH26" s="13">
        <f>IF($CE26=1,BU26,CA26*BN26+(1-CA26)*BU26)</f>
        <v>2.7203270140119151E-2</v>
      </c>
      <c r="CI26" s="13">
        <f>IF($CE26=1,BV26,CB26*BO26+(1-CB26)*BV26)</f>
        <v>6.6763801197992547E-3</v>
      </c>
      <c r="CJ26" s="13">
        <f>IF($CE26=1,BW26,CC26*BP26+(1-CC26)*BW26)</f>
        <v>3.3589602153125935E-3</v>
      </c>
      <c r="CK26" s="13">
        <f>IF($CE26=1,BX26,CD26*BQ26+(1-CD26)*BX26)</f>
        <v>7.5104687129320284</v>
      </c>
      <c r="CL26" s="56">
        <f>V26*$CS$3</f>
        <v>56.344280876592101</v>
      </c>
      <c r="CM26" s="10">
        <f t="shared" si="17"/>
        <v>34.290410245008609</v>
      </c>
      <c r="CN26" s="5">
        <f t="shared" si="18"/>
        <v>8.8714256051497256E-2</v>
      </c>
      <c r="CO26" s="19">
        <f t="shared" si="19"/>
        <v>34.944404228810434</v>
      </c>
      <c r="CP26" s="65"/>
      <c r="CR26" t="str">
        <v>Noah Brown</v>
      </c>
      <c r="CS26" s="10">
        <f>T26*$CS$3</f>
        <v>1.3524633714577071E-2</v>
      </c>
      <c r="CT26" s="18">
        <f>AO26</f>
        <v>0.45833333333333337</v>
      </c>
      <c r="CU26" s="20">
        <f t="shared" si="20"/>
        <v>6.1987904525144912E-3</v>
      </c>
      <c r="CV26" s="21">
        <f t="shared" si="21"/>
        <v>10.541666666666668</v>
      </c>
      <c r="CW26" s="10">
        <f t="shared" si="22"/>
        <v>0.14257218040783332</v>
      </c>
      <c r="CX26" s="10">
        <f>CS26*AC26</f>
        <v>1.9954377611671086E-3</v>
      </c>
      <c r="CY26" s="19">
        <f>AA26*CS26</f>
        <v>0</v>
      </c>
      <c r="CZ26" s="13" t="str">
        <f>""</f>
        <v/>
      </c>
      <c r="DA26" s="10">
        <f>$CS$4*U26</f>
        <v>0.52520598906391192</v>
      </c>
      <c r="DB26" s="5">
        <f t="shared" si="23"/>
        <v>1.1301901030489247E-3</v>
      </c>
      <c r="DC26" s="77">
        <f t="shared" si="5"/>
        <v>1.9497159090909091</v>
      </c>
      <c r="DD26" s="10">
        <f>DC26*DA26</f>
        <v>1.024002472427735</v>
      </c>
      <c r="DE26" s="22">
        <f>AX26*DD26</f>
        <v>7.906429946213208E-3</v>
      </c>
      <c r="DF26" s="19">
        <f>DA26*BJ26</f>
        <v>1.4920624689315675E-4</v>
      </c>
      <c r="DG26" s="13" t="str">
        <f>""</f>
        <v/>
      </c>
      <c r="DH26" s="20">
        <f>V26*$CS$3</f>
        <v>56.344280876592101</v>
      </c>
      <c r="DI26" s="5">
        <f t="shared" si="24"/>
        <v>9.710001164791944E-2</v>
      </c>
      <c r="DJ26" s="20">
        <f>CO26</f>
        <v>34.944404228810434</v>
      </c>
      <c r="DK26" s="77">
        <v>7.5104687129320284</v>
      </c>
      <c r="DL26" s="77">
        <f>BO26</f>
        <v>6.8965517241379309E-3</v>
      </c>
      <c r="DM26" s="10">
        <f>DK26*DH26</f>
        <v>423.17195867629937</v>
      </c>
      <c r="DN26" s="19">
        <f>BR26*DM26</f>
        <v>2.5735348251224872</v>
      </c>
      <c r="DO26" s="19">
        <f>DL26*DJ26</f>
        <v>0.24099589123317541</v>
      </c>
      <c r="DP26" s="13" t="str">
        <f>""</f>
        <v/>
      </c>
      <c r="DQ26" s="10">
        <f>CW26*(1/25)+CX26*4-CY26</f>
        <v>1.3684638260981766E-2</v>
      </c>
      <c r="DR26" s="10">
        <f>DN26*6+DM26*0.1+DJ26*1-DO26*2</f>
        <v>92.220817264708941</v>
      </c>
      <c r="DS26" s="10">
        <f>DD26*0.1+DE26*6-DF26*2</f>
        <v>0.14954041442626645</v>
      </c>
      <c r="DT26" s="33">
        <f t="shared" si="25"/>
        <v>92.384042317396194</v>
      </c>
      <c r="DZ26" t="str">
        <v>WAS</v>
      </c>
      <c r="EA26" t="str">
        <v>Washington Commanders</v>
      </c>
      <c r="EB26" t="s">
        <v>350</v>
      </c>
      <c r="EC26" t="str">
        <v>Noah Brown</v>
      </c>
      <c r="ED26" s="10">
        <v>92.384042317396194</v>
      </c>
      <c r="EE26">
        <v>1.9954377611671086E-3</v>
      </c>
      <c r="EF26">
        <v>0.14257218040783332</v>
      </c>
      <c r="EG26">
        <v>7.906429946213208E-3</v>
      </c>
      <c r="EH26">
        <v>1.024002472427735</v>
      </c>
      <c r="EI26">
        <v>2.5735348251224872</v>
      </c>
      <c r="EJ26">
        <v>423.17195867629937</v>
      </c>
      <c r="EK26">
        <v>0</v>
      </c>
      <c r="EL26">
        <v>0.24114509748006857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0.12837837837837837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4.0626475486120418E-4</v>
      </c>
      <c r="R27" s="5">
        <f t="shared" si="1"/>
        <v>0.1215556792364566</v>
      </c>
      <c r="S27" s="5"/>
      <c r="T27" s="5">
        <f t="shared" si="6"/>
        <v>1.9422883606347465E-5</v>
      </c>
      <c r="U27" s="5">
        <f t="shared" si="6"/>
        <v>2.8673141849382475E-4</v>
      </c>
      <c r="V27" s="5">
        <f t="shared" si="6"/>
        <v>9.6675167458234124E-2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0.56869009584664532</v>
      </c>
      <c r="BM27" s="13">
        <v>12.803370786516854</v>
      </c>
      <c r="BN27" s="13">
        <v>4.472843450479233E-2</v>
      </c>
      <c r="BO27" s="13">
        <v>0</v>
      </c>
      <c r="BP27" s="13">
        <v>6.1430451952610796E-3</v>
      </c>
      <c r="BQ27" s="13">
        <v>7.281150159744409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0.57292671311291854</v>
      </c>
      <c r="CG27" s="13">
        <f>IF($CE27=1,BT27,BZ27*BM27+(1-BZ27)*BT27)</f>
        <v>12.745844693325589</v>
      </c>
      <c r="CH27" s="13">
        <f>IF($CE27=1,BU27,CA27*BN27+(1-CA27)*BU27)</f>
        <v>4.469784179468822E-2</v>
      </c>
      <c r="CI27" s="13">
        <f>IF($CE27=1,BV27,CB27*BO27+(1-CB27)*BV27)</f>
        <v>6.7851373182552493E-4</v>
      </c>
      <c r="CJ27" s="13">
        <f>IF($CE27=1,BW27,CC27*BP27+(1-CC27)*BW27)</f>
        <v>6.123255287582988E-3</v>
      </c>
      <c r="CK27" s="13">
        <f>IF($CE27=1,BX27,CD27*BQ27+(1-CD27)*BX27)</f>
        <v>6.7166861938507436</v>
      </c>
      <c r="CL27" s="56">
        <f>V27*$CS$3</f>
        <v>56.097756288735077</v>
      </c>
      <c r="CM27" s="10">
        <f t="shared" si="17"/>
        <v>32.139903123514543</v>
      </c>
      <c r="CN27" s="5">
        <f t="shared" si="18"/>
        <v>8.3150582766352954E-2</v>
      </c>
      <c r="CO27" s="19">
        <f t="shared" si="19"/>
        <v>32.75288217895794</v>
      </c>
      <c r="CP27" s="65"/>
      <c r="CR27" t="str">
        <v>Michael Gallup</v>
      </c>
      <c r="CS27" s="10">
        <f>T27*$CS$3</f>
        <v>1.1270528095480894E-2</v>
      </c>
      <c r="CT27" s="18">
        <f>AO27</f>
        <v>0.58823529411764708</v>
      </c>
      <c r="CU27" s="20">
        <f t="shared" si="20"/>
        <v>6.6297224091064087E-3</v>
      </c>
      <c r="CV27" s="21">
        <f t="shared" si="21"/>
        <v>7.2352941176470598</v>
      </c>
      <c r="CW27" s="10">
        <f t="shared" si="22"/>
        <v>8.1545585632008838E-2</v>
      </c>
      <c r="CX27" s="10">
        <f>CS27*AC27</f>
        <v>1.662864800972591E-3</v>
      </c>
      <c r="CY27" s="19">
        <f>AA27*CS27</f>
        <v>0</v>
      </c>
      <c r="CZ27" s="13" t="str">
        <f>""</f>
        <v/>
      </c>
      <c r="DA27" s="10">
        <f>$CS$4*U27</f>
        <v>0.13324577682948324</v>
      </c>
      <c r="DB27" s="5">
        <f t="shared" si="23"/>
        <v>2.867314184938248E-4</v>
      </c>
      <c r="DC27" s="77">
        <f t="shared" si="5"/>
        <v>5.8245033112582787</v>
      </c>
      <c r="DD27" s="10">
        <f>DC27*DA27</f>
        <v>0.77609046835450679</v>
      </c>
      <c r="DE27" s="22">
        <f>AX27*DD27</f>
        <v>5.9922754926763511E-3</v>
      </c>
      <c r="DF27" s="19">
        <f>DA27*BJ27</f>
        <v>8.8242236310916069E-4</v>
      </c>
      <c r="DG27" s="13" t="str">
        <f>""</f>
        <v/>
      </c>
      <c r="DH27" s="20">
        <f>V27*$CS$3</f>
        <v>56.097756288735077</v>
      </c>
      <c r="DI27" s="5">
        <f t="shared" si="24"/>
        <v>9.6675167458234165E-2</v>
      </c>
      <c r="DJ27" s="20">
        <f>CO27</f>
        <v>32.75288217895794</v>
      </c>
      <c r="DK27" s="77">
        <v>6.7166861938507436</v>
      </c>
      <c r="DL27" s="77">
        <f>BO27</f>
        <v>0</v>
      </c>
      <c r="DM27" s="10">
        <f>DK27*DH27</f>
        <v>376.7910251705506</v>
      </c>
      <c r="DN27" s="19">
        <f>BR27*DM27</f>
        <v>2.2914675823587949</v>
      </c>
      <c r="DO27" s="19">
        <f>DL27*DJ27</f>
        <v>0</v>
      </c>
      <c r="DP27" s="13" t="str">
        <f>""</f>
        <v/>
      </c>
      <c r="DQ27" s="10">
        <f>CW27*(1/25)+CX27*4-CY27</f>
        <v>9.913282629170718E-3</v>
      </c>
      <c r="DR27" s="10">
        <f>DN27*6+DM27*0.1+DJ27*1-DO27*2</f>
        <v>84.180790190165766</v>
      </c>
      <c r="DS27" s="10">
        <f>DD27*0.1+DE27*6-DF27*2</f>
        <v>0.11179785506529047</v>
      </c>
      <c r="DT27" s="33">
        <f t="shared" si="25"/>
        <v>84.302501327860227</v>
      </c>
      <c r="DZ27" t="str">
        <v>WAS</v>
      </c>
      <c r="EA27" t="str">
        <v>Washington Commanders</v>
      </c>
      <c r="EB27" t="s">
        <v>350</v>
      </c>
      <c r="EC27" t="str">
        <v>Michael Gallup</v>
      </c>
      <c r="ED27" s="10">
        <v>84.302501327860227</v>
      </c>
      <c r="EE27">
        <v>1.662864800972591E-3</v>
      </c>
      <c r="EF27">
        <v>8.1545585632008838E-2</v>
      </c>
      <c r="EG27">
        <v>5.9922754926763511E-3</v>
      </c>
      <c r="EH27">
        <v>0.77609046835450679</v>
      </c>
      <c r="EI27">
        <v>2.2914675823587949</v>
      </c>
      <c r="EJ27">
        <v>376.7910251705506</v>
      </c>
      <c r="EK27">
        <v>0</v>
      </c>
      <c r="EL27">
        <v>8.8242236310916069E-4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5.6457108552432537E-5</v>
      </c>
      <c r="U28" s="5">
        <f t="shared" si="6"/>
        <v>1.0185918782768804E-3</v>
      </c>
      <c r="V28" s="5">
        <f t="shared" si="6"/>
        <v>1.4847164191457927E-2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8.6153726990032862</v>
      </c>
      <c r="CM28" s="10">
        <f t="shared" si="17"/>
        <v>4.9641037438069526</v>
      </c>
      <c r="CN28" s="5">
        <f t="shared" si="18"/>
        <v>1.2842855114525492E-2</v>
      </c>
      <c r="CO28" s="19">
        <f t="shared" si="19"/>
        <v>5.0587801842525852</v>
      </c>
      <c r="CP28" s="65"/>
      <c r="CR28" t="str">
        <v>All Other</v>
      </c>
      <c r="CS28" s="10">
        <f>T28*$CS$3</f>
        <v>3.2760399589783884E-2</v>
      </c>
      <c r="CT28" s="18">
        <f>AO28</f>
        <v>0.375</v>
      </c>
      <c r="CU28" s="20">
        <f t="shared" si="20"/>
        <v>1.2285149846168957E-2</v>
      </c>
      <c r="CV28" s="21">
        <f t="shared" si="21"/>
        <v>9.75</v>
      </c>
      <c r="CW28" s="10">
        <f t="shared" si="22"/>
        <v>0.31941389600039288</v>
      </c>
      <c r="CX28" s="10">
        <f>CS28*AC28</f>
        <v>4.8335015788205727E-3</v>
      </c>
      <c r="CY28" s="19">
        <f>AA28*CS28</f>
        <v>0</v>
      </c>
      <c r="CZ28" s="13" t="str">
        <f>""</f>
        <v/>
      </c>
      <c r="DA28" s="10">
        <f>$CS$4*U28</f>
        <v>0.47334563755219727</v>
      </c>
      <c r="DB28" s="5">
        <f t="shared" si="23"/>
        <v>1.0185918782768806E-3</v>
      </c>
      <c r="DC28" s="77">
        <f t="shared" si="5"/>
        <v>6.1091954022988508</v>
      </c>
      <c r="DD28" s="10">
        <f>DC28*DA28</f>
        <v>2.891760992632102</v>
      </c>
      <c r="DE28" s="22">
        <f>AX28*DD28</f>
        <v>2.2327588384852447E-2</v>
      </c>
      <c r="DF28" s="19">
        <f>DA28*BJ28</f>
        <v>2.7203772273114786E-3</v>
      </c>
      <c r="DG28" s="13" t="str">
        <f>""</f>
        <v/>
      </c>
      <c r="DH28" s="20">
        <f>V28*$CS$3</f>
        <v>8.6153726990032862</v>
      </c>
      <c r="DI28" s="5">
        <f t="shared" si="24"/>
        <v>1.4847164191457932E-2</v>
      </c>
      <c r="DJ28" s="20">
        <f>CO28</f>
        <v>5.0587801842525852</v>
      </c>
      <c r="DK28" s="77">
        <v>1.7355343771272975</v>
      </c>
      <c r="DL28" s="77">
        <f>BO28</f>
        <v>0</v>
      </c>
      <c r="DM28" s="10">
        <f>DK28*DH28</f>
        <v>14.952275490884192</v>
      </c>
      <c r="DN28" s="19">
        <f>BR28*DM28</f>
        <v>9.0932777802630579E-2</v>
      </c>
      <c r="DO28" s="19">
        <f>DL28*DJ28</f>
        <v>0</v>
      </c>
      <c r="DP28" s="13" t="str">
        <f>""</f>
        <v/>
      </c>
      <c r="DQ28" s="10">
        <f>CW28*(1/25)+CX28*4-CY28</f>
        <v>3.2110562155298006E-2</v>
      </c>
      <c r="DR28" s="10">
        <f>DN28*6+DM28*0.1+DJ28*1-DO28*2</f>
        <v>7.099604400156788</v>
      </c>
      <c r="DS28" s="10">
        <f>DD28*0.1+DE28*6-DF28*2</f>
        <v>0.41770087511770193</v>
      </c>
      <c r="DT28" s="33">
        <f t="shared" si="25"/>
        <v>7.5494158374297875</v>
      </c>
      <c r="DZ28" t="str">
        <v>WAS</v>
      </c>
      <c r="EA28" t="str">
        <v>Washington Commanders</v>
      </c>
      <c r="EB28" t="s">
        <v>350</v>
      </c>
      <c r="EC28" t="str">
        <v>All Other</v>
      </c>
      <c r="ED28" s="10">
        <v>7.5494158374297875</v>
      </c>
      <c r="EE28">
        <v>4.8335015788205727E-3</v>
      </c>
      <c r="EF28">
        <v>0.31941389600039288</v>
      </c>
      <c r="EG28">
        <v>2.2327588384852447E-2</v>
      </c>
      <c r="EH28">
        <v>2.891760992632102</v>
      </c>
      <c r="EI28">
        <v>9.0932777802630579E-2</v>
      </c>
      <c r="EJ28">
        <v>14.952275490884192</v>
      </c>
      <c r="EK28">
        <v>0</v>
      </c>
      <c r="EL28">
        <v>2.7203772273114786E-3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WAS</v>
      </c>
      <c r="EA29" t="str">
        <v>Washington Commanders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WAS</v>
      </c>
      <c r="EA30" t="str">
        <v>Washington Commanders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4.3956043956043956E-4</v>
      </c>
      <c r="H31" s="5">
        <v>0.14870898777889074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6.7138013979825941E-4</v>
      </c>
      <c r="R31" s="5">
        <f t="shared" si="1"/>
        <v>0.14797514942275583</v>
      </c>
      <c r="S31" s="5"/>
      <c r="T31" s="5">
        <f t="shared" si="6"/>
        <v>5.1794356283593232E-6</v>
      </c>
      <c r="U31" s="5">
        <f t="shared" si="6"/>
        <v>4.7384317130513755E-4</v>
      </c>
      <c r="V31" s="5">
        <f t="shared" si="6"/>
        <v>0.1176869928246978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4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4.0360975609756098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0.65144230769230771</v>
      </c>
      <c r="BM31" s="13">
        <v>9.3025830258302591</v>
      </c>
      <c r="BN31" s="13">
        <v>4.567307692307692E-2</v>
      </c>
      <c r="BO31" s="13">
        <v>0</v>
      </c>
      <c r="BP31" s="13">
        <v>7.5366917889726302E-3</v>
      </c>
      <c r="BQ31" s="13">
        <v>6.0600961538461542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0.65587132961124905</v>
      </c>
      <c r="CG31" s="13">
        <f>IF($CE31=1,BT31,BZ31*BM31+(1-BZ31)*BT31)</f>
        <v>9.4392771501972454</v>
      </c>
      <c r="CH31" s="13">
        <f>IF($CE31=1,BU31,CA31*BN31+(1-CA31)*BU31)</f>
        <v>4.6146091811414394E-2</v>
      </c>
      <c r="CI31" s="13">
        <f>IF($CE31=1,BV31,CB31*BO31+(1-CB31)*BV31)</f>
        <v>6.8823955566288321E-4</v>
      </c>
      <c r="CJ31" s="13">
        <f>IF($CE31=1,BW31,CC31*BP31+(1-CC31)*BW31)</f>
        <v>7.4620244773305026E-3</v>
      </c>
      <c r="CK31" s="13">
        <f>IF($CE31=1,BX31,CD31*BQ31+(1-CD31)*BX31)</f>
        <v>5.5978199361915557</v>
      </c>
      <c r="CL31" s="56">
        <f>V31*$CS$3</f>
        <v>68.290300554030225</v>
      </c>
      <c r="CM31" s="10">
        <f t="shared" si="17"/>
        <v>44.789650223923623</v>
      </c>
      <c r="CN31" s="5">
        <f t="shared" si="18"/>
        <v>0.11587731001266019</v>
      </c>
      <c r="CO31" s="19">
        <f t="shared" si="19"/>
        <v>45.643887941516923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Zach Ertz</v>
      </c>
      <c r="CS31" s="10">
        <f>T31*$CS$3</f>
        <v>3.0054741587949045E-3</v>
      </c>
      <c r="CT31" s="18">
        <f>AO31</f>
        <v>0.52631578947368418</v>
      </c>
      <c r="CU31" s="20">
        <f t="shared" si="20"/>
        <v>1.581828504628897E-3</v>
      </c>
      <c r="CV31" s="21">
        <f t="shared" si="21"/>
        <v>7.1578947368421053</v>
      </c>
      <c r="CW31" s="10">
        <f t="shared" si="22"/>
        <v>2.1512867662953E-2</v>
      </c>
      <c r="CX31" s="10">
        <f>CS31*AC31</f>
        <v>1.3661246176340476E-4</v>
      </c>
      <c r="CY31" s="19">
        <f>AA31*CS31</f>
        <v>0</v>
      </c>
      <c r="CZ31" s="13" t="str">
        <f>""</f>
        <v/>
      </c>
      <c r="DA31" s="10">
        <f>$CS$4*U31</f>
        <v>0.22019770901826977</v>
      </c>
      <c r="DB31" s="5">
        <f t="shared" si="23"/>
        <v>4.7384317130513766E-4</v>
      </c>
      <c r="DC31" s="77">
        <f t="shared" si="5"/>
        <v>4.0360975609756098</v>
      </c>
      <c r="DD31" s="10">
        <f>DC31*DA31</f>
        <v>0.88873943630105567</v>
      </c>
      <c r="DE31" s="22">
        <f>AX31*DD31</f>
        <v>1.9375362118411638E-2</v>
      </c>
      <c r="DF31" s="19">
        <f>DA31*BJ31</f>
        <v>2.1482703318855583E-4</v>
      </c>
      <c r="DG31" s="13" t="str">
        <f>""</f>
        <v/>
      </c>
      <c r="DH31" s="20">
        <f>V31*$CS$3</f>
        <v>68.290300554030225</v>
      </c>
      <c r="DI31" s="5">
        <f t="shared" si="24"/>
        <v>0.11768699282469784</v>
      </c>
      <c r="DJ31" s="20">
        <f>CO31</f>
        <v>45.643887941516923</v>
      </c>
      <c r="DK31" s="77">
        <v>5.5978199361915557</v>
      </c>
      <c r="DL31" s="77">
        <f>BO31</f>
        <v>0</v>
      </c>
      <c r="DM31" s="10">
        <f>DK31*DH31</f>
        <v>382.27680588986362</v>
      </c>
      <c r="DN31" s="19">
        <f>BR31*DM31</f>
        <v>2.7677886857578375</v>
      </c>
      <c r="DO31" s="19">
        <f>DL31*DJ31</f>
        <v>0</v>
      </c>
      <c r="DP31" s="13" t="str">
        <f>""</f>
        <v/>
      </c>
      <c r="DQ31" s="10">
        <f>CW31*(1/25)+CX31*4-CY31</f>
        <v>1.4069645535717389E-3</v>
      </c>
      <c r="DR31" s="10">
        <f>DN31*6+DM31*0.1+DJ31*1-DO31*2</f>
        <v>100.47830064505031</v>
      </c>
      <c r="DS31" s="10">
        <f>DD31*0.1+DE31*6-DF31*2</f>
        <v>0.20469646227419833</v>
      </c>
      <c r="DT31" s="33">
        <f t="shared" si="25"/>
        <v>100.68440407187808</v>
      </c>
      <c r="DZ31" t="str">
        <v>WAS</v>
      </c>
      <c r="EA31" t="str">
        <v>Washington Commanders</v>
      </c>
      <c r="EB31" t="s">
        <v>351</v>
      </c>
      <c r="EC31" t="str">
        <v>Zach Ertz</v>
      </c>
      <c r="ED31" s="10">
        <v>100.68440407187808</v>
      </c>
      <c r="EE31">
        <v>1.3661246176340476E-4</v>
      </c>
      <c r="EF31">
        <v>2.1512867662953E-2</v>
      </c>
      <c r="EG31">
        <v>1.9375362118411638E-2</v>
      </c>
      <c r="EH31">
        <v>0.88873943630105567</v>
      </c>
      <c r="EI31">
        <v>2.7677886857578375</v>
      </c>
      <c r="EJ31">
        <v>382.27680588986362</v>
      </c>
      <c r="EK31">
        <v>0</v>
      </c>
      <c r="EL31">
        <v>2.1482703318855583E-4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2.5897178141796622E-5</v>
      </c>
      <c r="U32" s="5">
        <f t="shared" si="6"/>
        <v>3.5129345974409005E-4</v>
      </c>
      <c r="V32" s="5">
        <f t="shared" si="6"/>
        <v>4.1284466904500508E-2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0.68817204301075274</v>
      </c>
      <c r="BM32" s="13">
        <v>9.734375</v>
      </c>
      <c r="BN32" s="13">
        <v>2.1505376344086023E-2</v>
      </c>
      <c r="BO32" s="13">
        <v>1.5625E-2</v>
      </c>
      <c r="BP32" s="13">
        <v>3.2102728731942215E-3</v>
      </c>
      <c r="BQ32" s="13">
        <v>6.698924731182796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0.69034545870510178</v>
      </c>
      <c r="CG32" s="13">
        <f>IF($CE32=1,BT32,BZ32*BM32+(1-BZ32)*BT32)</f>
        <v>9.7633222889139546</v>
      </c>
      <c r="CH32" s="13">
        <f>IF($CE32=1,BU32,CA32*BN32+(1-CA32)*BU32)</f>
        <v>2.4548158316174788E-2</v>
      </c>
      <c r="CI32" s="13">
        <f>IF($CE32=1,BV32,CB32*BO32+(1-CB32)*BV32)</f>
        <v>1.4674810667096359E-2</v>
      </c>
      <c r="CJ32" s="13">
        <f>IF($CE32=1,BW32,CC32*BP32+(1-CC32)*BW32)</f>
        <v>3.6190552566566924E-3</v>
      </c>
      <c r="CK32" s="13">
        <f>IF($CE32=1,BX32,CD32*BQ32+(1-CD32)*BX32)</f>
        <v>6.1698959383738945</v>
      </c>
      <c r="CL32" s="56">
        <f>V32*$CS$3</f>
        <v>23.95616189565504</v>
      </c>
      <c r="CM32" s="10">
        <f t="shared" si="17"/>
        <v>16.538027572669659</v>
      </c>
      <c r="CN32" s="5">
        <f t="shared" si="18"/>
        <v>4.2786271793936931E-2</v>
      </c>
      <c r="CO32" s="19">
        <f t="shared" si="19"/>
        <v>16.853444345440671</v>
      </c>
      <c r="CP32" s="65"/>
      <c r="CR32" t="str">
        <v>John Bates</v>
      </c>
      <c r="CS32" s="10">
        <f>T32*$CS$3</f>
        <v>1.5027370793974527E-2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6.8306230881702394E-4</v>
      </c>
      <c r="CY32" s="19">
        <f>AA32*CS32</f>
        <v>0</v>
      </c>
      <c r="CZ32" s="13" t="str">
        <f>""</f>
        <v/>
      </c>
      <c r="DA32" s="10">
        <f>$CS$4*U32</f>
        <v>0.16324813717519476</v>
      </c>
      <c r="DB32" s="5">
        <f t="shared" si="23"/>
        <v>3.5129345974409015E-4</v>
      </c>
      <c r="DC32" s="77">
        <f t="shared" si="5"/>
        <v>2.0810810810810811</v>
      </c>
      <c r="DD32" s="10">
        <f>DC32*DA32</f>
        <v>0.33973260979702696</v>
      </c>
      <c r="DE32" s="22">
        <f>AX32*DD32</f>
        <v>7.4064929150062745E-3</v>
      </c>
      <c r="DF32" s="19">
        <f>DA32*BJ32</f>
        <v>4.4121118155458043E-3</v>
      </c>
      <c r="DG32" s="13" t="str">
        <f>""</f>
        <v/>
      </c>
      <c r="DH32" s="20">
        <f>V32*$CS$3</f>
        <v>23.95616189565504</v>
      </c>
      <c r="DI32" s="5">
        <f t="shared" si="24"/>
        <v>4.1284466904500522E-2</v>
      </c>
      <c r="DJ32" s="20">
        <f>CO32</f>
        <v>16.853444345440671</v>
      </c>
      <c r="DK32" s="77">
        <v>6.1698959383738945</v>
      </c>
      <c r="DL32" s="77">
        <f>BO32</f>
        <v>1.5625E-2</v>
      </c>
      <c r="DM32" s="10">
        <f>DK32*DH32</f>
        <v>147.80702597902948</v>
      </c>
      <c r="DN32" s="19">
        <f>BR32*DM32</f>
        <v>1.0701633158935007</v>
      </c>
      <c r="DO32" s="19">
        <f>DL32*DJ32</f>
        <v>0.26333506789751049</v>
      </c>
      <c r="DP32" s="13" t="str">
        <f>""</f>
        <v/>
      </c>
      <c r="DQ32" s="10">
        <f>CW32*(1/25)+CX32*4-CY32</f>
        <v>2.7322492352680958E-3</v>
      </c>
      <c r="DR32" s="10">
        <f>DN32*6+DM32*0.1+DJ32*1-DO32*2</f>
        <v>37.528456702909601</v>
      </c>
      <c r="DS32" s="10">
        <f>DD32*0.1+DE32*6-DF32*2</f>
        <v>6.9587994838648748E-2</v>
      </c>
      <c r="DT32" s="33">
        <f t="shared" si="25"/>
        <v>37.600776946983515</v>
      </c>
      <c r="DZ32" t="str">
        <v>WAS</v>
      </c>
      <c r="EA32" t="str">
        <v>Washington Commanders</v>
      </c>
      <c r="EB32" t="s">
        <v>351</v>
      </c>
      <c r="EC32" t="str">
        <v>John Bates</v>
      </c>
      <c r="ED32" s="10">
        <v>37.600776946983515</v>
      </c>
      <c r="EE32">
        <v>6.8306230881702394E-4</v>
      </c>
      <c r="EF32">
        <v>0</v>
      </c>
      <c r="EG32">
        <v>7.4064929150062745E-3</v>
      </c>
      <c r="EH32">
        <v>0.33973260979702696</v>
      </c>
      <c r="EI32">
        <v>1.0701633158935007</v>
      </c>
      <c r="EJ32">
        <v>147.80702597902948</v>
      </c>
      <c r="EK32">
        <v>0</v>
      </c>
      <c r="EL32">
        <v>0.26774717971305628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1.078075831123973E-4</v>
      </c>
      <c r="V33" s="5">
        <f t="shared" si="6"/>
        <v>1.7520328151647568E-2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1</v>
      </c>
      <c r="BM33" s="13">
        <v>8.5</v>
      </c>
      <c r="BN33" s="13">
        <v>0.16666666666666666</v>
      </c>
      <c r="BO33" s="13">
        <v>0</v>
      </c>
      <c r="BP33" s="13">
        <v>1.9607843137254902E-2</v>
      </c>
      <c r="BQ33" s="13">
        <v>8.5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10.166531122631918</v>
      </c>
      <c r="CM33" s="10">
        <f t="shared" si="17"/>
        <v>7.0662200179005383</v>
      </c>
      <c r="CN33" s="5">
        <f t="shared" si="18"/>
        <v>1.8281334271160934E-2</v>
      </c>
      <c r="CO33" s="19">
        <f t="shared" si="19"/>
        <v>7.200988466189945</v>
      </c>
      <c r="CP33" s="65"/>
      <c r="CR33" t="str">
        <v>Ben Sinnott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5.0098818034584616E-2</v>
      </c>
      <c r="DB33" s="5">
        <f t="shared" si="23"/>
        <v>1.0780758311239732E-4</v>
      </c>
      <c r="DC33" s="77">
        <f t="shared" si="5"/>
        <v>4.7272727272727275</v>
      </c>
      <c r="DD33" s="10">
        <f>DC33*DA33</f>
        <v>0.23683077616349094</v>
      </c>
      <c r="DE33" s="22">
        <f>AX33*DD33</f>
        <v>5.1631354045121244E-3</v>
      </c>
      <c r="DF33" s="19">
        <f>DA33*BJ33</f>
        <v>0</v>
      </c>
      <c r="DG33" s="13" t="str">
        <f>""</f>
        <v/>
      </c>
      <c r="DH33" s="20">
        <f>V33*$CS$3</f>
        <v>10.166531122631918</v>
      </c>
      <c r="DI33" s="5">
        <f t="shared" si="24"/>
        <v>1.7520328151647575E-2</v>
      </c>
      <c r="DJ33" s="20">
        <f>CO33</f>
        <v>7.200988466189945</v>
      </c>
      <c r="DK33" s="77">
        <v>1.4387510008006406</v>
      </c>
      <c r="DL33" s="77">
        <f>BO33</f>
        <v>0</v>
      </c>
      <c r="DM33" s="10">
        <f>DK33*DH33</f>
        <v>14.627106827357531</v>
      </c>
      <c r="DN33" s="19">
        <f>BR33*DM33</f>
        <v>0.1059042561786898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9.2991246859978371</v>
      </c>
      <c r="DS33" s="10">
        <f>DD33*0.1+DE33*6-DF33*2</f>
        <v>5.466189004342184E-2</v>
      </c>
      <c r="DT33" s="33">
        <f t="shared" si="25"/>
        <v>9.3537865760412586</v>
      </c>
      <c r="DZ33" t="str">
        <v>WAS</v>
      </c>
      <c r="EA33" t="str">
        <v>Washington Commanders</v>
      </c>
      <c r="EB33" t="s">
        <v>351</v>
      </c>
      <c r="EC33" t="str">
        <v>Ben Sinnott</v>
      </c>
      <c r="ED33" s="10">
        <v>9.3537865760412586</v>
      </c>
      <c r="EE33">
        <v>0</v>
      </c>
      <c r="EF33">
        <v>0</v>
      </c>
      <c r="EG33">
        <v>5.1631354045121244E-3</v>
      </c>
      <c r="EH33">
        <v>0.23683077616349094</v>
      </c>
      <c r="EI33">
        <v>0.1059042561786898</v>
      </c>
      <c r="EJ33">
        <v>14.627106827357531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4.3403052941354755E-5</v>
      </c>
      <c r="V34" s="5">
        <f t="shared" si="6"/>
        <v>6.7644799843523612E-3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3.9252287796260177</v>
      </c>
      <c r="CM34" s="10">
        <f t="shared" si="17"/>
        <v>2.6390899880038754</v>
      </c>
      <c r="CN34" s="5">
        <f t="shared" si="18"/>
        <v>6.8277079004267199E-3</v>
      </c>
      <c r="CO34" s="19">
        <f t="shared" si="19"/>
        <v>2.689423272515028</v>
      </c>
      <c r="CP34" s="65"/>
      <c r="CR34" t="str">
        <v>Colson Yankoff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2.0169654013923677E-2</v>
      </c>
      <c r="DB34" s="5">
        <f t="shared" si="23"/>
        <v>4.3403052941354762E-5</v>
      </c>
      <c r="DC34" s="77">
        <f t="shared" si="5"/>
        <v>8.6666666666666679</v>
      </c>
      <c r="DD34" s="10">
        <f>DC34*DA34</f>
        <v>0.17480366812067188</v>
      </c>
      <c r="DE34" s="22">
        <f>AX34*DD34</f>
        <v>3.8108856557113303E-3</v>
      </c>
      <c r="DF34" s="19">
        <f>DA34*BJ34</f>
        <v>0</v>
      </c>
      <c r="DG34" s="13" t="str">
        <f>""</f>
        <v/>
      </c>
      <c r="DH34" s="20">
        <f>V34*$CS$3</f>
        <v>3.9252287796260177</v>
      </c>
      <c r="DI34" s="5">
        <f t="shared" si="24"/>
        <v>6.7644799843523638E-3</v>
      </c>
      <c r="DJ34" s="20">
        <f>CO34</f>
        <v>2.689423272515028</v>
      </c>
      <c r="DK34" s="77">
        <v>1.4873417721518989</v>
      </c>
      <c r="DL34" s="77">
        <f>BO34</f>
        <v>0</v>
      </c>
      <c r="DM34" s="10">
        <f>DK34*DH34</f>
        <v>5.8381567291905965</v>
      </c>
      <c r="DN34" s="19">
        <f>BR34*DM34</f>
        <v>4.2269852347228631E-2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3.5268580595174592</v>
      </c>
      <c r="DS34" s="10">
        <f>DD34*0.1+DE34*6-DF34*2</f>
        <v>4.0345680746335169E-2</v>
      </c>
      <c r="DT34" s="33">
        <f t="shared" si="25"/>
        <v>3.5672037402637944</v>
      </c>
      <c r="DZ34" t="str">
        <v>WAS</v>
      </c>
      <c r="EA34" t="str">
        <v>Washington Commanders</v>
      </c>
      <c r="EB34" t="s">
        <v>351</v>
      </c>
      <c r="EC34" t="str">
        <v>Colson Yankoff</v>
      </c>
      <c r="ED34" s="10">
        <v>3.5672037402637944</v>
      </c>
      <c r="EE34">
        <v>0</v>
      </c>
      <c r="EF34">
        <v>0</v>
      </c>
      <c r="EG34">
        <v>3.8108856557113303E-3</v>
      </c>
      <c r="EH34">
        <v>0.17480366812067188</v>
      </c>
      <c r="EI34">
        <v>4.2269852347228631E-2</v>
      </c>
      <c r="EJ34">
        <v>5.8381567291905965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6.9059141711457663E-5</v>
      </c>
      <c r="U35" s="5">
        <f t="shared" si="6"/>
        <v>1.9601378747708602E-4</v>
      </c>
      <c r="V35" s="5">
        <f t="shared" si="6"/>
        <v>3.9486549256634749E-3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2.2912883164529361</v>
      </c>
      <c r="CM35" s="10">
        <f t="shared" si="17"/>
        <v>1.4426630140629597</v>
      </c>
      <c r="CN35" s="5">
        <f t="shared" si="18"/>
        <v>3.7323780937918629E-3</v>
      </c>
      <c r="CO35" s="19">
        <f t="shared" si="19"/>
        <v>1.4701777893342158</v>
      </c>
      <c r="CP35" s="65"/>
      <c r="CR35" t="str">
        <v>All Other</v>
      </c>
      <c r="CS35" s="10">
        <f>T35*$CS$3</f>
        <v>4.0072988783932076E-2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1.8214994901787308E-3</v>
      </c>
      <c r="CY35" s="19">
        <f>AA35*CS35</f>
        <v>0</v>
      </c>
      <c r="CZ35" s="13" t="str">
        <f>""</f>
        <v/>
      </c>
      <c r="DA35" s="10">
        <f>$CS$4*U35</f>
        <v>9.1088760062881136E-2</v>
      </c>
      <c r="DB35" s="5">
        <f t="shared" si="23"/>
        <v>1.9601378747708607E-4</v>
      </c>
      <c r="DC35" s="77">
        <f t="shared" si="5"/>
        <v>1.5</v>
      </c>
      <c r="DD35" s="10">
        <f>DC35*DA35</f>
        <v>0.1366331400943217</v>
      </c>
      <c r="DE35" s="22">
        <f>AX35*DD35</f>
        <v>2.9787319641416104E-3</v>
      </c>
      <c r="DF35" s="19">
        <f>DA35*BJ35</f>
        <v>0</v>
      </c>
      <c r="DG35" s="13" t="str">
        <f>""</f>
        <v/>
      </c>
      <c r="DH35" s="20">
        <f>V35*$CS$3</f>
        <v>2.2912883164529361</v>
      </c>
      <c r="DI35" s="5">
        <f t="shared" si="24"/>
        <v>3.9486549256634767E-3</v>
      </c>
      <c r="DJ35" s="20">
        <f>CO35</f>
        <v>1.4701777893342158</v>
      </c>
      <c r="DK35" s="77">
        <v>1.588235294117647</v>
      </c>
      <c r="DL35" s="77">
        <f>BO35</f>
        <v>0</v>
      </c>
      <c r="DM35" s="10">
        <f>DK35*DH35</f>
        <v>3.6391049731899572</v>
      </c>
      <c r="DN35" s="19">
        <f>BR35*DM35</f>
        <v>2.6348115857131357E-2</v>
      </c>
      <c r="DO35" s="19">
        <f>DL35*DJ35</f>
        <v>0</v>
      </c>
      <c r="DP35" s="13" t="str">
        <f>""</f>
        <v/>
      </c>
      <c r="DQ35" s="10">
        <f>CW35*(1/25)+CX35*4-CY35</f>
        <v>7.2859979607149232E-3</v>
      </c>
      <c r="DR35" s="10">
        <f>DN35*6+DM35*0.1+DJ35*1-DO35*2</f>
        <v>1.9921769817959998</v>
      </c>
      <c r="DS35" s="10">
        <f>DD35*0.1+DE35*6-DF35*2</f>
        <v>3.1535705794281832E-2</v>
      </c>
      <c r="DT35" s="33">
        <f t="shared" si="25"/>
        <v>2.0309986855509967</v>
      </c>
      <c r="DZ35" t="str">
        <v>WAS</v>
      </c>
      <c r="EA35" t="str">
        <v>Washington Commanders</v>
      </c>
      <c r="EB35" t="s">
        <v>351</v>
      </c>
      <c r="EC35" t="str">
        <v>All Other</v>
      </c>
      <c r="ED35" s="10">
        <v>2.0309986855509967</v>
      </c>
      <c r="EE35">
        <v>1.8214994901787308E-3</v>
      </c>
      <c r="EF35">
        <v>0</v>
      </c>
      <c r="EG35">
        <v>2.9787319641416104E-3</v>
      </c>
      <c r="EH35">
        <v>0.1366331400943217</v>
      </c>
      <c r="EI35">
        <v>2.6348115857131357E-2</v>
      </c>
      <c r="EJ35">
        <v>3.6391049731899572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30" priority="1">
      <formula>$CR10=""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844CD-D410-4EB8-9103-333D1FB4DDDB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303</v>
      </c>
      <c r="CV1" s="115" t="e" vm="3">
        <f>_xlfn.IMAGE(_xlfn.XLOOKUP(CS1,Teams[team_abbr],Teams[team_logo_wikipedia]))</f>
        <v>#VALUE!</v>
      </c>
      <c r="CW1" s="115"/>
      <c r="CX1" s="115"/>
      <c r="CY1" s="116" t="e" vm="4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Tennessee Titans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505.70588235294116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496.72941176470596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47.694117647058825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0.61130777081355081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0.54499801770847101</v>
      </c>
      <c r="G10" s="5">
        <v>8.1141104013554038E-2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0.56624811682304754</v>
      </c>
      <c r="Q10" s="5">
        <f t="shared" si="1"/>
        <v>8.2945292312645441E-2</v>
      </c>
      <c r="R10" s="5">
        <f t="shared" si="1"/>
        <v>2.3157987082006591E-5</v>
      </c>
      <c r="S10" s="5"/>
      <c r="T10" s="5">
        <f>P10/SUM(P$10:P$35)</f>
        <v>0.94892760334676718</v>
      </c>
      <c r="U10" s="5">
        <f>Q10/SUM(Q$10:Q$35)</f>
        <v>8.8386254191366989E-2</v>
      </c>
      <c r="V10" s="5">
        <f>R10/SUM(R$10:R$35)</f>
        <v>2.0403289459298403E-5</v>
      </c>
      <c r="X10" s="5" cm="1">
        <f t="array" ref="X10:AB10">_xlfn.XLOOKUP(CR10,passingRates[Player Name],passingRates[[Comp. %]:[Yds per Att]],{0,0,0,0,0})</f>
        <v>0.60971223021582732</v>
      </c>
      <c r="Y10" s="13">
        <v>11.501474926253687</v>
      </c>
      <c r="Z10" s="13">
        <v>6.1946902654867256E-2</v>
      </c>
      <c r="AA10" s="13">
        <v>2.8776978417266189E-2</v>
      </c>
      <c r="AB10" s="13">
        <v>7.0125899280575537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0.611962777264767</v>
      </c>
      <c r="AP10" s="52">
        <f>IF($AN10,AE10,Y10*AJ10+(1-AJ10)*AE10)</f>
        <v>11.479334195781153</v>
      </c>
      <c r="AQ10" s="52">
        <f>IF($AN10,AF10,Z10*AK10+(1-AK10)*AF10)</f>
        <v>6.2409967502453118E-2</v>
      </c>
      <c r="AR10" s="52">
        <f>IF($AN10,AG10,AA10*AL10+(1-AL10)*AG10)</f>
        <v>2.8402334257532968E-2</v>
      </c>
      <c r="AS10" s="52">
        <f>IF($AN10,AH10,AB10*AM10+(1-AM10)*AH10)</f>
        <v>7.0239784892437438</v>
      </c>
      <c r="AT10" s="56" cm="1">
        <f t="array" ref="AT10:AW10">_xlfn.XLOOKUP(CR10,rushingRates[player_display_name],rushingRates[[Yards per Carry]:[TD per Yard]],{0,0,0,0})</f>
        <v>3.4285714285714284</v>
      </c>
      <c r="AU10" s="13">
        <v>1.4285714285714285E-2</v>
      </c>
      <c r="AV10" s="13">
        <v>7.1428571428571425E-2</v>
      </c>
      <c r="AW10" s="13">
        <v>4.1666666666666666E-3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3.4865438211088886</v>
      </c>
      <c r="BI10" s="13">
        <f>IF($BG10=1,AZ10,AU10*BD10+(1-BD10)*AZ10)</f>
        <v>1.6055936260205253E-2</v>
      </c>
      <c r="BJ10" s="13">
        <f>IF($BG10=1,BA10,AV10*BE10+(1-BE10)*BA10)</f>
        <v>6.8637496311354462E-2</v>
      </c>
      <c r="BK10" s="13">
        <f>IF($BG10=1,BB10,AW10*BF10+(1-BF10)*BB10)</f>
        <v>4.4998540937135232E-3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1.0318063498916962E-2</v>
      </c>
      <c r="CM10" s="10">
        <f>CL10*CF10</f>
        <v>7.936971922243817E-3</v>
      </c>
      <c r="CN10" s="5">
        <f>CM10/SUM($CM$10:$CM$35)</f>
        <v>2.3830875625596442E-5</v>
      </c>
      <c r="CO10" s="19">
        <f>CN10*(SUM($CU$10:$CU$35))</f>
        <v>7.3671230186183583E-3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Will Levis</v>
      </c>
      <c r="CS10" s="10">
        <f>T10*$CS$3</f>
        <v>479.87827093953865</v>
      </c>
      <c r="CT10" s="18">
        <f>AO10</f>
        <v>0.611962777264767</v>
      </c>
      <c r="CU10" s="20">
        <f>CT10*CS10</f>
        <v>293.66763943317443</v>
      </c>
      <c r="CV10" s="21">
        <f>AS10</f>
        <v>7.0239784892437438</v>
      </c>
      <c r="CW10" s="10">
        <f>CV10*CS10</f>
        <v>3370.6546525348008</v>
      </c>
      <c r="CX10" s="22">
        <f>CS10*AC10</f>
        <v>21.159820137332908</v>
      </c>
      <c r="CY10" s="19">
        <f>AA10*CS10</f>
        <v>13.809446645742121</v>
      </c>
      <c r="CZ10" s="13" t="str">
        <f>""</f>
        <v/>
      </c>
      <c r="DA10" s="10">
        <f>$CS$4*U10</f>
        <v>43.9040520525635</v>
      </c>
      <c r="DB10" s="5">
        <f>DA10/SUM($DA$10:$DA$35)</f>
        <v>8.8386254191367017E-2</v>
      </c>
      <c r="DC10" s="77">
        <f t="shared" ref="DC10:DC35" si="5">BH10</f>
        <v>3.4865438211088886</v>
      </c>
      <c r="DD10" s="10">
        <f>DC10*DA10</f>
        <v>153.07340140550829</v>
      </c>
      <c r="DE10" s="22">
        <f>AX10*DD10</f>
        <v>1.6713138100323965</v>
      </c>
      <c r="DF10" s="19">
        <f>DA10*BJ10</f>
        <v>3.0134642108113416</v>
      </c>
      <c r="DG10" s="13" t="str">
        <f>""</f>
        <v/>
      </c>
      <c r="DH10" s="20">
        <f>V10*$CS$3</f>
        <v>1.0318063498916962E-2</v>
      </c>
      <c r="DI10" s="5">
        <f>DH10/SUM($DH$10:$DH$35)</f>
        <v>2.0403289459298403E-5</v>
      </c>
      <c r="DJ10" s="20">
        <f>CO10</f>
        <v>7.3671230186183583E-3</v>
      </c>
      <c r="DK10" s="77" cm="1">
        <f t="array" ref="DK10:DK35">CK10:CK35</f>
        <v>1.3</v>
      </c>
      <c r="DL10" s="77">
        <f>CI10</f>
        <v>0</v>
      </c>
      <c r="DM10" s="10">
        <f>DK10*DH10</f>
        <v>1.3413482548592051E-2</v>
      </c>
      <c r="DN10" s="19">
        <f>BR10*DM10</f>
        <v>3.9322913008901778E-4</v>
      </c>
      <c r="DO10" s="19">
        <f>DL10*DJ10</f>
        <v>0</v>
      </c>
      <c r="DP10" s="13" t="str">
        <f>""</f>
        <v/>
      </c>
      <c r="DQ10" s="10">
        <f>CW10*(1/25)+CX10*4-CY10</f>
        <v>205.65602000498154</v>
      </c>
      <c r="DR10" s="10">
        <f>DN10*6+DM10*0.1+DJ10*1-DO10*2</f>
        <v>1.1067846054011669E-2</v>
      </c>
      <c r="DS10" s="10">
        <f>DD10*0.1+DE10*6-DF10*2</f>
        <v>19.308294579122524</v>
      </c>
      <c r="DT10" s="33">
        <f>SUM(DQ10:DS10)</f>
        <v>224.97538243015808</v>
      </c>
      <c r="DZ10" t="str" cm="1">
        <f t="array" ref="DZ10:DZ35">_xlfn.EXPAND(CS1,ROWS($CS$10:$CS$35),,CS1)</f>
        <v>TEN</v>
      </c>
      <c r="EA10" t="str" cm="1">
        <f t="array" ref="EA10:EA35">_xlfn.EXPAND(CS2,ROWS($CS$10:$CS$35),,CS2)</f>
        <v>Tennessee Titans</v>
      </c>
      <c r="EB10" t="s">
        <v>348</v>
      </c>
      <c r="EC10" t="str" cm="1">
        <f t="array" ref="EC10:EC35">CR10:CR35</f>
        <v>Will Levis</v>
      </c>
      <c r="ED10" s="10" cm="1">
        <f t="array" ref="ED10:ED35">DT10:DT35</f>
        <v>224.97538243015808</v>
      </c>
      <c r="EE10" s="22" cm="1">
        <f t="array" ref="EE10:EE35">CX10:CX35</f>
        <v>21.159820137332908</v>
      </c>
      <c r="EF10" s="10" cm="1">
        <f t="array" ref="EF10:EF35">CW10:CW35</f>
        <v>3370.6546525348008</v>
      </c>
      <c r="EG10" s="10" cm="1">
        <f t="array" ref="EG10:EG35">DE10:DE35</f>
        <v>1.6713138100323965</v>
      </c>
      <c r="EH10" s="10" cm="1">
        <f t="array" ref="EH10:EH35">DD10:DD35</f>
        <v>153.07340140550829</v>
      </c>
      <c r="EI10" s="19" cm="1">
        <f t="array" ref="EI10:EI35">DN10:DN35</f>
        <v>3.9322913008901778E-4</v>
      </c>
      <c r="EJ10" s="10" cm="1">
        <f t="array" ref="EJ10:EJ35">DM10:DM35</f>
        <v>1.3413482548592051E-2</v>
      </c>
      <c r="EK10" s="19" cm="1">
        <f t="array" ref="EK10:EK35">CY10:CY35</f>
        <v>13.809446645742121</v>
      </c>
      <c r="EL10" s="19" cm="1">
        <f t="array" ref="EL10:EL35">DF10:DF35+DO10:DO35</f>
        <v>3.0134642108113416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3.3516318205904318E-2</v>
      </c>
      <c r="U11" s="5">
        <f t="shared" si="6"/>
        <v>3.0658577505175616E-2</v>
      </c>
      <c r="V11" s="5">
        <f t="shared" si="6"/>
        <v>3.6025282265038372E-4</v>
      </c>
      <c r="X11" s="5" cm="1">
        <f t="array" ref="X11:AB11">_xlfn.XLOOKUP(CR11,passingRates[Player Name],passingRates[[Comp. %]:[Yds per Att]],{0,0,0,0,0})</f>
        <v>0.60765550239234445</v>
      </c>
      <c r="Y11" s="13">
        <v>10.196850393700787</v>
      </c>
      <c r="Z11" s="13">
        <v>6.2992125984251968E-2</v>
      </c>
      <c r="AA11" s="13">
        <v>2.8708133971291867E-2</v>
      </c>
      <c r="AB11" s="13">
        <v>6.196172248803828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0.62630328533418589</v>
      </c>
      <c r="AP11" s="52">
        <f>IF($AN11,AE11,Y11*AJ11+(1-AJ11)*AE11)</f>
        <v>10.450768503937006</v>
      </c>
      <c r="AQ11" s="52">
        <f>IF($AN11,AF11,Z11*AK11+(1-AK11)*AF11)</f>
        <v>5.4726349831271094E-2</v>
      </c>
      <c r="AR11" s="52">
        <f>IF($AN11,AG11,AA11*AL11+(1-AL11)*AG11)</f>
        <v>2.7163572986490959E-2</v>
      </c>
      <c r="AS11" s="52">
        <f>IF($AN11,AH11,AB11*AM11+(1-AM11)*AH11)</f>
        <v>6.5453984766646496</v>
      </c>
      <c r="AT11" s="56" cm="1">
        <f t="array" ref="AT11:AW11">_xlfn.XLOOKUP(CR11,rushingRates[player_display_name],rushingRates[[Yards per Carry]:[TD per Yard]],{0,0,0,0})</f>
        <v>1.1153846153846154</v>
      </c>
      <c r="AU11" s="13">
        <v>0</v>
      </c>
      <c r="AV11" s="13">
        <v>0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3.7930288461538462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0.18218197154854993</v>
      </c>
      <c r="CM11" s="10">
        <f t="shared" ref="CM11:CM35" si="17">CL11*CF11</f>
        <v>0.12324074545931317</v>
      </c>
      <c r="CN11" s="5">
        <f t="shared" ref="CN11:CN35" si="18">CM11/SUM($CM$10:$CM$35)</f>
        <v>3.7003216161263642E-4</v>
      </c>
      <c r="CO11" s="19">
        <f t="shared" ref="CO11:CO35" si="19">CN11*(SUM($CU$10:$CU$35))</f>
        <v>0.11439245868571957</v>
      </c>
      <c r="CP11" s="65"/>
      <c r="CR11" t="str">
        <v>Brandon Allen</v>
      </c>
      <c r="CS11" s="10">
        <f>T11*$CS$3</f>
        <v>16.949399271538788</v>
      </c>
      <c r="CT11" s="18">
        <f>AO11</f>
        <v>0.62630328533418589</v>
      </c>
      <c r="CU11" s="20">
        <f t="shared" ref="CU11:CU35" si="20">CT11*CS11</f>
        <v>10.6154644482056</v>
      </c>
      <c r="CV11" s="21">
        <f t="shared" ref="CV11:CV35" si="21">AS11</f>
        <v>6.5453984766646496</v>
      </c>
      <c r="CW11" s="10">
        <f t="shared" ref="CW11:CW35" si="22">CV11*CS11</f>
        <v>110.94057217231091</v>
      </c>
      <c r="CX11" s="10">
        <f>CS11*AC11</f>
        <v>0.74736920119225214</v>
      </c>
      <c r="CY11" s="19">
        <f>AA11*CS11</f>
        <v>0.48658562502025227</v>
      </c>
      <c r="CZ11" s="13" t="str">
        <f>""</f>
        <v/>
      </c>
      <c r="DA11" s="10">
        <f>$CS$4*U11</f>
        <v>15.229017169688531</v>
      </c>
      <c r="DB11" s="5">
        <f t="shared" ref="DB11:DB35" si="23">DA11/SUM($DA$10:$DA$35)</f>
        <v>3.0658577505175626E-2</v>
      </c>
      <c r="DC11" s="77">
        <f t="shared" si="5"/>
        <v>3.7930288461538462</v>
      </c>
      <c r="DD11" s="10">
        <f>DC11*DA11</f>
        <v>57.764101423200799</v>
      </c>
      <c r="DE11" s="22">
        <f>AX11*DD11</f>
        <v>0.63069050237511404</v>
      </c>
      <c r="DF11" s="19">
        <f>DA11*BJ11</f>
        <v>0.23557385934361946</v>
      </c>
      <c r="DG11" s="13" t="str">
        <f>""</f>
        <v/>
      </c>
      <c r="DH11" s="20">
        <f>V11*$CS$3</f>
        <v>0.18218197154854993</v>
      </c>
      <c r="DI11" s="5">
        <f t="shared" ref="DI11:DI35" si="24">DH11/SUM($DH$10:$DH$35)</f>
        <v>3.6025282265038377E-4</v>
      </c>
      <c r="DJ11" s="20">
        <f>CO11</f>
        <v>0.11439245868571957</v>
      </c>
      <c r="DK11" s="77">
        <v>1.4782608695652175</v>
      </c>
      <c r="DL11" s="77">
        <f>BO11</f>
        <v>0</v>
      </c>
      <c r="DM11" s="10">
        <f>DK11*DH11</f>
        <v>0.26931247968046512</v>
      </c>
      <c r="DN11" s="19">
        <f>BR11*DM11</f>
        <v>7.8951541274403462E-3</v>
      </c>
      <c r="DO11" s="19">
        <f>DL11*DJ11</f>
        <v>0</v>
      </c>
      <c r="DP11" s="13" t="str">
        <f>""</f>
        <v/>
      </c>
      <c r="DQ11" s="10">
        <f>CW11*(1/25)+CX11*4-CY11</f>
        <v>6.9405140666411924</v>
      </c>
      <c r="DR11" s="10">
        <f>DN11*6+DM11*0.1+DJ11*1-DO11*2</f>
        <v>0.18869463141840814</v>
      </c>
      <c r="DS11" s="10">
        <f>DD11*0.1+DE11*6-DF11*2</f>
        <v>9.0894054378835261</v>
      </c>
      <c r="DT11" s="33">
        <f t="shared" ref="DT11:DT35" si="25">SUM(DQ11:DS11)</f>
        <v>16.218614135943128</v>
      </c>
      <c r="DZ11" t="str">
        <v>TEN</v>
      </c>
      <c r="EA11" t="str">
        <v>Tennessee Titans</v>
      </c>
      <c r="EB11" t="s">
        <v>348</v>
      </c>
      <c r="EC11" t="str">
        <v>Brandon Allen</v>
      </c>
      <c r="ED11" s="10">
        <v>16.218614135943128</v>
      </c>
      <c r="EE11">
        <v>0.74736920119225214</v>
      </c>
      <c r="EF11">
        <v>110.94057217231091</v>
      </c>
      <c r="EG11">
        <v>0.63069050237511404</v>
      </c>
      <c r="EH11">
        <v>57.764101423200799</v>
      </c>
      <c r="EI11">
        <v>7.8951541274403462E-3</v>
      </c>
      <c r="EJ11">
        <v>0.26931247968046512</v>
      </c>
      <c r="EK11">
        <v>0.48658562502025227</v>
      </c>
      <c r="EL11">
        <v>0.23557385934361946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5.5860530343173863E-3</v>
      </c>
      <c r="U12" s="5">
        <f t="shared" si="6"/>
        <v>1.3730526168978182E-2</v>
      </c>
      <c r="V12" s="5">
        <f t="shared" si="6"/>
        <v>2.2623189975660027E-5</v>
      </c>
      <c r="X12" s="5" cm="1">
        <f t="array" ref="X12:AB12">_xlfn.XLOOKUP(CR12,passingRates[Player Name],passingRates[[Comp. %]:[Yds per Att]],{0,0,0,0,0})</f>
        <v>0.6026200873362445</v>
      </c>
      <c r="Y12" s="13">
        <v>8.6594202898550723</v>
      </c>
      <c r="Z12" s="13">
        <v>3.6231884057971016E-2</v>
      </c>
      <c r="AA12" s="13">
        <v>5.6768558951965066E-2</v>
      </c>
      <c r="AB12" s="13">
        <v>5.2183406113537121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0.66666666666666663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1.1440680248279367E-2</v>
      </c>
      <c r="CM12" s="10">
        <f t="shared" si="17"/>
        <v>1.1440680248279367E-2</v>
      </c>
      <c r="CN12" s="5">
        <f t="shared" si="18"/>
        <v>3.4350811712571427E-5</v>
      </c>
      <c r="CO12" s="19">
        <f t="shared" si="19"/>
        <v>1.0619276423233664E-2</v>
      </c>
      <c r="CP12" s="65"/>
      <c r="CR12" t="str">
        <v>Tim Boyle</v>
      </c>
      <c r="CS12" s="10">
        <f>T12*$CS$3</f>
        <v>2.8248998785897981</v>
      </c>
      <c r="CT12" s="18">
        <f>AO12</f>
        <v>0.60354446997046274</v>
      </c>
      <c r="CU12" s="20">
        <f t="shared" si="20"/>
        <v>1.7049526999431042</v>
      </c>
      <c r="CV12" s="21">
        <f t="shared" si="21"/>
        <v>6.2527075812274369</v>
      </c>
      <c r="CW12" s="10">
        <f t="shared" si="22"/>
        <v>17.663272887066896</v>
      </c>
      <c r="CX12" s="10">
        <f>CS12*AC12</f>
        <v>0.12456153353204204</v>
      </c>
      <c r="CY12" s="19">
        <f>AA12*CS12</f>
        <v>0.1603654952911239</v>
      </c>
      <c r="CZ12" s="13" t="str">
        <f>""</f>
        <v/>
      </c>
      <c r="DA12" s="10">
        <f>$CS$4*U12</f>
        <v>6.8203561871364338</v>
      </c>
      <c r="DB12" s="5">
        <f t="shared" si="23"/>
        <v>1.3730526168978185E-2</v>
      </c>
      <c r="DC12" s="77">
        <f t="shared" si="5"/>
        <v>3.9164785553047405</v>
      </c>
      <c r="DD12" s="10">
        <f>DC12*DA12</f>
        <v>26.711778746459849</v>
      </c>
      <c r="DE12" s="22">
        <f>AX12*DD12</f>
        <v>0.29164939368677095</v>
      </c>
      <c r="DF12" s="19">
        <f>DA12*BJ12</f>
        <v>7.6979189471065843E-2</v>
      </c>
      <c r="DG12" s="13" t="str">
        <f>""</f>
        <v/>
      </c>
      <c r="DH12" s="20">
        <f>V12*$CS$3</f>
        <v>1.1440680248279367E-2</v>
      </c>
      <c r="DI12" s="5">
        <f t="shared" si="24"/>
        <v>2.262318997566003E-5</v>
      </c>
      <c r="DJ12" s="20">
        <f>CO12</f>
        <v>1.0619276423233664E-2</v>
      </c>
      <c r="DK12" s="77">
        <v>1</v>
      </c>
      <c r="DL12" s="77">
        <f>BO12</f>
        <v>0</v>
      </c>
      <c r="DM12" s="10">
        <f>DK12*DH12</f>
        <v>1.1440680248279367E-2</v>
      </c>
      <c r="DN12" s="19">
        <f>BR12*DM12</f>
        <v>3.3539453496584466E-4</v>
      </c>
      <c r="DO12" s="19">
        <f>DL12*DJ12</f>
        <v>0</v>
      </c>
      <c r="DP12" s="13" t="str">
        <f>""</f>
        <v/>
      </c>
      <c r="DQ12" s="10">
        <f>CW12*(1/25)+CX12*4-CY12</f>
        <v>1.0444115543197201</v>
      </c>
      <c r="DR12" s="10">
        <f>DN12*6+DM12*0.1+DJ12*1-DO12*2</f>
        <v>1.3775711657856668E-2</v>
      </c>
      <c r="DS12" s="10">
        <f>DD12*0.1+DE12*6-DF12*2</f>
        <v>4.2671158578244794</v>
      </c>
      <c r="DT12" s="33">
        <f t="shared" si="25"/>
        <v>5.3253031238020565</v>
      </c>
      <c r="DZ12" t="str">
        <v>TEN</v>
      </c>
      <c r="EA12" t="str">
        <v>Tennessee Titans</v>
      </c>
      <c r="EB12" t="s">
        <v>348</v>
      </c>
      <c r="EC12" t="str">
        <v>Tim Boyle</v>
      </c>
      <c r="ED12" s="10">
        <v>5.3253031238020565</v>
      </c>
      <c r="EE12">
        <v>0.12456153353204204</v>
      </c>
      <c r="EF12">
        <v>17.663272887066896</v>
      </c>
      <c r="EG12">
        <v>0.29164939368677095</v>
      </c>
      <c r="EH12">
        <v>26.711778746459849</v>
      </c>
      <c r="EI12">
        <v>3.3539453496584466E-4</v>
      </c>
      <c r="EJ12">
        <v>1.1440680248279367E-2</v>
      </c>
      <c r="EK12">
        <v>0.1603654952911239</v>
      </c>
      <c r="EL12">
        <v>7.6979189471065843E-2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5.5860530343173863E-3</v>
      </c>
      <c r="U13" s="5">
        <f t="shared" si="6"/>
        <v>9.8114544909502985E-3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2.8248998785897981</v>
      </c>
      <c r="CT13" s="18">
        <f>AO13</f>
        <v>0.55531914893617018</v>
      </c>
      <c r="CU13" s="20">
        <f t="shared" si="20"/>
        <v>1.568720996408377</v>
      </c>
      <c r="CV13" s="21">
        <f t="shared" si="21"/>
        <v>6.3808510638297875</v>
      </c>
      <c r="CW13" s="10">
        <f t="shared" si="22"/>
        <v>18.025265395512349</v>
      </c>
      <c r="CX13" s="10">
        <f>CS13*AC13</f>
        <v>0.12456153353204204</v>
      </c>
      <c r="CY13" s="19">
        <f>AA13*CS13</f>
        <v>0</v>
      </c>
      <c r="CZ13" s="13" t="str">
        <f>""</f>
        <v/>
      </c>
      <c r="DA13" s="10">
        <f>$CS$4*U13</f>
        <v>4.8736380178459244</v>
      </c>
      <c r="DB13" s="5">
        <f t="shared" si="23"/>
        <v>9.8114544909503019E-3</v>
      </c>
      <c r="DC13" s="77">
        <f t="shared" si="5"/>
        <v>3.6753246753246751</v>
      </c>
      <c r="DD13" s="10">
        <f>DC13*DA13</f>
        <v>17.912202065589565</v>
      </c>
      <c r="DE13" s="22">
        <f>AX13*DD13</f>
        <v>0.19557225752764509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1.2192567499486622</v>
      </c>
      <c r="DR13" s="10">
        <f>DN13*6+DM13*0.1+DJ13*1-DO13*2</f>
        <v>0</v>
      </c>
      <c r="DS13" s="10">
        <f>DD13*0.1+DE13*6-DF13*2</f>
        <v>2.9646537517248275</v>
      </c>
      <c r="DT13" s="33">
        <f t="shared" si="25"/>
        <v>4.1839105016734894</v>
      </c>
      <c r="DZ13" t="str">
        <v>TEN</v>
      </c>
      <c r="EA13" t="str">
        <v>Tennessee Titans</v>
      </c>
      <c r="EB13" t="s">
        <v>348</v>
      </c>
      <c r="EC13" t="str">
        <v>All Other</v>
      </c>
      <c r="ED13" s="10">
        <v>4.1839105016734894</v>
      </c>
      <c r="EE13">
        <v>0.12456153353204204</v>
      </c>
      <c r="EF13">
        <v>18.025265395512349</v>
      </c>
      <c r="EG13">
        <v>0.19557225752764509</v>
      </c>
      <c r="EH13">
        <v>17.912202065589565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5.5860530343173863E-3</v>
      </c>
      <c r="U14" s="5">
        <f t="shared" si="6"/>
        <v>1.6055107348827761E-2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2.8248998785897981</v>
      </c>
      <c r="CT14" s="18">
        <f>AO14</f>
        <v>0.5</v>
      </c>
      <c r="CU14" s="20">
        <f t="shared" si="20"/>
        <v>1.412449939294899</v>
      </c>
      <c r="CV14" s="21">
        <f t="shared" si="21"/>
        <v>6.384615384615385</v>
      </c>
      <c r="CW14" s="10">
        <f t="shared" si="22"/>
        <v>18.035899224842559</v>
      </c>
      <c r="CX14" s="10">
        <f>CS14*AC14</f>
        <v>0.12456153353204204</v>
      </c>
      <c r="CY14" s="19">
        <f>AA14*CS14</f>
        <v>0</v>
      </c>
      <c r="CZ14" s="13" t="str">
        <f>""</f>
        <v/>
      </c>
      <c r="DA14" s="10">
        <f>$CS$4*U14</f>
        <v>7.9750440292024214</v>
      </c>
      <c r="DB14" s="5">
        <f t="shared" si="23"/>
        <v>1.6055107348827768E-2</v>
      </c>
      <c r="DC14" s="77">
        <f t="shared" si="5"/>
        <v>4.7142857142857144</v>
      </c>
      <c r="DD14" s="10">
        <f>DC14*DA14</f>
        <v>37.596636137668561</v>
      </c>
      <c r="DE14" s="22">
        <f>AX14*DD14</f>
        <v>0.41049442039371448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1.2196821031218705</v>
      </c>
      <c r="DR14" s="10">
        <f>DN14*6+DM14*0.1+DJ14*1-DO14*2</f>
        <v>0</v>
      </c>
      <c r="DS14" s="10">
        <f>DD14*0.1+DE14*6-DF14*2</f>
        <v>6.2226301361291432</v>
      </c>
      <c r="DT14" s="33">
        <f t="shared" si="25"/>
        <v>7.4423122392510139</v>
      </c>
      <c r="DZ14" t="str">
        <v>TEN</v>
      </c>
      <c r="EA14" t="str">
        <v>Tennessee Titans</v>
      </c>
      <c r="EB14" t="s">
        <v>348</v>
      </c>
      <c r="EC14">
        <v>0</v>
      </c>
      <c r="ED14" s="10">
        <v>7.4423122392510139</v>
      </c>
      <c r="EE14">
        <v>0.12456153353204204</v>
      </c>
      <c r="EF14">
        <v>18.035899224842559</v>
      </c>
      <c r="EG14">
        <v>0.41049442039371448</v>
      </c>
      <c r="EH14">
        <v>37.596636137668561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TEN</v>
      </c>
      <c r="EA15" t="str">
        <v>Tennessee Titans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TEN</v>
      </c>
      <c r="EA16" t="str">
        <v>Tennessee Titans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0.42603408918431784</v>
      </c>
      <c r="H17" s="5">
        <v>0.10602918955671066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0.42854490152093688</v>
      </c>
      <c r="R17" s="5">
        <f t="shared" si="1"/>
        <v>0.10485929067244361</v>
      </c>
      <c r="S17" s="5"/>
      <c r="T17" s="5">
        <f t="shared" si="6"/>
        <v>3.3339163639835495E-5</v>
      </c>
      <c r="U17" s="5">
        <f t="shared" si="6"/>
        <v>0.45665615904363077</v>
      </c>
      <c r="V17" s="5">
        <f t="shared" si="6"/>
        <v>9.23860287386081E-2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4.5225409836065573</v>
      </c>
      <c r="AU17" s="13">
        <v>2.7663934426229508E-2</v>
      </c>
      <c r="AV17" s="13">
        <v>3.0737704918032786E-3</v>
      </c>
      <c r="AW17" s="117">
        <v>6.1169007702763937E-3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4.5112607640626958</v>
      </c>
      <c r="BI17" s="13">
        <f t="shared" si="13"/>
        <v>2.8317746136278313E-2</v>
      </c>
      <c r="BJ17" s="13">
        <f t="shared" si="14"/>
        <v>3.1719277937679886E-3</v>
      </c>
      <c r="BK17" s="13">
        <f t="shared" si="15"/>
        <v>6.2808133574810965E-3</v>
      </c>
      <c r="BL17" s="55" cm="1">
        <f t="array" ref="BL17:BQ17">_xlfn.XLOOKUP(CR17,Receiving[Player Name],Receiving[[Rep Conv %]:[Yards per Target]],{0,0,0,0,0,0})</f>
        <v>0.76595744680851063</v>
      </c>
      <c r="BM17" s="13">
        <v>7.0092592592592595</v>
      </c>
      <c r="BN17" s="13">
        <v>1.4184397163120567E-2</v>
      </c>
      <c r="BO17" s="13">
        <v>0</v>
      </c>
      <c r="BP17" s="13">
        <v>2.6420079260237781E-3</v>
      </c>
      <c r="BQ17" s="13">
        <v>5.3687943262411348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0.76729195518066218</v>
      </c>
      <c r="CG17" s="13">
        <f>IF($CE17=1,BT17,BZ17*BM17+(1-BZ17)*BT17)</f>
        <v>7.0445045772751751</v>
      </c>
      <c r="CH17" s="13">
        <f>IF($CE17=1,BU17,CA17*BN17+(1-CA17)*BU17)</f>
        <v>1.5863024046330103E-2</v>
      </c>
      <c r="CI17" s="13">
        <f>IF($CE17=1,BV17,CB17*BO17+(1-CB17)*BV17)</f>
        <v>6.946688206785136E-4</v>
      </c>
      <c r="CJ17" s="13">
        <f>IF($CE17=1,BW17,CC17*BP17+(1-CC17)*BW17)</f>
        <v>2.9176478145862272E-3</v>
      </c>
      <c r="CK17" s="13">
        <f>IF($CE17=1,BX17,CD17*BQ17+(1-CD17)*BX17)</f>
        <v>4.9602347643763105</v>
      </c>
      <c r="CL17" s="56">
        <f>V17*$CS$3</f>
        <v>46.72015818034199</v>
      </c>
      <c r="CM17" s="10">
        <f t="shared" si="17"/>
        <v>35.848001516544414</v>
      </c>
      <c r="CN17" s="5">
        <f t="shared" si="18"/>
        <v>0.10763415493165197</v>
      </c>
      <c r="CO17" s="19">
        <f t="shared" si="19"/>
        <v>33.274230995306191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Tony Pollard</v>
      </c>
      <c r="CS17" s="10">
        <f>T17*$CS$3</f>
        <v>1.6859811165392102E-2</v>
      </c>
      <c r="CT17" s="18">
        <f>AO17</f>
        <v>0.52941176470588236</v>
      </c>
      <c r="CU17" s="20">
        <f t="shared" si="20"/>
        <v>8.9257823816781719E-3</v>
      </c>
      <c r="CV17" s="21">
        <f t="shared" si="21"/>
        <v>4.1764705882352944</v>
      </c>
      <c r="CW17" s="10">
        <f t="shared" si="22"/>
        <v>7.0414505455461129E-2</v>
      </c>
      <c r="CX17" s="10">
        <f>CS17*AC17</f>
        <v>6.1308404237789462E-3</v>
      </c>
      <c r="CY17" s="19">
        <f>AA17*CS17</f>
        <v>0</v>
      </c>
      <c r="CZ17" s="13" t="str">
        <f>""</f>
        <v/>
      </c>
      <c r="DA17" s="10">
        <f>$CS$4*U17</f>
        <v>226.83454526047271</v>
      </c>
      <c r="DB17" s="5">
        <f t="shared" si="23"/>
        <v>0.45665615904363088</v>
      </c>
      <c r="DC17" s="77">
        <f t="shared" si="5"/>
        <v>4.5112607640626958</v>
      </c>
      <c r="DD17" s="10">
        <f>DC17*DA17</f>
        <v>1023.3097839675743</v>
      </c>
      <c r="DE17" s="22">
        <f>AX17*DD17</f>
        <v>7.4648144853109875</v>
      </c>
      <c r="DF17" s="19">
        <f>DA17*BJ17</f>
        <v>0.71950279869841616</v>
      </c>
      <c r="DG17" s="13" t="str">
        <f>""</f>
        <v/>
      </c>
      <c r="DH17" s="20">
        <f>V17*$CS$3</f>
        <v>46.72015818034199</v>
      </c>
      <c r="DI17" s="5">
        <f t="shared" si="24"/>
        <v>9.2386028738608114E-2</v>
      </c>
      <c r="DJ17" s="20">
        <f>CO17</f>
        <v>33.274230995306191</v>
      </c>
      <c r="DK17" s="77">
        <v>4.9602347643763105</v>
      </c>
      <c r="DL17" s="77">
        <f>BO17</f>
        <v>0</v>
      </c>
      <c r="DM17" s="10">
        <f>DK17*DH17</f>
        <v>231.74295280329261</v>
      </c>
      <c r="DN17" s="19">
        <f>BR17*DM17</f>
        <v>1.2036288657485983</v>
      </c>
      <c r="DO17" s="19">
        <f>DL17*DJ17</f>
        <v>0</v>
      </c>
      <c r="DP17" s="13" t="str">
        <f>""</f>
        <v/>
      </c>
      <c r="DQ17" s="10">
        <f>CW17*(1/25)+CX17*4-CY17</f>
        <v>2.7339941913334231E-2</v>
      </c>
      <c r="DR17" s="10">
        <f>DN17*6+DM17*0.1+DJ17*1-DO17*2</f>
        <v>63.670299470127041</v>
      </c>
      <c r="DS17" s="10">
        <f>DD17*0.1+DE17*6-DF17*2</f>
        <v>145.68085971122653</v>
      </c>
      <c r="DT17" s="33">
        <f t="shared" si="25"/>
        <v>209.37849912326692</v>
      </c>
      <c r="DZ17" t="str">
        <v>TEN</v>
      </c>
      <c r="EA17" t="str">
        <v>Tennessee Titans</v>
      </c>
      <c r="EB17" t="s">
        <v>349</v>
      </c>
      <c r="EC17" t="str">
        <v>Tony Pollard</v>
      </c>
      <c r="ED17" s="10">
        <v>209.37849912326692</v>
      </c>
      <c r="EE17">
        <v>6.1308404237789462E-3</v>
      </c>
      <c r="EF17">
        <v>7.0414505455461129E-2</v>
      </c>
      <c r="EG17">
        <v>7.4648144853109875</v>
      </c>
      <c r="EH17">
        <v>1023.3097839675743</v>
      </c>
      <c r="EI17">
        <v>1.2036288657485983</v>
      </c>
      <c r="EJ17">
        <v>231.74295280329261</v>
      </c>
      <c r="EK17">
        <v>0</v>
      </c>
      <c r="EL17">
        <v>0.71950279869841616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0.19985919362593585</v>
      </c>
      <c r="H18" s="5">
        <v>0.12314490062581666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0.20052013339450042</v>
      </c>
      <c r="R18" s="5">
        <f t="shared" si="1"/>
        <v>0.11646670834227106</v>
      </c>
      <c r="S18" s="5"/>
      <c r="T18" s="5">
        <f t="shared" si="6"/>
        <v>4.1673954549794368E-6</v>
      </c>
      <c r="U18" s="5">
        <f t="shared" si="6"/>
        <v>0.21367365147004411</v>
      </c>
      <c r="V18" s="5">
        <f t="shared" si="6"/>
        <v>0.102612716479378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4.1576086956521738</v>
      </c>
      <c r="AU18" s="13">
        <v>3.2608695652173912E-2</v>
      </c>
      <c r="AV18" s="13">
        <v>0</v>
      </c>
      <c r="AW18" s="13">
        <v>7.8431372549019607E-3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4.1667957020317052</v>
      </c>
      <c r="BI18" s="13">
        <f t="shared" si="13"/>
        <v>3.2344959263917686E-2</v>
      </c>
      <c r="BJ18" s="13">
        <f t="shared" si="14"/>
        <v>4.2350794891842571E-4</v>
      </c>
      <c r="BK18" s="13">
        <f t="shared" si="15"/>
        <v>7.7641178364601078E-3</v>
      </c>
      <c r="BL18" s="55" cm="1">
        <f t="array" ref="BL18:BQ18">_xlfn.XLOOKUP(CR18,Receiving[Player Name],Receiving[[Rep Conv %]:[Yards per Target]],{0,0,0,0,0,0})</f>
        <v>0.78095238095238095</v>
      </c>
      <c r="BM18" s="13">
        <v>7.4268292682926829</v>
      </c>
      <c r="BN18" s="13">
        <v>1.9047619047619049E-2</v>
      </c>
      <c r="BO18" s="13">
        <v>0</v>
      </c>
      <c r="BP18" s="13">
        <v>3.2840722495894909E-3</v>
      </c>
      <c r="BQ18" s="13">
        <v>5.8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0.78075431942688578</v>
      </c>
      <c r="CG18" s="13">
        <f>IF($CE18=1,BT18,BZ18*BM18+(1-BZ18)*BT18)</f>
        <v>7.4304000606952245</v>
      </c>
      <c r="CH18" s="13">
        <f>IF($CE18=1,BU18,CA18*BN18+(1-CA18)*BU18)</f>
        <v>1.9924146649810365E-2</v>
      </c>
      <c r="CI18" s="13">
        <f>IF($CE18=1,BV18,CB18*BO18+(1-CB18)*BV18)</f>
        <v>4.598322964565863E-4</v>
      </c>
      <c r="CJ18" s="13">
        <f>IF($CE18=1,BW18,CC18*BP18+(1-CC18)*BW18)</f>
        <v>3.4341165814104173E-3</v>
      </c>
      <c r="CK18" s="13">
        <f>IF($CE18=1,BX18,CD18*BQ18+(1-CD18)*BX18)</f>
        <v>5.3483743575872325</v>
      </c>
      <c r="CL18" s="56">
        <f>V18*$CS$3</f>
        <v>51.891854327836036</v>
      </c>
      <c r="CM18" s="10">
        <f t="shared" si="17"/>
        <v>40.514789409528724</v>
      </c>
      <c r="CN18" s="5">
        <f t="shared" si="18"/>
        <v>0.12164625462638137</v>
      </c>
      <c r="CO18" s="19">
        <f t="shared" si="19"/>
        <v>37.605958617154016</v>
      </c>
      <c r="CP18" s="65"/>
      <c r="CR18" t="str">
        <v>Tyjae Spears</v>
      </c>
      <c r="CS18" s="10">
        <f>T18*$CS$3</f>
        <v>2.1074763956740127E-3</v>
      </c>
      <c r="CT18" s="18">
        <f>AO18</f>
        <v>0.66666666666666674</v>
      </c>
      <c r="CU18" s="20">
        <f t="shared" si="20"/>
        <v>1.4049842637826754E-3</v>
      </c>
      <c r="CV18" s="21">
        <f t="shared" si="21"/>
        <v>6.666666666666667</v>
      </c>
      <c r="CW18" s="10">
        <f t="shared" si="22"/>
        <v>1.4049842637826751E-2</v>
      </c>
      <c r="CX18" s="10">
        <f>CS18*AC18</f>
        <v>7.6635505297236828E-4</v>
      </c>
      <c r="CY18" s="19">
        <f>AA18*CS18</f>
        <v>0</v>
      </c>
      <c r="CZ18" s="13" t="str">
        <f>""</f>
        <v/>
      </c>
      <c r="DA18" s="10">
        <f>$CS$4*U18</f>
        <v>106.13798720433181</v>
      </c>
      <c r="DB18" s="5">
        <f t="shared" si="23"/>
        <v>0.21367365147004419</v>
      </c>
      <c r="DC18" s="77">
        <f t="shared" si="5"/>
        <v>4.1667957020317052</v>
      </c>
      <c r="DD18" s="10">
        <f>DC18*DA18</f>
        <v>442.25530890530592</v>
      </c>
      <c r="DE18" s="22">
        <f>AX18*DD18</f>
        <v>3.2261529087721721</v>
      </c>
      <c r="DF18" s="19">
        <f>DA18*BJ18</f>
        <v>4.4950281263236677E-2</v>
      </c>
      <c r="DG18" s="13" t="str">
        <f>""</f>
        <v/>
      </c>
      <c r="DH18" s="20">
        <f>V18*$CS$3</f>
        <v>51.891854327836036</v>
      </c>
      <c r="DI18" s="5">
        <f t="shared" si="24"/>
        <v>0.102612716479378</v>
      </c>
      <c r="DJ18" s="20">
        <f>CO18</f>
        <v>37.605958617154016</v>
      </c>
      <c r="DK18" s="77">
        <v>5.3483743575872325</v>
      </c>
      <c r="DL18" s="77">
        <f>BO18</f>
        <v>0</v>
      </c>
      <c r="DM18" s="10">
        <f>DK18*DH18</f>
        <v>277.53706305465033</v>
      </c>
      <c r="DN18" s="19">
        <f>BR18*DM18</f>
        <v>1.4414747735229503</v>
      </c>
      <c r="DO18" s="19">
        <f>DL18*DJ18</f>
        <v>0</v>
      </c>
      <c r="DP18" s="13" t="str">
        <f>""</f>
        <v/>
      </c>
      <c r="DQ18" s="10">
        <f>CW18*(1/25)+CX18*4-CY18</f>
        <v>3.6274139174025432E-3</v>
      </c>
      <c r="DR18" s="10">
        <f>DN18*6+DM18*0.1+DJ18*1-DO18*2</f>
        <v>74.00851356375675</v>
      </c>
      <c r="DS18" s="10">
        <f>DD18*0.1+DE18*6-DF18*2</f>
        <v>63.492547780637153</v>
      </c>
      <c r="DT18" s="33">
        <f t="shared" si="25"/>
        <v>137.50468875831132</v>
      </c>
      <c r="DZ18" t="str">
        <v>TEN</v>
      </c>
      <c r="EA18" t="str">
        <v>Tennessee Titans</v>
      </c>
      <c r="EB18" t="s">
        <v>349</v>
      </c>
      <c r="EC18" t="str">
        <v>Tyjae Spears</v>
      </c>
      <c r="ED18" s="10">
        <v>137.50468875831132</v>
      </c>
      <c r="EE18">
        <v>7.6635505297236828E-4</v>
      </c>
      <c r="EF18">
        <v>1.4049842637826751E-2</v>
      </c>
      <c r="EG18">
        <v>3.2261529087721721</v>
      </c>
      <c r="EH18">
        <v>442.25530890530592</v>
      </c>
      <c r="EI18">
        <v>1.4414747735229503</v>
      </c>
      <c r="EJ18">
        <v>277.53706305465033</v>
      </c>
      <c r="EK18">
        <v>0</v>
      </c>
      <c r="EL18">
        <v>4.4950281263236677E-2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4.1673954549794384E-5</v>
      </c>
      <c r="U19" s="5">
        <f t="shared" si="6"/>
        <v>8.6568565428188263E-2</v>
      </c>
      <c r="V19" s="5">
        <f t="shared" si="6"/>
        <v>2.033004688175219E-2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3.6774193548387095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3.7177582274356467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0.83333333333333337</v>
      </c>
      <c r="BM19" s="13">
        <v>10.4</v>
      </c>
      <c r="BN19" s="13">
        <v>0</v>
      </c>
      <c r="BO19" s="13">
        <v>0</v>
      </c>
      <c r="BP19" s="13">
        <v>0</v>
      </c>
      <c r="BQ19" s="13">
        <v>8.6666666666666661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0.82694287184765825</v>
      </c>
      <c r="CG19" s="13">
        <f>IF($CE19=1,BT19,BZ19*BM19+(1-BZ19)*BT19)</f>
        <v>10.108762541806021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7.9299665551839462</v>
      </c>
      <c r="CL19" s="56">
        <f>V19*$CS$3</f>
        <v>10.28102429661315</v>
      </c>
      <c r="CM19" s="10">
        <f t="shared" si="17"/>
        <v>8.501819757376829</v>
      </c>
      <c r="CN19" s="5">
        <f t="shared" si="18"/>
        <v>2.5526839607618038E-2</v>
      </c>
      <c r="CO19" s="19">
        <f t="shared" si="19"/>
        <v>7.8914166067766933</v>
      </c>
      <c r="CP19" s="65"/>
      <c r="CR19" t="str">
        <v>Julius Chestnut</v>
      </c>
      <c r="CS19" s="10">
        <f>T19*$CS$3</f>
        <v>2.1074763956740135E-2</v>
      </c>
      <c r="CT19" s="18">
        <f>AO19</f>
        <v>0.5</v>
      </c>
      <c r="CU19" s="20">
        <f t="shared" si="20"/>
        <v>1.0537381978370067E-2</v>
      </c>
      <c r="CV19" s="21">
        <f t="shared" si="21"/>
        <v>2</v>
      </c>
      <c r="CW19" s="10">
        <f t="shared" si="22"/>
        <v>4.214952791348027E-2</v>
      </c>
      <c r="CX19" s="10">
        <f>CS19*AC19</f>
        <v>7.6635505297236858E-3</v>
      </c>
      <c r="CY19" s="19">
        <f>AA19*CS19</f>
        <v>0</v>
      </c>
      <c r="CZ19" s="13" t="str">
        <f>""</f>
        <v/>
      </c>
      <c r="DA19" s="10">
        <f>$CS$4*U19</f>
        <v>43.001152582458417</v>
      </c>
      <c r="DB19" s="5">
        <f t="shared" si="23"/>
        <v>8.656856542818829E-2</v>
      </c>
      <c r="DC19" s="77">
        <f t="shared" si="5"/>
        <v>3.7177582274356467</v>
      </c>
      <c r="DD19" s="10">
        <f>DC19*DA19</f>
        <v>159.86788880265038</v>
      </c>
      <c r="DE19" s="22">
        <f>AX19*DD19</f>
        <v>1.166200256038914</v>
      </c>
      <c r="DF19" s="19">
        <f>DA19*BJ19</f>
        <v>1.8513495067791333E-2</v>
      </c>
      <c r="DG19" s="13" t="str">
        <f>""</f>
        <v/>
      </c>
      <c r="DH19" s="20">
        <f>V19*$CS$3</f>
        <v>10.28102429661315</v>
      </c>
      <c r="DI19" s="5">
        <f t="shared" si="24"/>
        <v>2.033004688175219E-2</v>
      </c>
      <c r="DJ19" s="20">
        <f>CO19</f>
        <v>7.8914166067766933</v>
      </c>
      <c r="DK19" s="77">
        <v>7.9299665551839462</v>
      </c>
      <c r="DL19" s="77">
        <f>BO19</f>
        <v>0</v>
      </c>
      <c r="DM19" s="10">
        <f>DK19*DH19</f>
        <v>81.528178825175843</v>
      </c>
      <c r="DN19" s="19">
        <f>BR19*DM19</f>
        <v>0.42344187048134074</v>
      </c>
      <c r="DO19" s="19">
        <f>DL19*DJ19</f>
        <v>0</v>
      </c>
      <c r="DP19" s="13" t="str">
        <f>""</f>
        <v/>
      </c>
      <c r="DQ19" s="10">
        <f>CW19*(1/25)+CX19*4-CY19</f>
        <v>3.2340183235433952E-2</v>
      </c>
      <c r="DR19" s="10">
        <f>DN19*6+DM19*0.1+DJ19*1-DO19*2</f>
        <v>18.584885712182324</v>
      </c>
      <c r="DS19" s="10">
        <f>DD19*0.1+DE19*6-DF19*2</f>
        <v>22.946963426362938</v>
      </c>
      <c r="DT19" s="33">
        <f t="shared" si="25"/>
        <v>41.564189321780695</v>
      </c>
      <c r="DZ19" t="str">
        <v>TEN</v>
      </c>
      <c r="EA19" t="str">
        <v>Tennessee Titans</v>
      </c>
      <c r="EB19" t="s">
        <v>349</v>
      </c>
      <c r="EC19" t="str">
        <v>Julius Chestnut</v>
      </c>
      <c r="ED19" s="10">
        <v>41.564189321780695</v>
      </c>
      <c r="EE19">
        <v>7.6635505297236858E-3</v>
      </c>
      <c r="EF19">
        <v>4.214952791348027E-2</v>
      </c>
      <c r="EG19">
        <v>1.166200256038914</v>
      </c>
      <c r="EH19">
        <v>159.86788880265038</v>
      </c>
      <c r="EI19">
        <v>0.42344187048134074</v>
      </c>
      <c r="EJ19">
        <v>81.528178825175843</v>
      </c>
      <c r="EK19">
        <v>0</v>
      </c>
      <c r="EL19">
        <v>1.8513495067791333E-2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3.7015941943130667E-2</v>
      </c>
      <c r="V20" s="5">
        <f t="shared" si="6"/>
        <v>1.226522528749846E-2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6.2025965762720157</v>
      </c>
      <c r="CM20" s="10">
        <f t="shared" si="17"/>
        <v>4.7033907687370728</v>
      </c>
      <c r="CN20" s="5">
        <f t="shared" si="18"/>
        <v>1.4122000370723807E-2</v>
      </c>
      <c r="CO20" s="19">
        <f t="shared" si="19"/>
        <v>4.3657025295516165</v>
      </c>
      <c r="CP20" s="65"/>
      <c r="CR20" t="str">
        <v>Jabari Small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18.386907067327805</v>
      </c>
      <c r="DB20" s="5">
        <f t="shared" si="23"/>
        <v>3.7015941943130681E-2</v>
      </c>
      <c r="DC20" s="77">
        <f t="shared" si="5"/>
        <v>4.1828743545611013</v>
      </c>
      <c r="DD20" s="10">
        <f>DC20*DA20</f>
        <v>76.910122031623743</v>
      </c>
      <c r="DE20" s="22">
        <f>AX20*DD20</f>
        <v>0.56104202461812169</v>
      </c>
      <c r="DF20" s="19">
        <f>DA20*BJ20</f>
        <v>0.10285275037661852</v>
      </c>
      <c r="DG20" s="13" t="str">
        <f>""</f>
        <v/>
      </c>
      <c r="DH20" s="20">
        <f>V20*$CS$3</f>
        <v>6.2025965762720157</v>
      </c>
      <c r="DI20" s="5">
        <f t="shared" si="24"/>
        <v>1.2265225287498462E-2</v>
      </c>
      <c r="DJ20" s="20">
        <f>CO20</f>
        <v>4.3657025295516165</v>
      </c>
      <c r="DK20" s="77">
        <v>1.3187500000000001</v>
      </c>
      <c r="DL20" s="77">
        <f>BO20</f>
        <v>0</v>
      </c>
      <c r="DM20" s="10">
        <f>DK20*DH20</f>
        <v>8.1796742349587213</v>
      </c>
      <c r="DN20" s="19">
        <f>BR20*DM20</f>
        <v>4.2483673840012087E-2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5.4385719960875614</v>
      </c>
      <c r="DS20" s="10">
        <f>DD20*0.1+DE20*6-DF20*2</f>
        <v>10.851558850117868</v>
      </c>
      <c r="DT20" s="33">
        <f t="shared" si="25"/>
        <v>16.290130846205429</v>
      </c>
      <c r="DZ20" t="str">
        <v>TEN</v>
      </c>
      <c r="EA20" t="str">
        <v>Tennessee Titans</v>
      </c>
      <c r="EB20" t="s">
        <v>349</v>
      </c>
      <c r="EC20" t="str">
        <v>Jabari Small</v>
      </c>
      <c r="ED20" s="10">
        <v>16.290130846205429</v>
      </c>
      <c r="EE20">
        <v>0</v>
      </c>
      <c r="EF20">
        <v>0</v>
      </c>
      <c r="EG20">
        <v>0.56104202461812169</v>
      </c>
      <c r="EH20">
        <v>76.910122031623743</v>
      </c>
      <c r="EI20">
        <v>4.2483673840012087E-2</v>
      </c>
      <c r="EJ20">
        <v>8.1796742349587213</v>
      </c>
      <c r="EK20">
        <v>0</v>
      </c>
      <c r="EL20">
        <v>0.10285275037661852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1.3957455132398003E-2</v>
      </c>
      <c r="V21" s="5">
        <f t="shared" si="6"/>
        <v>5.9140883865014364E-3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2.9907892858089911</v>
      </c>
      <c r="CM21" s="10">
        <f t="shared" si="17"/>
        <v>2.2207567669876149</v>
      </c>
      <c r="CN21" s="5">
        <f t="shared" si="18"/>
        <v>6.6678550494131102E-3</v>
      </c>
      <c r="CO21" s="19">
        <f t="shared" si="19"/>
        <v>2.0613136164656778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6.9330784776483361</v>
      </c>
      <c r="DB21" s="5">
        <f t="shared" si="23"/>
        <v>1.3957455132398008E-2</v>
      </c>
      <c r="DC21" s="77">
        <f t="shared" si="5"/>
        <v>3.481420313790256</v>
      </c>
      <c r="DD21" s="10">
        <f>DC21*DA21</f>
        <v>24.136960249186941</v>
      </c>
      <c r="DE21" s="22">
        <f>AX21*DD21</f>
        <v>0.17607369080448027</v>
      </c>
      <c r="DF21" s="19">
        <f>DA21*BJ21</f>
        <v>4.0075598136695582E-2</v>
      </c>
      <c r="DG21" s="13" t="str">
        <f>""</f>
        <v/>
      </c>
      <c r="DH21" s="20">
        <f>V21*$CS$3</f>
        <v>2.9907892858089911</v>
      </c>
      <c r="DI21" s="5">
        <f t="shared" si="24"/>
        <v>5.9140883865014373E-3</v>
      </c>
      <c r="DJ21" s="20">
        <f>CO21</f>
        <v>2.0613136164656778</v>
      </c>
      <c r="DK21" s="77">
        <v>1.3467432950191571</v>
      </c>
      <c r="DL21" s="77">
        <f>BO21</f>
        <v>0</v>
      </c>
      <c r="DM21" s="10">
        <f>DK21*DH21</f>
        <v>4.0278254174783923</v>
      </c>
      <c r="DN21" s="19">
        <f>BR21*DM21</f>
        <v>2.0919759932410815E-2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2.589614717807982</v>
      </c>
      <c r="DS21" s="10">
        <f>DD21*0.1+DE21*6-DF21*2</f>
        <v>3.389986973472185</v>
      </c>
      <c r="DT21" s="33">
        <f t="shared" si="25"/>
        <v>5.9796016912801671</v>
      </c>
      <c r="DZ21" t="str">
        <v>TEN</v>
      </c>
      <c r="EA21" t="str">
        <v>Tennessee Titans</v>
      </c>
      <c r="EB21" t="s">
        <v>349</v>
      </c>
      <c r="EC21" t="str">
        <v>All Other</v>
      </c>
      <c r="ED21" s="10">
        <v>5.9796016912801671</v>
      </c>
      <c r="EE21">
        <v>0</v>
      </c>
      <c r="EF21">
        <v>0</v>
      </c>
      <c r="EG21">
        <v>0.17607369080448027</v>
      </c>
      <c r="EH21">
        <v>24.136960249186941</v>
      </c>
      <c r="EI21">
        <v>2.0919759932410815E-2</v>
      </c>
      <c r="EJ21">
        <v>4.0278254174783923</v>
      </c>
      <c r="EK21">
        <v>0</v>
      </c>
      <c r="EL21">
        <v>4.0075598136695582E-2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TEN</v>
      </c>
      <c r="EA22" t="str">
        <v>Tennessee Titans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TEN</v>
      </c>
      <c r="EA23" t="str">
        <v>Tennessee Titans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1.7971559163513964E-2</v>
      </c>
      <c r="H24" s="5">
        <v>0.27460834595028788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1.7206208104707417E-2</v>
      </c>
      <c r="R24" s="5">
        <f t="shared" si="1"/>
        <v>0.27056558044603279</v>
      </c>
      <c r="S24" s="5"/>
      <c r="T24" s="5">
        <f t="shared" si="6"/>
        <v>7.9180513644609306E-5</v>
      </c>
      <c r="U24" s="5">
        <f t="shared" si="6"/>
        <v>1.8334883642098829E-2</v>
      </c>
      <c r="V24" s="5">
        <f t="shared" si="6"/>
        <v>0.23838116136841553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3.5909090909090908</v>
      </c>
      <c r="AU24" s="13">
        <v>4.5454545454545456E-2</v>
      </c>
      <c r="AV24" s="13">
        <v>4.5454545454545456E-2</v>
      </c>
      <c r="AW24" s="13">
        <v>1.2658227848101266E-2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3.7950515586108806</v>
      </c>
      <c r="BI24" s="13">
        <f t="shared" si="13"/>
        <v>4.7167239540120892E-2</v>
      </c>
      <c r="BJ24" s="13">
        <f t="shared" si="14"/>
        <v>4.1821737584449445E-2</v>
      </c>
      <c r="BK24" s="13">
        <f t="shared" si="15"/>
        <v>1.2503516174402251E-2</v>
      </c>
      <c r="BL24" s="55" cm="1">
        <f t="array" ref="BL24:BQ24">_xlfn.XLOOKUP(CR24,Receiving[Player Name],Receiving[[Rep Conv %]:[Yards per Target]],{0,0,0,0,0,0})</f>
        <v>0.57871396895787142</v>
      </c>
      <c r="BM24" s="13">
        <v>14.130268199233717</v>
      </c>
      <c r="BN24" s="13">
        <v>5.0997782705099776E-2</v>
      </c>
      <c r="BO24" s="13">
        <v>3.8314176245210726E-3</v>
      </c>
      <c r="BP24" s="13">
        <v>6.2364425162689807E-3</v>
      </c>
      <c r="BQ24" s="13">
        <v>8.1773835920177387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0.58673840856494952</v>
      </c>
      <c r="CG24" s="13">
        <f>IF($CE24=1,BT24,BZ24*BM24+(1-BZ24)*BT24)</f>
        <v>13.978323417173973</v>
      </c>
      <c r="CH24" s="13">
        <f>IF($CE24=1,BU24,CA24*BN24+(1-CA24)*BU24)</f>
        <v>5.1035181776239988E-2</v>
      </c>
      <c r="CI24" s="13">
        <f>IF($CE24=1,BV24,CB24*BO24+(1-CB24)*BV24)</f>
        <v>4.0100736148779544E-3</v>
      </c>
      <c r="CJ24" s="13">
        <f>IF($CE24=1,BW24,CC24*BP24+(1-CC24)*BW24)</f>
        <v>6.230990068871174E-3</v>
      </c>
      <c r="CK24" s="13">
        <f>IF($CE24=1,BX24,CD24*BQ24+(1-CD24)*BX24)</f>
        <v>7.5113998888110398</v>
      </c>
      <c r="CL24" s="56">
        <f>V24*$CS$3</f>
        <v>120.55075554613343</v>
      </c>
      <c r="CM24" s="10">
        <f t="shared" si="17"/>
        <v>70.731758460440588</v>
      </c>
      <c r="CN24" s="5">
        <f t="shared" si="18"/>
        <v>0.21237315126773967</v>
      </c>
      <c r="CO24" s="19">
        <f t="shared" si="19"/>
        <v>65.653447058428227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Calvin Ridley</v>
      </c>
      <c r="CS24" s="10">
        <f>T24*$CS$3</f>
        <v>4.0042051517806244E-2</v>
      </c>
      <c r="CT24" s="18">
        <f>AO24</f>
        <v>0.57777777777777783</v>
      </c>
      <c r="CU24" s="20">
        <f t="shared" si="20"/>
        <v>2.3135407543621388E-2</v>
      </c>
      <c r="CV24" s="21">
        <f t="shared" si="21"/>
        <v>11.911111111111111</v>
      </c>
      <c r="CW24" s="10">
        <f t="shared" si="22"/>
        <v>0.4769453247454255</v>
      </c>
      <c r="CX24" s="10">
        <f>CS24*AC24</f>
        <v>5.9078436665615771E-3</v>
      </c>
      <c r="CY24" s="19">
        <f>AA24*CS24</f>
        <v>0</v>
      </c>
      <c r="CZ24" s="13" t="str">
        <f>""</f>
        <v/>
      </c>
      <c r="DA24" s="10">
        <f>$CS$4*U24</f>
        <v>9.1074759663140803</v>
      </c>
      <c r="DB24" s="5">
        <f t="shared" si="23"/>
        <v>1.8334883642098836E-2</v>
      </c>
      <c r="DC24" s="77">
        <f t="shared" si="5"/>
        <v>3.7950515586108806</v>
      </c>
      <c r="DD24" s="10">
        <f>DC24*DA24</f>
        <v>34.563340860971387</v>
      </c>
      <c r="DE24" s="22">
        <f>AX24*DD24</f>
        <v>0.2668671615376827</v>
      </c>
      <c r="DF24" s="19">
        <f>DA24*BJ24</f>
        <v>0.38089046991986758</v>
      </c>
      <c r="DG24" s="13" t="str">
        <f>""</f>
        <v/>
      </c>
      <c r="DH24" s="20">
        <f>V24*$CS$3</f>
        <v>120.55075554613343</v>
      </c>
      <c r="DI24" s="5">
        <f t="shared" si="24"/>
        <v>0.23838116136841556</v>
      </c>
      <c r="DJ24" s="20">
        <f>CO24</f>
        <v>65.653447058428227</v>
      </c>
      <c r="DK24" s="77">
        <v>7.5113998888110398</v>
      </c>
      <c r="DL24" s="77">
        <f>BO24</f>
        <v>3.8314176245210726E-3</v>
      </c>
      <c r="DM24" s="10">
        <f>DK24*DH24</f>
        <v>905.5049318053135</v>
      </c>
      <c r="DN24" s="19">
        <f>BR24*DM24</f>
        <v>5.5068593949622047</v>
      </c>
      <c r="DO24" s="19">
        <f>DL24*DJ24</f>
        <v>0.25154577417022306</v>
      </c>
      <c r="DP24" s="13" t="str">
        <f>""</f>
        <v/>
      </c>
      <c r="DQ24" s="10">
        <f>CW24*(1/25)+CX24*4-CY24</f>
        <v>4.2709187656063324E-2</v>
      </c>
      <c r="DR24" s="10">
        <f>DN24*6+DM24*0.1+DJ24*1-DO24*2</f>
        <v>188.74200506039236</v>
      </c>
      <c r="DS24" s="10">
        <f>DD24*0.1+DE24*6-DF24*2</f>
        <v>4.2957561154835</v>
      </c>
      <c r="DT24" s="33">
        <f t="shared" si="25"/>
        <v>193.08047036353193</v>
      </c>
      <c r="DZ24" t="str">
        <v>TEN</v>
      </c>
      <c r="EA24" t="str">
        <v>Tennessee Titans</v>
      </c>
      <c r="EB24" t="s">
        <v>350</v>
      </c>
      <c r="EC24" t="str">
        <v>Calvin Ridley</v>
      </c>
      <c r="ED24" s="10">
        <v>193.08047036353193</v>
      </c>
      <c r="EE24">
        <v>5.9078436665615771E-3</v>
      </c>
      <c r="EF24">
        <v>0.4769453247454255</v>
      </c>
      <c r="EG24">
        <v>0.2668671615376827</v>
      </c>
      <c r="EH24">
        <v>34.563340860971387</v>
      </c>
      <c r="EI24">
        <v>5.5068593949622047</v>
      </c>
      <c r="EJ24">
        <v>905.5049318053135</v>
      </c>
      <c r="EK24">
        <v>0</v>
      </c>
      <c r="EL24">
        <v>0.63243624409009058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2.2675736961451248E-3</v>
      </c>
      <c r="H25" s="5">
        <v>0.15032679738562091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2.6259990032346647E-3</v>
      </c>
      <c r="R25" s="5">
        <f t="shared" si="1"/>
        <v>0.15107361376801376</v>
      </c>
      <c r="S25" s="5"/>
      <c r="T25" s="5">
        <f t="shared" si="6"/>
        <v>3.7506559094814936E-5</v>
      </c>
      <c r="U25" s="5">
        <f t="shared" si="6"/>
        <v>2.7982566452513452E-3</v>
      </c>
      <c r="V25" s="5">
        <f t="shared" si="6"/>
        <v>0.13310304822503383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6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5.9760919540229889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0.57608695652173914</v>
      </c>
      <c r="BM25" s="13">
        <v>13.188679245283019</v>
      </c>
      <c r="BN25" s="13">
        <v>1.0869565217391304E-2</v>
      </c>
      <c r="BO25" s="13">
        <v>0</v>
      </c>
      <c r="BP25" s="13">
        <v>1.4306151645207439E-3</v>
      </c>
      <c r="BQ25" s="13">
        <v>7.5978260869565215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0.58282687229426611</v>
      </c>
      <c r="CG25" s="13">
        <f>IF($CE25=1,BT25,BZ25*BM25+(1-BZ25)*BT25)</f>
        <v>13.164571554672847</v>
      </c>
      <c r="CH25" s="13">
        <f>IF($CE25=1,BU25,CA25*BN25+(1-CA25)*BU25)</f>
        <v>1.4968128376543269E-2</v>
      </c>
      <c r="CI25" s="13">
        <f>IF($CE25=1,BV25,CB25*BO25+(1-CB25)*BV25)</f>
        <v>5.0292397660818696E-4</v>
      </c>
      <c r="CJ25" s="13">
        <f>IF($CE25=1,BW25,CC25*BP25+(1-CC25)*BW25)</f>
        <v>1.9099452941093915E-3</v>
      </c>
      <c r="CK25" s="13">
        <f>IF($CE25=1,BX25,CD25*BQ25+(1-CD25)*BX25)</f>
        <v>6.9934469870328</v>
      </c>
      <c r="CL25" s="56">
        <f>V25*$CS$3</f>
        <v>67.310994446506811</v>
      </c>
      <c r="CM25" s="10">
        <f t="shared" si="17"/>
        <v>39.230656364274282</v>
      </c>
      <c r="CN25" s="5">
        <f t="shared" si="18"/>
        <v>0.11779062615900414</v>
      </c>
      <c r="CO25" s="19">
        <f t="shared" si="19"/>
        <v>36.414022169684763</v>
      </c>
      <c r="CP25" s="65"/>
      <c r="CR25" t="str">
        <v>Treylon Burks</v>
      </c>
      <c r="CS25" s="10">
        <f>T25*$CS$3</f>
        <v>1.8967287561066117E-2</v>
      </c>
      <c r="CT25" s="18">
        <f>AO25</f>
        <v>0.4</v>
      </c>
      <c r="CU25" s="20">
        <f t="shared" si="20"/>
        <v>7.5869150244264466E-3</v>
      </c>
      <c r="CV25" s="21">
        <f t="shared" si="21"/>
        <v>5.9</v>
      </c>
      <c r="CW25" s="10">
        <f t="shared" si="22"/>
        <v>0.11190699661029009</v>
      </c>
      <c r="CX25" s="10">
        <f>CS25*AC25</f>
        <v>2.7984522631081155E-3</v>
      </c>
      <c r="CY25" s="19">
        <f>AA25*CS25</f>
        <v>0</v>
      </c>
      <c r="CZ25" s="13" t="str">
        <f>""</f>
        <v/>
      </c>
      <c r="DA25" s="10">
        <f>$CS$4*U25</f>
        <v>1.3899763773623801</v>
      </c>
      <c r="DB25" s="5">
        <f t="shared" si="23"/>
        <v>2.7982566452513461E-3</v>
      </c>
      <c r="DC25" s="77">
        <f t="shared" si="5"/>
        <v>5.9760919540229889</v>
      </c>
      <c r="DD25" s="10">
        <f>DC25*DA25</f>
        <v>8.3066266450373423</v>
      </c>
      <c r="DE25" s="22">
        <f>AX25*DD25</f>
        <v>6.4136331138566288E-2</v>
      </c>
      <c r="DF25" s="19">
        <f>DA25*BJ25</f>
        <v>6.3906959878730102E-4</v>
      </c>
      <c r="DG25" s="13" t="str">
        <f>""</f>
        <v/>
      </c>
      <c r="DH25" s="20">
        <f>V25*$CS$3</f>
        <v>67.310994446506811</v>
      </c>
      <c r="DI25" s="5">
        <f t="shared" si="24"/>
        <v>0.13310304822503385</v>
      </c>
      <c r="DJ25" s="20">
        <f>CO25</f>
        <v>36.414022169684763</v>
      </c>
      <c r="DK25" s="77">
        <v>6.9934469870328</v>
      </c>
      <c r="DL25" s="77">
        <f>BO25</f>
        <v>0</v>
      </c>
      <c r="DM25" s="10">
        <f>DK25*DH25</f>
        <v>470.73587130610457</v>
      </c>
      <c r="DN25" s="19">
        <f>BR25*DM25</f>
        <v>2.8627963961272926</v>
      </c>
      <c r="DO25" s="19">
        <f>DL25*DJ25</f>
        <v>0</v>
      </c>
      <c r="DP25" s="13" t="str">
        <f>""</f>
        <v/>
      </c>
      <c r="DQ25" s="10">
        <f>CW25*(1/25)+CX25*4-CY25</f>
        <v>1.5670088916844065E-2</v>
      </c>
      <c r="DR25" s="10">
        <f>DN25*6+DM25*0.1+DJ25*1-DO25*2</f>
        <v>100.66438767705898</v>
      </c>
      <c r="DS25" s="10">
        <f>DD25*0.1+DE25*6-DF25*2</f>
        <v>1.2142025121375573</v>
      </c>
      <c r="DT25" s="33">
        <f t="shared" si="25"/>
        <v>101.89426027811339</v>
      </c>
      <c r="DZ25" t="str">
        <v>TEN</v>
      </c>
      <c r="EA25" t="str">
        <v>Tennessee Titans</v>
      </c>
      <c r="EB25" t="s">
        <v>350</v>
      </c>
      <c r="EC25" t="str">
        <v>Treylon Burks</v>
      </c>
      <c r="ED25" s="10">
        <v>101.89426027811339</v>
      </c>
      <c r="EE25">
        <v>2.7984522631081155E-3</v>
      </c>
      <c r="EF25">
        <v>0.11190699661029009</v>
      </c>
      <c r="EG25">
        <v>6.4136331138566288E-2</v>
      </c>
      <c r="EH25">
        <v>8.3066266450373423</v>
      </c>
      <c r="EI25">
        <v>2.8627963961272926</v>
      </c>
      <c r="EJ25">
        <v>470.73587130610457</v>
      </c>
      <c r="EK25">
        <v>0</v>
      </c>
      <c r="EL25">
        <v>6.3906959878730102E-4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0.11258531210009953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4.7352713149385395E-4</v>
      </c>
      <c r="R26" s="5">
        <f t="shared" si="1"/>
        <v>0.11183931943623943</v>
      </c>
      <c r="S26" s="5"/>
      <c r="T26" s="5">
        <f t="shared" si="6"/>
        <v>3.7506559094814936E-5</v>
      </c>
      <c r="U26" s="5">
        <f t="shared" si="6"/>
        <v>5.0458908810601527E-4</v>
      </c>
      <c r="V26" s="5">
        <f t="shared" si="6"/>
        <v>9.8535766485573578E-2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7.6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7.4397159090909089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0.5641025641025641</v>
      </c>
      <c r="BM26" s="13">
        <v>13.383116883116884</v>
      </c>
      <c r="BN26" s="13">
        <v>5.128205128205128E-2</v>
      </c>
      <c r="BO26" s="13">
        <v>0</v>
      </c>
      <c r="BP26" s="13">
        <v>6.7928190198932557E-3</v>
      </c>
      <c r="BQ26" s="13">
        <v>7.5494505494505493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0.57025444054364072</v>
      </c>
      <c r="CG26" s="13">
        <f>IF($CE26=1,BT26,BZ26*BM26+(1-BZ26)*BT26)</f>
        <v>13.288087968369659</v>
      </c>
      <c r="CH26" s="13">
        <f>IF($CE26=1,BU26,CA26*BN26+(1-CA26)*BU26)</f>
        <v>5.076297403455108E-2</v>
      </c>
      <c r="CI26" s="13">
        <f>IF($CE26=1,BV26,CB26*BO26+(1-CB26)*BV26)</f>
        <v>4.6948356807511736E-4</v>
      </c>
      <c r="CJ26" s="13">
        <f>IF($CE26=1,BW26,CC26*BP26+(1-CC26)*BW26)</f>
        <v>6.7061038905935734E-3</v>
      </c>
      <c r="CK26" s="13">
        <f>IF($CE26=1,BX26,CD26*BQ26+(1-CD26)*BX26)</f>
        <v>6.9543465923747609</v>
      </c>
      <c r="CL26" s="56">
        <f>V26*$CS$3</f>
        <v>49.830116733910351</v>
      </c>
      <c r="CM26" s="10">
        <f t="shared" si="17"/>
        <v>28.415845340320356</v>
      </c>
      <c r="CN26" s="5">
        <f t="shared" si="18"/>
        <v>8.5318996052328025E-2</v>
      </c>
      <c r="CO26" s="19">
        <f t="shared" si="19"/>
        <v>26.375679585495007</v>
      </c>
      <c r="CP26" s="65"/>
      <c r="CR26" t="str">
        <v>Van Jefferson</v>
      </c>
      <c r="CS26" s="10">
        <f>T26*$CS$3</f>
        <v>1.8967287561066117E-2</v>
      </c>
      <c r="CT26" s="18">
        <f>AO26</f>
        <v>0.45833333333333337</v>
      </c>
      <c r="CU26" s="20">
        <f t="shared" si="20"/>
        <v>8.6933401321553049E-3</v>
      </c>
      <c r="CV26" s="21">
        <f t="shared" si="21"/>
        <v>10.541666666666668</v>
      </c>
      <c r="CW26" s="10">
        <f t="shared" si="22"/>
        <v>0.19994682303957201</v>
      </c>
      <c r="CX26" s="10">
        <f>CS26*AC26</f>
        <v>2.7984522631081155E-3</v>
      </c>
      <c r="CY26" s="19">
        <f>AA26*CS26</f>
        <v>0</v>
      </c>
      <c r="CZ26" s="13" t="str">
        <f>""</f>
        <v/>
      </c>
      <c r="DA26" s="10">
        <f>$CS$4*U26</f>
        <v>0.25064424091779036</v>
      </c>
      <c r="DB26" s="5">
        <f t="shared" si="23"/>
        <v>5.0458908810601549E-4</v>
      </c>
      <c r="DC26" s="77">
        <f t="shared" si="5"/>
        <v>7.4397159090909089</v>
      </c>
      <c r="DD26" s="10">
        <f>DC26*DA26</f>
        <v>1.8647219466780995</v>
      </c>
      <c r="DE26" s="22">
        <f>AX26*DD26</f>
        <v>1.4397712737570727E-2</v>
      </c>
      <c r="DF26" s="19">
        <f>DA26*BJ26</f>
        <v>7.1205750260735882E-5</v>
      </c>
      <c r="DG26" s="13" t="str">
        <f>""</f>
        <v/>
      </c>
      <c r="DH26" s="20">
        <f>V26*$CS$3</f>
        <v>49.830116733910351</v>
      </c>
      <c r="DI26" s="5">
        <f t="shared" si="24"/>
        <v>9.8535766485573578E-2</v>
      </c>
      <c r="DJ26" s="20">
        <f>CO26</f>
        <v>26.375679585495007</v>
      </c>
      <c r="DK26" s="77">
        <v>6.9543465923747609</v>
      </c>
      <c r="DL26" s="77">
        <f>BO26</f>
        <v>0</v>
      </c>
      <c r="DM26" s="10">
        <f>DK26*DH26</f>
        <v>346.53590250610603</v>
      </c>
      <c r="DN26" s="19">
        <f>BR26*DM26</f>
        <v>2.1074700130045816</v>
      </c>
      <c r="DO26" s="19">
        <f>DL26*DJ26</f>
        <v>0</v>
      </c>
      <c r="DP26" s="13" t="str">
        <f>""</f>
        <v/>
      </c>
      <c r="DQ26" s="10">
        <f>CW26*(1/25)+CX26*4-CY26</f>
        <v>1.9191681974015343E-2</v>
      </c>
      <c r="DR26" s="10">
        <f>DN26*6+DM26*0.1+DJ26*1-DO26*2</f>
        <v>73.674089914133106</v>
      </c>
      <c r="DS26" s="10">
        <f>DD26*0.1+DE26*6-DF26*2</f>
        <v>0.27271605959271283</v>
      </c>
      <c r="DT26" s="33">
        <f t="shared" si="25"/>
        <v>73.965997655699837</v>
      </c>
      <c r="DZ26" t="str">
        <v>TEN</v>
      </c>
      <c r="EA26" t="str">
        <v>Tennessee Titans</v>
      </c>
      <c r="EB26" t="s">
        <v>350</v>
      </c>
      <c r="EC26" t="str">
        <v>Van Jefferson</v>
      </c>
      <c r="ED26" s="10">
        <v>73.965997655699837</v>
      </c>
      <c r="EE26">
        <v>2.7984522631081155E-3</v>
      </c>
      <c r="EF26">
        <v>0.19994682303957201</v>
      </c>
      <c r="EG26">
        <v>1.4397712737570727E-2</v>
      </c>
      <c r="EH26">
        <v>1.8647219466780995</v>
      </c>
      <c r="EI26">
        <v>2.1074700130045816</v>
      </c>
      <c r="EJ26">
        <v>346.53590250610603</v>
      </c>
      <c r="EK26">
        <v>0</v>
      </c>
      <c r="EL26">
        <v>7.1205750260735882E-5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3.1255465912345784E-4</v>
      </c>
      <c r="U27" s="5">
        <f t="shared" si="6"/>
        <v>4.3291450172731998E-3</v>
      </c>
      <c r="V27" s="5">
        <f t="shared" si="6"/>
        <v>5.2996236467357086E-2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0.66666666666666663</v>
      </c>
      <c r="BM27" s="13">
        <v>15.833333333333334</v>
      </c>
      <c r="BN27" s="13">
        <v>0</v>
      </c>
      <c r="BO27" s="13">
        <v>0</v>
      </c>
      <c r="BP27" s="13">
        <v>0</v>
      </c>
      <c r="BQ27" s="13">
        <v>10.555555555555555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0.66110562685093777</v>
      </c>
      <c r="CG27" s="13">
        <f>IF($CE27=1,BT27,BZ27*BM27+(1-BZ27)*BT27)</f>
        <v>15.47281098546042</v>
      </c>
      <c r="CH27" s="13">
        <f>IF($CE27=1,BU27,CA27*BN27+(1-CA27)*BU27)</f>
        <v>4.4422507403751223E-3</v>
      </c>
      <c r="CI27" s="13">
        <f>IF($CE27=1,BV27,CB27*BO27+(1-CB27)*BV27)</f>
        <v>6.7851373182552493E-4</v>
      </c>
      <c r="CJ27" s="13">
        <f>IF($CE27=1,BW27,CC27*BP27+(1-CC27)*BW27)</f>
        <v>5.9451461184801548E-4</v>
      </c>
      <c r="CK27" s="13">
        <f>IF($CE27=1,BX27,CD27*BQ27+(1-CD27)*BX27)</f>
        <v>9.6636510500807749</v>
      </c>
      <c r="CL27" s="56">
        <f>V27*$CS$3</f>
        <v>26.800508524109933</v>
      </c>
      <c r="CM27" s="10">
        <f t="shared" si="17"/>
        <v>17.717966987755599</v>
      </c>
      <c r="CN27" s="5">
        <f t="shared" si="18"/>
        <v>5.3198458021539746E-2</v>
      </c>
      <c r="CO27" s="19">
        <f t="shared" si="19"/>
        <v>16.445874285229035</v>
      </c>
      <c r="CP27" s="65"/>
      <c r="CR27" t="str">
        <v>Bryce Oliver</v>
      </c>
      <c r="CS27" s="10">
        <f>T27*$CS$3</f>
        <v>0.15806072967555099</v>
      </c>
      <c r="CT27" s="18">
        <f>AO27</f>
        <v>0.58823529411764708</v>
      </c>
      <c r="CU27" s="20">
        <f t="shared" si="20"/>
        <v>9.297689980914764E-2</v>
      </c>
      <c r="CV27" s="21">
        <f t="shared" si="21"/>
        <v>7.2352941176470598</v>
      </c>
      <c r="CW27" s="10">
        <f t="shared" si="22"/>
        <v>1.1436158676525161</v>
      </c>
      <c r="CX27" s="10">
        <f>CS27*AC27</f>
        <v>2.3320435525900966E-2</v>
      </c>
      <c r="CY27" s="19">
        <f>AA27*CS27</f>
        <v>0</v>
      </c>
      <c r="CZ27" s="13" t="str">
        <f>""</f>
        <v/>
      </c>
      <c r="DA27" s="10">
        <f>$CS$4*U27</f>
        <v>2.1504136578742243</v>
      </c>
      <c r="DB27" s="5">
        <f t="shared" si="23"/>
        <v>4.3291450172732015E-3</v>
      </c>
      <c r="DC27" s="77">
        <f t="shared" si="5"/>
        <v>5.8245033112582787</v>
      </c>
      <c r="DD27" s="10">
        <f>DC27*DA27</f>
        <v>12.525091470863448</v>
      </c>
      <c r="DE27" s="22">
        <f>AX27*DD27</f>
        <v>9.6707538263568968E-2</v>
      </c>
      <c r="DF27" s="19">
        <f>DA27*BJ27</f>
        <v>1.4241150052147183E-2</v>
      </c>
      <c r="DG27" s="13" t="str">
        <f>""</f>
        <v/>
      </c>
      <c r="DH27" s="20">
        <f>V27*$CS$3</f>
        <v>26.800508524109933</v>
      </c>
      <c r="DI27" s="5">
        <f t="shared" si="24"/>
        <v>5.2996236467357093E-2</v>
      </c>
      <c r="DJ27" s="20">
        <f>CO27</f>
        <v>16.445874285229035</v>
      </c>
      <c r="DK27" s="77">
        <v>9.6636510500807749</v>
      </c>
      <c r="DL27" s="77">
        <f>BO27</f>
        <v>0</v>
      </c>
      <c r="DM27" s="10">
        <f>DK27*DH27</f>
        <v>258.99076234171372</v>
      </c>
      <c r="DN27" s="19">
        <f>BR27*DM27</f>
        <v>1.5750612312695089</v>
      </c>
      <c r="DO27" s="19">
        <f>DL27*DJ27</f>
        <v>0</v>
      </c>
      <c r="DP27" s="13" t="str">
        <f>""</f>
        <v/>
      </c>
      <c r="DQ27" s="10">
        <f>CW27*(1/25)+CX27*4-CY27</f>
        <v>0.1390263768097045</v>
      </c>
      <c r="DR27" s="10">
        <f>DN27*6+DM27*0.1+DJ27*1-DO27*2</f>
        <v>51.795317907017463</v>
      </c>
      <c r="DS27" s="10">
        <f>DD27*0.1+DE27*6-DF27*2</f>
        <v>1.8042720765634641</v>
      </c>
      <c r="DT27" s="33">
        <f t="shared" si="25"/>
        <v>53.73861636039063</v>
      </c>
      <c r="DZ27" t="str">
        <v>TEN</v>
      </c>
      <c r="EA27" t="str">
        <v>Tennessee Titans</v>
      </c>
      <c r="EB27" t="s">
        <v>350</v>
      </c>
      <c r="EC27" t="str">
        <v>Bryce Oliver</v>
      </c>
      <c r="ED27" s="10">
        <v>53.73861636039063</v>
      </c>
      <c r="EE27">
        <v>2.3320435525900966E-2</v>
      </c>
      <c r="EF27">
        <v>1.1436158676525161</v>
      </c>
      <c r="EG27">
        <v>9.6707538263568968E-2</v>
      </c>
      <c r="EH27">
        <v>12.525091470863448</v>
      </c>
      <c r="EI27">
        <v>1.5750612312695089</v>
      </c>
      <c r="EJ27">
        <v>258.99076234171372</v>
      </c>
      <c r="EK27">
        <v>0</v>
      </c>
      <c r="EL27">
        <v>1.4241150052147183E-2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9.0851248848213535E-5</v>
      </c>
      <c r="U28" s="5">
        <f t="shared" si="6"/>
        <v>1.5378963273856483E-3</v>
      </c>
      <c r="V28" s="5">
        <f t="shared" si="6"/>
        <v>1.6447625781803265E-2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8.3176611085978038</v>
      </c>
      <c r="CM28" s="10">
        <f t="shared" si="17"/>
        <v>4.7925648827339371</v>
      </c>
      <c r="CN28" s="5">
        <f t="shared" si="18"/>
        <v>1.4389746967347933E-2</v>
      </c>
      <c r="CO28" s="19">
        <f t="shared" si="19"/>
        <v>4.4484742306899356</v>
      </c>
      <c r="CP28" s="65"/>
      <c r="CR28" t="str">
        <v>All Other</v>
      </c>
      <c r="CS28" s="10">
        <f>T28*$CS$3</f>
        <v>4.5944010961652453E-2</v>
      </c>
      <c r="CT28" s="18">
        <f>AO28</f>
        <v>0.375</v>
      </c>
      <c r="CU28" s="20">
        <f t="shared" si="20"/>
        <v>1.7229004110619669E-2</v>
      </c>
      <c r="CV28" s="21">
        <f t="shared" si="21"/>
        <v>9.75</v>
      </c>
      <c r="CW28" s="10">
        <f t="shared" si="22"/>
        <v>0.44795410687611142</v>
      </c>
      <c r="CX28" s="10">
        <f>CS28*AC28</f>
        <v>6.7786245681126572E-3</v>
      </c>
      <c r="CY28" s="19">
        <f>AA28*CS28</f>
        <v>0</v>
      </c>
      <c r="CZ28" s="13" t="str">
        <f>""</f>
        <v/>
      </c>
      <c r="DA28" s="10">
        <f>$CS$4*U28</f>
        <v>0.76391833805737475</v>
      </c>
      <c r="DB28" s="5">
        <f t="shared" si="23"/>
        <v>1.5378963273856489E-3</v>
      </c>
      <c r="DC28" s="77">
        <f t="shared" si="5"/>
        <v>6.1091954022988508</v>
      </c>
      <c r="DD28" s="10">
        <f>DC28*DA28</f>
        <v>4.666926398591893</v>
      </c>
      <c r="DE28" s="22">
        <f>AX28*DD28</f>
        <v>3.6033825726142367E-2</v>
      </c>
      <c r="DF28" s="19">
        <f>DA28*BJ28</f>
        <v>4.3903352761918086E-3</v>
      </c>
      <c r="DG28" s="13" t="str">
        <f>""</f>
        <v/>
      </c>
      <c r="DH28" s="20">
        <f>V28*$CS$3</f>
        <v>8.3176611085978038</v>
      </c>
      <c r="DI28" s="5">
        <f t="shared" si="24"/>
        <v>1.6447625781803268E-2</v>
      </c>
      <c r="DJ28" s="20">
        <f>CO28</f>
        <v>4.4484742306899356</v>
      </c>
      <c r="DK28" s="77">
        <v>1.7355343771272975</v>
      </c>
      <c r="DL28" s="77">
        <f>BO28</f>
        <v>0</v>
      </c>
      <c r="DM28" s="10">
        <f>DK28*DH28</f>
        <v>14.435586791266237</v>
      </c>
      <c r="DN28" s="19">
        <f>BR28*DM28</f>
        <v>8.7790517700204435E-2</v>
      </c>
      <c r="DO28" s="19">
        <f>DL28*DJ28</f>
        <v>0</v>
      </c>
      <c r="DP28" s="13" t="str">
        <f>""</f>
        <v/>
      </c>
      <c r="DQ28" s="10">
        <f>CW28*(1/25)+CX28*4-CY28</f>
        <v>4.5032662547495085E-2</v>
      </c>
      <c r="DR28" s="10">
        <f>DN28*6+DM28*0.1+DJ28*1-DO28*2</f>
        <v>6.4187760160177856</v>
      </c>
      <c r="DS28" s="10">
        <f>DD28*0.1+DE28*6-DF28*2</f>
        <v>0.67411492366365988</v>
      </c>
      <c r="DT28" s="33">
        <f t="shared" si="25"/>
        <v>7.1379236022289403</v>
      </c>
      <c r="DZ28" t="str">
        <v>TEN</v>
      </c>
      <c r="EA28" t="str">
        <v>Tennessee Titans</v>
      </c>
      <c r="EB28" t="s">
        <v>350</v>
      </c>
      <c r="EC28" t="str">
        <v>All Other</v>
      </c>
      <c r="ED28" s="10">
        <v>7.1379236022289403</v>
      </c>
      <c r="EE28">
        <v>6.7786245681126572E-3</v>
      </c>
      <c r="EF28">
        <v>0.44795410687611142</v>
      </c>
      <c r="EG28">
        <v>3.6033825726142367E-2</v>
      </c>
      <c r="EH28">
        <v>4.666926398591893</v>
      </c>
      <c r="EI28">
        <v>8.7790517700204435E-2</v>
      </c>
      <c r="EJ28">
        <v>14.435586791266237</v>
      </c>
      <c r="EK28">
        <v>0</v>
      </c>
      <c r="EL28">
        <v>4.3903352761918086E-3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TEN</v>
      </c>
      <c r="EA29" t="str">
        <v>Tennessee Titans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TEN</v>
      </c>
      <c r="EA30" t="str">
        <v>Tennessee Titans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4.830917874396135E-3</v>
      </c>
      <c r="H31" s="5">
        <v>0.17297297297297298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4.6236018311503852E-3</v>
      </c>
      <c r="R31" s="5">
        <f t="shared" si="1"/>
        <v>0.16981273609742986</v>
      </c>
      <c r="S31" s="5"/>
      <c r="T31" s="5">
        <f t="shared" si="6"/>
        <v>8.3347909099588737E-6</v>
      </c>
      <c r="U31" s="5">
        <f t="shared" si="6"/>
        <v>4.9268962147647416E-3</v>
      </c>
      <c r="V31" s="5">
        <f t="shared" si="6"/>
        <v>0.14961310740014025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3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3.1360975609756099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0.70129870129870131</v>
      </c>
      <c r="BM31" s="13">
        <v>9.7777777777777786</v>
      </c>
      <c r="BN31" s="13">
        <v>1.2987012987012988E-2</v>
      </c>
      <c r="BO31" s="13">
        <v>0</v>
      </c>
      <c r="BP31" s="13">
        <v>1.893939393939394E-3</v>
      </c>
      <c r="BQ31" s="13">
        <v>6.8571428571428568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0.70074208385700321</v>
      </c>
      <c r="CG31" s="13">
        <f>IF($CE31=1,BT31,BZ31*BM31+(1-BZ31)*BT31)</f>
        <v>9.8669524269500126</v>
      </c>
      <c r="CH31" s="13">
        <f>IF($CE31=1,BU31,CA31*BN31+(1-CA31)*BU31)</f>
        <v>1.6728634268956849E-2</v>
      </c>
      <c r="CI31" s="13">
        <f>IF($CE31=1,BV31,CB31*BO31+(1-CB31)*BV31)</f>
        <v>6.8823955566288321E-4</v>
      </c>
      <c r="CJ31" s="13">
        <f>IF($CE31=1,BW31,CC31*BP31+(1-CC31)*BW31)</f>
        <v>2.3835473218005894E-3</v>
      </c>
      <c r="CK31" s="13">
        <f>IF($CE31=1,BX31,CD31*BQ31+(1-CD31)*BX31)</f>
        <v>6.3151619691585879</v>
      </c>
      <c r="CL31" s="56">
        <f>V31*$CS$3</f>
        <v>75.660228489353273</v>
      </c>
      <c r="CM31" s="10">
        <f t="shared" si="17"/>
        <v>53.018306176726412</v>
      </c>
      <c r="CN31" s="5">
        <f t="shared" si="18"/>
        <v>0.15918824871188023</v>
      </c>
      <c r="CO31" s="19">
        <f t="shared" si="19"/>
        <v>49.211763336097938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Chig Okonkwo</v>
      </c>
      <c r="CS31" s="10">
        <f>T31*$CS$3</f>
        <v>4.2149527913480254E-3</v>
      </c>
      <c r="CT31" s="18">
        <f>AO31</f>
        <v>0.52631578947368418</v>
      </c>
      <c r="CU31" s="20">
        <f t="shared" si="20"/>
        <v>2.2183962059726448E-3</v>
      </c>
      <c r="CV31" s="21">
        <f t="shared" si="21"/>
        <v>7.1578947368421053</v>
      </c>
      <c r="CW31" s="10">
        <f t="shared" si="22"/>
        <v>3.0170188401227972E-2</v>
      </c>
      <c r="CX31" s="10">
        <f>CS31*AC31</f>
        <v>1.9158876324309207E-4</v>
      </c>
      <c r="CY31" s="19">
        <f>AA31*CS31</f>
        <v>0</v>
      </c>
      <c r="CZ31" s="13" t="str">
        <f>""</f>
        <v/>
      </c>
      <c r="DA31" s="10">
        <f>$CS$4*U31</f>
        <v>2.4473342585858466</v>
      </c>
      <c r="DB31" s="5">
        <f t="shared" si="23"/>
        <v>4.9268962147647434E-3</v>
      </c>
      <c r="DC31" s="77">
        <f t="shared" si="5"/>
        <v>3.1360975609756099</v>
      </c>
      <c r="DD31" s="10">
        <f>DC31*DA31</f>
        <v>7.6750789992431265</v>
      </c>
      <c r="DE31" s="22">
        <f>AX31*DD31</f>
        <v>0.16732399713989754</v>
      </c>
      <c r="DF31" s="19">
        <f>DA31*BJ31</f>
        <v>2.3876431791081424E-3</v>
      </c>
      <c r="DG31" s="13" t="str">
        <f>""</f>
        <v/>
      </c>
      <c r="DH31" s="20">
        <f>V31*$CS$3</f>
        <v>75.660228489353273</v>
      </c>
      <c r="DI31" s="5">
        <f t="shared" si="24"/>
        <v>0.14961310740014025</v>
      </c>
      <c r="DJ31" s="20">
        <f>CO31</f>
        <v>49.211763336097938</v>
      </c>
      <c r="DK31" s="77">
        <v>6.3151619691585879</v>
      </c>
      <c r="DL31" s="77">
        <f>BO31</f>
        <v>0</v>
      </c>
      <c r="DM31" s="10">
        <f>DK31*DH31</f>
        <v>477.80659753381292</v>
      </c>
      <c r="DN31" s="19">
        <f>BR31*DM31</f>
        <v>3.4594505192542271</v>
      </c>
      <c r="DO31" s="19">
        <f>DL31*DJ31</f>
        <v>0</v>
      </c>
      <c r="DP31" s="13" t="str">
        <f>""</f>
        <v/>
      </c>
      <c r="DQ31" s="10">
        <f>CW31*(1/25)+CX31*4-CY31</f>
        <v>1.9731625890214871E-3</v>
      </c>
      <c r="DR31" s="10">
        <f>DN31*6+DM31*0.1+DJ31*1-DO31*2</f>
        <v>117.74912620500459</v>
      </c>
      <c r="DS31" s="10">
        <f>DD31*0.1+DE31*6-DF31*2</f>
        <v>1.7666765964054818</v>
      </c>
      <c r="DT31" s="33">
        <f t="shared" si="25"/>
        <v>119.5177759639991</v>
      </c>
      <c r="DZ31" t="str">
        <v>TEN</v>
      </c>
      <c r="EA31" t="str">
        <v>Tennessee Titans</v>
      </c>
      <c r="EB31" t="s">
        <v>351</v>
      </c>
      <c r="EC31" t="str">
        <v>Chig Okonkwo</v>
      </c>
      <c r="ED31" s="10">
        <v>119.5177759639991</v>
      </c>
      <c r="EE31">
        <v>1.9158876324309207E-4</v>
      </c>
      <c r="EF31">
        <v>3.0170188401227972E-2</v>
      </c>
      <c r="EG31">
        <v>0.16732399713989754</v>
      </c>
      <c r="EH31">
        <v>7.6750789992431265</v>
      </c>
      <c r="EI31">
        <v>3.4594505192542271</v>
      </c>
      <c r="EJ31">
        <v>477.80659753381292</v>
      </c>
      <c r="EK31">
        <v>0</v>
      </c>
      <c r="EL31">
        <v>2.3876431791081424E-3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4.1673954549794384E-5</v>
      </c>
      <c r="U32" s="5">
        <f t="shared" si="6"/>
        <v>5.3039193920234563E-4</v>
      </c>
      <c r="V32" s="5">
        <f t="shared" si="6"/>
        <v>4.5734758064919612E-2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0.71153846153846156</v>
      </c>
      <c r="BM32" s="13">
        <v>9.2432432432432439</v>
      </c>
      <c r="BN32" s="13">
        <v>3.8461538461538464E-2</v>
      </c>
      <c r="BO32" s="13">
        <v>0</v>
      </c>
      <c r="BP32" s="13">
        <v>5.8479532163742687E-3</v>
      </c>
      <c r="BQ32" s="13">
        <v>6.5769230769230766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0.71137523538003977</v>
      </c>
      <c r="CG32" s="13">
        <f>IF($CE32=1,BT32,BZ32*BM32+(1-BZ32)*BT32)</f>
        <v>9.3213037078328735</v>
      </c>
      <c r="CH32" s="13">
        <f>IF($CE32=1,BU32,CA32*BN32+(1-CA32)*BU32)</f>
        <v>3.9808704221881985E-2</v>
      </c>
      <c r="CI32" s="13">
        <f>IF($CE32=1,BV32,CB32*BO32+(1-CB32)*BV32)</f>
        <v>6.1231066709635821E-4</v>
      </c>
      <c r="CJ32" s="13">
        <f>IF($CE32=1,BW32,CC32*BP32+(1-CC32)*BW32)</f>
        <v>5.9929675655187344E-3</v>
      </c>
      <c r="CK32" s="13">
        <f>IF($CE32=1,BX32,CD32*BQ32+(1-CD32)*BX32)</f>
        <v>6.0600944495401476</v>
      </c>
      <c r="CL32" s="56">
        <f>V32*$CS$3</f>
        <v>23.128336181418465</v>
      </c>
      <c r="CM32" s="10">
        <f t="shared" si="17"/>
        <v>16.452925595005251</v>
      </c>
      <c r="CN32" s="5">
        <f t="shared" si="18"/>
        <v>4.9400152523270811E-2</v>
      </c>
      <c r="CO32" s="19">
        <f t="shared" si="19"/>
        <v>15.271658771385892</v>
      </c>
      <c r="CP32" s="65"/>
      <c r="CR32" t="str">
        <v>Josh Whyle</v>
      </c>
      <c r="CS32" s="10">
        <f>T32*$CS$3</f>
        <v>2.1074763956740135E-2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9.5794381621546072E-4</v>
      </c>
      <c r="CY32" s="19">
        <f>AA32*CS32</f>
        <v>0</v>
      </c>
      <c r="CZ32" s="13" t="str">
        <f>""</f>
        <v/>
      </c>
      <c r="DA32" s="10">
        <f>$CS$4*U32</f>
        <v>0.26346127596472285</v>
      </c>
      <c r="DB32" s="5">
        <f t="shared" si="23"/>
        <v>5.3039193920234584E-4</v>
      </c>
      <c r="DC32" s="77">
        <f t="shared" si="5"/>
        <v>2.0810810810810811</v>
      </c>
      <c r="DD32" s="10">
        <f>DC32*DA32</f>
        <v>0.54828427700766647</v>
      </c>
      <c r="DE32" s="22">
        <f>AX32*DD32</f>
        <v>1.1953116939503629E-2</v>
      </c>
      <c r="DF32" s="19">
        <f>DA32*BJ32</f>
        <v>7.1205750260735909E-3</v>
      </c>
      <c r="DG32" s="13" t="str">
        <f>""</f>
        <v/>
      </c>
      <c r="DH32" s="20">
        <f>V32*$CS$3</f>
        <v>23.128336181418465</v>
      </c>
      <c r="DI32" s="5">
        <f t="shared" si="24"/>
        <v>4.5734758064919619E-2</v>
      </c>
      <c r="DJ32" s="20">
        <f>CO32</f>
        <v>15.271658771385892</v>
      </c>
      <c r="DK32" s="77">
        <v>6.0600944495401476</v>
      </c>
      <c r="DL32" s="77">
        <f>BO32</f>
        <v>0</v>
      </c>
      <c r="DM32" s="10">
        <f>DK32*DH32</f>
        <v>140.1599017201126</v>
      </c>
      <c r="DN32" s="19">
        <f>BR32*DM32</f>
        <v>1.0147960436020387</v>
      </c>
      <c r="DO32" s="19">
        <f>DL32*DJ32</f>
        <v>0</v>
      </c>
      <c r="DP32" s="13" t="str">
        <f>""</f>
        <v/>
      </c>
      <c r="DQ32" s="10">
        <f>CW32*(1/25)+CX32*4-CY32</f>
        <v>3.8317752648618429E-3</v>
      </c>
      <c r="DR32" s="10">
        <f>DN32*6+DM32*0.1+DJ32*1-DO32*2</f>
        <v>35.376425205009383</v>
      </c>
      <c r="DS32" s="10">
        <f>DD32*0.1+DE32*6-DF32*2</f>
        <v>0.11230597928564126</v>
      </c>
      <c r="DT32" s="33">
        <f t="shared" si="25"/>
        <v>35.492562959559891</v>
      </c>
      <c r="DZ32" t="str">
        <v>TEN</v>
      </c>
      <c r="EA32" t="str">
        <v>Tennessee Titans</v>
      </c>
      <c r="EB32" t="s">
        <v>351</v>
      </c>
      <c r="EC32" t="str">
        <v>Josh Whyle</v>
      </c>
      <c r="ED32" s="10">
        <v>35.492562959559891</v>
      </c>
      <c r="EE32">
        <v>9.5794381621546072E-4</v>
      </c>
      <c r="EF32">
        <v>0</v>
      </c>
      <c r="EG32">
        <v>1.1953116939503629E-2</v>
      </c>
      <c r="EH32">
        <v>0.54828427700766647</v>
      </c>
      <c r="EI32">
        <v>1.0147960436020387</v>
      </c>
      <c r="EJ32">
        <v>140.1599017201126</v>
      </c>
      <c r="EK32">
        <v>0</v>
      </c>
      <c r="EL32">
        <v>7.1205750260735909E-3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1.6277067358258558E-4</v>
      </c>
      <c r="V33" s="5">
        <f t="shared" si="6"/>
        <v>1.9408945526343993E-2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0.5</v>
      </c>
      <c r="BM33" s="13">
        <v>6</v>
      </c>
      <c r="BN33" s="13">
        <v>0</v>
      </c>
      <c r="BO33" s="13">
        <v>0</v>
      </c>
      <c r="BP33" s="13">
        <v>0</v>
      </c>
      <c r="BQ33" s="13">
        <v>3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9.8152179229399596</v>
      </c>
      <c r="CM33" s="10">
        <f t="shared" si="17"/>
        <v>6.8220407266288321</v>
      </c>
      <c r="CN33" s="5">
        <f t="shared" si="18"/>
        <v>2.0483278215136302E-2</v>
      </c>
      <c r="CO33" s="19">
        <f t="shared" si="19"/>
        <v>6.3322402754438363</v>
      </c>
      <c r="CP33" s="65"/>
      <c r="CR33" t="str">
        <v>David Martin-Robinson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8.0852980941222702E-2</v>
      </c>
      <c r="DB33" s="5">
        <f t="shared" si="23"/>
        <v>1.6277067358258564E-4</v>
      </c>
      <c r="DC33" s="77">
        <f t="shared" si="5"/>
        <v>4.7272727272727275</v>
      </c>
      <c r="DD33" s="10">
        <f>DC33*DA33</f>
        <v>0.38221409172214371</v>
      </c>
      <c r="DE33" s="22">
        <f>AX33*DD33</f>
        <v>8.3326294877813321E-3</v>
      </c>
      <c r="DF33" s="19">
        <f>DA33*BJ33</f>
        <v>0</v>
      </c>
      <c r="DG33" s="13" t="str">
        <f>""</f>
        <v/>
      </c>
      <c r="DH33" s="20">
        <f>V33*$CS$3</f>
        <v>9.8152179229399596</v>
      </c>
      <c r="DI33" s="5">
        <f t="shared" si="24"/>
        <v>1.9408945526343997E-2</v>
      </c>
      <c r="DJ33" s="20">
        <f>CO33</f>
        <v>6.3322402754438363</v>
      </c>
      <c r="DK33" s="77">
        <v>1.4387510008006406</v>
      </c>
      <c r="DL33" s="77">
        <f>BO33</f>
        <v>0</v>
      </c>
      <c r="DM33" s="10">
        <f>DK33*DH33</f>
        <v>14.121654609706251</v>
      </c>
      <c r="DN33" s="19">
        <f>BR33*DM33</f>
        <v>0.10224464380448399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8.3578735992413655</v>
      </c>
      <c r="DS33" s="10">
        <f>DD33*0.1+DE33*6-DF33*2</f>
        <v>8.8217186098902362E-2</v>
      </c>
      <c r="DT33" s="33">
        <f t="shared" si="25"/>
        <v>8.4460907853402674</v>
      </c>
      <c r="DZ33" t="str">
        <v>TEN</v>
      </c>
      <c r="EA33" t="str">
        <v>Tennessee Titans</v>
      </c>
      <c r="EB33" t="s">
        <v>351</v>
      </c>
      <c r="EC33" t="str">
        <v>David Martin-Robinson</v>
      </c>
      <c r="ED33" s="10">
        <v>8.4460907853402674</v>
      </c>
      <c r="EE33">
        <v>0</v>
      </c>
      <c r="EF33">
        <v>0</v>
      </c>
      <c r="EG33">
        <v>8.3326294877813321E-3</v>
      </c>
      <c r="EH33">
        <v>0.38221409172214371</v>
      </c>
      <c r="EI33">
        <v>0.10224464380448399</v>
      </c>
      <c r="EJ33">
        <v>14.121654609706251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6.5531050403378608E-5</v>
      </c>
      <c r="V34" s="5">
        <f t="shared" si="6"/>
        <v>7.4936623557471972E-3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3.789589133668156</v>
      </c>
      <c r="CM34" s="10">
        <f t="shared" si="17"/>
        <v>2.5478939707215686</v>
      </c>
      <c r="CN34" s="5">
        <f t="shared" si="18"/>
        <v>7.6500893436835249E-3</v>
      </c>
      <c r="CO34" s="19">
        <f t="shared" si="19"/>
        <v>2.3649634274371043</v>
      </c>
      <c r="CP34" s="65"/>
      <c r="CR34" t="str">
        <v>Thomas Odukoya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3.2551200119193553E-2</v>
      </c>
      <c r="DB34" s="5">
        <f t="shared" si="23"/>
        <v>6.5531050403378635E-5</v>
      </c>
      <c r="DC34" s="77">
        <f t="shared" si="5"/>
        <v>8.6666666666666679</v>
      </c>
      <c r="DD34" s="10">
        <f>DC34*DA34</f>
        <v>0.28211040103301083</v>
      </c>
      <c r="DE34" s="22">
        <f>AX34*DD34</f>
        <v>6.1502741457433643E-3</v>
      </c>
      <c r="DF34" s="19">
        <f>DA34*BJ34</f>
        <v>0</v>
      </c>
      <c r="DG34" s="13" t="str">
        <f>""</f>
        <v/>
      </c>
      <c r="DH34" s="20">
        <f>V34*$CS$3</f>
        <v>3.789589133668156</v>
      </c>
      <c r="DI34" s="5">
        <f t="shared" si="24"/>
        <v>7.4936623557471981E-3</v>
      </c>
      <c r="DJ34" s="20">
        <f>CO34</f>
        <v>2.3649634274371043</v>
      </c>
      <c r="DK34" s="77">
        <v>1.4873417721518989</v>
      </c>
      <c r="DL34" s="77">
        <f>BO34</f>
        <v>0</v>
      </c>
      <c r="DM34" s="10">
        <f>DK34*DH34</f>
        <v>5.636414217797574</v>
      </c>
      <c r="DN34" s="19">
        <f>BR34*DM34</f>
        <v>4.0809181357341656E-2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3.1734599373609118</v>
      </c>
      <c r="DS34" s="10">
        <f>DD34*0.1+DE34*6-DF34*2</f>
        <v>6.5112684977761265E-2</v>
      </c>
      <c r="DT34" s="33">
        <f t="shared" si="25"/>
        <v>3.238572622338673</v>
      </c>
      <c r="DZ34" t="str">
        <v>TEN</v>
      </c>
      <c r="EA34" t="str">
        <v>Tennessee Titans</v>
      </c>
      <c r="EB34" t="s">
        <v>351</v>
      </c>
      <c r="EC34" t="str">
        <v>Thomas Odukoya</v>
      </c>
      <c r="ED34" s="10">
        <v>3.238572622338673</v>
      </c>
      <c r="EE34">
        <v>0</v>
      </c>
      <c r="EF34">
        <v>0</v>
      </c>
      <c r="EG34">
        <v>6.1502741457433643E-3</v>
      </c>
      <c r="EH34">
        <v>0.28211040103301083</v>
      </c>
      <c r="EI34">
        <v>4.0809181357341656E-2</v>
      </c>
      <c r="EJ34">
        <v>5.636414217797574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1.1113054546611835E-4</v>
      </c>
      <c r="U35" s="5">
        <f t="shared" si="6"/>
        <v>2.9594667924106471E-4</v>
      </c>
      <c r="V35" s="5">
        <f t="shared" si="6"/>
        <v>4.3743032488421357E-3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2.2121108841350492</v>
      </c>
      <c r="CM35" s="10">
        <f t="shared" si="17"/>
        <v>1.3928105566776237</v>
      </c>
      <c r="CN35" s="5">
        <f t="shared" si="18"/>
        <v>4.1819343033304692E-3</v>
      </c>
      <c r="CO35" s="19">
        <f t="shared" si="19"/>
        <v>1.2928112652027046</v>
      </c>
      <c r="CP35" s="65"/>
      <c r="CR35" t="str">
        <v>All Other</v>
      </c>
      <c r="CS35" s="10">
        <f>T35*$CS$3</f>
        <v>5.6199370551307026E-2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2.5545168432412287E-3</v>
      </c>
      <c r="CY35" s="19">
        <f>AA35*CS35</f>
        <v>0</v>
      </c>
      <c r="CZ35" s="13" t="str">
        <f>""</f>
        <v/>
      </c>
      <c r="DA35" s="10">
        <f>$CS$4*U35</f>
        <v>0.14700541989313218</v>
      </c>
      <c r="DB35" s="5">
        <f t="shared" si="23"/>
        <v>2.9594667924106476E-4</v>
      </c>
      <c r="DC35" s="77">
        <f t="shared" si="5"/>
        <v>1.5</v>
      </c>
      <c r="DD35" s="10">
        <f>DC35*DA35</f>
        <v>0.22050812983969825</v>
      </c>
      <c r="DE35" s="22">
        <f>AX35*DD35</f>
        <v>4.8072862429507672E-3</v>
      </c>
      <c r="DF35" s="19">
        <f>DA35*BJ35</f>
        <v>0</v>
      </c>
      <c r="DG35" s="13" t="str">
        <f>""</f>
        <v/>
      </c>
      <c r="DH35" s="20">
        <f>V35*$CS$3</f>
        <v>2.2121108841350492</v>
      </c>
      <c r="DI35" s="5">
        <f t="shared" si="24"/>
        <v>4.3743032488421357E-3</v>
      </c>
      <c r="DJ35" s="20">
        <f>CO35</f>
        <v>1.2928112652027046</v>
      </c>
      <c r="DK35" s="77">
        <v>1.588235294117647</v>
      </c>
      <c r="DL35" s="77">
        <f>BO35</f>
        <v>0</v>
      </c>
      <c r="DM35" s="10">
        <f>DK35*DH35</f>
        <v>3.5133525806850781</v>
      </c>
      <c r="DN35" s="19">
        <f>BR35*DM35</f>
        <v>2.543763412290273E-2</v>
      </c>
      <c r="DO35" s="19">
        <f>DL35*DJ35</f>
        <v>0</v>
      </c>
      <c r="DP35" s="13" t="str">
        <f>""</f>
        <v/>
      </c>
      <c r="DQ35" s="10">
        <f>CW35*(1/25)+CX35*4-CY35</f>
        <v>1.0218067372964915E-2</v>
      </c>
      <c r="DR35" s="10">
        <f>DN35*6+DM35*0.1+DJ35*1-DO35*2</f>
        <v>1.796772328008629</v>
      </c>
      <c r="DS35" s="10">
        <f>DD35*0.1+DE35*6-DF35*2</f>
        <v>5.0894530441674427E-2</v>
      </c>
      <c r="DT35" s="33">
        <f t="shared" si="25"/>
        <v>1.8578849258232681</v>
      </c>
      <c r="DZ35" t="str">
        <v>TEN</v>
      </c>
      <c r="EA35" t="str">
        <v>Tennessee Titans</v>
      </c>
      <c r="EB35" t="s">
        <v>351</v>
      </c>
      <c r="EC35" t="str">
        <v>All Other</v>
      </c>
      <c r="ED35" s="10">
        <v>1.8578849258232681</v>
      </c>
      <c r="EE35">
        <v>2.5545168432412287E-3</v>
      </c>
      <c r="EF35">
        <v>0</v>
      </c>
      <c r="EG35">
        <v>4.8072862429507672E-3</v>
      </c>
      <c r="EH35">
        <v>0.22050812983969825</v>
      </c>
      <c r="EI35">
        <v>2.543763412290273E-2</v>
      </c>
      <c r="EJ35">
        <v>3.5133525806850781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9" priority="1">
      <formula>$CR10=""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C34D7-A46E-45A7-8E35-2EDFFF59AC41}">
  <sheetPr>
    <tabColor theme="6"/>
  </sheetPr>
  <dimension ref="A1:EL83"/>
  <sheetViews>
    <sheetView topLeftCell="CP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295</v>
      </c>
      <c r="CV1" s="115" t="e" vm="5">
        <f>_xlfn.IMAGE(_xlfn.XLOOKUP(CS1,Teams[team_abbr],Teams[team_logo_wikipedia]))</f>
        <v>#VALUE!</v>
      </c>
      <c r="CW1" s="115"/>
      <c r="CX1" s="115"/>
      <c r="CY1" s="116" t="e" vm="6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Tampa Bay Buccaneers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656.76470588235304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416.74117647058819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29.658823529411766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0.64306576530723991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0.85380814693974361</v>
      </c>
      <c r="G10" s="5">
        <v>0.10682120184912017</v>
      </c>
      <c r="H10" s="5">
        <v>5.524861878453038E-4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0.85961773959275645</v>
      </c>
      <c r="Q10" s="5">
        <f t="shared" si="1"/>
        <v>0.10734138525643326</v>
      </c>
      <c r="R10" s="5">
        <f t="shared" si="1"/>
        <v>5.4801986553504518E-4</v>
      </c>
      <c r="S10" s="5"/>
      <c r="T10" s="5">
        <f>P10/SUM(P$10:P$35)</f>
        <v>0.96559846739574828</v>
      </c>
      <c r="U10" s="5">
        <f>Q10/SUM(Q$10:Q$35)</f>
        <v>8.8328969309659666E-2</v>
      </c>
      <c r="V10" s="5">
        <f>R10/SUM(R$10:R$35)</f>
        <v>4.7816779498560425E-4</v>
      </c>
      <c r="X10" s="5" cm="1">
        <f t="array" ref="X10:AB10">_xlfn.XLOOKUP(CR10,passingRates[Player Name],passingRates[[Comp. %]:[Yds per Att]],{0,0,0,0,0})</f>
        <v>0.64423455332546242</v>
      </c>
      <c r="Y10" s="13">
        <v>11.373243738546121</v>
      </c>
      <c r="Z10" s="13">
        <v>8.185705558949298E-2</v>
      </c>
      <c r="AA10" s="13">
        <v>2.2825659189295553E-2</v>
      </c>
      <c r="AB10" s="13">
        <v>7.3270365997638729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0.64475898421892042</v>
      </c>
      <c r="AP10" s="52">
        <f>IF($AN10,AE10,Y10*AJ10+(1-AJ10)*AE10)</f>
        <v>11.357514567458963</v>
      </c>
      <c r="AQ10" s="52">
        <f>IF($AN10,AF10,Z10*AK10+(1-AK10)*AF10)</f>
        <v>8.1324612790347556E-2</v>
      </c>
      <c r="AR10" s="52">
        <f>IF($AN10,AG10,AA10*AL10+(1-AL10)*AG10)</f>
        <v>2.2748580990960866E-2</v>
      </c>
      <c r="AS10" s="52">
        <f>IF($AN10,AH10,AB10*AM10+(1-AM10)*AH10)</f>
        <v>7.3227028273647479</v>
      </c>
      <c r="AT10" s="56" cm="1">
        <f t="array" ref="AT10:AW10">_xlfn.XLOOKUP(CR10,rushingRates[player_display_name],rushingRates[[Yards per Carry]:[TD per Yard]],{0,0,0,0})</f>
        <v>3.790874524714829</v>
      </c>
      <c r="AU10" s="13">
        <v>2.6615969581749048E-2</v>
      </c>
      <c r="AV10" s="13">
        <v>1.5209125475285171E-2</v>
      </c>
      <c r="AW10" s="13">
        <v>7.0210631895687063E-3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3.8307317624451191</v>
      </c>
      <c r="BI10" s="13">
        <f>IF($BG10=1,AZ10,AU10*BD10+(1-BD10)*AZ10)</f>
        <v>2.7769678791438275E-2</v>
      </c>
      <c r="BJ10" s="13">
        <f>IF($BG10=1,BA10,AV10*BE10+(1-BE10)*BA10)</f>
        <v>1.5229022655732526E-2</v>
      </c>
      <c r="BK10" s="13">
        <f>IF($BG10=1,BB10,AW10*BF10+(1-BF10)*BB10)</f>
        <v>7.2115307904704615E-3</v>
      </c>
      <c r="BL10" s="55" cm="1">
        <f t="array" ref="BL10:BQ10">_xlfn.XLOOKUP(CR10,Receiving[Player Name],Receiving[[Rep Conv %]:[Yards per Target]],{0,0,0,0,0,0})</f>
        <v>1</v>
      </c>
      <c r="BM10" s="13">
        <v>-1</v>
      </c>
      <c r="BN10" s="13">
        <v>0</v>
      </c>
      <c r="BO10" s="13">
        <v>0</v>
      </c>
      <c r="BP10" s="13">
        <v>0</v>
      </c>
      <c r="BQ10" s="13">
        <v>-1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-0.73999999999999977</v>
      </c>
      <c r="CH10" s="13">
        <f>IF($CE10=1,BU10,CA10*BN10+(1-CA10)*BU10)</f>
        <v>6.410256410256417E-3</v>
      </c>
      <c r="CI10" s="13">
        <f>IF($CE10=1,BV10,CB10*BO10+(1-CB10)*BV10)</f>
        <v>0</v>
      </c>
      <c r="CJ10" s="13">
        <f>IF($CE10=1,BW10,CC10*BP10+(1-CC10)*BW10)</f>
        <v>1.9841269841269858E-3</v>
      </c>
      <c r="CK10" s="13">
        <f>IF($CE10=1,BX10,CD10*BQ10+(1-CD10)*BX10)</f>
        <v>-0.8849999999999999</v>
      </c>
      <c r="CL10" s="56">
        <f>V10*$CS$3</f>
        <v>0.31404373123613366</v>
      </c>
      <c r="CM10" s="10">
        <f>CL10*CF10</f>
        <v>0.3104201497218706</v>
      </c>
      <c r="CN10" s="5">
        <f>CM10/SUM($CM$10:$CM$35)</f>
        <v>6.6453178594590688E-4</v>
      </c>
      <c r="CO10" s="19">
        <f>CN10*(SUM($CU$10:$CU$35))</f>
        <v>0.28066028043239732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Baker Mayfield</v>
      </c>
      <c r="CS10" s="10">
        <f>T10*$CS$3</f>
        <v>634.17099343961945</v>
      </c>
      <c r="CT10" s="18">
        <f>AO10</f>
        <v>0.64475898421892042</v>
      </c>
      <c r="CU10" s="20">
        <f>CT10*CS10</f>
        <v>408.8874455512327</v>
      </c>
      <c r="CV10" s="21">
        <f>AS10</f>
        <v>7.3227028273647479</v>
      </c>
      <c r="CW10" s="10">
        <f>CV10*CS10</f>
        <v>4643.8457266930127</v>
      </c>
      <c r="CX10" s="22">
        <f>CS10*AC10</f>
        <v>27.963225197139149</v>
      </c>
      <c r="CY10" s="19">
        <f>AA10*CS10</f>
        <v>14.475370963989739</v>
      </c>
      <c r="CZ10" s="13" t="str">
        <f>""</f>
        <v/>
      </c>
      <c r="DA10" s="10">
        <f>$CS$4*U10</f>
        <v>36.810318586542046</v>
      </c>
      <c r="DB10" s="5">
        <f>DA10/SUM($DA$10:$DA$35)</f>
        <v>8.8328969309659666E-2</v>
      </c>
      <c r="DC10" s="77">
        <f t="shared" ref="DC10:DC35" si="5">BH10</f>
        <v>3.8307317624451191</v>
      </c>
      <c r="DD10" s="10">
        <f>DC10*DA10</f>
        <v>141.01045659519053</v>
      </c>
      <c r="DE10" s="22">
        <f>AX10*DD10</f>
        <v>1.5396059753202502</v>
      </c>
      <c r="DF10" s="19">
        <f>DA10*BJ10</f>
        <v>0.56058517571918087</v>
      </c>
      <c r="DG10" s="13" t="str">
        <f>""</f>
        <v/>
      </c>
      <c r="DH10" s="20">
        <f>V10*$CS$3</f>
        <v>0.31404373123613366</v>
      </c>
      <c r="DI10" s="5">
        <f>DH10/SUM($DH$10:$DH$35)</f>
        <v>4.7816779498560408E-4</v>
      </c>
      <c r="DJ10" s="20">
        <f>CO10</f>
        <v>0.28066028043239732</v>
      </c>
      <c r="DK10" s="77" cm="1">
        <f t="array" ref="DK10:DK35">CK10:CK35</f>
        <v>-0.8849999999999999</v>
      </c>
      <c r="DL10" s="77">
        <f>CI10</f>
        <v>0</v>
      </c>
      <c r="DM10" s="10">
        <f>DK10*DH10</f>
        <v>-0.27792870214397825</v>
      </c>
      <c r="DN10" s="19">
        <f>BR10*DM10</f>
        <v>-8.1477469683902421E-3</v>
      </c>
      <c r="DO10" s="19">
        <f>DL10*DJ10</f>
        <v>0</v>
      </c>
      <c r="DP10" s="13" t="str">
        <f>""</f>
        <v/>
      </c>
      <c r="DQ10" s="10">
        <f>CW10*(1/25)+CX10*4-CY10</f>
        <v>283.13135889228738</v>
      </c>
      <c r="DR10" s="10">
        <f>DN10*6+DM10*0.1+DJ10*1-DO10*2</f>
        <v>0.20398092840765802</v>
      </c>
      <c r="DS10" s="10">
        <f>DD10*0.1+DE10*6-DF10*2</f>
        <v>22.217511160002193</v>
      </c>
      <c r="DT10" s="33">
        <f>SUM(DQ10:DS10)</f>
        <v>305.5528509806972</v>
      </c>
      <c r="DZ10" t="str" cm="1">
        <f t="array" ref="DZ10:DZ35">_xlfn.EXPAND(CS1,ROWS($CS$10:$CS$35),,CS1)</f>
        <v>TB</v>
      </c>
      <c r="EA10" t="str" cm="1">
        <f t="array" ref="EA10:EA35">_xlfn.EXPAND(CS2,ROWS($CS$10:$CS$35),,CS2)</f>
        <v>Tampa Bay Buccaneers</v>
      </c>
      <c r="EB10" t="s">
        <v>348</v>
      </c>
      <c r="EC10" t="str" cm="1">
        <f t="array" ref="EC10:EC35">CR10:CR35</f>
        <v>Baker Mayfield</v>
      </c>
      <c r="ED10" s="10" cm="1">
        <f t="array" ref="ED10:ED35">DT10:DT35</f>
        <v>305.5528509806972</v>
      </c>
      <c r="EE10" s="22" cm="1">
        <f t="array" ref="EE10:EE35">CX10:CX35</f>
        <v>27.963225197139149</v>
      </c>
      <c r="EF10" s="10" cm="1">
        <f t="array" ref="EF10:EF35">CW10:CW35</f>
        <v>4643.8457266930127</v>
      </c>
      <c r="EG10" s="10" cm="1">
        <f t="array" ref="EG10:EG35">DE10:DE35</f>
        <v>1.5396059753202502</v>
      </c>
      <c r="EH10" s="10" cm="1">
        <f t="array" ref="EH10:EH35">DD10:DD35</f>
        <v>141.01045659519053</v>
      </c>
      <c r="EI10" s="19" cm="1">
        <f t="array" ref="EI10:EI35">DN10:DN35</f>
        <v>-8.1477469683902421E-3</v>
      </c>
      <c r="EJ10" s="10" cm="1">
        <f t="array" ref="EJ10:EJ35">DM10:DM35</f>
        <v>-0.27792870214397825</v>
      </c>
      <c r="EK10" s="19" cm="1">
        <f t="array" ref="EK10:EK35">CY10:CY35</f>
        <v>14.475370963989739</v>
      </c>
      <c r="EL10" s="19" cm="1">
        <f t="array" ref="EL10:EL35">DF10:DF35+DO10:DO35</f>
        <v>0.56058517571918087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2.2465764093077004E-2</v>
      </c>
      <c r="U11" s="5">
        <f t="shared" si="6"/>
        <v>2.3675272200546923E-2</v>
      </c>
      <c r="V11" s="5">
        <f t="shared" si="6"/>
        <v>3.5677304052260026E-4</v>
      </c>
      <c r="X11" s="5" cm="1">
        <f t="array" ref="X11:AB11">_xlfn.XLOOKUP(CR11,passingRates[Player Name],passingRates[[Comp. %]:[Yds per Att]],{0,0,0,0,0})</f>
        <v>0.36363636363636365</v>
      </c>
      <c r="Y11" s="13">
        <v>7</v>
      </c>
      <c r="Z11" s="13">
        <v>0</v>
      </c>
      <c r="AA11" s="13">
        <v>0</v>
      </c>
      <c r="AB11" s="13">
        <v>2.5454545454545454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0.62386309394662609</v>
      </c>
      <c r="AP11" s="52">
        <f>IF($AN11,AE11,Y11*AJ11+(1-AJ11)*AE11)</f>
        <v>10.418799999999999</v>
      </c>
      <c r="AQ11" s="52">
        <f>IF($AN11,AF11,Z11*AK11+(1-AK11)*AF11)</f>
        <v>5.4096428571428573E-2</v>
      </c>
      <c r="AR11" s="52">
        <f>IF($AN11,AG11,AA11*AL11+(1-AL11)*AG11)</f>
        <v>2.687649164677804E-2</v>
      </c>
      <c r="AS11" s="52">
        <f>IF($AN11,AH11,AB11*AM11+(1-AM11)*AH11)</f>
        <v>6.5088912996311565</v>
      </c>
      <c r="AT11" s="56" cm="1">
        <f t="array" ref="AT11:AW11">_xlfn.XLOOKUP(CR11,rushingRates[player_display_name],rushingRates[[Yards per Carry]:[TD per Yard]],{0,0,0,0})</f>
        <v>-0.83333333333333337</v>
      </c>
      <c r="AU11" s="13">
        <v>0</v>
      </c>
      <c r="AV11" s="13">
        <v>0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3.7735416666666666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0.23431594102557837</v>
      </c>
      <c r="CM11" s="10">
        <f t="shared" ref="CM11:CM35" si="17">CL11*CF11</f>
        <v>0.15850784245847946</v>
      </c>
      <c r="CN11" s="5">
        <f t="shared" ref="CN11:CN35" si="18">CM11/SUM($CM$10:$CM$35)</f>
        <v>3.3932558736841733E-4</v>
      </c>
      <c r="CO11" s="19">
        <f t="shared" ref="CO11:CO35" si="19">CN11*(SUM($CU$10:$CU$35))</f>
        <v>0.14331175200769122</v>
      </c>
      <c r="CP11" s="65"/>
      <c r="CR11" t="str">
        <v>Kyle Trask</v>
      </c>
      <c r="CS11" s="10">
        <f>T11*$CS$3</f>
        <v>14.754720947012046</v>
      </c>
      <c r="CT11" s="18">
        <f>AO11</f>
        <v>0.62386309394662609</v>
      </c>
      <c r="CU11" s="20">
        <f t="shared" ref="CU11:CU35" si="20">CT11*CS11</f>
        <v>9.2049258603220281</v>
      </c>
      <c r="CV11" s="21">
        <f t="shared" ref="CV11:CV35" si="21">AS11</f>
        <v>6.5088912996311565</v>
      </c>
      <c r="CW11" s="10">
        <f t="shared" ref="CW11:CW35" si="22">CV11*CS11</f>
        <v>96.036874800492285</v>
      </c>
      <c r="CX11" s="10">
        <f>CS11*AC11</f>
        <v>0.65059674572064363</v>
      </c>
      <c r="CY11" s="19">
        <f>AA11*CS11</f>
        <v>0</v>
      </c>
      <c r="CZ11" s="13" t="str">
        <f>""</f>
        <v/>
      </c>
      <c r="DA11" s="10">
        <f>$CS$4*U11</f>
        <v>9.8664607901173369</v>
      </c>
      <c r="DB11" s="5">
        <f t="shared" ref="DB11:DB35" si="23">DA11/SUM($DA$10:$DA$35)</f>
        <v>2.3675272200546927E-2</v>
      </c>
      <c r="DC11" s="77">
        <f t="shared" si="5"/>
        <v>3.7735416666666666</v>
      </c>
      <c r="DD11" s="10">
        <f>DC11*DA11</f>
        <v>37.231500894040693</v>
      </c>
      <c r="DE11" s="22">
        <f>AX11*DD11</f>
        <v>0.40650773446656141</v>
      </c>
      <c r="DF11" s="19">
        <f>DA11*BJ11</f>
        <v>0.15262181534712754</v>
      </c>
      <c r="DG11" s="13" t="str">
        <f>""</f>
        <v/>
      </c>
      <c r="DH11" s="20">
        <f>V11*$CS$3</f>
        <v>0.23431594102557837</v>
      </c>
      <c r="DI11" s="5">
        <f t="shared" ref="DI11:DI35" si="24">DH11/SUM($DH$10:$DH$35)</f>
        <v>3.5677304052260009E-4</v>
      </c>
      <c r="DJ11" s="20">
        <f>CO11</f>
        <v>0.14331175200769122</v>
      </c>
      <c r="DK11" s="77">
        <v>1.4782608695652175</v>
      </c>
      <c r="DL11" s="77">
        <f>BO11</f>
        <v>0</v>
      </c>
      <c r="DM11" s="10">
        <f>DK11*DH11</f>
        <v>0.34638008673346371</v>
      </c>
      <c r="DN11" s="19">
        <f>BR11*DM11</f>
        <v>1.0154465083391444E-2</v>
      </c>
      <c r="DO11" s="19">
        <f>DL11*DJ11</f>
        <v>0</v>
      </c>
      <c r="DP11" s="13" t="str">
        <f>""</f>
        <v/>
      </c>
      <c r="DQ11" s="10">
        <f>CW11*(1/25)+CX11*4-CY11</f>
        <v>6.4438619749022656</v>
      </c>
      <c r="DR11" s="10">
        <f>DN11*6+DM11*0.1+DJ11*1-DO11*2</f>
        <v>0.23887655118138626</v>
      </c>
      <c r="DS11" s="10">
        <f>DD11*0.1+DE11*6-DF11*2</f>
        <v>5.8569528655091831</v>
      </c>
      <c r="DT11" s="33">
        <f t="shared" ref="DT11:DT35" si="25">SUM(DQ11:DS11)</f>
        <v>12.539691391592836</v>
      </c>
      <c r="DZ11" t="str">
        <v>TB</v>
      </c>
      <c r="EA11" t="str">
        <v>Tampa Bay Buccaneers</v>
      </c>
      <c r="EB11" t="s">
        <v>348</v>
      </c>
      <c r="EC11" t="str">
        <v>Kyle Trask</v>
      </c>
      <c r="ED11" s="10">
        <v>12.539691391592836</v>
      </c>
      <c r="EE11">
        <v>0.65059674572064363</v>
      </c>
      <c r="EF11">
        <v>96.036874800492285</v>
      </c>
      <c r="EG11">
        <v>0.40650773446656141</v>
      </c>
      <c r="EH11">
        <v>37.231500894040693</v>
      </c>
      <c r="EI11">
        <v>1.0154465083391444E-2</v>
      </c>
      <c r="EJ11">
        <v>0.34638008673346371</v>
      </c>
      <c r="EK11">
        <v>0</v>
      </c>
      <c r="EL11">
        <v>0.15262181534712754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3.7442940155128341E-3</v>
      </c>
      <c r="U12" s="5">
        <f t="shared" si="6"/>
        <v>1.060303415748542E-2</v>
      </c>
      <c r="V12" s="5">
        <f t="shared" si="6"/>
        <v>2.2404666296729268E-5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1.4714594070763665E-2</v>
      </c>
      <c r="CM12" s="10">
        <f t="shared" si="17"/>
        <v>1.4714594070763665E-2</v>
      </c>
      <c r="CN12" s="5">
        <f t="shared" si="18"/>
        <v>3.1500260166985869E-5</v>
      </c>
      <c r="CO12" s="19">
        <f t="shared" si="19"/>
        <v>1.3303911173451949E-2</v>
      </c>
      <c r="CP12" s="65"/>
      <c r="CR12" t="str">
        <v>Michael Pratt</v>
      </c>
      <c r="CS12" s="10">
        <f>T12*$CS$3</f>
        <v>2.4591201578353412</v>
      </c>
      <c r="CT12" s="18">
        <f>AO12</f>
        <v>0.60354446997046274</v>
      </c>
      <c r="CU12" s="20">
        <f t="shared" si="20"/>
        <v>1.4841883722544116</v>
      </c>
      <c r="CV12" s="21">
        <f t="shared" si="21"/>
        <v>6.2527075812274369</v>
      </c>
      <c r="CW12" s="10">
        <f t="shared" si="22"/>
        <v>15.376159254046248</v>
      </c>
      <c r="CX12" s="10">
        <f>CS12*AC12</f>
        <v>0.10843279095344062</v>
      </c>
      <c r="CY12" s="19">
        <f>AA12*CS12</f>
        <v>0</v>
      </c>
      <c r="CZ12" s="13" t="str">
        <f>""</f>
        <v/>
      </c>
      <c r="DA12" s="10">
        <f>$CS$4*U12</f>
        <v>4.4187209289483054</v>
      </c>
      <c r="DB12" s="5">
        <f t="shared" si="23"/>
        <v>1.060303415748542E-2</v>
      </c>
      <c r="DC12" s="77">
        <f t="shared" si="5"/>
        <v>3.9164785553047405</v>
      </c>
      <c r="DD12" s="10">
        <f>DC12*DA12</f>
        <v>17.30582576010228</v>
      </c>
      <c r="DE12" s="22">
        <f>AX12*DD12</f>
        <v>0.18895160962845461</v>
      </c>
      <c r="DF12" s="19">
        <f>DA12*BJ12</f>
        <v>4.9872696714992164E-2</v>
      </c>
      <c r="DG12" s="13" t="str">
        <f>""</f>
        <v/>
      </c>
      <c r="DH12" s="20">
        <f>V12*$CS$3</f>
        <v>1.4714594070763665E-2</v>
      </c>
      <c r="DI12" s="5">
        <f t="shared" si="24"/>
        <v>2.2404666296729258E-5</v>
      </c>
      <c r="DJ12" s="20">
        <f>CO12</f>
        <v>1.3303911173451949E-2</v>
      </c>
      <c r="DK12" s="77">
        <v>1</v>
      </c>
      <c r="DL12" s="77">
        <f>BO12</f>
        <v>0</v>
      </c>
      <c r="DM12" s="10">
        <f>DK12*DH12</f>
        <v>1.4714594070763665E-2</v>
      </c>
      <c r="DN12" s="19">
        <f>BR12*DM12</f>
        <v>4.3137246461522142E-4</v>
      </c>
      <c r="DO12" s="19">
        <f>DL12*DJ12</f>
        <v>0</v>
      </c>
      <c r="DP12" s="13" t="str">
        <f>""</f>
        <v/>
      </c>
      <c r="DQ12" s="10">
        <f>CW12*(1/25)+CX12*4-CY12</f>
        <v>1.0487775339756125</v>
      </c>
      <c r="DR12" s="10">
        <f>DN12*6+DM12*0.1+DJ12*1-DO12*2</f>
        <v>1.7363605368219643E-2</v>
      </c>
      <c r="DS12" s="10">
        <f>DD12*0.1+DE12*6-DF12*2</f>
        <v>2.7645468403509716</v>
      </c>
      <c r="DT12" s="33">
        <f t="shared" si="25"/>
        <v>3.8306879796948037</v>
      </c>
      <c r="DZ12" t="str">
        <v>TB</v>
      </c>
      <c r="EA12" t="str">
        <v>Tampa Bay Buccaneers</v>
      </c>
      <c r="EB12" t="s">
        <v>348</v>
      </c>
      <c r="EC12" t="str">
        <v>Michael Pratt</v>
      </c>
      <c r="ED12" s="10">
        <v>3.8306879796948037</v>
      </c>
      <c r="EE12">
        <v>0.10843279095344062</v>
      </c>
      <c r="EF12">
        <v>15.376159254046248</v>
      </c>
      <c r="EG12">
        <v>0.18895160962845461</v>
      </c>
      <c r="EH12">
        <v>17.30582576010228</v>
      </c>
      <c r="EI12">
        <v>4.3137246461522142E-4</v>
      </c>
      <c r="EJ12">
        <v>1.4714594070763665E-2</v>
      </c>
      <c r="EK12">
        <v>0</v>
      </c>
      <c r="EL12">
        <v>4.9872696714992164E-2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3.7442940155128341E-3</v>
      </c>
      <c r="U13" s="5">
        <f t="shared" si="6"/>
        <v>7.5766351428833614E-3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2.4591201578353412</v>
      </c>
      <c r="CT13" s="18">
        <f>AO13</f>
        <v>0.55531914893617018</v>
      </c>
      <c r="CU13" s="20">
        <f t="shared" si="20"/>
        <v>1.3655965131809022</v>
      </c>
      <c r="CV13" s="21">
        <f t="shared" si="21"/>
        <v>6.3808510638297875</v>
      </c>
      <c r="CW13" s="10">
        <f t="shared" si="22"/>
        <v>15.691279475208912</v>
      </c>
      <c r="CX13" s="10">
        <f>CS13*AC13</f>
        <v>0.10843279095344062</v>
      </c>
      <c r="CY13" s="19">
        <f>AA13*CS13</f>
        <v>0</v>
      </c>
      <c r="CZ13" s="13" t="str">
        <f>""</f>
        <v/>
      </c>
      <c r="DA13" s="10">
        <f>$CS$4*U13</f>
        <v>3.1574958431336149</v>
      </c>
      <c r="DB13" s="5">
        <f t="shared" si="23"/>
        <v>7.5766351428833614E-3</v>
      </c>
      <c r="DC13" s="77">
        <f t="shared" si="5"/>
        <v>3.6753246753246751</v>
      </c>
      <c r="DD13" s="10">
        <f>DC13*DA13</f>
        <v>11.604822384504065</v>
      </c>
      <c r="DE13" s="22">
        <f>AX13*DD13</f>
        <v>0.12670587924556825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1.061382342822119</v>
      </c>
      <c r="DR13" s="10">
        <f>DN13*6+DM13*0.1+DJ13*1-DO13*2</f>
        <v>0</v>
      </c>
      <c r="DS13" s="10">
        <f>DD13*0.1+DE13*6-DF13*2</f>
        <v>1.9207175139238162</v>
      </c>
      <c r="DT13" s="33">
        <f t="shared" si="25"/>
        <v>2.9820998567459354</v>
      </c>
      <c r="DZ13" t="str">
        <v>TB</v>
      </c>
      <c r="EA13" t="str">
        <v>Tampa Bay Buccaneers</v>
      </c>
      <c r="EB13" t="s">
        <v>348</v>
      </c>
      <c r="EC13" t="str">
        <v>All Other</v>
      </c>
      <c r="ED13" s="10">
        <v>2.9820998567459354</v>
      </c>
      <c r="EE13">
        <v>0.10843279095344062</v>
      </c>
      <c r="EF13">
        <v>15.691279475208912</v>
      </c>
      <c r="EG13">
        <v>0.12670587924556825</v>
      </c>
      <c r="EH13">
        <v>11.604822384504065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3.7442940155128341E-3</v>
      </c>
      <c r="U14" s="5">
        <f t="shared" si="6"/>
        <v>1.2398130233809137E-2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2.4591201578353412</v>
      </c>
      <c r="CT14" s="18">
        <f>AO14</f>
        <v>0.5</v>
      </c>
      <c r="CU14" s="20">
        <f t="shared" si="20"/>
        <v>1.2295600789176706</v>
      </c>
      <c r="CV14" s="21">
        <f t="shared" si="21"/>
        <v>6.384615384615385</v>
      </c>
      <c r="CW14" s="10">
        <f t="shared" si="22"/>
        <v>15.700536392333333</v>
      </c>
      <c r="CX14" s="10">
        <f>CS14*AC14</f>
        <v>0.10843279095344062</v>
      </c>
      <c r="CY14" s="19">
        <f>AA14*CS14</f>
        <v>0</v>
      </c>
      <c r="CZ14" s="13" t="str">
        <f>""</f>
        <v/>
      </c>
      <c r="DA14" s="10">
        <f>$CS$4*U14</f>
        <v>5.166811379673188</v>
      </c>
      <c r="DB14" s="5">
        <f t="shared" si="23"/>
        <v>1.2398130233809136E-2</v>
      </c>
      <c r="DC14" s="77">
        <f t="shared" si="5"/>
        <v>4.7142857142857144</v>
      </c>
      <c r="DD14" s="10">
        <f>DC14*DA14</f>
        <v>24.357825075602172</v>
      </c>
      <c r="DE14" s="22">
        <f>AX14*DD14</f>
        <v>0.2659480292292139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1.0617526195070959</v>
      </c>
      <c r="DR14" s="10">
        <f>DN14*6+DM14*0.1+DJ14*1-DO14*2</f>
        <v>0</v>
      </c>
      <c r="DS14" s="10">
        <f>DD14*0.1+DE14*6-DF14*2</f>
        <v>4.0314706829355007</v>
      </c>
      <c r="DT14" s="33">
        <f t="shared" si="25"/>
        <v>5.0932233024425964</v>
      </c>
      <c r="DZ14" t="str">
        <v>TB</v>
      </c>
      <c r="EA14" t="str">
        <v>Tampa Bay Buccaneers</v>
      </c>
      <c r="EB14" t="s">
        <v>348</v>
      </c>
      <c r="EC14">
        <v>0</v>
      </c>
      <c r="ED14" s="10">
        <v>5.0932233024425964</v>
      </c>
      <c r="EE14">
        <v>0.10843279095344062</v>
      </c>
      <c r="EF14">
        <v>15.700536392333333</v>
      </c>
      <c r="EG14">
        <v>0.2659480292292139</v>
      </c>
      <c r="EH14">
        <v>24.357825075602172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TB</v>
      </c>
      <c r="EA15" t="str">
        <v>Tampa Bay Buccaneers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TB</v>
      </c>
      <c r="EA16" t="str">
        <v>Tampa Bay Buccaneers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0.4572072072072072</v>
      </c>
      <c r="H17" s="5">
        <v>0.10874200426439233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0.45660070774153733</v>
      </c>
      <c r="R17" s="5">
        <f t="shared" si="1"/>
        <v>0.10730082390935711</v>
      </c>
      <c r="S17" s="5"/>
      <c r="T17" s="5">
        <f t="shared" si="6"/>
        <v>2.2347018571422047E-5</v>
      </c>
      <c r="U17" s="5">
        <f t="shared" si="6"/>
        <v>0.37572712336925967</v>
      </c>
      <c r="V17" s="5">
        <f t="shared" si="6"/>
        <v>9.3623975325753631E-2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5.3526785714285712</v>
      </c>
      <c r="AU17" s="13">
        <v>3.5714285714285712E-2</v>
      </c>
      <c r="AV17" s="13">
        <v>4.464285714285714E-3</v>
      </c>
      <c r="AW17" s="117">
        <v>6.672226855713094E-3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5.2583845931025079</v>
      </c>
      <c r="BI17" s="13">
        <f t="shared" si="13"/>
        <v>3.5563062295528892E-2</v>
      </c>
      <c r="BJ17" s="13">
        <f t="shared" si="14"/>
        <v>4.4233914940021808E-3</v>
      </c>
      <c r="BK17" s="13">
        <f t="shared" si="15"/>
        <v>6.7806068343741269E-3</v>
      </c>
      <c r="BL17" s="55" cm="1">
        <f t="array" ref="BL17:BQ17">_xlfn.XLOOKUP(CR17,Receiving[Player Name],Receiving[[Rep Conv %]:[Yards per Target]],{0,0,0,0,0,0})</f>
        <v>0.90740740740740744</v>
      </c>
      <c r="BM17" s="13">
        <v>8.1224489795918373</v>
      </c>
      <c r="BN17" s="13">
        <v>1.8518518518518517E-2</v>
      </c>
      <c r="BO17" s="13">
        <v>0</v>
      </c>
      <c r="BP17" s="13">
        <v>2.5125628140703518E-3</v>
      </c>
      <c r="BQ17" s="13">
        <v>7.3703703703703702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0.89459691971966937</v>
      </c>
      <c r="CG17" s="13">
        <f>IF($CE17=1,BT17,BZ17*BM17+(1-BZ17)*BT17)</f>
        <v>8.0463753255744948</v>
      </c>
      <c r="CH17" s="13">
        <f>IF($CE17=1,BU17,CA17*BN17+(1-CA17)*BU17)</f>
        <v>1.9763733266188258E-2</v>
      </c>
      <c r="CI17" s="13">
        <f>IF($CE17=1,BV17,CB17*BO17+(1-CB17)*BV17)</f>
        <v>6.946688206785136E-4</v>
      </c>
      <c r="CJ17" s="13">
        <f>IF($CE17=1,BW17,CC17*BP17+(1-CC17)*BW17)</f>
        <v>2.8011472138281435E-3</v>
      </c>
      <c r="CK17" s="13">
        <f>IF($CE17=1,BX17,CD17*BQ17+(1-CD17)*BX17)</f>
        <v>6.7616532040926227</v>
      </c>
      <c r="CL17" s="56">
        <f>V17*$CS$3</f>
        <v>61.488922618355261</v>
      </c>
      <c r="CM17" s="10">
        <f t="shared" si="17"/>
        <v>55.007800771261721</v>
      </c>
      <c r="CN17" s="5">
        <f t="shared" si="18"/>
        <v>0.11775792299641348</v>
      </c>
      <c r="CO17" s="19">
        <f t="shared" si="19"/>
        <v>49.734222486086374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Bucky Irving</v>
      </c>
      <c r="CS17" s="10">
        <f>T17*$CS$3</f>
        <v>1.4676733079407481E-2</v>
      </c>
      <c r="CT17" s="18">
        <f>AO17</f>
        <v>0.52941176470588236</v>
      </c>
      <c r="CU17" s="20">
        <f t="shared" si="20"/>
        <v>7.7700351596863134E-3</v>
      </c>
      <c r="CV17" s="21">
        <f t="shared" si="21"/>
        <v>4.1764705882352944</v>
      </c>
      <c r="CW17" s="10">
        <f t="shared" si="22"/>
        <v>6.1296944037525371E-2</v>
      </c>
      <c r="CX17" s="10">
        <f>CS17*AC17</f>
        <v>5.3369938470572663E-3</v>
      </c>
      <c r="CY17" s="19">
        <f>AA17*CS17</f>
        <v>0</v>
      </c>
      <c r="CZ17" s="13" t="str">
        <f>""</f>
        <v/>
      </c>
      <c r="DA17" s="10">
        <f>$CS$4*U17</f>
        <v>156.58096342481511</v>
      </c>
      <c r="DB17" s="5">
        <f t="shared" si="23"/>
        <v>0.37572712336925967</v>
      </c>
      <c r="DC17" s="77">
        <f t="shared" si="5"/>
        <v>5.2583845931025079</v>
      </c>
      <c r="DD17" s="10">
        <f>DC17*DA17</f>
        <v>823.36292564619509</v>
      </c>
      <c r="DE17" s="22">
        <f>AX17*DD17</f>
        <v>6.0062471700422124</v>
      </c>
      <c r="DF17" s="19">
        <f>DA17*BJ17</f>
        <v>0.69261890173599372</v>
      </c>
      <c r="DG17" s="13" t="str">
        <f>""</f>
        <v/>
      </c>
      <c r="DH17" s="20">
        <f>V17*$CS$3</f>
        <v>61.488922618355261</v>
      </c>
      <c r="DI17" s="5">
        <f t="shared" si="24"/>
        <v>9.3623975325753603E-2</v>
      </c>
      <c r="DJ17" s="20">
        <f>CO17</f>
        <v>49.734222486086374</v>
      </c>
      <c r="DK17" s="77">
        <v>6.7616532040926227</v>
      </c>
      <c r="DL17" s="77">
        <f>BO17</f>
        <v>0</v>
      </c>
      <c r="DM17" s="10">
        <f>DK17*DH17</f>
        <v>415.76677063860518</v>
      </c>
      <c r="DN17" s="19">
        <f>BR17*DM17</f>
        <v>2.1594136110989943</v>
      </c>
      <c r="DO17" s="19">
        <f>DL17*DJ17</f>
        <v>0</v>
      </c>
      <c r="DP17" s="13" t="str">
        <f>""</f>
        <v/>
      </c>
      <c r="DQ17" s="10">
        <f>CW17*(1/25)+CX17*4-CY17</f>
        <v>2.3799853149730078E-2</v>
      </c>
      <c r="DR17" s="10">
        <f>DN17*6+DM17*0.1+DJ17*1-DO17*2</f>
        <v>104.26738121654085</v>
      </c>
      <c r="DS17" s="10">
        <f>DD17*0.1+DE17*6-DF17*2</f>
        <v>116.98853778140081</v>
      </c>
      <c r="DT17" s="33">
        <f t="shared" si="25"/>
        <v>221.27971885109139</v>
      </c>
      <c r="DZ17" t="str">
        <v>TB</v>
      </c>
      <c r="EA17" t="str">
        <v>Tampa Bay Buccaneers</v>
      </c>
      <c r="EB17" t="s">
        <v>349</v>
      </c>
      <c r="EC17" t="str">
        <v>Bucky Irving</v>
      </c>
      <c r="ED17" s="10">
        <v>221.27971885109139</v>
      </c>
      <c r="EE17">
        <v>5.3369938470572663E-3</v>
      </c>
      <c r="EF17">
        <v>6.1296944037525371E-2</v>
      </c>
      <c r="EG17">
        <v>6.0062471700422124</v>
      </c>
      <c r="EH17">
        <v>823.36292564619509</v>
      </c>
      <c r="EI17">
        <v>2.1594136110989943</v>
      </c>
      <c r="EJ17">
        <v>415.76677063860518</v>
      </c>
      <c r="EK17">
        <v>0</v>
      </c>
      <c r="EL17">
        <v>0.69261890173599372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0.45093011860967663</v>
      </c>
      <c r="H18" s="5">
        <v>0.11701637367053698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0.42648396587986714</v>
      </c>
      <c r="R18" s="5">
        <f t="shared" si="1"/>
        <v>0.11095103408251934</v>
      </c>
      <c r="S18" s="5"/>
      <c r="T18" s="5">
        <f t="shared" si="6"/>
        <v>2.7933773214277559E-6</v>
      </c>
      <c r="U18" s="5">
        <f t="shared" si="6"/>
        <v>0.35094468962992076</v>
      </c>
      <c r="V18" s="5">
        <f t="shared" si="6"/>
        <v>9.6808919995653359E-2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3.8844827586206896</v>
      </c>
      <c r="AU18" s="13">
        <v>1.7241379310344827E-2</v>
      </c>
      <c r="AV18" s="13">
        <v>6.8965517241379309E-3</v>
      </c>
      <c r="AW18" s="13">
        <v>4.4385264092321351E-3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3.9209823587033688</v>
      </c>
      <c r="BI18" s="13">
        <f t="shared" si="13"/>
        <v>1.8514374556271512E-2</v>
      </c>
      <c r="BJ18" s="13">
        <f t="shared" si="14"/>
        <v>6.6304045006425633E-3</v>
      </c>
      <c r="BK18" s="13">
        <f t="shared" si="15"/>
        <v>4.6999680753572644E-3</v>
      </c>
      <c r="BL18" s="55" cm="1">
        <f t="array" ref="BL18:BQ18">_xlfn.XLOOKUP(CR18,Receiving[Player Name],Receiving[[Rep Conv %]:[Yards per Target]],{0,0,0,0,0,0})</f>
        <v>0.87562189054726369</v>
      </c>
      <c r="BM18" s="13">
        <v>7.5056818181818183</v>
      </c>
      <c r="BN18" s="13">
        <v>5.9701492537313432E-2</v>
      </c>
      <c r="BO18" s="13">
        <v>1.7045454545454544E-2</v>
      </c>
      <c r="BP18" s="13">
        <v>9.0840272520817562E-3</v>
      </c>
      <c r="BQ18" s="13">
        <v>6.5721393034825875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0.86595687806228028</v>
      </c>
      <c r="CG18" s="13">
        <f>IF($CE18=1,BT18,BZ18*BM18+(1-BZ18)*BT18)</f>
        <v>7.5013673555954465</v>
      </c>
      <c r="CH18" s="13">
        <f>IF($CE18=1,BU18,CA18*BN18+(1-CA18)*BU18)</f>
        <v>5.6512632790535311E-2</v>
      </c>
      <c r="CI18" s="13">
        <f>IF($CE18=1,BV18,CB18*BO18+(1-CB18)*BV18)</f>
        <v>1.5800741387365678E-2</v>
      </c>
      <c r="CJ18" s="13">
        <f>IF($CE18=1,BW18,CC18*BP18+(1-CC18)*BW18)</f>
        <v>8.6540760836534558E-3</v>
      </c>
      <c r="CK18" s="13">
        <f>IF($CE18=1,BX18,CD18*BQ18+(1-CD18)*BX18)</f>
        <v>6.0432997307215617</v>
      </c>
      <c r="CL18" s="56">
        <f>V18*$CS$3</f>
        <v>63.580681867733524</v>
      </c>
      <c r="CM18" s="10">
        <f t="shared" si="17"/>
        <v>55.058128775253557</v>
      </c>
      <c r="CN18" s="5">
        <f t="shared" si="18"/>
        <v>0.11786566264670924</v>
      </c>
      <c r="CO18" s="19">
        <f t="shared" si="19"/>
        <v>49.779725562244955</v>
      </c>
      <c r="CP18" s="65"/>
      <c r="CR18" t="str">
        <v>Rachaad White</v>
      </c>
      <c r="CS18" s="10">
        <f>T18*$CS$3</f>
        <v>1.8345916349259352E-3</v>
      </c>
      <c r="CT18" s="18">
        <f>AO18</f>
        <v>0.66666666666666674</v>
      </c>
      <c r="CU18" s="20">
        <f t="shared" si="20"/>
        <v>1.2230610899506237E-3</v>
      </c>
      <c r="CV18" s="21">
        <f t="shared" si="21"/>
        <v>6.666666666666667</v>
      </c>
      <c r="CW18" s="10">
        <f t="shared" si="22"/>
        <v>1.2230610899506235E-2</v>
      </c>
      <c r="CX18" s="10">
        <f>CS18*AC18</f>
        <v>6.6712423088215829E-4</v>
      </c>
      <c r="CY18" s="19">
        <f>AA18*CS18</f>
        <v>0</v>
      </c>
      <c r="CZ18" s="13" t="str">
        <f>""</f>
        <v/>
      </c>
      <c r="DA18" s="10">
        <f>$CS$4*U18</f>
        <v>146.25310283247862</v>
      </c>
      <c r="DB18" s="5">
        <f t="shared" si="23"/>
        <v>0.35094468962992076</v>
      </c>
      <c r="DC18" s="77">
        <f t="shared" si="5"/>
        <v>3.9209823587033688</v>
      </c>
      <c r="DD18" s="10">
        <f>DC18*DA18</f>
        <v>573.45583611177835</v>
      </c>
      <c r="DE18" s="22">
        <f>AX18*DD18</f>
        <v>4.1832312161582648</v>
      </c>
      <c r="DF18" s="19">
        <f>DA18*BJ18</f>
        <v>0.96971723125340581</v>
      </c>
      <c r="DG18" s="13" t="str">
        <f>""</f>
        <v/>
      </c>
      <c r="DH18" s="20">
        <f>V18*$CS$3</f>
        <v>63.580681867733524</v>
      </c>
      <c r="DI18" s="5">
        <f t="shared" si="24"/>
        <v>9.6808919995653331E-2</v>
      </c>
      <c r="DJ18" s="20">
        <f>CO18</f>
        <v>49.779725562244955</v>
      </c>
      <c r="DK18" s="77">
        <v>6.0432997307215617</v>
      </c>
      <c r="DL18" s="77">
        <f>BO18</f>
        <v>1.7045454545454544E-2</v>
      </c>
      <c r="DM18" s="10">
        <f>DK18*DH18</f>
        <v>384.23711761036731</v>
      </c>
      <c r="DN18" s="19">
        <f>BR18*DM18</f>
        <v>1.9956545838976909</v>
      </c>
      <c r="DO18" s="19">
        <f>DL18*DJ18</f>
        <v>0.84851804935644803</v>
      </c>
      <c r="DP18" s="13" t="str">
        <f>""</f>
        <v/>
      </c>
      <c r="DQ18" s="10">
        <f>CW18*(1/25)+CX18*4-CY18</f>
        <v>3.1577213595088824E-3</v>
      </c>
      <c r="DR18" s="10">
        <f>DN18*6+DM18*0.1+DJ18*1-DO18*2</f>
        <v>98.480328727954927</v>
      </c>
      <c r="DS18" s="10">
        <f>DD18*0.1+DE18*6-DF18*2</f>
        <v>80.505536445620621</v>
      </c>
      <c r="DT18" s="33">
        <f t="shared" si="25"/>
        <v>178.98902289493506</v>
      </c>
      <c r="DZ18" t="str">
        <v>TB</v>
      </c>
      <c r="EA18" t="str">
        <v>Tampa Bay Buccaneers</v>
      </c>
      <c r="EB18" t="s">
        <v>349</v>
      </c>
      <c r="EC18" t="str">
        <v>Rachaad White</v>
      </c>
      <c r="ED18" s="10">
        <v>178.98902289493506</v>
      </c>
      <c r="EE18">
        <v>6.6712423088215829E-4</v>
      </c>
      <c r="EF18">
        <v>1.2230610899506235E-2</v>
      </c>
      <c r="EG18">
        <v>4.1832312161582648</v>
      </c>
      <c r="EH18">
        <v>573.45583611177835</v>
      </c>
      <c r="EI18">
        <v>1.9956545838976909</v>
      </c>
      <c r="EJ18">
        <v>384.23711761036731</v>
      </c>
      <c r="EK18">
        <v>0</v>
      </c>
      <c r="EL18">
        <v>1.8182352806098538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2.7933773214277566E-5</v>
      </c>
      <c r="U19" s="5">
        <f t="shared" si="6"/>
        <v>6.6850275430333367E-2</v>
      </c>
      <c r="V19" s="5">
        <f t="shared" si="6"/>
        <v>2.0133673309227051E-2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5.092307692307692</v>
      </c>
      <c r="AU19" s="13">
        <v>3.0769230769230771E-2</v>
      </c>
      <c r="AV19" s="13">
        <v>0</v>
      </c>
      <c r="AW19" s="13">
        <v>6.0422960725075529E-3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4.9911577311577311</v>
      </c>
      <c r="BI19" s="13">
        <f t="shared" si="13"/>
        <v>2.9944336173844371E-2</v>
      </c>
      <c r="BJ19" s="13">
        <f t="shared" si="14"/>
        <v>4.3053485676436485E-4</v>
      </c>
      <c r="BK19" s="13">
        <f t="shared" si="15"/>
        <v>5.9899249297917755E-3</v>
      </c>
      <c r="BL19" s="55" cm="1">
        <f t="array" ref="BL19:BQ19">_xlfn.XLOOKUP(CR19,Receiving[Player Name],Receiving[[Rep Conv %]:[Yards per Target]],{0,0,0,0,0,0})</f>
        <v>0.7857142857142857</v>
      </c>
      <c r="BM19" s="13">
        <v>10.727272727272727</v>
      </c>
      <c r="BN19" s="13">
        <v>7.1428571428571425E-2</v>
      </c>
      <c r="BO19" s="13">
        <v>0</v>
      </c>
      <c r="BP19" s="13">
        <v>8.4745762711864406E-3</v>
      </c>
      <c r="BQ19" s="13">
        <v>8.4285714285714288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0.78408572899051543</v>
      </c>
      <c r="CG19" s="13">
        <f>IF($CE19=1,BT19,BZ19*BM19+(1-BZ19)*BT19)</f>
        <v>10.403307996351474</v>
      </c>
      <c r="CH19" s="13">
        <f>IF($CE19=1,BU19,CA19*BN19+(1-CA19)*BU19)</f>
        <v>6.6756120873465177E-2</v>
      </c>
      <c r="CI19" s="13">
        <f>IF($CE19=1,BV19,CB19*BO19+(1-CB19)*BV19)</f>
        <v>3.3444816053511699E-4</v>
      </c>
      <c r="CJ19" s="13">
        <f>IF($CE19=1,BW19,CC19*BP19+(1-CC19)*BW19)</f>
        <v>8.0559197875375126E-3</v>
      </c>
      <c r="CK19" s="13">
        <f>IF($CE19=1,BX19,CD19*BQ19+(1-CD19)*BX19)</f>
        <v>7.7156808408982327</v>
      </c>
      <c r="CL19" s="56">
        <f>V19*$CS$3</f>
        <v>13.223086029265886</v>
      </c>
      <c r="CM19" s="10">
        <f t="shared" si="17"/>
        <v>10.368033048761243</v>
      </c>
      <c r="CN19" s="5">
        <f t="shared" si="18"/>
        <v>2.2195361753457939E-2</v>
      </c>
      <c r="CO19" s="19">
        <f t="shared" si="19"/>
        <v>9.3740534098862245</v>
      </c>
      <c r="CP19" s="65"/>
      <c r="CR19" t="str">
        <v>Sean Tucker</v>
      </c>
      <c r="CS19" s="10">
        <f>T19*$CS$3</f>
        <v>1.8345916349259358E-2</v>
      </c>
      <c r="CT19" s="18">
        <f>AO19</f>
        <v>0.5</v>
      </c>
      <c r="CU19" s="20">
        <f t="shared" si="20"/>
        <v>9.1729581746296789E-3</v>
      </c>
      <c r="CV19" s="21">
        <f t="shared" si="21"/>
        <v>2</v>
      </c>
      <c r="CW19" s="10">
        <f t="shared" si="22"/>
        <v>3.6691832698518716E-2</v>
      </c>
      <c r="CX19" s="10">
        <f>CS19*AC19</f>
        <v>6.6712423088215846E-3</v>
      </c>
      <c r="CY19" s="19">
        <f>AA19*CS19</f>
        <v>0</v>
      </c>
      <c r="CZ19" s="13" t="str">
        <f>""</f>
        <v/>
      </c>
      <c r="DA19" s="10">
        <f>$CS$4*U19</f>
        <v>27.859262430219982</v>
      </c>
      <c r="DB19" s="5">
        <f t="shared" si="23"/>
        <v>6.6850275430333367E-2</v>
      </c>
      <c r="DC19" s="77">
        <f t="shared" si="5"/>
        <v>4.9911577311577311</v>
      </c>
      <c r="DD19" s="10">
        <f>DC19*DA19</f>
        <v>139.04997306294459</v>
      </c>
      <c r="DE19" s="22">
        <f>AX19*DD19</f>
        <v>1.0143382476789278</v>
      </c>
      <c r="DF19" s="19">
        <f>DA19*BJ19</f>
        <v>1.199438355995561E-2</v>
      </c>
      <c r="DG19" s="13" t="str">
        <f>""</f>
        <v/>
      </c>
      <c r="DH19" s="20">
        <f>V19*$CS$3</f>
        <v>13.223086029265886</v>
      </c>
      <c r="DI19" s="5">
        <f t="shared" si="24"/>
        <v>2.0133673309227045E-2</v>
      </c>
      <c r="DJ19" s="20">
        <f>CO19</f>
        <v>9.3740534098862245</v>
      </c>
      <c r="DK19" s="77">
        <v>7.7156808408982327</v>
      </c>
      <c r="DL19" s="77">
        <f>BO19</f>
        <v>0</v>
      </c>
      <c r="DM19" s="10">
        <f>DK19*DH19</f>
        <v>102.02511153355589</v>
      </c>
      <c r="DN19" s="19">
        <f>BR19*DM19</f>
        <v>0.52989904455581505</v>
      </c>
      <c r="DO19" s="19">
        <f>DL19*DJ19</f>
        <v>0</v>
      </c>
      <c r="DP19" s="13" t="str">
        <f>""</f>
        <v/>
      </c>
      <c r="DQ19" s="10">
        <f>CW19*(1/25)+CX19*4-CY19</f>
        <v>2.8152642543227087E-2</v>
      </c>
      <c r="DR19" s="10">
        <f>DN19*6+DM19*0.1+DJ19*1-DO19*2</f>
        <v>22.755958830576702</v>
      </c>
      <c r="DS19" s="10">
        <f>DD19*0.1+DE19*6-DF19*2</f>
        <v>19.967038025248115</v>
      </c>
      <c r="DT19" s="33">
        <f t="shared" si="25"/>
        <v>42.751149498368044</v>
      </c>
      <c r="DZ19" t="str">
        <v>TB</v>
      </c>
      <c r="EA19" t="str">
        <v>Tampa Bay Buccaneers</v>
      </c>
      <c r="EB19" t="s">
        <v>349</v>
      </c>
      <c r="EC19" t="str">
        <v>Sean Tucker</v>
      </c>
      <c r="ED19" s="10">
        <v>42.751149498368044</v>
      </c>
      <c r="EE19">
        <v>6.6712423088215846E-3</v>
      </c>
      <c r="EF19">
        <v>3.6691832698518716E-2</v>
      </c>
      <c r="EG19">
        <v>1.0143382476789278</v>
      </c>
      <c r="EH19">
        <v>139.04997306294459</v>
      </c>
      <c r="EI19">
        <v>0.52989904455581505</v>
      </c>
      <c r="EJ19">
        <v>102.02511153355589</v>
      </c>
      <c r="EK19">
        <v>0</v>
      </c>
      <c r="EL19">
        <v>1.199438355995561E-2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2.8584578039059953E-2</v>
      </c>
      <c r="V20" s="5">
        <f t="shared" si="6"/>
        <v>1.2146752067955931E-2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7.9775580493369409</v>
      </c>
      <c r="CM20" s="10">
        <f t="shared" si="17"/>
        <v>6.049333117980618</v>
      </c>
      <c r="CN20" s="5">
        <f t="shared" si="18"/>
        <v>1.2950106957538635E-2</v>
      </c>
      <c r="CO20" s="19">
        <f t="shared" si="19"/>
        <v>5.4693857046413568</v>
      </c>
      <c r="CP20" s="65"/>
      <c r="CR20" t="str">
        <v>D.J. Williams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11.912370680913183</v>
      </c>
      <c r="DB20" s="5">
        <f t="shared" si="23"/>
        <v>2.8584578039059953E-2</v>
      </c>
      <c r="DC20" s="77">
        <f t="shared" si="5"/>
        <v>4.1828743545611013</v>
      </c>
      <c r="DD20" s="10">
        <f>DC20*DA20</f>
        <v>49.827949823217317</v>
      </c>
      <c r="DE20" s="22">
        <f>AX20*DD20</f>
        <v>0.36348367565836537</v>
      </c>
      <c r="DF20" s="19">
        <f>DA20*BJ20</f>
        <v>6.6635464221975638E-2</v>
      </c>
      <c r="DG20" s="13" t="str">
        <f>""</f>
        <v/>
      </c>
      <c r="DH20" s="20">
        <f>V20*$CS$3</f>
        <v>7.9775580493369409</v>
      </c>
      <c r="DI20" s="5">
        <f t="shared" si="24"/>
        <v>1.2146752067955928E-2</v>
      </c>
      <c r="DJ20" s="20">
        <f>CO20</f>
        <v>5.4693857046413568</v>
      </c>
      <c r="DK20" s="77">
        <v>1.3187500000000001</v>
      </c>
      <c r="DL20" s="77">
        <f>BO20</f>
        <v>0</v>
      </c>
      <c r="DM20" s="10">
        <f>DK20*DH20</f>
        <v>10.520404677563091</v>
      </c>
      <c r="DN20" s="19">
        <f>BR20*DM20</f>
        <v>5.4640983020613342E-2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6.8492720705213461</v>
      </c>
      <c r="DS20" s="10">
        <f>DD20*0.1+DE20*6-DF20*2</f>
        <v>7.0304261078279726</v>
      </c>
      <c r="DT20" s="33">
        <f t="shared" si="25"/>
        <v>13.879698178349319</v>
      </c>
      <c r="DZ20" t="str">
        <v>TB</v>
      </c>
      <c r="EA20" t="str">
        <v>Tampa Bay Buccaneers</v>
      </c>
      <c r="EB20" t="s">
        <v>349</v>
      </c>
      <c r="EC20" t="str">
        <v>D.J. Williams</v>
      </c>
      <c r="ED20" s="10">
        <v>13.879698178349319</v>
      </c>
      <c r="EE20">
        <v>0</v>
      </c>
      <c r="EF20">
        <v>0</v>
      </c>
      <c r="EG20">
        <v>0.36348367565836537</v>
      </c>
      <c r="EH20">
        <v>49.827949823217317</v>
      </c>
      <c r="EI20">
        <v>5.4640983020613342E-2</v>
      </c>
      <c r="EJ20">
        <v>10.520404677563091</v>
      </c>
      <c r="EK20">
        <v>0</v>
      </c>
      <c r="EL20">
        <v>6.6635464221975638E-2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1.0778274022356687E-2</v>
      </c>
      <c r="V21" s="5">
        <f t="shared" si="6"/>
        <v>5.8569625632585425E-3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3.8466462952224494</v>
      </c>
      <c r="CM21" s="10">
        <f t="shared" si="17"/>
        <v>2.8562579887711501</v>
      </c>
      <c r="CN21" s="5">
        <f t="shared" si="18"/>
        <v>6.1145329132177399E-3</v>
      </c>
      <c r="CO21" s="19">
        <f t="shared" si="19"/>
        <v>2.5824295517995073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4.4917505963993047</v>
      </c>
      <c r="DB21" s="5">
        <f t="shared" si="23"/>
        <v>1.0778274022356687E-2</v>
      </c>
      <c r="DC21" s="77">
        <f t="shared" si="5"/>
        <v>3.481420313790256</v>
      </c>
      <c r="DD21" s="10">
        <f>DC21*DA21</f>
        <v>15.637671770784037</v>
      </c>
      <c r="DE21" s="22">
        <f>AX21*DD21</f>
        <v>0.11407329489071542</v>
      </c>
      <c r="DF21" s="19">
        <f>DA21*BJ21</f>
        <v>2.5963876279764767E-2</v>
      </c>
      <c r="DG21" s="13" t="str">
        <f>""</f>
        <v/>
      </c>
      <c r="DH21" s="20">
        <f>V21*$CS$3</f>
        <v>3.8466462952224494</v>
      </c>
      <c r="DI21" s="5">
        <f t="shared" si="24"/>
        <v>5.8569625632585408E-3</v>
      </c>
      <c r="DJ21" s="20">
        <f>CO21</f>
        <v>2.5824295517995073</v>
      </c>
      <c r="DK21" s="77">
        <v>1.3467432950191571</v>
      </c>
      <c r="DL21" s="77">
        <f>BO21</f>
        <v>0</v>
      </c>
      <c r="DM21" s="10">
        <f>DK21*DH21</f>
        <v>5.1804451064011152</v>
      </c>
      <c r="DN21" s="19">
        <f>BR21*DM21</f>
        <v>2.6906247599179891E-2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3.2619115480346981</v>
      </c>
      <c r="DS21" s="10">
        <f>DD21*0.1+DE21*6-DF21*2</f>
        <v>2.1962791938631669</v>
      </c>
      <c r="DT21" s="33">
        <f t="shared" si="25"/>
        <v>5.458190741897865</v>
      </c>
      <c r="DZ21" t="str">
        <v>TB</v>
      </c>
      <c r="EA21" t="str">
        <v>Tampa Bay Buccaneers</v>
      </c>
      <c r="EB21" t="s">
        <v>349</v>
      </c>
      <c r="EC21" t="str">
        <v>All Other</v>
      </c>
      <c r="ED21" s="10">
        <v>5.458190741897865</v>
      </c>
      <c r="EE21">
        <v>0</v>
      </c>
      <c r="EF21">
        <v>0</v>
      </c>
      <c r="EG21">
        <v>0.11407329489071542</v>
      </c>
      <c r="EH21">
        <v>15.637671770784037</v>
      </c>
      <c r="EI21">
        <v>2.6906247599179891E-2</v>
      </c>
      <c r="EJ21">
        <v>5.1804451064011152</v>
      </c>
      <c r="EK21">
        <v>0</v>
      </c>
      <c r="EL21">
        <v>2.5963876279764767E-2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TB</v>
      </c>
      <c r="EA22" t="str">
        <v>Tampa Bay Buccaneers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TB</v>
      </c>
      <c r="EA23" t="str">
        <v>Tampa Bay Buccaneers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6.4308681672025725E-4</v>
      </c>
      <c r="H24" s="5">
        <v>0.22146850605909535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1.6105829925930782E-3</v>
      </c>
      <c r="R24" s="5">
        <f t="shared" si="1"/>
        <v>0.22273972454395952</v>
      </c>
      <c r="S24" s="5"/>
      <c r="T24" s="5">
        <f t="shared" si="6"/>
        <v>5.307416910712737E-5</v>
      </c>
      <c r="U24" s="5">
        <f t="shared" si="6"/>
        <v>1.325314885619922E-3</v>
      </c>
      <c r="V24" s="5">
        <f t="shared" si="6"/>
        <v>0.19434872645884954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10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9.5632333767926987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0.62555066079295152</v>
      </c>
      <c r="BM24" s="13">
        <v>14.612676056338028</v>
      </c>
      <c r="BN24" s="13">
        <v>9.2511013215859028E-2</v>
      </c>
      <c r="BO24" s="13">
        <v>0</v>
      </c>
      <c r="BP24" s="13">
        <v>1.0120481927710843E-2</v>
      </c>
      <c r="BQ24" s="13">
        <v>9.140969162995594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0.62889143121652158</v>
      </c>
      <c r="CG24" s="13">
        <f>IF($CE24=1,BT24,BZ24*BM24+(1-BZ24)*BT24)</f>
        <v>14.412490488567855</v>
      </c>
      <c r="CH24" s="13">
        <f>IF($CE24=1,BU24,CA24*BN24+(1-CA24)*BU24)</f>
        <v>8.8397089235923321E-2</v>
      </c>
      <c r="CI24" s="13">
        <f>IF($CE24=1,BV24,CB24*BO24+(1-CB24)*BV24)</f>
        <v>5.617977528089886E-4</v>
      </c>
      <c r="CJ24" s="13">
        <f>IF($CE24=1,BW24,CC24*BP24+(1-CC24)*BW24)</f>
        <v>9.7266255391688494E-3</v>
      </c>
      <c r="CK24" s="13">
        <f>IF($CE24=1,BX24,CD24*BQ24+(1-CD24)*BX24)</f>
        <v>8.3786269026911082</v>
      </c>
      <c r="CL24" s="56">
        <f>V24*$CS$3</f>
        <v>127.64138417135621</v>
      </c>
      <c r="CM24" s="10">
        <f t="shared" si="17"/>
        <v>80.272572773982063</v>
      </c>
      <c r="CN24" s="5">
        <f t="shared" si="18"/>
        <v>0.17184347148779419</v>
      </c>
      <c r="CO24" s="19">
        <f t="shared" si="19"/>
        <v>72.57686978748508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Mike Evans</v>
      </c>
      <c r="CS24" s="10">
        <f>T24*$CS$3</f>
        <v>3.4857241063592774E-2</v>
      </c>
      <c r="CT24" s="18">
        <f>AO24</f>
        <v>0.57777777777777783</v>
      </c>
      <c r="CU24" s="20">
        <f t="shared" si="20"/>
        <v>2.0139739281186939E-2</v>
      </c>
      <c r="CV24" s="21">
        <f t="shared" si="21"/>
        <v>11.911111111111111</v>
      </c>
      <c r="CW24" s="10">
        <f t="shared" si="22"/>
        <v>0.4151884713352384</v>
      </c>
      <c r="CX24" s="10">
        <f>CS24*AC24</f>
        <v>5.1428716323333604E-3</v>
      </c>
      <c r="CY24" s="19">
        <f>AA24*CS24</f>
        <v>0</v>
      </c>
      <c r="CZ24" s="13" t="str">
        <f>""</f>
        <v/>
      </c>
      <c r="DA24" s="10">
        <f>$CS$4*U24</f>
        <v>0.55231328462722928</v>
      </c>
      <c r="DB24" s="5">
        <f t="shared" si="23"/>
        <v>1.325314885619922E-3</v>
      </c>
      <c r="DC24" s="77">
        <f t="shared" si="5"/>
        <v>9.5632333767926987</v>
      </c>
      <c r="DD24" s="10">
        <f>DC24*DA24</f>
        <v>5.2819008379931249</v>
      </c>
      <c r="DE24" s="22">
        <f>AX24*DD24</f>
        <v>4.0782107546507518E-2</v>
      </c>
      <c r="DF24" s="19">
        <f>DA24*BJ24</f>
        <v>5.0406688297139561E-4</v>
      </c>
      <c r="DG24" s="13" t="str">
        <f>""</f>
        <v/>
      </c>
      <c r="DH24" s="20">
        <f>V24*$CS$3</f>
        <v>127.64138417135621</v>
      </c>
      <c r="DI24" s="5">
        <f t="shared" si="24"/>
        <v>0.19434872645884949</v>
      </c>
      <c r="DJ24" s="20">
        <f>CO24</f>
        <v>72.57686978748508</v>
      </c>
      <c r="DK24" s="77">
        <v>8.3786269026911082</v>
      </c>
      <c r="DL24" s="77">
        <f>BO24</f>
        <v>0</v>
      </c>
      <c r="DM24" s="10">
        <f>DK24*DH24</f>
        <v>1069.4595353148561</v>
      </c>
      <c r="DN24" s="19">
        <f>BR24*DM24</f>
        <v>6.5039549567541854</v>
      </c>
      <c r="DO24" s="19">
        <f>DL24*DJ24</f>
        <v>0</v>
      </c>
      <c r="DP24" s="13" t="str">
        <f>""</f>
        <v/>
      </c>
      <c r="DQ24" s="10">
        <f>CW24*(1/25)+CX24*4-CY24</f>
        <v>3.7179025382742981E-2</v>
      </c>
      <c r="DR24" s="10">
        <f>DN24*6+DM24*0.1+DJ24*1-DO24*2</f>
        <v>218.54655305949581</v>
      </c>
      <c r="DS24" s="10">
        <f>DD24*0.1+DE24*6-DF24*2</f>
        <v>0.77187459531241487</v>
      </c>
      <c r="DT24" s="33">
        <f t="shared" si="25"/>
        <v>219.35560668019099</v>
      </c>
      <c r="DZ24" t="str">
        <v>TB</v>
      </c>
      <c r="EA24" t="str">
        <v>Tampa Bay Buccaneers</v>
      </c>
      <c r="EB24" t="s">
        <v>350</v>
      </c>
      <c r="EC24" t="str">
        <v>Mike Evans</v>
      </c>
      <c r="ED24" s="10">
        <v>219.35560668019099</v>
      </c>
      <c r="EE24">
        <v>5.1428716323333604E-3</v>
      </c>
      <c r="EF24">
        <v>0.4151884713352384</v>
      </c>
      <c r="EG24">
        <v>4.0782107546507518E-2</v>
      </c>
      <c r="EH24">
        <v>5.2819008379931249</v>
      </c>
      <c r="EI24">
        <v>6.5039549567541854</v>
      </c>
      <c r="EJ24">
        <v>1069.4595353148561</v>
      </c>
      <c r="EK24">
        <v>0</v>
      </c>
      <c r="EL24">
        <v>5.0406688297139561E-4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3.5273368606701937E-4</v>
      </c>
      <c r="G25" s="5">
        <v>6.2386978393089492E-3</v>
      </c>
      <c r="H25" s="5">
        <v>0.20075606447571914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3.39841390980623E-4</v>
      </c>
      <c r="Q25" s="5">
        <f t="shared" si="1"/>
        <v>6.2000107320821065E-3</v>
      </c>
      <c r="R25" s="5">
        <f t="shared" si="1"/>
        <v>0.19645995414910217</v>
      </c>
      <c r="S25" s="5"/>
      <c r="T25" s="5">
        <f t="shared" si="6"/>
        <v>3.8173982594169115E-4</v>
      </c>
      <c r="U25" s="5">
        <f t="shared" si="6"/>
        <v>5.101858489764733E-3</v>
      </c>
      <c r="V25" s="5">
        <f t="shared" si="6"/>
        <v>0.17141864553893932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5.5384615384615383</v>
      </c>
      <c r="AU25" s="13">
        <v>0.15384615384615385</v>
      </c>
      <c r="AV25" s="13">
        <v>0</v>
      </c>
      <c r="AW25" s="13">
        <v>2.7777777777777776E-2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5.5607073386383732</v>
      </c>
      <c r="BI25" s="13">
        <f t="shared" si="13"/>
        <v>0.14282935455349249</v>
      </c>
      <c r="BJ25" s="13">
        <f t="shared" si="14"/>
        <v>4.5977011494252861E-4</v>
      </c>
      <c r="BK25" s="13">
        <f t="shared" si="15"/>
        <v>2.5758180367118914E-2</v>
      </c>
      <c r="BL25" s="55" cm="1">
        <f t="array" ref="BL25:BQ25">_xlfn.XLOOKUP(CR25,Receiving[Player Name],Receiving[[Rep Conv %]:[Yards per Target]],{0,0,0,0,0,0})</f>
        <v>0.71973466003316755</v>
      </c>
      <c r="BM25" s="13">
        <v>11.447004608294931</v>
      </c>
      <c r="BN25" s="13">
        <v>3.9800995024875621E-2</v>
      </c>
      <c r="BO25" s="13">
        <v>9.2165898617511521E-3</v>
      </c>
      <c r="BP25" s="13">
        <v>4.830917874396135E-3</v>
      </c>
      <c r="BQ25" s="13">
        <v>8.2388059701492544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0.7121098054545516</v>
      </c>
      <c r="CG25" s="13">
        <f>IF($CE25=1,BT25,BZ25*BM25+(1-BZ25)*BT25)</f>
        <v>11.597064381383568</v>
      </c>
      <c r="CH25" s="13">
        <f>IF($CE25=1,BU25,CA25*BN25+(1-CA25)*BU25)</f>
        <v>4.1006415203279155E-2</v>
      </c>
      <c r="CI25" s="13">
        <f>IF($CE25=1,BV25,CB25*BO25+(1-CB25)*BV25)</f>
        <v>8.797854852184225E-3</v>
      </c>
      <c r="CJ25" s="13">
        <f>IF($CE25=1,BW25,CC25*BP25+(1-CC25)*BW25)</f>
        <v>4.9702177329972435E-3</v>
      </c>
      <c r="CK25" s="13">
        <f>IF($CE25=1,BX25,CD25*BQ25+(1-CD25)*BX25)</f>
        <v>7.5703288819062591</v>
      </c>
      <c r="CL25" s="56">
        <f>V25*$CS$3</f>
        <v>112.58171632013281</v>
      </c>
      <c r="CM25" s="10">
        <f t="shared" si="17"/>
        <v>80.170544106469293</v>
      </c>
      <c r="CN25" s="5">
        <f t="shared" si="18"/>
        <v>0.1716250536669772</v>
      </c>
      <c r="CO25" s="19">
        <f t="shared" si="19"/>
        <v>72.484622572019433</v>
      </c>
      <c r="CP25" s="65"/>
      <c r="CR25" t="str">
        <v>Chris Godwin</v>
      </c>
      <c r="CS25" s="10">
        <f>T25*$CS$3</f>
        <v>0.25071324450817545</v>
      </c>
      <c r="CT25" s="18">
        <f>AO25</f>
        <v>0.4</v>
      </c>
      <c r="CU25" s="20">
        <f t="shared" si="20"/>
        <v>0.10028529780327018</v>
      </c>
      <c r="CV25" s="21">
        <f t="shared" si="21"/>
        <v>5.9</v>
      </c>
      <c r="CW25" s="10">
        <f t="shared" si="22"/>
        <v>1.4792081425982353</v>
      </c>
      <c r="CX25" s="10">
        <f>CS25*AC25</f>
        <v>3.6990478697927522E-2</v>
      </c>
      <c r="CY25" s="19">
        <f>AA25*CS25</f>
        <v>0</v>
      </c>
      <c r="CZ25" s="13" t="str">
        <f>""</f>
        <v/>
      </c>
      <c r="DA25" s="10">
        <f>$CS$4*U25</f>
        <v>2.126154509211013</v>
      </c>
      <c r="DB25" s="5">
        <f t="shared" si="23"/>
        <v>5.101858489764733E-3</v>
      </c>
      <c r="DC25" s="77">
        <f t="shared" si="5"/>
        <v>5.5607073386383732</v>
      </c>
      <c r="DD25" s="10">
        <f>DC25*DA25</f>
        <v>11.822922982448748</v>
      </c>
      <c r="DE25" s="22">
        <f>AX25*DD25</f>
        <v>9.1286022091906574E-2</v>
      </c>
      <c r="DF25" s="19">
        <f>DA25*BJ25</f>
        <v>9.7754230308552291E-4</v>
      </c>
      <c r="DG25" s="13" t="str">
        <f>""</f>
        <v/>
      </c>
      <c r="DH25" s="20">
        <f>V25*$CS$3</f>
        <v>112.58171632013281</v>
      </c>
      <c r="DI25" s="5">
        <f t="shared" si="24"/>
        <v>0.17141864553893926</v>
      </c>
      <c r="DJ25" s="20">
        <f>CO25</f>
        <v>72.484622572019433</v>
      </c>
      <c r="DK25" s="77">
        <v>7.5703288819062591</v>
      </c>
      <c r="DL25" s="77">
        <f>BO25</f>
        <v>9.2165898617511521E-3</v>
      </c>
      <c r="DM25" s="10">
        <f>DK25*DH25</f>
        <v>852.28061863287871</v>
      </c>
      <c r="DN25" s="19">
        <f>BR25*DM25</f>
        <v>5.1831739033220003</v>
      </c>
      <c r="DO25" s="19">
        <f>DL25*DJ25</f>
        <v>0.66806103753013302</v>
      </c>
      <c r="DP25" s="13" t="str">
        <f>""</f>
        <v/>
      </c>
      <c r="DQ25" s="10">
        <f>CW25*(1/25)+CX25*4-CY25</f>
        <v>0.20713024049563949</v>
      </c>
      <c r="DR25" s="10">
        <f>DN25*6+DM25*0.1+DJ25*1-DO25*2</f>
        <v>187.47560578017905</v>
      </c>
      <c r="DS25" s="10">
        <f>DD25*0.1+DE25*6-DF25*2</f>
        <v>1.7280533461901433</v>
      </c>
      <c r="DT25" s="33">
        <f t="shared" si="25"/>
        <v>189.41078936686483</v>
      </c>
      <c r="DZ25" t="str">
        <v>TB</v>
      </c>
      <c r="EA25" t="str">
        <v>Tampa Bay Buccaneers</v>
      </c>
      <c r="EB25" t="s">
        <v>350</v>
      </c>
      <c r="EC25" t="str">
        <v>Chris Godwin</v>
      </c>
      <c r="ED25" s="10">
        <v>189.41078936686483</v>
      </c>
      <c r="EE25">
        <v>3.6990478697927522E-2</v>
      </c>
      <c r="EF25">
        <v>1.4792081425982353</v>
      </c>
      <c r="EG25">
        <v>9.1286022091906574E-2</v>
      </c>
      <c r="EH25">
        <v>11.822922982448748</v>
      </c>
      <c r="EI25">
        <v>5.1831739033220003</v>
      </c>
      <c r="EJ25">
        <v>852.28061863287871</v>
      </c>
      <c r="EK25">
        <v>0</v>
      </c>
      <c r="EL25">
        <v>0.66903857983321857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9.0090090090090089E-3</v>
      </c>
      <c r="H26" s="5">
        <v>9.8081023454157784E-2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8.5816352396019622E-3</v>
      </c>
      <c r="R26" s="5">
        <f t="shared" si="1"/>
        <v>9.8785459654891855E-2</v>
      </c>
      <c r="S26" s="5"/>
      <c r="T26" s="5">
        <f t="shared" si="6"/>
        <v>2.5140395892849803E-5</v>
      </c>
      <c r="U26" s="5">
        <f t="shared" si="6"/>
        <v>7.061647228556389E-3</v>
      </c>
      <c r="V26" s="5">
        <f t="shared" si="6"/>
        <v>8.6194002061770747E-2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10.75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10.27471590909091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0.62903225806451613</v>
      </c>
      <c r="BM26" s="13">
        <v>12.871794871794872</v>
      </c>
      <c r="BN26" s="13">
        <v>0.12903225806451613</v>
      </c>
      <c r="BO26" s="13">
        <v>0</v>
      </c>
      <c r="BP26" s="13">
        <v>1.5936254980079681E-2</v>
      </c>
      <c r="BQ26" s="13">
        <v>8.0967741935483879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0.6286911651093976</v>
      </c>
      <c r="CG26" s="13">
        <f>IF($CE26=1,BT26,BZ26*BM26+(1-BZ26)*BT26)</f>
        <v>12.827898158179849</v>
      </c>
      <c r="CH26" s="13">
        <f>IF($CE26=1,BU26,CA26*BN26+(1-CA26)*BU26)</f>
        <v>0.12073816013876945</v>
      </c>
      <c r="CI26" s="13">
        <f>IF($CE26=1,BV26,CB26*BO26+(1-CB26)*BV26)</f>
        <v>4.6948356807511736E-4</v>
      </c>
      <c r="CJ26" s="13">
        <f>IF($CE26=1,BW26,CC26*BP26+(1-CC26)*BW26)</f>
        <v>1.4935196254761356E-2</v>
      </c>
      <c r="CK26" s="13">
        <f>IF($CE26=1,BX26,CD26*BQ26+(1-CD26)*BX26)</f>
        <v>7.4469378720628159</v>
      </c>
      <c r="CL26" s="56">
        <f>V26*$CS$3</f>
        <v>56.609178412921793</v>
      </c>
      <c r="CM26" s="10">
        <f t="shared" si="17"/>
        <v>35.589690332305558</v>
      </c>
      <c r="CN26" s="5">
        <f t="shared" si="18"/>
        <v>7.6188612430536748E-2</v>
      </c>
      <c r="CO26" s="19">
        <f t="shared" si="19"/>
        <v>32.177719384893756</v>
      </c>
      <c r="CP26" s="65"/>
      <c r="CR26" t="str">
        <v>Jalen McMillan</v>
      </c>
      <c r="CS26" s="10">
        <f>T26*$CS$3</f>
        <v>1.6511324714333416E-2</v>
      </c>
      <c r="CT26" s="18">
        <f>AO26</f>
        <v>0.45833333333333337</v>
      </c>
      <c r="CU26" s="20">
        <f t="shared" si="20"/>
        <v>7.5676904940694834E-3</v>
      </c>
      <c r="CV26" s="21">
        <f t="shared" si="21"/>
        <v>10.541666666666668</v>
      </c>
      <c r="CW26" s="10">
        <f t="shared" si="22"/>
        <v>0.17405688136359812</v>
      </c>
      <c r="CX26" s="10">
        <f>CS26*AC26</f>
        <v>2.4360970890000121E-3</v>
      </c>
      <c r="CY26" s="19">
        <f>AA26*CS26</f>
        <v>0</v>
      </c>
      <c r="CZ26" s="13" t="str">
        <f>""</f>
        <v/>
      </c>
      <c r="DA26" s="10">
        <f>$CS$4*U26</f>
        <v>2.942879173848858</v>
      </c>
      <c r="DB26" s="5">
        <f t="shared" si="23"/>
        <v>7.061647228556389E-3</v>
      </c>
      <c r="DC26" s="77">
        <f t="shared" si="5"/>
        <v>10.27471590909091</v>
      </c>
      <c r="DD26" s="10">
        <f>DC26*DA26</f>
        <v>30.237247466077175</v>
      </c>
      <c r="DE26" s="22">
        <f>AX26*DD26</f>
        <v>0.23346494299965997</v>
      </c>
      <c r="DF26" s="19">
        <f>DA26*BJ26</f>
        <v>8.3604521984342536E-4</v>
      </c>
      <c r="DG26" s="13" t="str">
        <f>""</f>
        <v/>
      </c>
      <c r="DH26" s="20">
        <f>V26*$CS$3</f>
        <v>56.609178412921793</v>
      </c>
      <c r="DI26" s="5">
        <f t="shared" si="24"/>
        <v>8.6194002061770705E-2</v>
      </c>
      <c r="DJ26" s="20">
        <f>CO26</f>
        <v>32.177719384893756</v>
      </c>
      <c r="DK26" s="77">
        <v>7.4469378720628159</v>
      </c>
      <c r="DL26" s="77">
        <f>BO26</f>
        <v>0</v>
      </c>
      <c r="DM26" s="10">
        <f>DK26*DH26</f>
        <v>421.56503462954811</v>
      </c>
      <c r="DN26" s="19">
        <f>BR26*DM26</f>
        <v>2.5637622612489803</v>
      </c>
      <c r="DO26" s="19">
        <f>DL26*DJ26</f>
        <v>0</v>
      </c>
      <c r="DP26" s="13" t="str">
        <f>""</f>
        <v/>
      </c>
      <c r="DQ26" s="10">
        <f>CW26*(1/25)+CX26*4-CY26</f>
        <v>1.6706663610543973E-2</v>
      </c>
      <c r="DR26" s="10">
        <f>DN26*6+DM26*0.1+DJ26*1-DO26*2</f>
        <v>89.716796415342458</v>
      </c>
      <c r="DS26" s="10">
        <f>DD26*0.1+DE26*6-DF26*2</f>
        <v>4.4228423141659903</v>
      </c>
      <c r="DT26" s="33">
        <f t="shared" si="25"/>
        <v>94.156345393118997</v>
      </c>
      <c r="DZ26" t="str">
        <v>TB</v>
      </c>
      <c r="EA26" t="str">
        <v>Tampa Bay Buccaneers</v>
      </c>
      <c r="EB26" t="s">
        <v>350</v>
      </c>
      <c r="EC26" t="str">
        <v>Jalen McMillan</v>
      </c>
      <c r="ED26" s="10">
        <v>94.156345393118997</v>
      </c>
      <c r="EE26">
        <v>2.4360970890000121E-3</v>
      </c>
      <c r="EF26">
        <v>0.17405688136359812</v>
      </c>
      <c r="EG26">
        <v>0.23346494299965997</v>
      </c>
      <c r="EH26">
        <v>30.237247466077175</v>
      </c>
      <c r="EI26">
        <v>2.5637622612489803</v>
      </c>
      <c r="EJ26">
        <v>421.56503462954811</v>
      </c>
      <c r="EK26">
        <v>0</v>
      </c>
      <c r="EL26">
        <v>8.3604521984342536E-4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1.1451587415683161E-2</v>
      </c>
      <c r="H27" s="5">
        <v>0.14489221822185203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1.071269342897605E-2</v>
      </c>
      <c r="R27" s="5">
        <f t="shared" si="1"/>
        <v>0.13641813509558287</v>
      </c>
      <c r="S27" s="5"/>
      <c r="T27" s="5">
        <f t="shared" si="6"/>
        <v>2.0950329910708172E-5</v>
      </c>
      <c r="U27" s="5">
        <f t="shared" si="6"/>
        <v>8.8152502117547198E-3</v>
      </c>
      <c r="V27" s="5">
        <f t="shared" si="6"/>
        <v>0.1190299165359941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7.1875</v>
      </c>
      <c r="AU27" s="13">
        <v>6.25E-2</v>
      </c>
      <c r="AV27" s="13">
        <v>0</v>
      </c>
      <c r="AW27" s="13">
        <v>8.6956521739130436E-3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7.0512003311258278</v>
      </c>
      <c r="BI27" s="13">
        <f t="shared" si="13"/>
        <v>5.9561258278145693E-2</v>
      </c>
      <c r="BJ27" s="13">
        <f t="shared" si="14"/>
        <v>6.6225165562913896E-4</v>
      </c>
      <c r="BK27" s="13">
        <f t="shared" si="15"/>
        <v>8.3945917888128135E-3</v>
      </c>
      <c r="BL27" s="55" cm="1">
        <f t="array" ref="BL27:BQ27">_xlfn.XLOOKUP(CR27,Receiving[Player Name],Receiving[[Rep Conv %]:[Yards per Target]],{0,0,0,0,0,0})</f>
        <v>0.65416666666666667</v>
      </c>
      <c r="BM27" s="13">
        <v>9.9808917197452232</v>
      </c>
      <c r="BN27" s="13">
        <v>2.9166666666666667E-2</v>
      </c>
      <c r="BO27" s="13">
        <v>0</v>
      </c>
      <c r="BP27" s="13">
        <v>4.4671346522016592E-3</v>
      </c>
      <c r="BQ27" s="13">
        <v>6.5291666666666668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0.64985562685093778</v>
      </c>
      <c r="CG27" s="13">
        <f>IF($CE27=1,BT27,BZ27*BM27+(1-BZ27)*BT27)</f>
        <v>10.205613533231121</v>
      </c>
      <c r="CH27" s="13">
        <f>IF($CE27=1,BU27,CA27*BN27+(1-CA27)*BU27)</f>
        <v>3.0692250740375127E-2</v>
      </c>
      <c r="CI27" s="13">
        <f>IF($CE27=1,BV27,CB27*BO27+(1-CB27)*BV27)</f>
        <v>6.7851373182552493E-4</v>
      </c>
      <c r="CJ27" s="13">
        <f>IF($CE27=1,BW27,CC27*BP27+(1-CC27)*BW27)</f>
        <v>4.6149357988295092E-3</v>
      </c>
      <c r="CK27" s="13">
        <f>IF($CE27=1,BX27,CD27*BQ27+(1-CD27)*BX27)</f>
        <v>6.0399010500807764</v>
      </c>
      <c r="CL27" s="56">
        <f>V27*$CS$3</f>
        <v>78.174648124963198</v>
      </c>
      <c r="CM27" s="10">
        <f t="shared" si="17"/>
        <v>50.802234961099444</v>
      </c>
      <c r="CN27" s="5">
        <f t="shared" si="18"/>
        <v>0.10875486001469598</v>
      </c>
      <c r="CO27" s="19">
        <f t="shared" si="19"/>
        <v>45.931842773575447</v>
      </c>
      <c r="CP27" s="65"/>
      <c r="CR27" t="str">
        <v>Sterling Shepard</v>
      </c>
      <c r="CS27" s="10">
        <f>T27*$CS$3</f>
        <v>1.3759437261944516E-2</v>
      </c>
      <c r="CT27" s="18">
        <f>AO27</f>
        <v>0.58823529411764708</v>
      </c>
      <c r="CU27" s="20">
        <f t="shared" si="20"/>
        <v>8.0937866246732441E-3</v>
      </c>
      <c r="CV27" s="21">
        <f t="shared" si="21"/>
        <v>7.2352941176470598</v>
      </c>
      <c r="CW27" s="10">
        <f t="shared" si="22"/>
        <v>9.9553575483480927E-2</v>
      </c>
      <c r="CX27" s="10">
        <f>CS27*AC27</f>
        <v>2.0300809075000105E-3</v>
      </c>
      <c r="CY27" s="19">
        <f>AA27*CS27</f>
        <v>0</v>
      </c>
      <c r="CZ27" s="13" t="str">
        <f>""</f>
        <v/>
      </c>
      <c r="DA27" s="10">
        <f>$CS$4*U27</f>
        <v>3.6736777441292636</v>
      </c>
      <c r="DB27" s="5">
        <f t="shared" si="23"/>
        <v>8.8152502117547198E-3</v>
      </c>
      <c r="DC27" s="77">
        <f t="shared" si="5"/>
        <v>7.0512003311258278</v>
      </c>
      <c r="DD27" s="10">
        <f>DC27*DA27</f>
        <v>25.903837725853847</v>
      </c>
      <c r="DE27" s="22">
        <f>AX27*DD27</f>
        <v>0.20000623419587668</v>
      </c>
      <c r="DF27" s="19">
        <f>DA27*BJ27</f>
        <v>2.4328991682975253E-3</v>
      </c>
      <c r="DG27" s="13" t="str">
        <f>""</f>
        <v/>
      </c>
      <c r="DH27" s="20">
        <f>V27*$CS$3</f>
        <v>78.174648124963198</v>
      </c>
      <c r="DI27" s="5">
        <f t="shared" si="24"/>
        <v>0.11902991653599407</v>
      </c>
      <c r="DJ27" s="20">
        <f>CO27</f>
        <v>45.931842773575447</v>
      </c>
      <c r="DK27" s="77">
        <v>6.0399010500807764</v>
      </c>
      <c r="DL27" s="77">
        <f>BO27</f>
        <v>0</v>
      </c>
      <c r="DM27" s="10">
        <f>DK27*DH27</f>
        <v>472.16713929966039</v>
      </c>
      <c r="DN27" s="19">
        <f>BR27*DM27</f>
        <v>2.8715007016701763</v>
      </c>
      <c r="DO27" s="19">
        <f>DL27*DJ27</f>
        <v>0</v>
      </c>
      <c r="DP27" s="13" t="str">
        <f>""</f>
        <v/>
      </c>
      <c r="DQ27" s="10">
        <f>CW27*(1/25)+CX27*4-CY27</f>
        <v>1.2102466649339279E-2</v>
      </c>
      <c r="DR27" s="10">
        <f>DN27*6+DM27*0.1+DJ27*1-DO27*2</f>
        <v>110.37756091356255</v>
      </c>
      <c r="DS27" s="10">
        <f>DD27*0.1+DE27*6-DF27*2</f>
        <v>3.78555537942405</v>
      </c>
      <c r="DT27" s="33">
        <f t="shared" si="25"/>
        <v>114.17521875963594</v>
      </c>
      <c r="DZ27" t="str">
        <v>TB</v>
      </c>
      <c r="EA27" t="str">
        <v>Tampa Bay Buccaneers</v>
      </c>
      <c r="EB27" t="s">
        <v>350</v>
      </c>
      <c r="EC27" t="str">
        <v>Sterling Shepard</v>
      </c>
      <c r="ED27" s="10">
        <v>114.17521875963594</v>
      </c>
      <c r="EE27">
        <v>2.0300809075000105E-3</v>
      </c>
      <c r="EF27">
        <v>9.9553575483480927E-2</v>
      </c>
      <c r="EG27">
        <v>0.20000623419587668</v>
      </c>
      <c r="EH27">
        <v>25.903837725853847</v>
      </c>
      <c r="EI27">
        <v>2.8715007016701763</v>
      </c>
      <c r="EJ27">
        <v>472.16713929966039</v>
      </c>
      <c r="EK27">
        <v>0</v>
      </c>
      <c r="EL27">
        <v>2.4328991682975253E-3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6.0896984914824083E-5</v>
      </c>
      <c r="U28" s="5">
        <f t="shared" si="6"/>
        <v>1.1875995929990584E-3</v>
      </c>
      <c r="V28" s="5">
        <f t="shared" si="6"/>
        <v>1.6288753593602441E-2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10.697878463092428</v>
      </c>
      <c r="CM28" s="10">
        <f t="shared" si="17"/>
        <v>6.1640256765180528</v>
      </c>
      <c r="CN28" s="5">
        <f t="shared" si="18"/>
        <v>1.3195634996964798E-2</v>
      </c>
      <c r="CO28" s="19">
        <f t="shared" si="19"/>
        <v>5.5730827284056543</v>
      </c>
      <c r="CP28" s="65"/>
      <c r="CR28" t="str">
        <v>All Other</v>
      </c>
      <c r="CS28" s="10">
        <f>T28*$CS$3</f>
        <v>3.9994990386706529E-2</v>
      </c>
      <c r="CT28" s="18">
        <f>AO28</f>
        <v>0.375</v>
      </c>
      <c r="CU28" s="20">
        <f t="shared" si="20"/>
        <v>1.4998121395014948E-2</v>
      </c>
      <c r="CV28" s="21">
        <f t="shared" si="21"/>
        <v>9.75</v>
      </c>
      <c r="CW28" s="10">
        <f t="shared" si="22"/>
        <v>0.38995115627038868</v>
      </c>
      <c r="CX28" s="10">
        <f>CS28*AC28</f>
        <v>5.9009002209894877E-3</v>
      </c>
      <c r="CY28" s="19">
        <f>AA28*CS28</f>
        <v>0</v>
      </c>
      <c r="CZ28" s="13" t="str">
        <f>""</f>
        <v/>
      </c>
      <c r="DA28" s="10">
        <f>$CS$4*U28</f>
        <v>0.4949216515624193</v>
      </c>
      <c r="DB28" s="5">
        <f t="shared" si="23"/>
        <v>1.1875995929990584E-3</v>
      </c>
      <c r="DC28" s="77">
        <f t="shared" si="5"/>
        <v>6.1091954022988508</v>
      </c>
      <c r="DD28" s="10">
        <f>DC28*DA28</f>
        <v>3.0235730782232859</v>
      </c>
      <c r="DE28" s="22">
        <f>AX28*DD28</f>
        <v>2.3345323252542918E-2</v>
      </c>
      <c r="DF28" s="19">
        <f>DA28*BJ28</f>
        <v>2.8443773078299958E-3</v>
      </c>
      <c r="DG28" s="13" t="str">
        <f>""</f>
        <v/>
      </c>
      <c r="DH28" s="20">
        <f>V28*$CS$3</f>
        <v>10.697878463092428</v>
      </c>
      <c r="DI28" s="5">
        <f t="shared" si="24"/>
        <v>1.6288753593602434E-2</v>
      </c>
      <c r="DJ28" s="20">
        <f>CO28</f>
        <v>5.5730827284056543</v>
      </c>
      <c r="DK28" s="77">
        <v>1.7355343771272975</v>
      </c>
      <c r="DL28" s="77">
        <f>BO28</f>
        <v>0</v>
      </c>
      <c r="DM28" s="10">
        <f>DK28*DH28</f>
        <v>18.566535835026649</v>
      </c>
      <c r="DN28" s="19">
        <f>BR28*DM28</f>
        <v>0.11291302642733876</v>
      </c>
      <c r="DO28" s="19">
        <f>DL28*DJ28</f>
        <v>0</v>
      </c>
      <c r="DP28" s="13" t="str">
        <f>""</f>
        <v/>
      </c>
      <c r="DQ28" s="10">
        <f>CW28*(1/25)+CX28*4-CY28</f>
        <v>3.9201647134773497E-2</v>
      </c>
      <c r="DR28" s="10">
        <f>DN28*6+DM28*0.1+DJ28*1-DO28*2</f>
        <v>8.1072144704723517</v>
      </c>
      <c r="DS28" s="10">
        <f>DD28*0.1+DE28*6-DF28*2</f>
        <v>0.43674049272192617</v>
      </c>
      <c r="DT28" s="33">
        <f t="shared" si="25"/>
        <v>8.5831566103290502</v>
      </c>
      <c r="DZ28" t="str">
        <v>TB</v>
      </c>
      <c r="EA28" t="str">
        <v>Tampa Bay Buccaneers</v>
      </c>
      <c r="EB28" t="s">
        <v>350</v>
      </c>
      <c r="EC28" t="str">
        <v>All Other</v>
      </c>
      <c r="ED28" s="10">
        <v>8.5831566103290502</v>
      </c>
      <c r="EE28">
        <v>5.9009002209894877E-3</v>
      </c>
      <c r="EF28">
        <v>0.38995115627038868</v>
      </c>
      <c r="EG28">
        <v>2.3345323252542918E-2</v>
      </c>
      <c r="EH28">
        <v>3.0235730782232859</v>
      </c>
      <c r="EI28">
        <v>0.11291302642733876</v>
      </c>
      <c r="EJ28">
        <v>18.566535835026649</v>
      </c>
      <c r="EK28">
        <v>0</v>
      </c>
      <c r="EL28">
        <v>2.8443773078299958E-3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TB</v>
      </c>
      <c r="EA29" t="str">
        <v>Tampa Bay Buccaneers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TB</v>
      </c>
      <c r="EA30" t="str">
        <v>Tampa Bay Buccaneers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0.12057990427324301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0.12265897426767287</v>
      </c>
      <c r="S31" s="5"/>
      <c r="T31" s="5">
        <f t="shared" si="6"/>
        <v>5.5867546428555118E-6</v>
      </c>
      <c r="U31" s="5">
        <f t="shared" si="6"/>
        <v>2.269300623152565E-4</v>
      </c>
      <c r="V31" s="5">
        <f t="shared" si="6"/>
        <v>0.10702453496554573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-4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-3.1639024390243904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0.67611336032388669</v>
      </c>
      <c r="BM31" s="13">
        <v>10.119760479041917</v>
      </c>
      <c r="BN31" s="13">
        <v>4.4534412955465584E-2</v>
      </c>
      <c r="BO31" s="13">
        <v>1.1976047904191617E-2</v>
      </c>
      <c r="BP31" s="13">
        <v>6.5088757396449702E-3</v>
      </c>
      <c r="BQ31" s="13">
        <v>6.8421052631578947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0.67807527697967007</v>
      </c>
      <c r="CG31" s="13">
        <f>IF($CE31=1,BT31,BZ31*BM31+(1-BZ31)*BT31)</f>
        <v>10.174736858087737</v>
      </c>
      <c r="CH31" s="13">
        <f>IF($CE31=1,BU31,CA31*BN31+(1-CA31)*BU31)</f>
        <v>4.5121294240564186E-2</v>
      </c>
      <c r="CI31" s="13">
        <f>IF($CE31=1,BV31,CB31*BO31+(1-CB31)*BV31)</f>
        <v>1.1466682669435339E-2</v>
      </c>
      <c r="CJ31" s="13">
        <f>IF($CE31=1,BW31,CC31*BP31+(1-CC31)*BW31)</f>
        <v>6.5369900329356086E-3</v>
      </c>
      <c r="CK31" s="13">
        <f>IF($CE31=1,BX31,CD31*BQ31+(1-CD31)*BX31)</f>
        <v>6.3016281345721223</v>
      </c>
      <c r="CL31" s="56">
        <f>V31*$CS$3</f>
        <v>70.289937228842248</v>
      </c>
      <c r="CM31" s="10">
        <f t="shared" si="17"/>
        <v>47.661868655330828</v>
      </c>
      <c r="CN31" s="5">
        <f t="shared" si="18"/>
        <v>0.10203212235875914</v>
      </c>
      <c r="CO31" s="19">
        <f t="shared" si="19"/>
        <v>43.092542268027834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Cade Otton</v>
      </c>
      <c r="CS31" s="10">
        <f>T31*$CS$3</f>
        <v>3.6691832698518704E-3</v>
      </c>
      <c r="CT31" s="18">
        <f>AO31</f>
        <v>0.52631578947368418</v>
      </c>
      <c r="CU31" s="20">
        <f t="shared" si="20"/>
        <v>1.9311490893957211E-3</v>
      </c>
      <c r="CV31" s="21">
        <f t="shared" si="21"/>
        <v>7.1578947368421053</v>
      </c>
      <c r="CW31" s="10">
        <f t="shared" si="22"/>
        <v>2.6263627615781809E-2</v>
      </c>
      <c r="CX31" s="10">
        <f>CS31*AC31</f>
        <v>1.6678105772053957E-4</v>
      </c>
      <c r="CY31" s="19">
        <f>AA31*CS31</f>
        <v>0</v>
      </c>
      <c r="CZ31" s="13" t="str">
        <f>""</f>
        <v/>
      </c>
      <c r="DA31" s="10">
        <f>$CS$4*U31</f>
        <v>9.4571101145803887E-2</v>
      </c>
      <c r="DB31" s="5">
        <f t="shared" si="23"/>
        <v>2.2693006231525652E-4</v>
      </c>
      <c r="DC31" s="77">
        <f t="shared" si="5"/>
        <v>-3.1639024390243904</v>
      </c>
      <c r="DD31" s="10">
        <f>DC31*DA31</f>
        <v>-0.29921373757643122</v>
      </c>
      <c r="DE31" s="22">
        <f>AX31*DD31</f>
        <v>-6.5231430940833343E-3</v>
      </c>
      <c r="DF31" s="19">
        <f>DA31*BJ31</f>
        <v>9.2264488922735478E-5</v>
      </c>
      <c r="DG31" s="13" t="str">
        <f>""</f>
        <v/>
      </c>
      <c r="DH31" s="20">
        <f>V31*$CS$3</f>
        <v>70.289937228842248</v>
      </c>
      <c r="DI31" s="5">
        <f t="shared" si="24"/>
        <v>0.10702453496554569</v>
      </c>
      <c r="DJ31" s="20">
        <f>CO31</f>
        <v>43.092542268027834</v>
      </c>
      <c r="DK31" s="77">
        <v>6.3016281345721223</v>
      </c>
      <c r="DL31" s="77">
        <f>BO31</f>
        <v>1.1976047904191617E-2</v>
      </c>
      <c r="DM31" s="10">
        <f>DK31*DH31</f>
        <v>442.94104601858078</v>
      </c>
      <c r="DN31" s="19">
        <f>BR31*DM31</f>
        <v>3.2070143852284319</v>
      </c>
      <c r="DO31" s="19">
        <f>DL31*DJ31</f>
        <v>0.51607835051530349</v>
      </c>
      <c r="DP31" s="13" t="str">
        <f>""</f>
        <v/>
      </c>
      <c r="DQ31" s="10">
        <f>CW31*(1/25)+CX31*4-CY31</f>
        <v>1.7176693355134306E-3</v>
      </c>
      <c r="DR31" s="10">
        <f>DN31*6+DM31*0.1+DJ31*1-DO31*2</f>
        <v>105.59657648022591</v>
      </c>
      <c r="DS31" s="10">
        <f>DD31*0.1+DE31*6-DF31*2</f>
        <v>-6.9244761299988605E-2</v>
      </c>
      <c r="DT31" s="33">
        <f t="shared" si="25"/>
        <v>105.52904938826144</v>
      </c>
      <c r="DZ31" t="str">
        <v>TB</v>
      </c>
      <c r="EA31" t="str">
        <v>Tampa Bay Buccaneers</v>
      </c>
      <c r="EB31" t="s">
        <v>351</v>
      </c>
      <c r="EC31" t="str">
        <v>Cade Otton</v>
      </c>
      <c r="ED31" s="10">
        <v>105.52904938826144</v>
      </c>
      <c r="EE31">
        <v>1.6678105772053957E-4</v>
      </c>
      <c r="EF31">
        <v>2.6263627615781809E-2</v>
      </c>
      <c r="EG31">
        <v>-6.5231430940833343E-3</v>
      </c>
      <c r="EH31">
        <v>-0.29921373757643122</v>
      </c>
      <c r="EI31">
        <v>3.2070143852284319</v>
      </c>
      <c r="EJ31">
        <v>442.94104601858078</v>
      </c>
      <c r="EK31">
        <v>0</v>
      </c>
      <c r="EL31">
        <v>0.51617061500422623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2.7933773214277566E-5</v>
      </c>
      <c r="U32" s="5">
        <f t="shared" si="6"/>
        <v>4.0958108808119469E-4</v>
      </c>
      <c r="V32" s="5">
        <f t="shared" si="6"/>
        <v>4.529299332713918E-2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0.77272727272727271</v>
      </c>
      <c r="BM32" s="13">
        <v>11.235294117647058</v>
      </c>
      <c r="BN32" s="13">
        <v>9.0909090909090912E-2</v>
      </c>
      <c r="BO32" s="13">
        <v>0</v>
      </c>
      <c r="BP32" s="13">
        <v>1.0471204188481676E-2</v>
      </c>
      <c r="BQ32" s="13">
        <v>8.6818181818181817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0.76644516544996977</v>
      </c>
      <c r="CG32" s="13">
        <f>IF($CE32=1,BT32,BZ32*BM32+(1-BZ32)*BT32)</f>
        <v>11.114149494796306</v>
      </c>
      <c r="CH32" s="13">
        <f>IF($CE32=1,BU32,CA32*BN32+(1-CA32)*BU32)</f>
        <v>8.7011501424679186E-2</v>
      </c>
      <c r="CI32" s="13">
        <f>IF($CE32=1,BV32,CB32*BO32+(1-CB32)*BV32)</f>
        <v>6.1231066709635821E-4</v>
      </c>
      <c r="CJ32" s="13">
        <f>IF($CE32=1,BW32,CC32*BP32+(1-CC32)*BW32)</f>
        <v>1.0153893440415403E-2</v>
      </c>
      <c r="CK32" s="13">
        <f>IF($CE32=1,BX32,CD32*BQ32+(1-CD32)*BX32)</f>
        <v>7.9545000439457416</v>
      </c>
      <c r="CL32" s="56">
        <f>V32*$CS$3</f>
        <v>29.746839441029941</v>
      </c>
      <c r="CM32" s="10">
        <f t="shared" si="17"/>
        <v>22.799321276993879</v>
      </c>
      <c r="CN32" s="5">
        <f t="shared" si="18"/>
        <v>4.8807636038221407E-2</v>
      </c>
      <c r="CO32" s="19">
        <f t="shared" si="19"/>
        <v>20.613558459406267</v>
      </c>
      <c r="CP32" s="65"/>
      <c r="CR32" t="str">
        <v>Payne Durham</v>
      </c>
      <c r="CS32" s="10">
        <f>T32*$CS$3</f>
        <v>1.8345916349259358E-2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8.3390528860269807E-4</v>
      </c>
      <c r="CY32" s="19">
        <f>AA32*CS32</f>
        <v>0</v>
      </c>
      <c r="CZ32" s="13" t="str">
        <f>""</f>
        <v/>
      </c>
      <c r="DA32" s="10">
        <f>$CS$4*U32</f>
        <v>0.17068930450706069</v>
      </c>
      <c r="DB32" s="5">
        <f t="shared" si="23"/>
        <v>4.0958108808119469E-4</v>
      </c>
      <c r="DC32" s="77">
        <f t="shared" si="5"/>
        <v>2.0810810810810811</v>
      </c>
      <c r="DD32" s="10">
        <f>DC32*DA32</f>
        <v>0.35521828235253172</v>
      </c>
      <c r="DE32" s="22">
        <f>AX32*DD32</f>
        <v>7.7440952550788906E-3</v>
      </c>
      <c r="DF32" s="19">
        <f>DA32*BJ32</f>
        <v>4.6132244461367759E-3</v>
      </c>
      <c r="DG32" s="13" t="str">
        <f>""</f>
        <v/>
      </c>
      <c r="DH32" s="20">
        <f>V32*$CS$3</f>
        <v>29.746839441029941</v>
      </c>
      <c r="DI32" s="5">
        <f t="shared" si="24"/>
        <v>4.529299332713916E-2</v>
      </c>
      <c r="DJ32" s="20">
        <f>CO32</f>
        <v>20.613558459406267</v>
      </c>
      <c r="DK32" s="77">
        <v>7.9545000439457416</v>
      </c>
      <c r="DL32" s="77">
        <f>BO32</f>
        <v>0</v>
      </c>
      <c r="DM32" s="10">
        <f>DK32*DH32</f>
        <v>236.62123564091959</v>
      </c>
      <c r="DN32" s="19">
        <f>BR32*DM32</f>
        <v>1.7132024981020229</v>
      </c>
      <c r="DO32" s="19">
        <f>DL32*DJ32</f>
        <v>0</v>
      </c>
      <c r="DP32" s="13" t="str">
        <f>""</f>
        <v/>
      </c>
      <c r="DQ32" s="10">
        <f>CW32*(1/25)+CX32*4-CY32</f>
        <v>3.3356211544107923E-3</v>
      </c>
      <c r="DR32" s="10">
        <f>DN32*6+DM32*0.1+DJ32*1-DO32*2</f>
        <v>54.554897012110359</v>
      </c>
      <c r="DS32" s="10">
        <f>DD32*0.1+DE32*6-DF32*2</f>
        <v>7.2759950873452967E-2</v>
      </c>
      <c r="DT32" s="33">
        <f t="shared" si="25"/>
        <v>54.630992584138227</v>
      </c>
      <c r="DZ32" t="str">
        <v>TB</v>
      </c>
      <c r="EA32" t="str">
        <v>Tampa Bay Buccaneers</v>
      </c>
      <c r="EB32" t="s">
        <v>351</v>
      </c>
      <c r="EC32" t="str">
        <v>Payne Durham</v>
      </c>
      <c r="ED32" s="10">
        <v>54.630992584138227</v>
      </c>
      <c r="EE32">
        <v>8.3390528860269807E-4</v>
      </c>
      <c r="EF32">
        <v>0</v>
      </c>
      <c r="EG32">
        <v>7.7440952550788906E-3</v>
      </c>
      <c r="EH32">
        <v>0.35521828235253172</v>
      </c>
      <c r="EI32">
        <v>1.7132024981020229</v>
      </c>
      <c r="EJ32">
        <v>236.62123564091959</v>
      </c>
      <c r="EK32">
        <v>0</v>
      </c>
      <c r="EL32">
        <v>4.6132244461367759E-3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1.2569532955935531E-4</v>
      </c>
      <c r="V33" s="5">
        <f t="shared" si="6"/>
        <v>1.9221469127783643E-2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0.83333333333333337</v>
      </c>
      <c r="BM33" s="13">
        <v>17.600000000000001</v>
      </c>
      <c r="BN33" s="13">
        <v>0</v>
      </c>
      <c r="BO33" s="13">
        <v>0</v>
      </c>
      <c r="BP33" s="13">
        <v>0</v>
      </c>
      <c r="BQ33" s="13">
        <v>14.666666666666666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12.623982518335554</v>
      </c>
      <c r="CM33" s="10">
        <f t="shared" si="17"/>
        <v>8.7742649779638882</v>
      </c>
      <c r="CN33" s="5">
        <f t="shared" si="18"/>
        <v>1.8783503523831201E-2</v>
      </c>
      <c r="CO33" s="19">
        <f t="shared" si="19"/>
        <v>7.9330793168869027</v>
      </c>
      <c r="CP33" s="65"/>
      <c r="CR33" t="str">
        <v>Devin Culp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5.2382419517424027E-2</v>
      </c>
      <c r="DB33" s="5">
        <f t="shared" si="23"/>
        <v>1.2569532955935531E-4</v>
      </c>
      <c r="DC33" s="77">
        <f t="shared" si="5"/>
        <v>4.7272727272727275</v>
      </c>
      <c r="DD33" s="10">
        <f>DC33*DA33</f>
        <v>0.24762598317327722</v>
      </c>
      <c r="DE33" s="22">
        <f>AX33*DD33</f>
        <v>5.3984811497491715E-3</v>
      </c>
      <c r="DF33" s="19">
        <f>DA33*BJ33</f>
        <v>0</v>
      </c>
      <c r="DG33" s="13" t="str">
        <f>""</f>
        <v/>
      </c>
      <c r="DH33" s="20">
        <f>V33*$CS$3</f>
        <v>12.623982518335554</v>
      </c>
      <c r="DI33" s="5">
        <f t="shared" si="24"/>
        <v>1.9221469127783636E-2</v>
      </c>
      <c r="DJ33" s="20">
        <f>CO33</f>
        <v>7.9330793168869027</v>
      </c>
      <c r="DK33" s="77">
        <v>1.4387510008006406</v>
      </c>
      <c r="DL33" s="77">
        <f>BO33</f>
        <v>0</v>
      </c>
      <c r="DM33" s="10">
        <f>DK33*DH33</f>
        <v>18.162767482345068</v>
      </c>
      <c r="DN33" s="19">
        <f>BR33*DM33</f>
        <v>0.13150340686420914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10.538376506306665</v>
      </c>
      <c r="DS33" s="10">
        <f>DD33*0.1+DE33*6-DF33*2</f>
        <v>5.7153485215822752E-2</v>
      </c>
      <c r="DT33" s="33">
        <f t="shared" si="25"/>
        <v>10.595529991522488</v>
      </c>
      <c r="DZ33" t="str">
        <v>TB</v>
      </c>
      <c r="EA33" t="str">
        <v>Tampa Bay Buccaneers</v>
      </c>
      <c r="EB33" t="s">
        <v>351</v>
      </c>
      <c r="EC33" t="str">
        <v>Devin Culp</v>
      </c>
      <c r="ED33" s="10">
        <v>10.595529991522488</v>
      </c>
      <c r="EE33">
        <v>0</v>
      </c>
      <c r="EF33">
        <v>0</v>
      </c>
      <c r="EG33">
        <v>5.3984811497491715E-3</v>
      </c>
      <c r="EH33">
        <v>0.24762598317327722</v>
      </c>
      <c r="EI33">
        <v>0.13150340686420914</v>
      </c>
      <c r="EJ33">
        <v>18.162767482345068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5.0604613199220966E-5</v>
      </c>
      <c r="V34" s="5">
        <f t="shared" si="6"/>
        <v>7.4212789885737514E-3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0.5</v>
      </c>
      <c r="BM34" s="13">
        <v>10.25</v>
      </c>
      <c r="BN34" s="13">
        <v>0.125</v>
      </c>
      <c r="BO34" s="13">
        <v>0</v>
      </c>
      <c r="BP34" s="13">
        <v>2.4390243902439025E-2</v>
      </c>
      <c r="BQ34" s="13">
        <v>5.125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4.8740341122015263</v>
      </c>
      <c r="CM34" s="10">
        <f t="shared" si="17"/>
        <v>3.2770101690546429</v>
      </c>
      <c r="CN34" s="5">
        <f t="shared" si="18"/>
        <v>7.0152579404266424E-3</v>
      </c>
      <c r="CO34" s="19">
        <f t="shared" si="19"/>
        <v>2.9628443702857177</v>
      </c>
      <c r="CP34" s="65"/>
      <c r="CR34" t="str">
        <v>Ko Kieft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2.10890260394824E-2</v>
      </c>
      <c r="DB34" s="5">
        <f t="shared" si="23"/>
        <v>5.0604613199220966E-5</v>
      </c>
      <c r="DC34" s="77">
        <f t="shared" si="5"/>
        <v>8.6666666666666679</v>
      </c>
      <c r="DD34" s="10">
        <f>DC34*DA34</f>
        <v>0.18277155900884751</v>
      </c>
      <c r="DE34" s="22">
        <f>AX34*DD34</f>
        <v>3.9845932295767706E-3</v>
      </c>
      <c r="DF34" s="19">
        <f>DA34*BJ34</f>
        <v>0</v>
      </c>
      <c r="DG34" s="13" t="str">
        <f>""</f>
        <v/>
      </c>
      <c r="DH34" s="20">
        <f>V34*$CS$3</f>
        <v>4.8740341122015263</v>
      </c>
      <c r="DI34" s="5">
        <f t="shared" si="24"/>
        <v>7.4212789885737488E-3</v>
      </c>
      <c r="DJ34" s="20">
        <f>CO34</f>
        <v>2.9628443702857177</v>
      </c>
      <c r="DK34" s="77">
        <v>1.4873417721518989</v>
      </c>
      <c r="DL34" s="77">
        <f>BO34</f>
        <v>0</v>
      </c>
      <c r="DM34" s="10">
        <f>DK34*DH34</f>
        <v>7.2493545339706253</v>
      </c>
      <c r="DN34" s="19">
        <f>BR34*DM34</f>
        <v>5.2487310632055299E-2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4.0027036874751118</v>
      </c>
      <c r="DS34" s="10">
        <f>DD34*0.1+DE34*6-DF34*2</f>
        <v>4.2184715278345372E-2</v>
      </c>
      <c r="DT34" s="33">
        <f t="shared" si="25"/>
        <v>4.0448884027534575</v>
      </c>
      <c r="DZ34" t="str">
        <v>TB</v>
      </c>
      <c r="EA34" t="str">
        <v>Tampa Bay Buccaneers</v>
      </c>
      <c r="EB34" t="s">
        <v>351</v>
      </c>
      <c r="EC34" t="str">
        <v>Ko Kieft</v>
      </c>
      <c r="ED34" s="10">
        <v>4.0448884027534575</v>
      </c>
      <c r="EE34">
        <v>0</v>
      </c>
      <c r="EF34">
        <v>0</v>
      </c>
      <c r="EG34">
        <v>3.9845932295767706E-3</v>
      </c>
      <c r="EH34">
        <v>0.18277155900884751</v>
      </c>
      <c r="EI34">
        <v>5.2487310632055299E-2</v>
      </c>
      <c r="EJ34">
        <v>7.2493545339706253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7.4490061904740177E-5</v>
      </c>
      <c r="U35" s="5">
        <f t="shared" si="6"/>
        <v>2.2853696283519148E-4</v>
      </c>
      <c r="V35" s="5">
        <f t="shared" si="6"/>
        <v>4.3320506381482335E-3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2.8451379632308842</v>
      </c>
      <c r="CM35" s="10">
        <f t="shared" si="17"/>
        <v>1.7913831620342604</v>
      </c>
      <c r="CN35" s="5">
        <f t="shared" si="18"/>
        <v>3.8349026409743442E-3</v>
      </c>
      <c r="CO35" s="19">
        <f t="shared" si="19"/>
        <v>1.6196438957615373</v>
      </c>
      <c r="CP35" s="65"/>
      <c r="CR35" t="str">
        <v>All Other</v>
      </c>
      <c r="CS35" s="10">
        <f>T35*$CS$3</f>
        <v>4.8922443598024952E-2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2.2237474362738615E-3</v>
      </c>
      <c r="CY35" s="19">
        <f>AA35*CS35</f>
        <v>0</v>
      </c>
      <c r="CZ35" s="13" t="str">
        <f>""</f>
        <v/>
      </c>
      <c r="DA35" s="10">
        <f>$CS$4*U35</f>
        <v>9.5240762758952782E-2</v>
      </c>
      <c r="DB35" s="5">
        <f t="shared" si="23"/>
        <v>2.2853696283519148E-4</v>
      </c>
      <c r="DC35" s="77">
        <f t="shared" si="5"/>
        <v>1.5</v>
      </c>
      <c r="DD35" s="10">
        <f>DC35*DA35</f>
        <v>0.14286114413842918</v>
      </c>
      <c r="DE35" s="22">
        <f>AX35*DD35</f>
        <v>3.1145083556245222E-3</v>
      </c>
      <c r="DF35" s="19">
        <f>DA35*BJ35</f>
        <v>0</v>
      </c>
      <c r="DG35" s="13" t="str">
        <f>""</f>
        <v/>
      </c>
      <c r="DH35" s="20">
        <f>V35*$CS$3</f>
        <v>2.8451379632308842</v>
      </c>
      <c r="DI35" s="5">
        <f t="shared" si="24"/>
        <v>4.3320506381482318E-3</v>
      </c>
      <c r="DJ35" s="20">
        <f>CO35</f>
        <v>1.6196438957615373</v>
      </c>
      <c r="DK35" s="77">
        <v>1.588235294117647</v>
      </c>
      <c r="DL35" s="77">
        <f>BO35</f>
        <v>0</v>
      </c>
      <c r="DM35" s="10">
        <f>DK35*DH35</f>
        <v>4.5187485298372865</v>
      </c>
      <c r="DN35" s="19">
        <f>BR35*DM35</f>
        <v>3.2716975924173212E-2</v>
      </c>
      <c r="DO35" s="19">
        <f>DL35*DJ35</f>
        <v>0</v>
      </c>
      <c r="DP35" s="13" t="str">
        <f>""</f>
        <v/>
      </c>
      <c r="DQ35" s="10">
        <f>CW35*(1/25)+CX35*4-CY35</f>
        <v>8.8949897450954461E-3</v>
      </c>
      <c r="DR35" s="10">
        <f>DN35*6+DM35*0.1+DJ35*1-DO35*2</f>
        <v>2.2678206042903053</v>
      </c>
      <c r="DS35" s="10">
        <f>DD35*0.1+DE35*6-DF35*2</f>
        <v>3.2973164547590056E-2</v>
      </c>
      <c r="DT35" s="33">
        <f t="shared" si="25"/>
        <v>2.3096887585829906</v>
      </c>
      <c r="DZ35" t="str">
        <v>TB</v>
      </c>
      <c r="EA35" t="str">
        <v>Tampa Bay Buccaneers</v>
      </c>
      <c r="EB35" t="s">
        <v>351</v>
      </c>
      <c r="EC35" t="str">
        <v>All Other</v>
      </c>
      <c r="ED35" s="10">
        <v>2.3096887585829906</v>
      </c>
      <c r="EE35">
        <v>2.2237474362738615E-3</v>
      </c>
      <c r="EF35">
        <v>0</v>
      </c>
      <c r="EG35">
        <v>3.1145083556245222E-3</v>
      </c>
      <c r="EH35">
        <v>0.14286114413842918</v>
      </c>
      <c r="EI35">
        <v>3.2716975924173212E-2</v>
      </c>
      <c r="EJ35">
        <v>4.5187485298372865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8" priority="1">
      <formula>$CR10=""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C063-C79A-47F5-A753-697491999C8C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287</v>
      </c>
      <c r="CV1" s="115" t="e" vm="7">
        <f>_xlfn.IMAGE(_xlfn.XLOOKUP(CS1,Teams[team_abbr],Teams[team_logo_wikipedia]))</f>
        <v>#VALUE!</v>
      </c>
      <c r="CW1" s="115"/>
      <c r="CX1" s="115"/>
      <c r="CY1" s="116" t="e" vm="8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San Francisco 49ers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530.7058823529411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484.34117647058821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35.058823529411761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0.6641631310030528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0.70103909098076223</v>
      </c>
      <c r="G10" s="5">
        <v>9.7620686993246608E-2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0.71448713643172423</v>
      </c>
      <c r="Q10" s="5">
        <f t="shared" si="1"/>
        <v>9.8600896143353378E-2</v>
      </c>
      <c r="R10" s="5">
        <f t="shared" si="1"/>
        <v>2.3157987082006591E-5</v>
      </c>
      <c r="S10" s="5"/>
      <c r="T10" s="5">
        <f>P10/SUM(P$10:P$35)</f>
        <v>0.94740815367448505</v>
      </c>
      <c r="U10" s="5">
        <f>Q10/SUM(Q$10:Q$35)</f>
        <v>0.11137769268086702</v>
      </c>
      <c r="V10" s="5">
        <f>R10/SUM(R$10:R$35)</f>
        <v>2.042992432444553E-5</v>
      </c>
      <c r="X10" s="5" cm="1">
        <f t="array" ref="X10:AB10">_xlfn.XLOOKUP(CR10,passingRates[Player Name],passingRates[[Comp. %]:[Yds per Att]],{0,0,0,0,0})</f>
        <v>0.66854838709677422</v>
      </c>
      <c r="Y10" s="13">
        <v>13.101326899879373</v>
      </c>
      <c r="Z10" s="13">
        <v>8.4439083232810616E-2</v>
      </c>
      <c r="AA10" s="13">
        <v>2.2580645161290321E-2</v>
      </c>
      <c r="AB10" s="13">
        <v>8.7588709677419363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0.6678571263016666</v>
      </c>
      <c r="AP10" s="52">
        <f>IF($AN10,AE10,Y10*AJ10+(1-AJ10)*AE10)</f>
        <v>12.999193570725554</v>
      </c>
      <c r="AQ10" s="52">
        <f>IF($AN10,AF10,Z10*AK10+(1-AK10)*AF10)</f>
        <v>8.3777539051499317E-2</v>
      </c>
      <c r="AR10" s="52">
        <f>IF($AN10,AG10,AA10*AL10+(1-AL10)*AG10)</f>
        <v>2.2515817664355897E-2</v>
      </c>
      <c r="AS10" s="52">
        <f>IF($AN10,AH10,AB10*AM10+(1-AM10)*AH10)</f>
        <v>8.6829454769439085</v>
      </c>
      <c r="AT10" s="56" cm="1">
        <f t="array" ref="AT10:AW10">_xlfn.XLOOKUP(CR10,rushingRates[player_display_name],rushingRates[[Yards per Carry]:[TD per Yard]],{0,0,0,0})</f>
        <v>3.9054054054054053</v>
      </c>
      <c r="AU10" s="13">
        <v>6.0810810810810814E-2</v>
      </c>
      <c r="AV10" s="13">
        <v>0</v>
      </c>
      <c r="AW10" s="13">
        <v>1.5570934256055362E-2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3.9395360991011668</v>
      </c>
      <c r="BI10" s="13">
        <f>IF($BG10=1,AZ10,AU10*BD10+(1-BD10)*AZ10)</f>
        <v>6.0254777959046955E-2</v>
      </c>
      <c r="BJ10" s="13">
        <f>IF($BG10=1,BA10,AV10*BE10+(1-BE10)*BA10)</f>
        <v>7.8035345421161419E-4</v>
      </c>
      <c r="BK10" s="13">
        <f>IF($BG10=1,BB10,AW10*BF10+(1-BF10)*BB10)</f>
        <v>1.5333908303632786E-2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1.0842281015008679E-2</v>
      </c>
      <c r="CM10" s="10">
        <f>CL10*CF10</f>
        <v>8.3402161653912919E-3</v>
      </c>
      <c r="CN10" s="5">
        <f>CM10/SUM($CM$10:$CM$35)</f>
        <v>2.2421081479585873E-5</v>
      </c>
      <c r="CO10" s="19">
        <f>CN10*(SUM($CU$10:$CU$35))</f>
        <v>7.9028769828516365E-3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Brock Purdy</v>
      </c>
      <c r="CS10" s="10">
        <f>T10*$CS$3</f>
        <v>502.79508014418843</v>
      </c>
      <c r="CT10" s="18">
        <f>AO10</f>
        <v>0.6678571263016666</v>
      </c>
      <c r="CU10" s="20">
        <f>CT10*CS10</f>
        <v>335.79527734371385</v>
      </c>
      <c r="CV10" s="21">
        <f>AS10</f>
        <v>8.6829454769439085</v>
      </c>
      <c r="CW10" s="10">
        <f>CV10*CS10</f>
        <v>4365.7422669676307</v>
      </c>
      <c r="CX10" s="22">
        <f>CS10*AC10</f>
        <v>22.170317153466943</v>
      </c>
      <c r="CY10" s="19">
        <f>AA10*CS10</f>
        <v>11.353437293578448</v>
      </c>
      <c r="CZ10" s="13" t="str">
        <f>""</f>
        <v/>
      </c>
      <c r="DA10" s="10">
        <f>$CS$4*U10</f>
        <v>53.94480270563075</v>
      </c>
      <c r="DB10" s="5">
        <f>DA10/SUM($DA$10:$DA$35)</f>
        <v>0.111377692680867</v>
      </c>
      <c r="DC10" s="77">
        <f t="shared" ref="DC10:DC35" si="5">BH10</f>
        <v>3.9395360991011668</v>
      </c>
      <c r="DD10" s="10">
        <f>DC10*DA10</f>
        <v>212.51749761772263</v>
      </c>
      <c r="DE10" s="22">
        <f>AX10*DD10</f>
        <v>2.3203471366074027</v>
      </c>
      <c r="DF10" s="19">
        <f>DA10*BJ10</f>
        <v>4.2096013128102988E-2</v>
      </c>
      <c r="DG10" s="13" t="str">
        <f>""</f>
        <v/>
      </c>
      <c r="DH10" s="20">
        <f>V10*$CS$3</f>
        <v>1.0842281015008679E-2</v>
      </c>
      <c r="DI10" s="5">
        <f>DH10/SUM($DH$10:$DH$35)</f>
        <v>2.0429924324445533E-5</v>
      </c>
      <c r="DJ10" s="20">
        <f>CO10</f>
        <v>7.9028769828516365E-3</v>
      </c>
      <c r="DK10" s="77" cm="1">
        <f t="array" ref="DK10:DK35">CK10:CK35</f>
        <v>1.3</v>
      </c>
      <c r="DL10" s="77">
        <f>CI10</f>
        <v>0</v>
      </c>
      <c r="DM10" s="10">
        <f>DK10*DH10</f>
        <v>1.4094965319511283E-2</v>
      </c>
      <c r="DN10" s="19">
        <f>BR10*DM10</f>
        <v>4.1320745236352296E-4</v>
      </c>
      <c r="DO10" s="19">
        <f>DL10*DJ10</f>
        <v>0</v>
      </c>
      <c r="DP10" s="13" t="str">
        <f>""</f>
        <v/>
      </c>
      <c r="DQ10" s="10">
        <f>CW10*(1/25)+CX10*4-CY10</f>
        <v>251.95752199899454</v>
      </c>
      <c r="DR10" s="10">
        <f>DN10*6+DM10*0.1+DJ10*1-DO10*2</f>
        <v>1.1791618228983902E-2</v>
      </c>
      <c r="DS10" s="10">
        <f>DD10*0.1+DE10*6-DF10*2</f>
        <v>35.089640555160472</v>
      </c>
      <c r="DT10" s="33">
        <f>SUM(DQ10:DS10)</f>
        <v>287.05895417238401</v>
      </c>
      <c r="DZ10" t="str" cm="1">
        <f t="array" ref="DZ10:DZ35">_xlfn.EXPAND(CS1,ROWS($CS$10:$CS$35),,CS1)</f>
        <v>SF</v>
      </c>
      <c r="EA10" t="str" cm="1">
        <f t="array" ref="EA10:EA35">_xlfn.EXPAND(CS2,ROWS($CS$10:$CS$35),,CS2)</f>
        <v>San Francisco 49ers</v>
      </c>
      <c r="EB10" t="s">
        <v>348</v>
      </c>
      <c r="EC10" t="str" cm="1">
        <f t="array" ref="EC10:EC35">CR10:CR35</f>
        <v>Brock Purdy</v>
      </c>
      <c r="ED10" s="10" cm="1">
        <f t="array" ref="ED10:ED35">DT10:DT35</f>
        <v>287.05895417238401</v>
      </c>
      <c r="EE10" s="22" cm="1">
        <f t="array" ref="EE10:EE35">CX10:CX35</f>
        <v>22.170317153466943</v>
      </c>
      <c r="EF10" s="10" cm="1">
        <f t="array" ref="EF10:EF35">CW10:CW35</f>
        <v>4365.7422669676307</v>
      </c>
      <c r="EG10" s="10" cm="1">
        <f t="array" ref="EG10:EG35">DE10:DE35</f>
        <v>2.3203471366074027</v>
      </c>
      <c r="EH10" s="10" cm="1">
        <f t="array" ref="EH10:EH35">DD10:DD35</f>
        <v>212.51749761772263</v>
      </c>
      <c r="EI10" s="19" cm="1">
        <f t="array" ref="EI10:EI35">DN10:DN35</f>
        <v>4.1320745236352296E-4</v>
      </c>
      <c r="EJ10" s="10" cm="1">
        <f t="array" ref="EJ10:EJ35">DM10:DM35</f>
        <v>1.4094965319511283E-2</v>
      </c>
      <c r="EK10" s="19" cm="1">
        <f t="array" ref="EK10:EK35">CY10:CY35</f>
        <v>11.353437293578448</v>
      </c>
      <c r="EL10" s="19" cm="1">
        <f t="array" ref="EL10:EL35">DF10:DF35+DO10:DO35</f>
        <v>4.2096013128102988E-2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0.73714289007442935</v>
      </c>
      <c r="G11" s="5">
        <v>8.6271906020979644E-2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2.7171428900744296E-2</v>
      </c>
      <c r="Q11" s="5">
        <f t="shared" si="1"/>
        <v>2.9346275121713526E-2</v>
      </c>
      <c r="R11" s="5">
        <f t="shared" si="1"/>
        <v>4.0480251615986561E-4</v>
      </c>
      <c r="S11" s="5"/>
      <c r="T11" s="5">
        <f t="shared" ref="T11:V35" si="6">P11/SUM(P$10:P$35)</f>
        <v>3.6029246679113058E-2</v>
      </c>
      <c r="U11" s="5">
        <f t="shared" si="6"/>
        <v>3.3148992957248199E-2</v>
      </c>
      <c r="V11" s="5">
        <f t="shared" si="6"/>
        <v>3.5711587290403684E-4</v>
      </c>
      <c r="X11" s="5" cm="1">
        <f t="array" ref="X11:AB11">_xlfn.XLOOKUP(CR11,passingRates[Player Name],passingRates[[Comp. %]:[Yds per Att]],{0,0,0,0,0})</f>
        <v>0.65858208955223885</v>
      </c>
      <c r="Y11" s="13">
        <v>10.219074598677999</v>
      </c>
      <c r="Z11" s="13">
        <v>5.288007554296506E-2</v>
      </c>
      <c r="AA11" s="13">
        <v>2.8606965174129355E-2</v>
      </c>
      <c r="AB11" s="13">
        <v>6.7300995024875618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0.62681255120578483</v>
      </c>
      <c r="AP11" s="52">
        <f>IF($AN11,AE11,Y11*AJ11+(1-AJ11)*AE11)</f>
        <v>10.450990745986779</v>
      </c>
      <c r="AQ11" s="52">
        <f>IF($AN11,AF11,Z11*AK11+(1-AK11)*AF11)</f>
        <v>5.4625229326858225E-2</v>
      </c>
      <c r="AR11" s="52">
        <f>IF($AN11,AG11,AA11*AL11+(1-AL11)*AG11)</f>
        <v>2.7162561298519333E-2</v>
      </c>
      <c r="AS11" s="52">
        <f>IF($AN11,AH11,AB11*AM11+(1-AM11)*AH11)</f>
        <v>6.5507377492014864</v>
      </c>
      <c r="AT11" s="56" cm="1">
        <f t="array" ref="AT11:AW11">_xlfn.XLOOKUP(CR11,rushingRates[player_display_name],rushingRates[[Yards per Carry]:[TD per Yard]],{0,0,0,0})</f>
        <v>2.9727891156462585</v>
      </c>
      <c r="AU11" s="13">
        <v>1.3605442176870748E-2</v>
      </c>
      <c r="AV11" s="13">
        <v>2.0408163265306121E-2</v>
      </c>
      <c r="AW11" s="13">
        <v>4.5766590389016018E-3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3.8116028911564626</v>
      </c>
      <c r="BI11" s="13">
        <f t="shared" ref="BI11:BI35" si="13">IF($BG11=1,AZ11,AU11*BD11+(1-BD11)*AZ11)</f>
        <v>4.8886054421768702E-2</v>
      </c>
      <c r="BJ11" s="13">
        <f t="shared" ref="BJ11:BJ35" si="14">IF($BG11=1,BA11,AV11*BE11+(1-BE11)*BA11)</f>
        <v>1.567283163265306E-2</v>
      </c>
      <c r="BK11" s="13">
        <f t="shared" ref="BK11:BK35" si="15">IF($BG11=1,BB11,AW11*BF11+(1-BF11)*BB11)</f>
        <v>1.2807293610716234E-2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0.18952349443177763</v>
      </c>
      <c r="CM11" s="10">
        <f t="shared" ref="CM11:CM35" si="17">CL11*CF11</f>
        <v>0.1282070697626731</v>
      </c>
      <c r="CN11" s="5">
        <f t="shared" ref="CN11:CN35" si="18">CM11/SUM($CM$10:$CM$35)</f>
        <v>3.4466027023808934E-4</v>
      </c>
      <c r="CO11" s="19">
        <f t="shared" ref="CO11:CO35" si="19">CN11*(SUM($CU$10:$CU$35))</f>
        <v>0.12148422541740528</v>
      </c>
      <c r="CP11" s="65"/>
      <c r="CR11" t="str">
        <v>Mac Jones</v>
      </c>
      <c r="CS11" s="10">
        <f>T11*$CS$3</f>
        <v>19.120933149350467</v>
      </c>
      <c r="CT11" s="18">
        <f>AO11</f>
        <v>0.62681255120578483</v>
      </c>
      <c r="CU11" s="20">
        <f t="shared" ref="CU11:CU35" si="20">CT11*CS11</f>
        <v>11.985240888779629</v>
      </c>
      <c r="CV11" s="21">
        <f t="shared" ref="CV11:CV35" si="21">AS11</f>
        <v>6.5507377492014864</v>
      </c>
      <c r="CW11" s="10">
        <f t="shared" ref="CW11:CW35" si="22">CV11*CS11</f>
        <v>125.25621858140816</v>
      </c>
      <c r="CX11" s="10">
        <f>CS11*AC11</f>
        <v>0.84312112216724766</v>
      </c>
      <c r="CY11" s="19">
        <f>AA11*CS11</f>
        <v>0.54699186870032435</v>
      </c>
      <c r="CZ11" s="13" t="str">
        <f>""</f>
        <v/>
      </c>
      <c r="DA11" s="10">
        <f>$CS$4*U11</f>
        <v>16.055422247728835</v>
      </c>
      <c r="DB11" s="5">
        <f t="shared" ref="DB11:DB35" si="23">DA11/SUM($DA$10:$DA$35)</f>
        <v>3.3148992957248193E-2</v>
      </c>
      <c r="DC11" s="77">
        <f t="shared" si="5"/>
        <v>3.8116028911564626</v>
      </c>
      <c r="DD11" s="10">
        <f>DC11*DA11</f>
        <v>61.196893858181021</v>
      </c>
      <c r="DE11" s="22">
        <f>AX11*DD11</f>
        <v>0.6681710401490053</v>
      </c>
      <c r="DF11" s="19">
        <f>DA11*BJ11</f>
        <v>0.25163392967980619</v>
      </c>
      <c r="DG11" s="13" t="str">
        <f>""</f>
        <v/>
      </c>
      <c r="DH11" s="20">
        <f>V11*$CS$3</f>
        <v>0.18952349443177763</v>
      </c>
      <c r="DI11" s="5">
        <f t="shared" ref="DI11:DI35" si="24">DH11/SUM($DH$10:$DH$35)</f>
        <v>3.5711587290403689E-4</v>
      </c>
      <c r="DJ11" s="20">
        <f>CO11</f>
        <v>0.12148422541740528</v>
      </c>
      <c r="DK11" s="77">
        <v>1.4782608695652175</v>
      </c>
      <c r="DL11" s="77">
        <f>BO11</f>
        <v>0</v>
      </c>
      <c r="DM11" s="10">
        <f>DK11*DH11</f>
        <v>0.28016516568175825</v>
      </c>
      <c r="DN11" s="19">
        <f>BR11*DM11</f>
        <v>8.2133110460450298E-3</v>
      </c>
      <c r="DO11" s="19">
        <f>DL11*DJ11</f>
        <v>0</v>
      </c>
      <c r="DP11" s="13" t="str">
        <f>""</f>
        <v/>
      </c>
      <c r="DQ11" s="10">
        <f>CW11*(1/25)+CX11*4-CY11</f>
        <v>7.8357413632249937</v>
      </c>
      <c r="DR11" s="10">
        <f>DN11*6+DM11*0.1+DJ11*1-DO11*2</f>
        <v>0.19878060826185129</v>
      </c>
      <c r="DS11" s="10">
        <f>DD11*0.1+DE11*6-DF11*2</f>
        <v>9.6254477673525223</v>
      </c>
      <c r="DT11" s="33">
        <f t="shared" ref="DT11:DT35" si="25">SUM(DQ11:DS11)</f>
        <v>17.659969738839365</v>
      </c>
      <c r="DZ11" t="str">
        <v>SF</v>
      </c>
      <c r="EA11" t="str">
        <v>San Francisco 49ers</v>
      </c>
      <c r="EB11" t="s">
        <v>348</v>
      </c>
      <c r="EC11" t="str">
        <v>Mac Jones</v>
      </c>
      <c r="ED11" s="10">
        <v>17.659969738839365</v>
      </c>
      <c r="EE11">
        <v>0.84312112216724766</v>
      </c>
      <c r="EF11">
        <v>125.25621858140816</v>
      </c>
      <c r="EG11">
        <v>0.6681710401490053</v>
      </c>
      <c r="EH11">
        <v>61.196893858181021</v>
      </c>
      <c r="EI11">
        <v>8.2133110460450298E-3</v>
      </c>
      <c r="EJ11">
        <v>0.28016516568175825</v>
      </c>
      <c r="EK11">
        <v>0.54699186870032435</v>
      </c>
      <c r="EL11">
        <v>0.25163392967980619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4.4199916525953144E-3</v>
      </c>
      <c r="U12" s="5">
        <f t="shared" si="6"/>
        <v>1.4554977819966354E-2</v>
      </c>
      <c r="V12" s="5">
        <f t="shared" si="6"/>
        <v>2.2652722743667929E-5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1.2021933211374824E-2</v>
      </c>
      <c r="CM12" s="10">
        <f t="shared" si="17"/>
        <v>1.2021933211374824E-2</v>
      </c>
      <c r="CN12" s="5">
        <f t="shared" si="18"/>
        <v>3.2318676006610239E-5</v>
      </c>
      <c r="CO12" s="19">
        <f t="shared" si="19"/>
        <v>1.1391534389696041E-2</v>
      </c>
      <c r="CP12" s="65"/>
      <c r="CR12" t="str">
        <v>Tanner Mordecai</v>
      </c>
      <c r="CS12" s="10">
        <f>T12*$CS$3</f>
        <v>2.3457155699832306</v>
      </c>
      <c r="CT12" s="18">
        <f>AO12</f>
        <v>0.60354446997046274</v>
      </c>
      <c r="CU12" s="20">
        <f t="shared" si="20"/>
        <v>1.4157436603869908</v>
      </c>
      <c r="CV12" s="21">
        <f t="shared" si="21"/>
        <v>6.2527075812274369</v>
      </c>
      <c r="CW12" s="10">
        <f t="shared" si="22"/>
        <v>14.667073527837385</v>
      </c>
      <c r="CX12" s="10">
        <f>CS12*AC12</f>
        <v>0.10343231306766161</v>
      </c>
      <c r="CY12" s="19">
        <f>AA12*CS12</f>
        <v>0</v>
      </c>
      <c r="CZ12" s="13" t="str">
        <f>""</f>
        <v/>
      </c>
      <c r="DA12" s="10">
        <f>$CS$4*U12</f>
        <v>7.0495750808258206</v>
      </c>
      <c r="DB12" s="5">
        <f t="shared" si="23"/>
        <v>1.4554977819966352E-2</v>
      </c>
      <c r="DC12" s="77">
        <f t="shared" si="5"/>
        <v>3.9164785553047405</v>
      </c>
      <c r="DD12" s="10">
        <f>DC12*DA12</f>
        <v>27.609509628065009</v>
      </c>
      <c r="DE12" s="22">
        <f>AX12*DD12</f>
        <v>0.30145116203021138</v>
      </c>
      <c r="DF12" s="19">
        <f>DA12*BJ12</f>
        <v>7.9566310167334314E-2</v>
      </c>
      <c r="DG12" s="13" t="str">
        <f>""</f>
        <v/>
      </c>
      <c r="DH12" s="20">
        <f>V12*$CS$3</f>
        <v>1.2021933211374824E-2</v>
      </c>
      <c r="DI12" s="5">
        <f t="shared" si="24"/>
        <v>2.2652722743667932E-5</v>
      </c>
      <c r="DJ12" s="20">
        <f>CO12</f>
        <v>1.1391534389696041E-2</v>
      </c>
      <c r="DK12" s="77">
        <v>1</v>
      </c>
      <c r="DL12" s="77">
        <f>BO12</f>
        <v>0</v>
      </c>
      <c r="DM12" s="10">
        <f>DK12*DH12</f>
        <v>1.2021933211374824E-2</v>
      </c>
      <c r="DN12" s="19">
        <f>BR12*DM12</f>
        <v>3.5243452411196552E-4</v>
      </c>
      <c r="DO12" s="19">
        <f>DL12*DJ12</f>
        <v>0</v>
      </c>
      <c r="DP12" s="13" t="str">
        <f>""</f>
        <v/>
      </c>
      <c r="DQ12" s="10">
        <f>CW12*(1/25)+CX12*4-CY12</f>
        <v>1.0004121933841419</v>
      </c>
      <c r="DR12" s="10">
        <f>DN12*6+DM12*0.1+DJ12*1-DO12*2</f>
        <v>1.4708334855505316E-2</v>
      </c>
      <c r="DS12" s="10">
        <f>DD12*0.1+DE12*6-DF12*2</f>
        <v>4.4105253146531007</v>
      </c>
      <c r="DT12" s="33">
        <f t="shared" si="25"/>
        <v>5.4256458428927479</v>
      </c>
      <c r="DZ12" t="str">
        <v>SF</v>
      </c>
      <c r="EA12" t="str">
        <v>San Francisco 49ers</v>
      </c>
      <c r="EB12" t="s">
        <v>348</v>
      </c>
      <c r="EC12" t="str">
        <v>Tanner Mordecai</v>
      </c>
      <c r="ED12" s="10">
        <v>5.4256458428927479</v>
      </c>
      <c r="EE12">
        <v>0.10343231306766161</v>
      </c>
      <c r="EF12">
        <v>14.667073527837385</v>
      </c>
      <c r="EG12">
        <v>0.30145116203021138</v>
      </c>
      <c r="EH12">
        <v>27.609509628065009</v>
      </c>
      <c r="EI12">
        <v>3.5243452411196552E-4</v>
      </c>
      <c r="EJ12">
        <v>1.2021933211374824E-2</v>
      </c>
      <c r="EK12">
        <v>0</v>
      </c>
      <c r="EL12">
        <v>7.9566310167334314E-2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4.4199916525953144E-3</v>
      </c>
      <c r="U13" s="5">
        <f t="shared" si="6"/>
        <v>1.0400584853043427E-2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2.3457155699832306</v>
      </c>
      <c r="CT13" s="18">
        <f>AO13</f>
        <v>0.55531914893617018</v>
      </c>
      <c r="CU13" s="20">
        <f t="shared" si="20"/>
        <v>1.3026207739694109</v>
      </c>
      <c r="CV13" s="21">
        <f t="shared" si="21"/>
        <v>6.3808510638297875</v>
      </c>
      <c r="CW13" s="10">
        <f t="shared" si="22"/>
        <v>14.967661690169594</v>
      </c>
      <c r="CX13" s="10">
        <f>CS13*AC13</f>
        <v>0.10343231306766161</v>
      </c>
      <c r="CY13" s="19">
        <f>AA13*CS13</f>
        <v>0</v>
      </c>
      <c r="CZ13" s="13" t="str">
        <f>""</f>
        <v/>
      </c>
      <c r="DA13" s="10">
        <f>$CS$4*U13</f>
        <v>5.0374315037052328</v>
      </c>
      <c r="DB13" s="5">
        <f t="shared" si="23"/>
        <v>1.0400584853043425E-2</v>
      </c>
      <c r="DC13" s="77">
        <f t="shared" si="5"/>
        <v>3.6753246753246751</v>
      </c>
      <c r="DD13" s="10">
        <f>DC13*DA13</f>
        <v>18.514196305825724</v>
      </c>
      <c r="DE13" s="22">
        <f>AX13*DD13</f>
        <v>0.20214506036620833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1.0124357198774303</v>
      </c>
      <c r="DR13" s="10">
        <f>DN13*6+DM13*0.1+DJ13*1-DO13*2</f>
        <v>0</v>
      </c>
      <c r="DS13" s="10">
        <f>DD13*0.1+DE13*6-DF13*2</f>
        <v>3.0642899927798224</v>
      </c>
      <c r="DT13" s="33">
        <f t="shared" si="25"/>
        <v>4.0767257126572529</v>
      </c>
      <c r="DZ13" t="str">
        <v>SF</v>
      </c>
      <c r="EA13" t="str">
        <v>San Francisco 49ers</v>
      </c>
      <c r="EB13" t="s">
        <v>348</v>
      </c>
      <c r="EC13" t="str">
        <v>All Other</v>
      </c>
      <c r="ED13" s="10">
        <v>4.0767257126572529</v>
      </c>
      <c r="EE13">
        <v>0.10343231306766161</v>
      </c>
      <c r="EF13">
        <v>14.967661690169594</v>
      </c>
      <c r="EG13">
        <v>0.20214506036620833</v>
      </c>
      <c r="EH13">
        <v>18.514196305825724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4.4199916525953144E-3</v>
      </c>
      <c r="U14" s="5">
        <f t="shared" si="6"/>
        <v>1.7019138850434698E-2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2.3457155699832306</v>
      </c>
      <c r="CT14" s="18">
        <f>AO14</f>
        <v>0.5</v>
      </c>
      <c r="CU14" s="20">
        <f t="shared" si="20"/>
        <v>1.1728577849916153</v>
      </c>
      <c r="CV14" s="21">
        <f t="shared" si="21"/>
        <v>6.384615384615385</v>
      </c>
      <c r="CW14" s="10">
        <f t="shared" si="22"/>
        <v>14.97649171604678</v>
      </c>
      <c r="CX14" s="10">
        <f>CS14*AC14</f>
        <v>0.10343231306766161</v>
      </c>
      <c r="CY14" s="19">
        <f>AA14*CS14</f>
        <v>0</v>
      </c>
      <c r="CZ14" s="13" t="str">
        <f>""</f>
        <v/>
      </c>
      <c r="DA14" s="10">
        <f>$CS$4*U14</f>
        <v>8.2430697333358349</v>
      </c>
      <c r="DB14" s="5">
        <f t="shared" si="23"/>
        <v>1.7019138850434695E-2</v>
      </c>
      <c r="DC14" s="77">
        <f t="shared" si="5"/>
        <v>4.7142857142857144</v>
      </c>
      <c r="DD14" s="10">
        <f>DC14*DA14</f>
        <v>38.860185885726082</v>
      </c>
      <c r="DE14" s="22">
        <f>AX14*DD14</f>
        <v>0.42429033871917937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1.0127889209125176</v>
      </c>
      <c r="DR14" s="10">
        <f>DN14*6+DM14*0.1+DJ14*1-DO14*2</f>
        <v>0</v>
      </c>
      <c r="DS14" s="10">
        <f>DD14*0.1+DE14*6-DF14*2</f>
        <v>6.431760620887685</v>
      </c>
      <c r="DT14" s="33">
        <f t="shared" si="25"/>
        <v>7.4445495418002023</v>
      </c>
      <c r="DZ14" t="str">
        <v>SF</v>
      </c>
      <c r="EA14" t="str">
        <v>San Francisco 49ers</v>
      </c>
      <c r="EB14" t="s">
        <v>348</v>
      </c>
      <c r="EC14">
        <v>0</v>
      </c>
      <c r="ED14" s="10">
        <v>7.4445495418002023</v>
      </c>
      <c r="EE14">
        <v>0.10343231306766161</v>
      </c>
      <c r="EF14">
        <v>14.97649171604678</v>
      </c>
      <c r="EG14">
        <v>0.42429033871917937</v>
      </c>
      <c r="EH14">
        <v>38.860185885726082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SF</v>
      </c>
      <c r="EA15" t="str">
        <v>San Francisco 49ers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SF</v>
      </c>
      <c r="EA16" t="str">
        <v>San Francisco 49ers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5.0607287449392713E-4</v>
      </c>
      <c r="G17" s="5">
        <v>0.35684265775470436</v>
      </c>
      <c r="H17" s="5">
        <v>0.15236426501454231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4.7535987461813932E-4</v>
      </c>
      <c r="Q17" s="5">
        <f t="shared" si="1"/>
        <v>0.36627261323428478</v>
      </c>
      <c r="R17" s="5">
        <f t="shared" si="1"/>
        <v>0.14656085858449208</v>
      </c>
      <c r="S17" s="5"/>
      <c r="T17" s="5">
        <f t="shared" si="6"/>
        <v>6.3032600333727919E-4</v>
      </c>
      <c r="U17" s="5">
        <f t="shared" si="6"/>
        <v>0.41373456175201484</v>
      </c>
      <c r="V17" s="5">
        <f t="shared" si="6"/>
        <v>0.12929566111267959</v>
      </c>
      <c r="X17" s="5" cm="1">
        <f t="array" ref="X17:AB17">_xlfn.XLOOKUP(CR17,passingRates[Player Name],passingRates[[Comp. %]:[Yds per Att]],{0,0,0,0,0})</f>
        <v>0.5</v>
      </c>
      <c r="Y17" s="13">
        <v>34</v>
      </c>
      <c r="Z17" s="13">
        <v>1</v>
      </c>
      <c r="AA17" s="13">
        <v>0</v>
      </c>
      <c r="AB17" s="13">
        <v>17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0</v>
      </c>
      <c r="AO17" s="53">
        <f t="shared" si="9"/>
        <v>0.50294117647058822</v>
      </c>
      <c r="AP17" s="52">
        <f>IF($AN17,AE17,Y17*AJ17+(1-AJ17)*AE17)</f>
        <v>31.388888888888889</v>
      </c>
      <c r="AQ17" s="52">
        <f>IF($AN17,AF17,Z17*AK17+(1-AK17)*AF17)</f>
        <v>0.96666666666666667</v>
      </c>
      <c r="AR17" s="52">
        <f>IF($AN17,AG17,AA17*AL17+(1-AL17)*AG17)</f>
        <v>1.1764705882352939E-2</v>
      </c>
      <c r="AS17" s="52">
        <f>IF($AN17,AH17,AB17*AM17+(1-AM17)*AH17)</f>
        <v>15.71764705882353</v>
      </c>
      <c r="AT17" s="56" cm="1">
        <f t="array" ref="AT17:AW17">_xlfn.XLOOKUP(CR17,rushingRates[player_display_name],rushingRates[[Yards per Carry]:[TD per Yard]],{0,0,0,0})</f>
        <v>4.8274605103280681</v>
      </c>
      <c r="AU17" s="13">
        <v>4.1312272174969626E-2</v>
      </c>
      <c r="AV17" s="13">
        <v>3.6452004860267314E-3</v>
      </c>
      <c r="AW17" s="117">
        <v>8.557764913163856E-3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4.7856883381120552</v>
      </c>
      <c r="BI17" s="13">
        <f t="shared" si="13"/>
        <v>4.060125011014442E-2</v>
      </c>
      <c r="BJ17" s="13">
        <f t="shared" si="14"/>
        <v>3.686214788569096E-3</v>
      </c>
      <c r="BK17" s="13">
        <f t="shared" si="15"/>
        <v>8.477591086079813E-3</v>
      </c>
      <c r="BL17" s="55" cm="1">
        <f t="array" ref="BL17:BQ17">_xlfn.XLOOKUP(CR17,Receiving[Player Name],Receiving[[Rep Conv %]:[Yards per Target]],{0,0,0,0,0,0})</f>
        <v>0.81553398058252424</v>
      </c>
      <c r="BM17" s="13">
        <v>8.5555555555555554</v>
      </c>
      <c r="BN17" s="13">
        <v>5.1779935275080909E-2</v>
      </c>
      <c r="BO17" s="13">
        <v>3.968253968253968E-3</v>
      </c>
      <c r="BP17" s="13">
        <v>7.4211502782931356E-3</v>
      </c>
      <c r="BQ17" s="13">
        <v>6.9773462783171523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0.81191083557727439</v>
      </c>
      <c r="CG17" s="13">
        <f>IF($CE17=1,BT17,BZ17*BM17+(1-BZ17)*BT17)</f>
        <v>8.4361712439418408</v>
      </c>
      <c r="CH17" s="13">
        <f>IF($CE17=1,BU17,CA17*BN17+(1-CA17)*BU17)</f>
        <v>4.9699008347094412E-2</v>
      </c>
      <c r="CI17" s="13">
        <f>IF($CE17=1,BV17,CB17*BO17+(1-CB17)*BV17)</f>
        <v>4.2660973921070846E-3</v>
      </c>
      <c r="CJ17" s="13">
        <f>IF($CE17=1,BW17,CC17*BP17+(1-CC17)*BW17)</f>
        <v>7.2188759316286488E-3</v>
      </c>
      <c r="CK17" s="13">
        <f>IF($CE17=1,BX17,CD17*BQ17+(1-CD17)*BX17)</f>
        <v>6.4079315212447261</v>
      </c>
      <c r="CL17" s="56">
        <f>V17*$CS$3</f>
        <v>68.61796791521148</v>
      </c>
      <c r="CM17" s="10">
        <f t="shared" si="17"/>
        <v>55.711671665653959</v>
      </c>
      <c r="CN17" s="5">
        <f t="shared" si="18"/>
        <v>0.14977021038890054</v>
      </c>
      <c r="CO17" s="19">
        <f t="shared" si="19"/>
        <v>52.790296912169772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Christian McCaffrey</v>
      </c>
      <c r="CS17" s="10">
        <f>T17*$CS$3</f>
        <v>0.33451771777111367</v>
      </c>
      <c r="CT17" s="18">
        <f>AO17</f>
        <v>0.50294117647058822</v>
      </c>
      <c r="CU17" s="20">
        <f t="shared" si="20"/>
        <v>0.16824273452606012</v>
      </c>
      <c r="CV17" s="21">
        <f t="shared" si="21"/>
        <v>15.71764705882353</v>
      </c>
      <c r="CW17" s="10">
        <f t="shared" si="22"/>
        <v>5.2578314228495042</v>
      </c>
      <c r="CX17" s="10">
        <f>CS17*AC17</f>
        <v>0.12164280646222315</v>
      </c>
      <c r="CY17" s="19">
        <f>AA17*CS17</f>
        <v>0</v>
      </c>
      <c r="CZ17" s="13" t="str">
        <f>""</f>
        <v/>
      </c>
      <c r="DA17" s="10">
        <f>$CS$4*U17</f>
        <v>200.3886843855141</v>
      </c>
      <c r="DB17" s="5">
        <f t="shared" si="23"/>
        <v>0.41373456175201478</v>
      </c>
      <c r="DC17" s="77">
        <f t="shared" si="5"/>
        <v>4.7856883381120552</v>
      </c>
      <c r="DD17" s="10">
        <f>DC17*DA17</f>
        <v>958.99778995337215</v>
      </c>
      <c r="DE17" s="22">
        <f>AX17*DD17</f>
        <v>6.9956729682279635</v>
      </c>
      <c r="DF17" s="19">
        <f>DA17*BJ17</f>
        <v>0.73867573184378721</v>
      </c>
      <c r="DG17" s="13" t="str">
        <f>""</f>
        <v/>
      </c>
      <c r="DH17" s="20">
        <f>V17*$CS$3</f>
        <v>68.61796791521148</v>
      </c>
      <c r="DI17" s="5">
        <f t="shared" si="24"/>
        <v>0.12929566111267962</v>
      </c>
      <c r="DJ17" s="20">
        <f>CO17</f>
        <v>52.790296912169772</v>
      </c>
      <c r="DK17" s="77">
        <v>6.4079315212447261</v>
      </c>
      <c r="DL17" s="77">
        <f>BO17</f>
        <v>3.968253968253968E-3</v>
      </c>
      <c r="DM17" s="10">
        <f>DK17*DH17</f>
        <v>439.69923952764293</v>
      </c>
      <c r="DN17" s="19">
        <f>BR17*DM17</f>
        <v>2.283714307344662</v>
      </c>
      <c r="DO17" s="19">
        <f>DL17*DJ17</f>
        <v>0.20948530520702288</v>
      </c>
      <c r="DP17" s="13" t="str">
        <f>""</f>
        <v/>
      </c>
      <c r="DQ17" s="10">
        <f>CW17*(1/25)+CX17*4-CY17</f>
        <v>0.69688448276287285</v>
      </c>
      <c r="DR17" s="10">
        <f>DN17*6+DM17*0.1+DJ17*1-DO17*2</f>
        <v>110.04353609858799</v>
      </c>
      <c r="DS17" s="10">
        <f>DD17*0.1+DE17*6-DF17*2</f>
        <v>136.39646534101743</v>
      </c>
      <c r="DT17" s="33">
        <f t="shared" si="25"/>
        <v>247.13688592236829</v>
      </c>
      <c r="DZ17" t="str">
        <v>SF</v>
      </c>
      <c r="EA17" t="str">
        <v>San Francisco 49ers</v>
      </c>
      <c r="EB17" t="s">
        <v>349</v>
      </c>
      <c r="EC17" t="str">
        <v>Christian McCaffrey</v>
      </c>
      <c r="ED17" s="10">
        <v>247.13688592236829</v>
      </c>
      <c r="EE17">
        <v>0.12164280646222315</v>
      </c>
      <c r="EF17">
        <v>5.2578314228495042</v>
      </c>
      <c r="EG17">
        <v>6.9956729682279635</v>
      </c>
      <c r="EH17">
        <v>958.99778995337215</v>
      </c>
      <c r="EI17">
        <v>2.283714307344662</v>
      </c>
      <c r="EJ17">
        <v>439.69923952764293</v>
      </c>
      <c r="EK17">
        <v>0</v>
      </c>
      <c r="EL17">
        <v>0.94816103705081012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0.9</v>
      </c>
      <c r="K18" s="5">
        <v>0.9</v>
      </c>
      <c r="L18" s="5">
        <v>0.9</v>
      </c>
      <c r="M18" s="5"/>
      <c r="N18" s="10">
        <f t="shared" si="0"/>
        <v>1</v>
      </c>
      <c r="O18" s="10"/>
      <c r="P18" s="5">
        <f t="shared" si="1"/>
        <v>2.4867859467006131E-5</v>
      </c>
      <c r="Q18" s="5">
        <f t="shared" si="1"/>
        <v>0.2064685913115816</v>
      </c>
      <c r="R18" s="5">
        <f t="shared" si="1"/>
        <v>5.6362977790360612E-2</v>
      </c>
      <c r="S18" s="5"/>
      <c r="T18" s="5">
        <f t="shared" si="6"/>
        <v>3.2974719378624134E-5</v>
      </c>
      <c r="U18" s="5">
        <f t="shared" si="6"/>
        <v>0.23322298488970691</v>
      </c>
      <c r="V18" s="5">
        <f t="shared" si="6"/>
        <v>4.97232927404197E-2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5</v>
      </c>
      <c r="AU18" s="13">
        <v>4.7619047619047616E-2</v>
      </c>
      <c r="AV18" s="13">
        <v>0</v>
      </c>
      <c r="AW18" s="13">
        <v>9.5238095238095247E-3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4.9249478759447483</v>
      </c>
      <c r="BI18" s="13">
        <f t="shared" si="13"/>
        <v>4.5854276034104025E-2</v>
      </c>
      <c r="BJ18" s="13">
        <f t="shared" si="14"/>
        <v>4.2350794891842571E-4</v>
      </c>
      <c r="BK18" s="13">
        <f t="shared" si="15"/>
        <v>9.2767228784769156E-3</v>
      </c>
      <c r="BL18" s="55" cm="1">
        <f t="array" ref="BL18:BQ18">_xlfn.XLOOKUP(CR18,Receiving[Player Name],Receiving[[Rep Conv %]:[Yards per Target]],{0,0,0,0,0,0})</f>
        <v>0.9375</v>
      </c>
      <c r="BM18" s="13">
        <v>10.133333333333333</v>
      </c>
      <c r="BN18" s="13">
        <v>0</v>
      </c>
      <c r="BO18" s="13">
        <v>0</v>
      </c>
      <c r="BP18" s="13">
        <v>0</v>
      </c>
      <c r="BQ18" s="13">
        <v>9.5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0.92164717656974293</v>
      </c>
      <c r="CG18" s="13">
        <f>IF($CE18=1,BT18,BZ18*BM18+(1-BZ18)*BT18)</f>
        <v>9.8662537192318087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8.6783743575872343</v>
      </c>
      <c r="CL18" s="56">
        <f>V18*$CS$3</f>
        <v>26.388443947298029</v>
      </c>
      <c r="CM18" s="10">
        <f t="shared" si="17"/>
        <v>24.320834858096152</v>
      </c>
      <c r="CN18" s="5">
        <f t="shared" si="18"/>
        <v>6.5381928860274649E-2</v>
      </c>
      <c r="CO18" s="19">
        <f t="shared" si="19"/>
        <v>23.045513712385446</v>
      </c>
      <c r="CP18" s="65"/>
      <c r="CR18" t="str">
        <v>Isaac Guerendo</v>
      </c>
      <c r="CS18" s="10">
        <f>T18*$CS$3</f>
        <v>1.7499877543173347E-2</v>
      </c>
      <c r="CT18" s="18">
        <f>AO18</f>
        <v>0.66666666666666674</v>
      </c>
      <c r="CU18" s="20">
        <f t="shared" si="20"/>
        <v>1.1666585028782232E-2</v>
      </c>
      <c r="CV18" s="21">
        <f t="shared" si="21"/>
        <v>6.666666666666667</v>
      </c>
      <c r="CW18" s="10">
        <f t="shared" si="22"/>
        <v>0.11666585028782232</v>
      </c>
      <c r="CX18" s="10">
        <f>CS18*AC18</f>
        <v>6.3635918338812176E-3</v>
      </c>
      <c r="CY18" s="19">
        <f>AA18*CS18</f>
        <v>0</v>
      </c>
      <c r="CZ18" s="13" t="str">
        <f>""</f>
        <v/>
      </c>
      <c r="DA18" s="10">
        <f>$CS$4*U18</f>
        <v>112.95949488146286</v>
      </c>
      <c r="DB18" s="5">
        <f t="shared" si="23"/>
        <v>0.23322298488970689</v>
      </c>
      <c r="DC18" s="77">
        <f t="shared" si="5"/>
        <v>4.9249478759447483</v>
      </c>
      <c r="DD18" s="10">
        <f>DC18*DA18</f>
        <v>556.31962438425217</v>
      </c>
      <c r="DE18" s="22">
        <f>AX18*DD18</f>
        <v>4.0582264096655249</v>
      </c>
      <c r="DF18" s="19">
        <f>DA18*BJ18</f>
        <v>4.7839243988109743E-2</v>
      </c>
      <c r="DG18" s="13" t="str">
        <f>""</f>
        <v/>
      </c>
      <c r="DH18" s="20">
        <f>V18*$CS$3</f>
        <v>26.388443947298029</v>
      </c>
      <c r="DI18" s="5">
        <f t="shared" si="24"/>
        <v>4.9723292740419714E-2</v>
      </c>
      <c r="DJ18" s="20">
        <f>CO18</f>
        <v>23.045513712385446</v>
      </c>
      <c r="DK18" s="77">
        <v>8.6783743575872343</v>
      </c>
      <c r="DL18" s="77">
        <f>BO18</f>
        <v>0</v>
      </c>
      <c r="DM18" s="10">
        <f>DK18*DH18</f>
        <v>229.00879528885926</v>
      </c>
      <c r="DN18" s="19">
        <f>BR18*DM18</f>
        <v>1.1894281711079773</v>
      </c>
      <c r="DO18" s="19">
        <f>DL18*DJ18</f>
        <v>0</v>
      </c>
      <c r="DP18" s="13" t="str">
        <f>""</f>
        <v/>
      </c>
      <c r="DQ18" s="10">
        <f>CW18*(1/25)+CX18*4-CY18</f>
        <v>3.0121001347037765E-2</v>
      </c>
      <c r="DR18" s="10">
        <f>DN18*6+DM18*0.1+DJ18*1-DO18*2</f>
        <v>53.082962267919243</v>
      </c>
      <c r="DS18" s="10">
        <f>DD18*0.1+DE18*6-DF18*2</f>
        <v>79.885642408442152</v>
      </c>
      <c r="DT18" s="33">
        <f t="shared" si="25"/>
        <v>132.99872567770842</v>
      </c>
      <c r="DZ18" t="str">
        <v>SF</v>
      </c>
      <c r="EA18" t="str">
        <v>San Francisco 49ers</v>
      </c>
      <c r="EB18" t="s">
        <v>349</v>
      </c>
      <c r="EC18" t="str">
        <v>Isaac Guerendo</v>
      </c>
      <c r="ED18" s="10">
        <v>132.99872567770842</v>
      </c>
      <c r="EE18">
        <v>6.3635918338812176E-3</v>
      </c>
      <c r="EF18">
        <v>0.11666585028782232</v>
      </c>
      <c r="EG18">
        <v>4.0582264096655249</v>
      </c>
      <c r="EH18">
        <v>556.31962438425217</v>
      </c>
      <c r="EI18">
        <v>1.1894281711079773</v>
      </c>
      <c r="EJ18">
        <v>229.00879528885926</v>
      </c>
      <c r="EK18">
        <v>0</v>
      </c>
      <c r="EL18">
        <v>4.7839243988109743E-2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3.2974719378624134E-5</v>
      </c>
      <c r="U19" s="5">
        <f t="shared" si="6"/>
        <v>9.1766588855156372E-2</v>
      </c>
      <c r="V19" s="5">
        <f t="shared" si="6"/>
        <v>2.0356586134562892E-2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4.2056074766355138</v>
      </c>
      <c r="AU19" s="13">
        <v>1.8691588785046728E-2</v>
      </c>
      <c r="AV19" s="13">
        <v>0</v>
      </c>
      <c r="AW19" s="13">
        <v>4.4444444444444444E-3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4.1931275370527707</v>
      </c>
      <c r="BI19" s="13">
        <f t="shared" si="13"/>
        <v>1.9074458388078735E-2</v>
      </c>
      <c r="BJ19" s="13">
        <f t="shared" si="14"/>
        <v>4.3053485676436485E-4</v>
      </c>
      <c r="BK19" s="13">
        <f t="shared" si="15"/>
        <v>4.551858464534978E-3</v>
      </c>
      <c r="BL19" s="55" cm="1">
        <f t="array" ref="BL19:BQ19">_xlfn.XLOOKUP(CR19,Receiving[Player Name],Receiving[[Rep Conv %]:[Yards per Target]],{0,0,0,0,0,0})</f>
        <v>0.54838709677419351</v>
      </c>
      <c r="BM19" s="13">
        <v>5.5294117647058822</v>
      </c>
      <c r="BN19" s="13">
        <v>0</v>
      </c>
      <c r="BO19" s="13">
        <v>0</v>
      </c>
      <c r="BP19" s="13">
        <v>0</v>
      </c>
      <c r="BQ19" s="13">
        <v>3.032258064516129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0.57049125894443242</v>
      </c>
      <c r="CG19" s="13">
        <f>IF($CE19=1,BT19,BZ19*BM19+(1-BZ19)*BT19)</f>
        <v>5.725233130041314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2.8589988132484625</v>
      </c>
      <c r="CL19" s="56">
        <f>V19*$CS$3</f>
        <v>10.803360006236845</v>
      </c>
      <c r="CM19" s="10">
        <f t="shared" si="17"/>
        <v>6.1632224507879894</v>
      </c>
      <c r="CN19" s="5">
        <f t="shared" si="18"/>
        <v>1.656864882223916E-2</v>
      </c>
      <c r="CO19" s="19">
        <f t="shared" si="19"/>
        <v>5.8400391405492655</v>
      </c>
      <c r="CP19" s="65"/>
      <c r="CR19" t="str">
        <v>Patrick Taylor</v>
      </c>
      <c r="CS19" s="10">
        <f>T19*$CS$3</f>
        <v>1.7499877543173347E-2</v>
      </c>
      <c r="CT19" s="18">
        <f>AO19</f>
        <v>0.5</v>
      </c>
      <c r="CU19" s="20">
        <f t="shared" si="20"/>
        <v>8.7499387715866735E-3</v>
      </c>
      <c r="CV19" s="21">
        <f t="shared" si="21"/>
        <v>2</v>
      </c>
      <c r="CW19" s="10">
        <f t="shared" si="22"/>
        <v>3.4999755086346694E-2</v>
      </c>
      <c r="CX19" s="10">
        <f>CS19*AC19</f>
        <v>6.3635918338812176E-3</v>
      </c>
      <c r="CY19" s="19">
        <f>AA19*CS19</f>
        <v>0</v>
      </c>
      <c r="CZ19" s="13" t="str">
        <f>""</f>
        <v/>
      </c>
      <c r="DA19" s="10">
        <f>$CS$4*U19</f>
        <v>44.446337606799204</v>
      </c>
      <c r="DB19" s="5">
        <f t="shared" si="23"/>
        <v>9.1766588855156359E-2</v>
      </c>
      <c r="DC19" s="77">
        <f t="shared" si="5"/>
        <v>4.1931275370527707</v>
      </c>
      <c r="DD19" s="10">
        <f>DC19*DA19</f>
        <v>186.36916214021389</v>
      </c>
      <c r="DE19" s="22">
        <f>AX19*DD19</f>
        <v>1.3595210785198788</v>
      </c>
      <c r="DF19" s="19">
        <f>DA19*BJ19</f>
        <v>1.9135697595243899E-2</v>
      </c>
      <c r="DG19" s="13" t="str">
        <f>""</f>
        <v/>
      </c>
      <c r="DH19" s="20">
        <f>V19*$CS$3</f>
        <v>10.803360006236845</v>
      </c>
      <c r="DI19" s="5">
        <f t="shared" si="24"/>
        <v>2.0356586134562895E-2</v>
      </c>
      <c r="DJ19" s="20">
        <f>CO19</f>
        <v>5.8400391405492655</v>
      </c>
      <c r="DK19" s="77">
        <v>2.8589988132484625</v>
      </c>
      <c r="DL19" s="77">
        <f>BO19</f>
        <v>0</v>
      </c>
      <c r="DM19" s="10">
        <f>DK19*DH19</f>
        <v>30.886793436927043</v>
      </c>
      <c r="DN19" s="19">
        <f>BR19*DM19</f>
        <v>0.16042013662722063</v>
      </c>
      <c r="DO19" s="19">
        <f>DL19*DJ19</f>
        <v>0</v>
      </c>
      <c r="DP19" s="13" t="str">
        <f>""</f>
        <v/>
      </c>
      <c r="DQ19" s="10">
        <f>CW19*(1/25)+CX19*4-CY19</f>
        <v>2.6854357538978739E-2</v>
      </c>
      <c r="DR19" s="10">
        <f>DN19*6+DM19*0.1+DJ19*1-DO19*2</f>
        <v>9.8912393040052926</v>
      </c>
      <c r="DS19" s="10">
        <f>DD19*0.1+DE19*6-DF19*2</f>
        <v>26.755771289950175</v>
      </c>
      <c r="DT19" s="33">
        <f t="shared" si="25"/>
        <v>36.673864951494444</v>
      </c>
      <c r="DZ19" t="str">
        <v>SF</v>
      </c>
      <c r="EA19" t="str">
        <v>San Francisco 49ers</v>
      </c>
      <c r="EB19" t="s">
        <v>349</v>
      </c>
      <c r="EC19" t="str">
        <v>Patrick Taylor</v>
      </c>
      <c r="ED19" s="10">
        <v>36.673864951494444</v>
      </c>
      <c r="EE19">
        <v>6.3635918338812176E-3</v>
      </c>
      <c r="EF19">
        <v>3.4999755086346694E-2</v>
      </c>
      <c r="EG19">
        <v>1.3595210785198788</v>
      </c>
      <c r="EH19">
        <v>186.36916214021389</v>
      </c>
      <c r="EI19">
        <v>0.16042013662722063</v>
      </c>
      <c r="EJ19">
        <v>30.886793436927043</v>
      </c>
      <c r="EK19">
        <v>0</v>
      </c>
      <c r="EL19">
        <v>1.9135697595243899E-2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3.9238570127391105E-2</v>
      </c>
      <c r="V20" s="5">
        <f t="shared" si="6"/>
        <v>1.2281236559709412E-2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3.1818181818181817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3.2819237990924739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0.63636363636363635</v>
      </c>
      <c r="BM20" s="13">
        <v>6.1428571428571432</v>
      </c>
      <c r="BN20" s="13">
        <v>0</v>
      </c>
      <c r="BO20" s="13">
        <v>0</v>
      </c>
      <c r="BP20" s="13">
        <v>0</v>
      </c>
      <c r="BQ20" s="13">
        <v>3.9090909090909092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0.64855665661352868</v>
      </c>
      <c r="CG20" s="13">
        <f>IF($CE20=1,BT20,BZ20*BM20+(1-BZ20)*BT20)</f>
        <v>6.2584464285714292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3.6500568181818185</v>
      </c>
      <c r="CL20" s="56">
        <f>V20*$CS$3</f>
        <v>6.5177244848057825</v>
      </c>
      <c r="CM20" s="10">
        <f t="shared" si="17"/>
        <v>4.2271136005937722</v>
      </c>
      <c r="CN20" s="5">
        <f t="shared" si="18"/>
        <v>1.1363789209165183E-2</v>
      </c>
      <c r="CO20" s="19">
        <f t="shared" si="19"/>
        <v>4.0054547886486729</v>
      </c>
      <c r="CP20" s="65"/>
      <c r="CR20" t="str">
        <v>Israel Abanikanda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19.004855218524288</v>
      </c>
      <c r="DB20" s="5">
        <f t="shared" si="23"/>
        <v>3.9238570127391105E-2</v>
      </c>
      <c r="DC20" s="77">
        <f t="shared" si="5"/>
        <v>3.2819237990924739</v>
      </c>
      <c r="DD20" s="10">
        <f>DC20*DA20</f>
        <v>62.372486639981659</v>
      </c>
      <c r="DE20" s="22">
        <f>AX20*DD20</f>
        <v>0.45499324745023118</v>
      </c>
      <c r="DF20" s="19">
        <f>DA20*BJ20</f>
        <v>1.0630943108468833E-2</v>
      </c>
      <c r="DG20" s="13" t="str">
        <f>""</f>
        <v/>
      </c>
      <c r="DH20" s="20">
        <f>V20*$CS$3</f>
        <v>6.5177244848057825</v>
      </c>
      <c r="DI20" s="5">
        <f t="shared" si="24"/>
        <v>1.2281236559709415E-2</v>
      </c>
      <c r="DJ20" s="20">
        <f>CO20</f>
        <v>4.0054547886486729</v>
      </c>
      <c r="DK20" s="77">
        <v>3.6500568181818185</v>
      </c>
      <c r="DL20" s="77">
        <f>BO20</f>
        <v>0</v>
      </c>
      <c r="DM20" s="10">
        <f>DK20*DH20</f>
        <v>23.790064694795927</v>
      </c>
      <c r="DN20" s="19">
        <f>BR20*DM20</f>
        <v>0.12356107591754201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7.1258277136335177</v>
      </c>
      <c r="DS20" s="10">
        <f>DD20*0.1+DE20*6-DF20*2</f>
        <v>8.9459462624826163</v>
      </c>
      <c r="DT20" s="33">
        <f t="shared" si="25"/>
        <v>16.071773976116134</v>
      </c>
      <c r="DZ20" t="str">
        <v>SF</v>
      </c>
      <c r="EA20" t="str">
        <v>San Francisco 49ers</v>
      </c>
      <c r="EB20" t="s">
        <v>349</v>
      </c>
      <c r="EC20" t="str">
        <v>Israel Abanikanda</v>
      </c>
      <c r="ED20" s="10">
        <v>16.071773976116134</v>
      </c>
      <c r="EE20">
        <v>0</v>
      </c>
      <c r="EF20">
        <v>0</v>
      </c>
      <c r="EG20">
        <v>0.45499324745023118</v>
      </c>
      <c r="EH20">
        <v>62.372486639981659</v>
      </c>
      <c r="EI20">
        <v>0.12356107591754201</v>
      </c>
      <c r="EJ20">
        <v>23.790064694795927</v>
      </c>
      <c r="EK20">
        <v>0</v>
      </c>
      <c r="EL20">
        <v>1.0630943108468833E-2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1.4795532769473381E-2</v>
      </c>
      <c r="V21" s="5">
        <f t="shared" si="6"/>
        <v>5.9218087566386577E-3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3.142738741317292</v>
      </c>
      <c r="CM21" s="10">
        <f t="shared" si="17"/>
        <v>2.333584100949682</v>
      </c>
      <c r="CN21" s="5">
        <f t="shared" si="18"/>
        <v>6.2733960642378907E-3</v>
      </c>
      <c r="CO21" s="19">
        <f t="shared" si="19"/>
        <v>2.2112170372119531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7.1660857480758775</v>
      </c>
      <c r="DB21" s="5">
        <f t="shared" si="23"/>
        <v>1.4795532769473379E-2</v>
      </c>
      <c r="DC21" s="77">
        <f t="shared" si="5"/>
        <v>3.481420313790256</v>
      </c>
      <c r="DD21" s="10">
        <f>DC21*DA21</f>
        <v>24.948156493714201</v>
      </c>
      <c r="DE21" s="22">
        <f>AX21*DD21</f>
        <v>0.18199118477497556</v>
      </c>
      <c r="DF21" s="19">
        <f>DA21*BJ21</f>
        <v>4.1422460971536859E-2</v>
      </c>
      <c r="DG21" s="13" t="str">
        <f>""</f>
        <v/>
      </c>
      <c r="DH21" s="20">
        <f>V21*$CS$3</f>
        <v>3.142738741317292</v>
      </c>
      <c r="DI21" s="5">
        <f t="shared" si="24"/>
        <v>5.9218087566386595E-3</v>
      </c>
      <c r="DJ21" s="20">
        <f>CO21</f>
        <v>2.2112170372119531</v>
      </c>
      <c r="DK21" s="77">
        <v>1.3467432950191571</v>
      </c>
      <c r="DL21" s="77">
        <f>BO21</f>
        <v>0</v>
      </c>
      <c r="DM21" s="10">
        <f>DK21*DH21</f>
        <v>4.2324623278660081</v>
      </c>
      <c r="DN21" s="19">
        <f>BR21*DM21</f>
        <v>2.1982605163994678E-2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2.7663589009825218</v>
      </c>
      <c r="DS21" s="10">
        <f>DD21*0.1+DE21*6-DF21*2</f>
        <v>3.5039178360782</v>
      </c>
      <c r="DT21" s="33">
        <f t="shared" si="25"/>
        <v>6.2702767370607218</v>
      </c>
      <c r="DZ21" t="str">
        <v>SF</v>
      </c>
      <c r="EA21" t="str">
        <v>San Francisco 49ers</v>
      </c>
      <c r="EB21" t="s">
        <v>349</v>
      </c>
      <c r="EC21" t="str">
        <v>All Other</v>
      </c>
      <c r="ED21" s="10">
        <v>6.2702767370607218</v>
      </c>
      <c r="EE21">
        <v>0</v>
      </c>
      <c r="EF21">
        <v>0</v>
      </c>
      <c r="EG21">
        <v>0.18199118477497556</v>
      </c>
      <c r="EH21">
        <v>24.948156493714201</v>
      </c>
      <c r="EI21">
        <v>2.1982605163994678E-2</v>
      </c>
      <c r="EJ21">
        <v>4.2324623278660081</v>
      </c>
      <c r="EK21">
        <v>0</v>
      </c>
      <c r="EL21">
        <v>4.1422460971536859E-2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SF</v>
      </c>
      <c r="EA22" t="str">
        <v>San Francisco 49ers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SF</v>
      </c>
      <c r="EA23" t="str">
        <v>San Francisco 49ers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4.808010492332526E-3</v>
      </c>
      <c r="H24" s="5">
        <v>0.20418514570337748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5.3590143006441203E-3</v>
      </c>
      <c r="R24" s="5">
        <f t="shared" si="1"/>
        <v>0.20718470022381344</v>
      </c>
      <c r="S24" s="5"/>
      <c r="T24" s="5">
        <f t="shared" si="6"/>
        <v>6.2651966819385842E-5</v>
      </c>
      <c r="U24" s="5">
        <f t="shared" si="6"/>
        <v>6.053440396542961E-3</v>
      </c>
      <c r="V24" s="5">
        <f t="shared" si="6"/>
        <v>0.18277787839532214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9</v>
      </c>
      <c r="AU24" s="13">
        <v>0.15384615384615385</v>
      </c>
      <c r="AV24" s="13">
        <v>0</v>
      </c>
      <c r="AW24" s="13">
        <v>1.7094017094017096E-2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8.6632333767926983</v>
      </c>
      <c r="BI24" s="13">
        <f t="shared" si="13"/>
        <v>0.14471968709256847</v>
      </c>
      <c r="BJ24" s="13">
        <f t="shared" si="14"/>
        <v>9.1264667535853952E-4</v>
      </c>
      <c r="BK24" s="13">
        <f t="shared" si="15"/>
        <v>1.6495726495726497E-2</v>
      </c>
      <c r="BL24" s="55" cm="1">
        <f t="array" ref="BL24:BQ24">_xlfn.XLOOKUP(CR24,Receiving[Player Name],Receiving[[Rep Conv %]:[Yards per Target]],{0,0,0,0,0,0})</f>
        <v>0.64765784114052949</v>
      </c>
      <c r="BM24" s="13">
        <v>14.773584905660377</v>
      </c>
      <c r="BN24" s="13">
        <v>5.2953156822810592E-2</v>
      </c>
      <c r="BO24" s="13">
        <v>9.433962264150943E-3</v>
      </c>
      <c r="BP24" s="13">
        <v>5.5342699020859941E-3</v>
      </c>
      <c r="BQ24" s="13">
        <v>9.5682281059063143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0.64878789352934174</v>
      </c>
      <c r="CG24" s="13">
        <f>IF($CE24=1,BT24,BZ24*BM24+(1-BZ24)*BT24)</f>
        <v>14.557308452957967</v>
      </c>
      <c r="CH24" s="13">
        <f>IF($CE24=1,BU24,CA24*BN24+(1-CA24)*BU24)</f>
        <v>5.2795018482179712E-2</v>
      </c>
      <c r="CI24" s="13">
        <f>IF($CE24=1,BV24,CB24*BO24+(1-CB24)*BV24)</f>
        <v>9.052363790544837E-3</v>
      </c>
      <c r="CJ24" s="13">
        <f>IF($CE24=1,BW24,CC24*BP24+(1-CC24)*BW24)</f>
        <v>5.5990347161064859E-3</v>
      </c>
      <c r="CK24" s="13">
        <f>IF($CE24=1,BX24,CD24*BQ24+(1-CD24)*BX24)</f>
        <v>8.7631599513107563</v>
      </c>
      <c r="CL24" s="56">
        <f>V24*$CS$3</f>
        <v>97.001295228388003</v>
      </c>
      <c r="CM24" s="10">
        <f t="shared" si="17"/>
        <v>62.933266000843638</v>
      </c>
      <c r="CN24" s="5">
        <f t="shared" si="18"/>
        <v>0.16918409029212089</v>
      </c>
      <c r="CO24" s="19">
        <f t="shared" si="19"/>
        <v>59.633209675976381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Brandon Aiyuk</v>
      </c>
      <c r="CS24" s="10">
        <f>T24*$CS$3</f>
        <v>3.3249767332029355E-2</v>
      </c>
      <c r="CT24" s="18">
        <f>AO24</f>
        <v>0.57777777777777783</v>
      </c>
      <c r="CU24" s="20">
        <f t="shared" si="20"/>
        <v>1.9210976680728072E-2</v>
      </c>
      <c r="CV24" s="21">
        <f t="shared" si="21"/>
        <v>11.911111111111111</v>
      </c>
      <c r="CW24" s="10">
        <f t="shared" si="22"/>
        <v>0.39604167311039412</v>
      </c>
      <c r="CX24" s="10">
        <f>CS24*AC24</f>
        <v>4.9057033768567897E-3</v>
      </c>
      <c r="CY24" s="19">
        <f>AA24*CS24</f>
        <v>0</v>
      </c>
      <c r="CZ24" s="13" t="str">
        <f>""</f>
        <v/>
      </c>
      <c r="DA24" s="10">
        <f>$CS$4*U24</f>
        <v>2.9319304433562019</v>
      </c>
      <c r="DB24" s="5">
        <f t="shared" si="23"/>
        <v>6.053440396542961E-3</v>
      </c>
      <c r="DC24" s="77">
        <f t="shared" si="5"/>
        <v>8.6632333767926983</v>
      </c>
      <c r="DD24" s="10">
        <f>DC24*DA24</f>
        <v>25.399997675318062</v>
      </c>
      <c r="DE24" s="22">
        <f>AX24*DD24</f>
        <v>0.19611603258902574</v>
      </c>
      <c r="DF24" s="19">
        <f>DA24*BJ24</f>
        <v>2.6758165715115266E-3</v>
      </c>
      <c r="DG24" s="13" t="str">
        <f>""</f>
        <v/>
      </c>
      <c r="DH24" s="20">
        <f>V24*$CS$3</f>
        <v>97.001295228388003</v>
      </c>
      <c r="DI24" s="5">
        <f t="shared" si="24"/>
        <v>0.18277787839532217</v>
      </c>
      <c r="DJ24" s="20">
        <f>CO24</f>
        <v>59.633209675976381</v>
      </c>
      <c r="DK24" s="77">
        <v>8.7631599513107563</v>
      </c>
      <c r="DL24" s="77">
        <f>BO24</f>
        <v>9.433962264150943E-3</v>
      </c>
      <c r="DM24" s="10">
        <f>DK24*DH24</f>
        <v>850.03786557068088</v>
      </c>
      <c r="DN24" s="19">
        <f>BR24*DM24</f>
        <v>5.1695345234165577</v>
      </c>
      <c r="DO24" s="19">
        <f>DL24*DJ24</f>
        <v>0.5625774497733621</v>
      </c>
      <c r="DP24" s="13" t="str">
        <f>""</f>
        <v/>
      </c>
      <c r="DQ24" s="10">
        <f>CW24*(1/25)+CX24*4-CY24</f>
        <v>3.5464480431842922E-2</v>
      </c>
      <c r="DR24" s="10">
        <f>DN24*6+DM24*0.1+DJ24*1-DO24*2</f>
        <v>174.52904847399711</v>
      </c>
      <c r="DS24" s="10">
        <f>DD24*0.1+DE24*6-DF24*2</f>
        <v>3.7113443299229378</v>
      </c>
      <c r="DT24" s="33">
        <f t="shared" si="25"/>
        <v>178.2758572843519</v>
      </c>
      <c r="DZ24" t="str">
        <v>SF</v>
      </c>
      <c r="EA24" t="str">
        <v>San Francisco 49ers</v>
      </c>
      <c r="EB24" t="s">
        <v>350</v>
      </c>
      <c r="EC24" t="str">
        <v>Brandon Aiyuk</v>
      </c>
      <c r="ED24" s="10">
        <v>178.2758572843519</v>
      </c>
      <c r="EE24">
        <v>4.9057033768567897E-3</v>
      </c>
      <c r="EF24">
        <v>0.39604167311039412</v>
      </c>
      <c r="EG24">
        <v>0.19611603258902574</v>
      </c>
      <c r="EH24">
        <v>25.399997675318062</v>
      </c>
      <c r="EI24">
        <v>5.1695345234165577</v>
      </c>
      <c r="EJ24">
        <v>850.03786557068088</v>
      </c>
      <c r="EK24">
        <v>0</v>
      </c>
      <c r="EL24">
        <v>0.56525326634487361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0</v>
      </c>
      <c r="H25" s="5">
        <v>0.17085541002500937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5.8518267670405245E-4</v>
      </c>
      <c r="R25" s="5">
        <f t="shared" si="1"/>
        <v>0.16954936514346339</v>
      </c>
      <c r="S25" s="5"/>
      <c r="T25" s="5">
        <f t="shared" si="6"/>
        <v>2.9677247440761715E-5</v>
      </c>
      <c r="U25" s="5">
        <f t="shared" si="6"/>
        <v>6.6101119642313316E-4</v>
      </c>
      <c r="V25" s="5">
        <f t="shared" si="6"/>
        <v>0.14957607009937937</v>
      </c>
      <c r="X25" s="5" cm="1">
        <f t="array" ref="X25:AB25">_xlfn.XLOOKUP(CR25,passingRates[Player Name],passingRates[[Comp. %]:[Yds per Att]],{0,0,0,0,0})</f>
        <v>1</v>
      </c>
      <c r="Y25" s="13">
        <v>21</v>
      </c>
      <c r="Z25" s="13">
        <v>1</v>
      </c>
      <c r="AA25" s="13">
        <v>0</v>
      </c>
      <c r="AB25" s="13">
        <v>21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0</v>
      </c>
      <c r="AO25" s="53">
        <f t="shared" si="9"/>
        <v>0.94000000000000006</v>
      </c>
      <c r="AP25" s="52">
        <f>IF($AN25,AE25,Y25*AJ25+(1-AJ25)*AE25)</f>
        <v>20.375</v>
      </c>
      <c r="AQ25" s="52">
        <f>IF($AN25,AF25,Z25*AK25+(1-AK25)*AF25)</f>
        <v>0.95</v>
      </c>
      <c r="AR25" s="52">
        <f>IF($AN25,AG25,AA25*AL25+(1-AL25)*AG25)</f>
        <v>9.9999999999999985E-3</v>
      </c>
      <c r="AS25" s="52">
        <f>IF($AN25,AH25,AB25*AM25+(1-AM25)*AH25)</f>
        <v>19.490000000000002</v>
      </c>
      <c r="AT25" s="56" cm="1">
        <f t="array" ref="AT25:AW25">_xlfn.XLOOKUP(CR25,rushingRates[player_display_name],rushingRates[[Yards per Carry]:[TD per Yard]],{0,0,0,0})</f>
        <v>-1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-0.32390804597701162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0.65055762081784385</v>
      </c>
      <c r="BM25" s="13">
        <v>12.337142857142856</v>
      </c>
      <c r="BN25" s="13">
        <v>5.204460966542751E-2</v>
      </c>
      <c r="BO25" s="13">
        <v>0</v>
      </c>
      <c r="BP25" s="13">
        <v>6.4844835572024084E-3</v>
      </c>
      <c r="BQ25" s="13">
        <v>8.0260223048327131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0.64985047016076036</v>
      </c>
      <c r="CG25" s="13">
        <f>IF($CE25=1,BT25,BZ25*BM25+(1-BZ25)*BT25)</f>
        <v>12.398188805346699</v>
      </c>
      <c r="CH25" s="13">
        <f>IF($CE25=1,BU25,CA25*BN25+(1-CA25)*BU25)</f>
        <v>5.2025668379775854E-2</v>
      </c>
      <c r="CI25" s="13">
        <f>IF($CE25=1,BV25,CB25*BO25+(1-CB25)*BV25)</f>
        <v>5.0292397660818696E-4</v>
      </c>
      <c r="CJ25" s="13">
        <f>IF($CE25=1,BW25,CC25*BP25+(1-CC25)*BW25)</f>
        <v>6.4584268475228893E-3</v>
      </c>
      <c r="CK25" s="13">
        <f>IF($CE25=1,BX25,CD25*BQ25+(1-CD25)*BX25)</f>
        <v>7.3788235831213722</v>
      </c>
      <c r="CL25" s="56">
        <f>V25*$CS$3</f>
        <v>79.380900260976503</v>
      </c>
      <c r="CM25" s="10">
        <f t="shared" si="17"/>
        <v>51.585715356380007</v>
      </c>
      <c r="CN25" s="5">
        <f t="shared" si="18"/>
        <v>0.13867836327643393</v>
      </c>
      <c r="CO25" s="19">
        <f t="shared" si="19"/>
        <v>48.880694990325246</v>
      </c>
      <c r="CP25" s="65"/>
      <c r="CR25" t="str">
        <v>Jauan Jennings</v>
      </c>
      <c r="CS25" s="10">
        <f>T25*$CS$3</f>
        <v>1.5749889788856008E-2</v>
      </c>
      <c r="CT25" s="18">
        <f>AO25</f>
        <v>0.94000000000000006</v>
      </c>
      <c r="CU25" s="20">
        <f t="shared" si="20"/>
        <v>1.4804896401524648E-2</v>
      </c>
      <c r="CV25" s="21">
        <f t="shared" si="21"/>
        <v>19.490000000000002</v>
      </c>
      <c r="CW25" s="10">
        <f t="shared" si="22"/>
        <v>0.30696535198480362</v>
      </c>
      <c r="CX25" s="10">
        <f>CS25*AC25</f>
        <v>2.3237542311426895E-3</v>
      </c>
      <c r="CY25" s="19">
        <f>AA25*CS25</f>
        <v>0</v>
      </c>
      <c r="CZ25" s="13" t="str">
        <f>""</f>
        <v/>
      </c>
      <c r="DA25" s="10">
        <f>$CS$4*U25</f>
        <v>0.32015494053581139</v>
      </c>
      <c r="DB25" s="5">
        <f t="shared" si="23"/>
        <v>6.6101119642313305E-4</v>
      </c>
      <c r="DC25" s="77">
        <f t="shared" si="5"/>
        <v>-0.32390804597701162</v>
      </c>
      <c r="DD25" s="10">
        <f>DC25*DA25</f>
        <v>-0.10370076119884102</v>
      </c>
      <c r="DE25" s="22">
        <f>AX25*DD25</f>
        <v>-8.006843985872142E-4</v>
      </c>
      <c r="DF25" s="19">
        <f>DA25*BJ25</f>
        <v>1.4719767380956842E-4</v>
      </c>
      <c r="DG25" s="13" t="str">
        <f>""</f>
        <v/>
      </c>
      <c r="DH25" s="20">
        <f>V25*$CS$3</f>
        <v>79.380900260976503</v>
      </c>
      <c r="DI25" s="5">
        <f t="shared" si="24"/>
        <v>0.1495760700993794</v>
      </c>
      <c r="DJ25" s="20">
        <f>CO25</f>
        <v>48.880694990325246</v>
      </c>
      <c r="DK25" s="77">
        <v>7.3788235831213722</v>
      </c>
      <c r="DL25" s="77">
        <f>BO25</f>
        <v>0</v>
      </c>
      <c r="DM25" s="10">
        <f>DK25*DH25</f>
        <v>585.73765889509889</v>
      </c>
      <c r="DN25" s="19">
        <f>BR25*DM25</f>
        <v>3.5621837237692171</v>
      </c>
      <c r="DO25" s="19">
        <f>DL25*DJ25</f>
        <v>0</v>
      </c>
      <c r="DP25" s="13" t="str">
        <f>""</f>
        <v/>
      </c>
      <c r="DQ25" s="10">
        <f>CW25*(1/25)+CX25*4-CY25</f>
        <v>2.1573631003962902E-2</v>
      </c>
      <c r="DR25" s="10">
        <f>DN25*6+DM25*0.1+DJ25*1-DO25*2</f>
        <v>128.82756322245044</v>
      </c>
      <c r="DS25" s="10">
        <f>DD25*0.1+DE25*6-DF25*2</f>
        <v>-1.5468577859026524E-2</v>
      </c>
      <c r="DT25" s="33">
        <f t="shared" si="25"/>
        <v>128.83366827559539</v>
      </c>
      <c r="DZ25" t="str">
        <v>SF</v>
      </c>
      <c r="EA25" t="str">
        <v>San Francisco 49ers</v>
      </c>
      <c r="EB25" t="s">
        <v>350</v>
      </c>
      <c r="EC25" t="str">
        <v>Jauan Jennings</v>
      </c>
      <c r="ED25" s="10">
        <v>128.83366827559539</v>
      </c>
      <c r="EE25">
        <v>2.3237542311426895E-3</v>
      </c>
      <c r="EF25">
        <v>0.30696535198480362</v>
      </c>
      <c r="EG25">
        <v>-8.006843985872142E-4</v>
      </c>
      <c r="EH25">
        <v>-0.10370076119884102</v>
      </c>
      <c r="EI25">
        <v>3.5621837237692171</v>
      </c>
      <c r="EJ25">
        <v>585.73765889509889</v>
      </c>
      <c r="EK25">
        <v>0</v>
      </c>
      <c r="EL25">
        <v>1.4719767380956842E-4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1.893939393939394E-3</v>
      </c>
      <c r="G26" s="5">
        <v>7.4257425742574254E-3</v>
      </c>
      <c r="H26" s="5">
        <v>9.3821510297482841E-2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1.7269265280657601E-3</v>
      </c>
      <c r="Q26" s="5">
        <f t="shared" si="1"/>
        <v>7.1566954483255367E-3</v>
      </c>
      <c r="R26" s="5">
        <f t="shared" si="1"/>
        <v>9.4951897813884412E-2</v>
      </c>
      <c r="S26" s="5"/>
      <c r="T26" s="5">
        <f t="shared" si="6"/>
        <v>2.2899002516088198E-3</v>
      </c>
      <c r="U26" s="5">
        <f t="shared" si="6"/>
        <v>8.0840667522461777E-3</v>
      </c>
      <c r="V26" s="5">
        <f t="shared" si="6"/>
        <v>8.3766351536977313E-2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15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14.099715909090909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0.67391304347826086</v>
      </c>
      <c r="BM26" s="13">
        <v>12.903225806451612</v>
      </c>
      <c r="BN26" s="13">
        <v>6.5217391304347824E-2</v>
      </c>
      <c r="BO26" s="13">
        <v>0</v>
      </c>
      <c r="BP26" s="13">
        <v>7.4999999999999997E-3</v>
      </c>
      <c r="BQ26" s="13">
        <v>8.695652173913043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0.66908387198176789</v>
      </c>
      <c r="CG26" s="13">
        <f>IF($CE26=1,BT26,BZ26*BM26+(1-BZ26)*BT26)</f>
        <v>12.856185999370915</v>
      </c>
      <c r="CH26" s="13">
        <f>IF($CE26=1,BU26,CA26*BN26+(1-CA26)*BU26)</f>
        <v>6.3304780054617968E-2</v>
      </c>
      <c r="CI26" s="13">
        <f>IF($CE26=1,BV26,CB26*BO26+(1-CB26)*BV26)</f>
        <v>4.6948356807511736E-4</v>
      </c>
      <c r="CJ26" s="13">
        <f>IF($CE26=1,BW26,CC26*BP26+(1-CC26)*BW26)</f>
        <v>7.3425667726896432E-3</v>
      </c>
      <c r="CK26" s="13">
        <f>IF($CE26=1,BX26,CD26*BQ26+(1-CD26)*BX26)</f>
        <v>7.9859280543910058</v>
      </c>
      <c r="CL26" s="56">
        <f>V26*$CS$3</f>
        <v>44.455295503918187</v>
      </c>
      <c r="CM26" s="10">
        <f t="shared" si="17"/>
        <v>29.744321245855257</v>
      </c>
      <c r="CN26" s="5">
        <f t="shared" si="18"/>
        <v>7.9961938273935537E-2</v>
      </c>
      <c r="CO26" s="19">
        <f t="shared" si="19"/>
        <v>28.184606619651802</v>
      </c>
      <c r="CP26" s="65"/>
      <c r="CR26" t="str">
        <v>Ricky Pearsall</v>
      </c>
      <c r="CS26" s="10">
        <f>T26*$CS$3</f>
        <v>1.2152635335302806</v>
      </c>
      <c r="CT26" s="18">
        <f>AO26</f>
        <v>0.45833333333333337</v>
      </c>
      <c r="CU26" s="20">
        <f t="shared" si="20"/>
        <v>0.55699578620137868</v>
      </c>
      <c r="CV26" s="21">
        <f t="shared" si="21"/>
        <v>10.541666666666668</v>
      </c>
      <c r="CW26" s="10">
        <f t="shared" si="22"/>
        <v>12.810903082631709</v>
      </c>
      <c r="CX26" s="10">
        <f>CS26*AC26</f>
        <v>0.17930117707823812</v>
      </c>
      <c r="CY26" s="19">
        <f>AA26*CS26</f>
        <v>0</v>
      </c>
      <c r="CZ26" s="13" t="str">
        <f>""</f>
        <v/>
      </c>
      <c r="DA26" s="10">
        <f>$CS$4*U26</f>
        <v>3.9154464014496808</v>
      </c>
      <c r="DB26" s="5">
        <f t="shared" si="23"/>
        <v>8.0840667522461759E-3</v>
      </c>
      <c r="DC26" s="77">
        <f t="shared" si="5"/>
        <v>14.099715909090909</v>
      </c>
      <c r="DD26" s="10">
        <f>DC26*DA26</f>
        <v>55.206681917712814</v>
      </c>
      <c r="DE26" s="22">
        <f>AX26*DD26</f>
        <v>0.42625655200854534</v>
      </c>
      <c r="DF26" s="19">
        <f>DA26*BJ26</f>
        <v>1.1123427276845681E-3</v>
      </c>
      <c r="DG26" s="13" t="str">
        <f>""</f>
        <v/>
      </c>
      <c r="DH26" s="20">
        <f>V26*$CS$3</f>
        <v>44.455295503918187</v>
      </c>
      <c r="DI26" s="5">
        <f t="shared" si="24"/>
        <v>8.3766351536977326E-2</v>
      </c>
      <c r="DJ26" s="20">
        <f>CO26</f>
        <v>28.184606619651802</v>
      </c>
      <c r="DK26" s="77">
        <v>7.9859280543910058</v>
      </c>
      <c r="DL26" s="77">
        <f>BO26</f>
        <v>0</v>
      </c>
      <c r="DM26" s="10">
        <f>DK26*DH26</f>
        <v>355.01679153098257</v>
      </c>
      <c r="DN26" s="19">
        <f>BR26*DM26</f>
        <v>2.1590468313783489</v>
      </c>
      <c r="DO26" s="19">
        <f>DL26*DJ26</f>
        <v>0</v>
      </c>
      <c r="DP26" s="13" t="str">
        <f>""</f>
        <v/>
      </c>
      <c r="DQ26" s="10">
        <f>CW26*(1/25)+CX26*4-CY26</f>
        <v>1.2296408316182208</v>
      </c>
      <c r="DR26" s="10">
        <f>DN26*6+DM26*0.1+DJ26*1-DO26*2</f>
        <v>76.640566761020153</v>
      </c>
      <c r="DS26" s="10">
        <f>DD26*0.1+DE26*6-DF26*2</f>
        <v>8.0759828183671853</v>
      </c>
      <c r="DT26" s="33">
        <f t="shared" si="25"/>
        <v>85.94619041100556</v>
      </c>
      <c r="DZ26" t="str">
        <v>SF</v>
      </c>
      <c r="EA26" t="str">
        <v>San Francisco 49ers</v>
      </c>
      <c r="EB26" t="s">
        <v>350</v>
      </c>
      <c r="EC26" t="str">
        <v>Ricky Pearsall</v>
      </c>
      <c r="ED26" s="10">
        <v>85.94619041100556</v>
      </c>
      <c r="EE26">
        <v>0.17930117707823812</v>
      </c>
      <c r="EF26">
        <v>12.810903082631709</v>
      </c>
      <c r="EG26">
        <v>0.42625655200854534</v>
      </c>
      <c r="EH26">
        <v>55.206681917712814</v>
      </c>
      <c r="EI26">
        <v>2.1590468313783489</v>
      </c>
      <c r="EJ26">
        <v>355.01679153098257</v>
      </c>
      <c r="EK26">
        <v>0</v>
      </c>
      <c r="EL26">
        <v>1.1123427276845681E-3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0.12502137448374009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4.0626475486120418E-4</v>
      </c>
      <c r="R27" s="5">
        <f t="shared" si="1"/>
        <v>0.11853437573128216</v>
      </c>
      <c r="S27" s="5"/>
      <c r="T27" s="5">
        <f t="shared" si="6"/>
        <v>2.4731039533968097E-5</v>
      </c>
      <c r="U27" s="5">
        <f t="shared" si="6"/>
        <v>4.5890892257422112E-4</v>
      </c>
      <c r="V27" s="5">
        <f t="shared" si="6"/>
        <v>0.10457076072544629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23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21.282450331125826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0.61290322580645162</v>
      </c>
      <c r="BM27" s="13">
        <v>12.394736842105264</v>
      </c>
      <c r="BN27" s="13">
        <v>6.4516129032258063E-2</v>
      </c>
      <c r="BO27" s="13">
        <v>1.5789473684210527E-2</v>
      </c>
      <c r="BP27" s="13">
        <v>8.4925690021231421E-3</v>
      </c>
      <c r="BQ27" s="13">
        <v>7.596774193548387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0.61271853007674426</v>
      </c>
      <c r="CG27" s="13">
        <f>IF($CE27=1,BT27,BZ27*BM27+(1-BZ27)*BT27)</f>
        <v>12.378074143355157</v>
      </c>
      <c r="CH27" s="13">
        <f>IF($CE27=1,BU27,CA27*BN27+(1-CA27)*BU27)</f>
        <v>6.2506766869407385E-2</v>
      </c>
      <c r="CI27" s="13">
        <f>IF($CE27=1,BV27,CB27*BO27+(1-CB27)*BV27)</f>
        <v>1.4889040047614998E-2</v>
      </c>
      <c r="CJ27" s="13">
        <f>IF($CE27=1,BW27,CC27*BP27+(1-CC27)*BW27)</f>
        <v>8.2378267137588439E-3</v>
      </c>
      <c r="CK27" s="13">
        <f>IF($CE27=1,BX27,CD27*BQ27+(1-CD27)*BX27)</f>
        <v>7.000747824274324</v>
      </c>
      <c r="CL27" s="56">
        <f>V27*$CS$3</f>
        <v>55.496317839116251</v>
      </c>
      <c r="CM27" s="10">
        <f t="shared" si="17"/>
        <v>34.003622291055109</v>
      </c>
      <c r="CN27" s="5">
        <f t="shared" si="18"/>
        <v>9.1412257292858803E-2</v>
      </c>
      <c r="CO27" s="19">
        <f t="shared" si="19"/>
        <v>32.220561027263564</v>
      </c>
      <c r="CP27" s="65"/>
      <c r="CR27" t="str">
        <v>Demarcus Robinson</v>
      </c>
      <c r="CS27" s="10">
        <f>T27*$CS$3</f>
        <v>1.3124908157380008E-2</v>
      </c>
      <c r="CT27" s="18">
        <f>AO27</f>
        <v>0.58823529411764708</v>
      </c>
      <c r="CU27" s="20">
        <f t="shared" si="20"/>
        <v>7.7205342102235341E-3</v>
      </c>
      <c r="CV27" s="21">
        <f t="shared" si="21"/>
        <v>7.2352941176470598</v>
      </c>
      <c r="CW27" s="10">
        <f t="shared" si="22"/>
        <v>9.4962570785749476E-2</v>
      </c>
      <c r="CX27" s="10">
        <f>CS27*AC27</f>
        <v>1.9364618592855748E-3</v>
      </c>
      <c r="CY27" s="19">
        <f>AA27*CS27</f>
        <v>0</v>
      </c>
      <c r="CZ27" s="13" t="str">
        <f>""</f>
        <v/>
      </c>
      <c r="DA27" s="10">
        <f>$CS$4*U27</f>
        <v>0.22226848745244834</v>
      </c>
      <c r="DB27" s="5">
        <f t="shared" si="23"/>
        <v>4.5890892257422107E-4</v>
      </c>
      <c r="DC27" s="77">
        <f t="shared" si="5"/>
        <v>21.282450331125826</v>
      </c>
      <c r="DD27" s="10">
        <f>DC27*DA27</f>
        <v>4.7304180443811958</v>
      </c>
      <c r="DE27" s="22">
        <f>AX27*DD27</f>
        <v>3.6524051348755138E-2</v>
      </c>
      <c r="DF27" s="19">
        <f>DA27*BJ27</f>
        <v>1.4719767380956842E-4</v>
      </c>
      <c r="DG27" s="13" t="str">
        <f>""</f>
        <v/>
      </c>
      <c r="DH27" s="20">
        <f>V27*$CS$3</f>
        <v>55.496317839116251</v>
      </c>
      <c r="DI27" s="5">
        <f t="shared" si="24"/>
        <v>0.10457076072544631</v>
      </c>
      <c r="DJ27" s="20">
        <f>CO27</f>
        <v>32.220561027263564</v>
      </c>
      <c r="DK27" s="77">
        <v>7.000747824274324</v>
      </c>
      <c r="DL27" s="77">
        <f>BO27</f>
        <v>1.5789473684210527E-2</v>
      </c>
      <c r="DM27" s="10">
        <f>DK27*DH27</f>
        <v>388.51572636742947</v>
      </c>
      <c r="DN27" s="19">
        <f>BR27*DM27</f>
        <v>2.3627717560538302</v>
      </c>
      <c r="DO27" s="19">
        <f>DL27*DJ27</f>
        <v>0.50874570043047729</v>
      </c>
      <c r="DP27" s="13" t="str">
        <f>""</f>
        <v/>
      </c>
      <c r="DQ27" s="10">
        <f>CW27*(1/25)+CX27*4-CY27</f>
        <v>1.1544350268572277E-2</v>
      </c>
      <c r="DR27" s="10">
        <f>DN27*6+DM27*0.1+DJ27*1-DO27*2</f>
        <v>84.231272799468556</v>
      </c>
      <c r="DS27" s="10">
        <f>DD27*0.1+DE27*6-DF27*2</f>
        <v>0.69189171718303133</v>
      </c>
      <c r="DT27" s="33">
        <f t="shared" si="25"/>
        <v>84.934708866920161</v>
      </c>
      <c r="DZ27" t="str">
        <v>SF</v>
      </c>
      <c r="EA27" t="str">
        <v>San Francisco 49ers</v>
      </c>
      <c r="EB27" t="s">
        <v>350</v>
      </c>
      <c r="EC27" t="str">
        <v>Demarcus Robinson</v>
      </c>
      <c r="ED27" s="10">
        <v>84.934708866920161</v>
      </c>
      <c r="EE27">
        <v>1.9364618592855748E-3</v>
      </c>
      <c r="EF27">
        <v>9.4962570785749476E-2</v>
      </c>
      <c r="EG27">
        <v>3.6524051348755138E-2</v>
      </c>
      <c r="EH27">
        <v>4.7304180443811958</v>
      </c>
      <c r="EI27">
        <v>2.3627717560538302</v>
      </c>
      <c r="EJ27">
        <v>388.51572636742947</v>
      </c>
      <c r="EK27">
        <v>0</v>
      </c>
      <c r="EL27">
        <v>0.50889289810428684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7.188649285461611E-5</v>
      </c>
      <c r="U28" s="5">
        <f t="shared" si="6"/>
        <v>1.6302395595792112E-3</v>
      </c>
      <c r="V28" s="5">
        <f t="shared" si="6"/>
        <v>1.6469096843886789E-2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8.7402465720909763</v>
      </c>
      <c r="CM28" s="10">
        <f t="shared" si="17"/>
        <v>5.0360549968235508</v>
      </c>
      <c r="CN28" s="5">
        <f t="shared" si="18"/>
        <v>1.3538473965219931E-2</v>
      </c>
      <c r="CO28" s="19">
        <f t="shared" si="19"/>
        <v>4.7719774079626118</v>
      </c>
      <c r="CP28" s="65"/>
      <c r="CR28" t="str">
        <v>All Other</v>
      </c>
      <c r="CS28" s="10">
        <f>T28*$CS$3</f>
        <v>3.8150584619667437E-2</v>
      </c>
      <c r="CT28" s="18">
        <f>AO28</f>
        <v>0.375</v>
      </c>
      <c r="CU28" s="20">
        <f t="shared" si="20"/>
        <v>1.4306469232375288E-2</v>
      </c>
      <c r="CV28" s="21">
        <f t="shared" si="21"/>
        <v>9.75</v>
      </c>
      <c r="CW28" s="10">
        <f t="shared" si="22"/>
        <v>0.37196820004175751</v>
      </c>
      <c r="CX28" s="10">
        <f>CS28*AC28</f>
        <v>5.6287747799509333E-3</v>
      </c>
      <c r="CY28" s="19">
        <f>AA28*CS28</f>
        <v>0</v>
      </c>
      <c r="CZ28" s="13" t="str">
        <f>""</f>
        <v/>
      </c>
      <c r="DA28" s="10">
        <f>$CS$4*U28</f>
        <v>0.78959214621548879</v>
      </c>
      <c r="DB28" s="5">
        <f t="shared" si="23"/>
        <v>1.6302395595792112E-3</v>
      </c>
      <c r="DC28" s="77">
        <f t="shared" si="5"/>
        <v>6.1091954022988508</v>
      </c>
      <c r="DD28" s="10">
        <f>DC28*DA28</f>
        <v>4.8237727093509459</v>
      </c>
      <c r="DE28" s="22">
        <f>AX28*DD28</f>
        <v>3.7244852458722791E-2</v>
      </c>
      <c r="DF28" s="19">
        <f>DA28*BJ28</f>
        <v>4.5378858977901653E-3</v>
      </c>
      <c r="DG28" s="13" t="str">
        <f>""</f>
        <v/>
      </c>
      <c r="DH28" s="20">
        <f>V28*$CS$3</f>
        <v>8.7402465720909763</v>
      </c>
      <c r="DI28" s="5">
        <f t="shared" si="24"/>
        <v>1.6469096843886793E-2</v>
      </c>
      <c r="DJ28" s="20">
        <f>CO28</f>
        <v>4.7719774079626118</v>
      </c>
      <c r="DK28" s="77">
        <v>1.7355343771272975</v>
      </c>
      <c r="DL28" s="77">
        <f>BO28</f>
        <v>0</v>
      </c>
      <c r="DM28" s="10">
        <f>DK28*DH28</f>
        <v>15.168998390432909</v>
      </c>
      <c r="DN28" s="19">
        <f>BR28*DM28</f>
        <v>9.2250785572178431E-2</v>
      </c>
      <c r="DO28" s="19">
        <f>DL28*DJ28</f>
        <v>0</v>
      </c>
      <c r="DP28" s="13" t="str">
        <f>""</f>
        <v/>
      </c>
      <c r="DQ28" s="10">
        <f>CW28*(1/25)+CX28*4-CY28</f>
        <v>3.739382712147403E-2</v>
      </c>
      <c r="DR28" s="10">
        <f>DN28*6+DM28*0.1+DJ28*1-DO28*2</f>
        <v>6.8423819604389733</v>
      </c>
      <c r="DS28" s="10">
        <f>DD28*0.1+DE28*6-DF28*2</f>
        <v>0.69677061389185113</v>
      </c>
      <c r="DT28" s="33">
        <f t="shared" si="25"/>
        <v>7.5765464014522985</v>
      </c>
      <c r="DZ28" t="str">
        <v>SF</v>
      </c>
      <c r="EA28" t="str">
        <v>San Francisco 49ers</v>
      </c>
      <c r="EB28" t="s">
        <v>350</v>
      </c>
      <c r="EC28" t="str">
        <v>All Other</v>
      </c>
      <c r="ED28" s="10">
        <v>7.5765464014522985</v>
      </c>
      <c r="EE28">
        <v>5.6287747799509333E-3</v>
      </c>
      <c r="EF28">
        <v>0.37196820004175751</v>
      </c>
      <c r="EG28">
        <v>3.7244852458722791E-2</v>
      </c>
      <c r="EH28">
        <v>4.8237727093509459</v>
      </c>
      <c r="EI28">
        <v>9.2250785572178431E-2</v>
      </c>
      <c r="EJ28">
        <v>15.168998390432909</v>
      </c>
      <c r="EK28">
        <v>0</v>
      </c>
      <c r="EL28">
        <v>4.5378858977901653E-3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SF</v>
      </c>
      <c r="EA29" t="str">
        <v>San Francisco 49ers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SF</v>
      </c>
      <c r="EA30" t="str">
        <v>San Francisco 49ers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2.3836078618604283E-3</v>
      </c>
      <c r="H31" s="5">
        <v>0.19556861390492877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2.4210228198682494E-3</v>
      </c>
      <c r="R31" s="5">
        <f t="shared" si="1"/>
        <v>0.19014881293619007</v>
      </c>
      <c r="S31" s="5"/>
      <c r="T31" s="5">
        <f t="shared" si="6"/>
        <v>6.5949438757248249E-6</v>
      </c>
      <c r="U31" s="5">
        <f t="shared" si="6"/>
        <v>2.7347412260089153E-3</v>
      </c>
      <c r="V31" s="5">
        <f t="shared" si="6"/>
        <v>0.16774885679454785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6.1428571428571432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5.9646689895470395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0.74623655913978493</v>
      </c>
      <c r="BM31" s="13">
        <v>13.887608069164266</v>
      </c>
      <c r="BN31" s="13">
        <v>7.5268817204301078E-2</v>
      </c>
      <c r="BO31" s="13">
        <v>5.763688760806916E-3</v>
      </c>
      <c r="BP31" s="13">
        <v>7.2629176177630211E-3</v>
      </c>
      <c r="BQ31" s="13">
        <v>10.363440860215054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0.74118615591397852</v>
      </c>
      <c r="CG31" s="13">
        <f>IF($CE31=1,BT31,BZ31*BM31+(1-BZ31)*BT31)</f>
        <v>13.565799689197851</v>
      </c>
      <c r="CH31" s="13">
        <f>IF($CE31=1,BU31,CA31*BN31+(1-CA31)*BU31)</f>
        <v>7.2782258064516131E-2</v>
      </c>
      <c r="CI31" s="13">
        <f>IF($CE31=1,BV31,CB31*BO31+(1-CB31)*BV31)</f>
        <v>5.8755594403891078E-3</v>
      </c>
      <c r="CJ31" s="13">
        <f>IF($CE31=1,BW31,CC31*BP31+(1-CC31)*BW31)</f>
        <v>7.2156277232418541E-3</v>
      </c>
      <c r="CK31" s="13">
        <f>IF($CE31=1,BX31,CD31*BQ31+(1-CD31)*BX31)</f>
        <v>9.4708301719235664</v>
      </c>
      <c r="CL31" s="56">
        <f>V31*$CS$3</f>
        <v>89.025305058847678</v>
      </c>
      <c r="CM31" s="10">
        <f t="shared" si="17"/>
        <v>65.984323635636571</v>
      </c>
      <c r="CN31" s="5">
        <f t="shared" si="18"/>
        <v>0.17738627719855526</v>
      </c>
      <c r="CO31" s="19">
        <f t="shared" si="19"/>
        <v>62.524277806250375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George Kittle</v>
      </c>
      <c r="CS31" s="10">
        <f>T31*$CS$3</f>
        <v>3.4999755086346685E-3</v>
      </c>
      <c r="CT31" s="18">
        <f>AO31</f>
        <v>0.52631578947368418</v>
      </c>
      <c r="CU31" s="20">
        <f t="shared" si="20"/>
        <v>1.8420923729656148E-3</v>
      </c>
      <c r="CV31" s="21">
        <f t="shared" si="21"/>
        <v>7.1578947368421053</v>
      </c>
      <c r="CW31" s="10">
        <f t="shared" si="22"/>
        <v>2.5052456272332362E-2</v>
      </c>
      <c r="CX31" s="10">
        <f>CS31*AC31</f>
        <v>1.590897958470304E-4</v>
      </c>
      <c r="CY31" s="19">
        <f>AA31*CS31</f>
        <v>0</v>
      </c>
      <c r="CZ31" s="13" t="str">
        <f>""</f>
        <v/>
      </c>
      <c r="DA31" s="10">
        <f>$CS$4*U31</f>
        <v>1.3245477827477767</v>
      </c>
      <c r="DB31" s="5">
        <f t="shared" si="23"/>
        <v>2.7347412260089149E-3</v>
      </c>
      <c r="DC31" s="77">
        <f t="shared" si="5"/>
        <v>5.9646689895470395</v>
      </c>
      <c r="DD31" s="10">
        <f>DC31*DA31</f>
        <v>7.9004890849289531</v>
      </c>
      <c r="DE31" s="22">
        <f>AX31*DD31</f>
        <v>0.17223815066669756</v>
      </c>
      <c r="DF31" s="19">
        <f>DA31*BJ31</f>
        <v>1.2922417392661233E-3</v>
      </c>
      <c r="DG31" s="13" t="str">
        <f>""</f>
        <v/>
      </c>
      <c r="DH31" s="20">
        <f>V31*$CS$3</f>
        <v>89.025305058847678</v>
      </c>
      <c r="DI31" s="5">
        <f t="shared" si="24"/>
        <v>0.1677488567945479</v>
      </c>
      <c r="DJ31" s="20">
        <f>CO31</f>
        <v>62.524277806250375</v>
      </c>
      <c r="DK31" s="77">
        <v>9.4708301719235664</v>
      </c>
      <c r="DL31" s="77">
        <f>BO31</f>
        <v>5.763688760806916E-3</v>
      </c>
      <c r="DM31" s="10">
        <f>DK31*DH31</f>
        <v>843.14354521603434</v>
      </c>
      <c r="DN31" s="19">
        <f>BR31*DM31</f>
        <v>6.1045899959492411</v>
      </c>
      <c r="DO31" s="19">
        <f>DL31*DJ31</f>
        <v>0.36037047726945459</v>
      </c>
      <c r="DP31" s="13" t="str">
        <f>""</f>
        <v/>
      </c>
      <c r="DQ31" s="10">
        <f>CW31*(1/25)+CX31*4-CY31</f>
        <v>1.6384574342814162E-3</v>
      </c>
      <c r="DR31" s="10">
        <f>DN31*6+DM31*0.1+DJ31*1-DO31*2</f>
        <v>182.74543134901035</v>
      </c>
      <c r="DS31" s="10">
        <f>DD31*0.1+DE31*6-DF31*2</f>
        <v>1.8208933290145486</v>
      </c>
      <c r="DT31" s="33">
        <f t="shared" si="25"/>
        <v>184.56796313545917</v>
      </c>
      <c r="DZ31" t="str">
        <v>SF</v>
      </c>
      <c r="EA31" t="str">
        <v>San Francisco 49ers</v>
      </c>
      <c r="EB31" t="s">
        <v>351</v>
      </c>
      <c r="EC31" t="str">
        <v>George Kittle</v>
      </c>
      <c r="ED31" s="10">
        <v>184.56796313545917</v>
      </c>
      <c r="EE31">
        <v>1.590897958470304E-4</v>
      </c>
      <c r="EF31">
        <v>2.5052456272332362E-2</v>
      </c>
      <c r="EG31">
        <v>0.17223815066669756</v>
      </c>
      <c r="EH31">
        <v>7.9004890849289531</v>
      </c>
      <c r="EI31">
        <v>6.1045899959492411</v>
      </c>
      <c r="EJ31">
        <v>843.14354521603434</v>
      </c>
      <c r="EK31">
        <v>0</v>
      </c>
      <c r="EL31">
        <v>0.36166271900872071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3.2974719378624134E-5</v>
      </c>
      <c r="U32" s="5">
        <f t="shared" si="6"/>
        <v>5.6223940845186052E-4</v>
      </c>
      <c r="V32" s="5">
        <f t="shared" si="6"/>
        <v>4.5794461139564785E-2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0.76595744680851063</v>
      </c>
      <c r="BM32" s="13">
        <v>8.8333333333333339</v>
      </c>
      <c r="BN32" s="13">
        <v>0</v>
      </c>
      <c r="BO32" s="13">
        <v>0</v>
      </c>
      <c r="BP32" s="13">
        <v>0</v>
      </c>
      <c r="BQ32" s="13">
        <v>6.7659574468085104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0.7603523221230839</v>
      </c>
      <c r="CG32" s="13">
        <f>IF($CE32=1,BT32,BZ32*BM32+(1-BZ32)*BT32)</f>
        <v>8.9523847889139549</v>
      </c>
      <c r="CH32" s="13">
        <f>IF($CE32=1,BU32,CA32*BN32+(1-CA32)*BU32)</f>
        <v>5.1933196064973671E-3</v>
      </c>
      <c r="CI32" s="13">
        <f>IF($CE32=1,BV32,CB32*BO32+(1-CB32)*BV32)</f>
        <v>6.1231066709635821E-4</v>
      </c>
      <c r="CJ32" s="13">
        <f>IF($CE32=1,BW32,CC32*BP32+(1-CC32)*BW32)</f>
        <v>7.298096707818928E-4</v>
      </c>
      <c r="CK32" s="13">
        <f>IF($CE32=1,BX32,CD32*BQ32+(1-CD32)*BX32)</f>
        <v>6.2302253824370375</v>
      </c>
      <c r="CL32" s="56">
        <f>V32*$CS$3</f>
        <v>24.303389905950201</v>
      </c>
      <c r="CM32" s="10">
        <f t="shared" si="17"/>
        <v>18.479138950451954</v>
      </c>
      <c r="CN32" s="5">
        <f t="shared" si="18"/>
        <v>4.9677642864935714E-2</v>
      </c>
      <c r="CO32" s="19">
        <f t="shared" si="19"/>
        <v>17.510141101671589</v>
      </c>
      <c r="CP32" s="65"/>
      <c r="CR32" t="str">
        <v>Luke Farrell</v>
      </c>
      <c r="CS32" s="10">
        <f>T32*$CS$3</f>
        <v>1.7499877543173347E-2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7.954489792351522E-4</v>
      </c>
      <c r="CY32" s="19">
        <f>AA32*CS32</f>
        <v>0</v>
      </c>
      <c r="CZ32" s="13" t="str">
        <f>""</f>
        <v/>
      </c>
      <c r="DA32" s="10">
        <f>$CS$4*U32</f>
        <v>0.27231569654770171</v>
      </c>
      <c r="DB32" s="5">
        <f t="shared" si="23"/>
        <v>5.6223940845186052E-4</v>
      </c>
      <c r="DC32" s="77">
        <f t="shared" si="5"/>
        <v>2.0810810810810811</v>
      </c>
      <c r="DD32" s="10">
        <f>DC32*DA32</f>
        <v>0.56671104416683871</v>
      </c>
      <c r="DE32" s="22">
        <f>AX32*DD32</f>
        <v>1.2354837929703592E-2</v>
      </c>
      <c r="DF32" s="19">
        <f>DA32*BJ32</f>
        <v>7.3598836904784247E-3</v>
      </c>
      <c r="DG32" s="13" t="str">
        <f>""</f>
        <v/>
      </c>
      <c r="DH32" s="20">
        <f>V32*$CS$3</f>
        <v>24.303389905950201</v>
      </c>
      <c r="DI32" s="5">
        <f t="shared" si="24"/>
        <v>4.5794461139564792E-2</v>
      </c>
      <c r="DJ32" s="20">
        <f>CO32</f>
        <v>17.510141101671589</v>
      </c>
      <c r="DK32" s="77">
        <v>6.2302253824370375</v>
      </c>
      <c r="DL32" s="77">
        <f>BO32</f>
        <v>0</v>
      </c>
      <c r="DM32" s="10">
        <f>DK32*DH32</f>
        <v>151.41559667131503</v>
      </c>
      <c r="DN32" s="19">
        <f>BR32*DM32</f>
        <v>1.0962903552010927</v>
      </c>
      <c r="DO32" s="19">
        <f>DL32*DJ32</f>
        <v>0</v>
      </c>
      <c r="DP32" s="13" t="str">
        <f>""</f>
        <v/>
      </c>
      <c r="DQ32" s="10">
        <f>CW32*(1/25)+CX32*4-CY32</f>
        <v>3.1817959169406088E-3</v>
      </c>
      <c r="DR32" s="10">
        <f>DN32*6+DM32*0.1+DJ32*1-DO32*2</f>
        <v>39.229442900009644</v>
      </c>
      <c r="DS32" s="10">
        <f>DD32*0.1+DE32*6-DF32*2</f>
        <v>0.11608036461394858</v>
      </c>
      <c r="DT32" s="33">
        <f t="shared" si="25"/>
        <v>39.348705060540532</v>
      </c>
      <c r="DZ32" t="str">
        <v>SF</v>
      </c>
      <c r="EA32" t="str">
        <v>San Francisco 49ers</v>
      </c>
      <c r="EB32" t="s">
        <v>351</v>
      </c>
      <c r="EC32" t="str">
        <v>Luke Farrell</v>
      </c>
      <c r="ED32" s="10">
        <v>39.348705060540532</v>
      </c>
      <c r="EE32">
        <v>7.954489792351522E-4</v>
      </c>
      <c r="EF32">
        <v>0</v>
      </c>
      <c r="EG32">
        <v>1.2354837929703592E-2</v>
      </c>
      <c r="EH32">
        <v>0.56671104416683871</v>
      </c>
      <c r="EI32">
        <v>1.0962903552010927</v>
      </c>
      <c r="EJ32">
        <v>151.41559667131503</v>
      </c>
      <c r="EK32">
        <v>0</v>
      </c>
      <c r="EL32">
        <v>7.3598836904784247E-3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1.7254426484311676E-4</v>
      </c>
      <c r="V33" s="5">
        <f t="shared" si="6"/>
        <v>1.943428235488693E-2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1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10.313887965046462</v>
      </c>
      <c r="CM33" s="10">
        <f t="shared" si="17"/>
        <v>7.1686399935130956</v>
      </c>
      <c r="CN33" s="5">
        <f t="shared" si="18"/>
        <v>1.9271522248948118E-2</v>
      </c>
      <c r="CO33" s="19">
        <f t="shared" si="19"/>
        <v>6.7927352096906226</v>
      </c>
      <c r="CP33" s="65"/>
      <c r="CR33" t="str">
        <v>Brayden Willis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8.3570292227367921E-2</v>
      </c>
      <c r="DB33" s="5">
        <f t="shared" si="23"/>
        <v>1.7254426484311674E-4</v>
      </c>
      <c r="DC33" s="77">
        <f t="shared" si="5"/>
        <v>4.7272727272727275</v>
      </c>
      <c r="DD33" s="10">
        <f>DC33*DA33</f>
        <v>0.39505956325664837</v>
      </c>
      <c r="DE33" s="22">
        <f>AX33*DD33</f>
        <v>8.6126729430359358E-3</v>
      </c>
      <c r="DF33" s="19">
        <f>DA33*BJ33</f>
        <v>0</v>
      </c>
      <c r="DG33" s="13" t="str">
        <f>""</f>
        <v/>
      </c>
      <c r="DH33" s="20">
        <f>V33*$CS$3</f>
        <v>10.313887965046462</v>
      </c>
      <c r="DI33" s="5">
        <f t="shared" si="24"/>
        <v>1.9434282354886933E-2</v>
      </c>
      <c r="DJ33" s="20">
        <f>CO33</f>
        <v>6.7927352096906226</v>
      </c>
      <c r="DK33" s="77">
        <v>1.4387510008006406</v>
      </c>
      <c r="DL33" s="77">
        <f>BO33</f>
        <v>0</v>
      </c>
      <c r="DM33" s="10">
        <f>DK33*DH33</f>
        <v>14.839116631856278</v>
      </c>
      <c r="DN33" s="19">
        <f>BR33*DM33</f>
        <v>0.10743926518033566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8.9212824639582635</v>
      </c>
      <c r="DS33" s="10">
        <f>DD33*0.1+DE33*6-DF33*2</f>
        <v>9.1181993983880452E-2</v>
      </c>
      <c r="DT33" s="33">
        <f t="shared" si="25"/>
        <v>9.0124644579421442</v>
      </c>
      <c r="DZ33" t="str">
        <v>SF</v>
      </c>
      <c r="EA33" t="str">
        <v>San Francisco 49ers</v>
      </c>
      <c r="EB33" t="s">
        <v>351</v>
      </c>
      <c r="EC33" t="str">
        <v>Brayden Willis</v>
      </c>
      <c r="ED33" s="10">
        <v>9.0124644579421442</v>
      </c>
      <c r="EE33">
        <v>0</v>
      </c>
      <c r="EF33">
        <v>0</v>
      </c>
      <c r="EG33">
        <v>8.6126729430359358E-3</v>
      </c>
      <c r="EH33">
        <v>0.39505956325664837</v>
      </c>
      <c r="EI33">
        <v>0.10743926518033566</v>
      </c>
      <c r="EJ33">
        <v>14.839116631856278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6.946587285891713E-5</v>
      </c>
      <c r="V34" s="5">
        <f t="shared" si="6"/>
        <v>7.5034447335692433E-3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3.9821222580153943</v>
      </c>
      <c r="CM34" s="10">
        <f t="shared" si="17"/>
        <v>2.67734177347418</v>
      </c>
      <c r="CN34" s="5">
        <f t="shared" si="18"/>
        <v>7.1975230451292744E-3</v>
      </c>
      <c r="CO34" s="19">
        <f t="shared" si="19"/>
        <v>2.5369489539871641</v>
      </c>
      <c r="CP34" s="65"/>
      <c r="CR34" t="str">
        <v>Jake Tonges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3.3645182585044224E-2</v>
      </c>
      <c r="DB34" s="5">
        <f t="shared" si="23"/>
        <v>6.9465872858917116E-5</v>
      </c>
      <c r="DC34" s="77">
        <f t="shared" si="5"/>
        <v>8.6666666666666679</v>
      </c>
      <c r="DD34" s="10">
        <f>DC34*DA34</f>
        <v>0.29159158240371663</v>
      </c>
      <c r="DE34" s="22">
        <f>AX34*DD34</f>
        <v>6.3569728865265239E-3</v>
      </c>
      <c r="DF34" s="19">
        <f>DA34*BJ34</f>
        <v>0</v>
      </c>
      <c r="DG34" s="13" t="str">
        <f>""</f>
        <v/>
      </c>
      <c r="DH34" s="20">
        <f>V34*$CS$3</f>
        <v>3.9821222580153943</v>
      </c>
      <c r="DI34" s="5">
        <f t="shared" si="24"/>
        <v>7.503444733569245E-3</v>
      </c>
      <c r="DJ34" s="20">
        <f>CO34</f>
        <v>2.5369489539871641</v>
      </c>
      <c r="DK34" s="77">
        <v>1.4873417721518989</v>
      </c>
      <c r="DL34" s="77">
        <f>BO34</f>
        <v>0</v>
      </c>
      <c r="DM34" s="10">
        <f>DK34*DH34</f>
        <v>5.9227767761621379</v>
      </c>
      <c r="DN34" s="19">
        <f>BR34*DM34</f>
        <v>4.2882524643814701E-2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3.3865217794662663</v>
      </c>
      <c r="DS34" s="10">
        <f>DD34*0.1+DE34*6-DF34*2</f>
        <v>6.7300995559530813E-2</v>
      </c>
      <c r="DT34" s="33">
        <f t="shared" si="25"/>
        <v>3.453822775025797</v>
      </c>
      <c r="DZ34" t="str">
        <v>SF</v>
      </c>
      <c r="EA34" t="str">
        <v>San Francisco 49ers</v>
      </c>
      <c r="EB34" t="s">
        <v>351</v>
      </c>
      <c r="EC34" t="str">
        <v>Jake Tonges</v>
      </c>
      <c r="ED34" s="10">
        <v>3.453822775025797</v>
      </c>
      <c r="EE34">
        <v>0</v>
      </c>
      <c r="EF34">
        <v>0</v>
      </c>
      <c r="EG34">
        <v>6.3569728865265239E-3</v>
      </c>
      <c r="EH34">
        <v>0.29159158240371663</v>
      </c>
      <c r="EI34">
        <v>4.2882524643814701E-2</v>
      </c>
      <c r="EJ34">
        <v>5.9227767761621379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8.7932585009664353E-5</v>
      </c>
      <c r="U35" s="5">
        <f t="shared" si="6"/>
        <v>3.1371684516930321E-4</v>
      </c>
      <c r="V35" s="5">
        <f t="shared" si="6"/>
        <v>4.3800135524369533E-3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2.3244989570638932</v>
      </c>
      <c r="CM35" s="10">
        <f t="shared" si="17"/>
        <v>1.4635734174105994</v>
      </c>
      <c r="CN35" s="5">
        <f t="shared" si="18"/>
        <v>3.934538169320872E-3</v>
      </c>
      <c r="CO35" s="19">
        <f t="shared" si="19"/>
        <v>1.3868274447326729</v>
      </c>
      <c r="CP35" s="65"/>
      <c r="CR35" t="str">
        <v>All Other</v>
      </c>
      <c r="CS35" s="10">
        <f>T35*$CS$3</f>
        <v>4.6666340115128921E-2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2.1211972779604056E-3</v>
      </c>
      <c r="CY35" s="19">
        <f>AA35*CS35</f>
        <v>0</v>
      </c>
      <c r="CZ35" s="13" t="str">
        <f>""</f>
        <v/>
      </c>
      <c r="DA35" s="10">
        <f>$CS$4*U35</f>
        <v>0.1519459858679417</v>
      </c>
      <c r="DB35" s="5">
        <f t="shared" si="23"/>
        <v>3.1371684516930321E-4</v>
      </c>
      <c r="DC35" s="77">
        <f t="shared" si="5"/>
        <v>1.5</v>
      </c>
      <c r="DD35" s="10">
        <f>DC35*DA35</f>
        <v>0.22791897880191253</v>
      </c>
      <c r="DE35" s="22">
        <f>AX35*DD35</f>
        <v>4.9688497748284245E-3</v>
      </c>
      <c r="DF35" s="19">
        <f>DA35*BJ35</f>
        <v>0</v>
      </c>
      <c r="DG35" s="13" t="str">
        <f>""</f>
        <v/>
      </c>
      <c r="DH35" s="20">
        <f>V35*$CS$3</f>
        <v>2.3244989570638932</v>
      </c>
      <c r="DI35" s="5">
        <f t="shared" si="24"/>
        <v>4.3800135524369541E-3</v>
      </c>
      <c r="DJ35" s="20">
        <f>CO35</f>
        <v>1.3868274447326729</v>
      </c>
      <c r="DK35" s="77">
        <v>1.588235294117647</v>
      </c>
      <c r="DL35" s="77">
        <f>BO35</f>
        <v>0</v>
      </c>
      <c r="DM35" s="10">
        <f>DK35*DH35</f>
        <v>3.6918512847485361</v>
      </c>
      <c r="DN35" s="19">
        <f>BR35*DM35</f>
        <v>2.6730013586990894E-2</v>
      </c>
      <c r="DO35" s="19">
        <f>DL35*DJ35</f>
        <v>0</v>
      </c>
      <c r="DP35" s="13" t="str">
        <f>""</f>
        <v/>
      </c>
      <c r="DQ35" s="10">
        <f>CW35*(1/25)+CX35*4-CY35</f>
        <v>8.4847891118416223E-3</v>
      </c>
      <c r="DR35" s="10">
        <f>DN35*6+DM35*0.1+DJ35*1-DO35*2</f>
        <v>1.9163926547294721</v>
      </c>
      <c r="DS35" s="10">
        <f>DD35*0.1+DE35*6-DF35*2</f>
        <v>5.2604996529161799E-2</v>
      </c>
      <c r="DT35" s="33">
        <f t="shared" si="25"/>
        <v>1.9774824403704754</v>
      </c>
      <c r="DZ35" t="str">
        <v>SF</v>
      </c>
      <c r="EA35" t="str">
        <v>San Francisco 49ers</v>
      </c>
      <c r="EB35" t="s">
        <v>351</v>
      </c>
      <c r="EC35" t="str">
        <v>All Other</v>
      </c>
      <c r="ED35" s="10">
        <v>1.9774824403704754</v>
      </c>
      <c r="EE35">
        <v>2.1211972779604056E-3</v>
      </c>
      <c r="EF35">
        <v>0</v>
      </c>
      <c r="EG35">
        <v>4.9688497748284245E-3</v>
      </c>
      <c r="EH35">
        <v>0.22791897880191253</v>
      </c>
      <c r="EI35">
        <v>2.6730013586990894E-2</v>
      </c>
      <c r="EJ35">
        <v>3.6918512847485361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7" priority="1">
      <formula>$CR10=""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F6A20-7B12-4017-9B31-E840BEA79ED7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280</v>
      </c>
      <c r="CV1" s="115" t="e" vm="9">
        <f>_xlfn.IMAGE(_xlfn.XLOOKUP(CS1,Teams[team_abbr],Teams[team_logo_wikipedia]))</f>
        <v>#VALUE!</v>
      </c>
      <c r="CW1" s="115"/>
      <c r="CX1" s="115"/>
      <c r="CY1" s="116" t="e" vm="10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Seattle Seahawks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566.42352941176478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407.63529411764705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46.964705882352945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0.62136158330573754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0.68701543086945871</v>
      </c>
      <c r="G10" s="5">
        <v>0.10827084065003163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0.70116465932598571</v>
      </c>
      <c r="Q10" s="5">
        <f t="shared" si="1"/>
        <v>0.10871854211729914</v>
      </c>
      <c r="R10" s="5">
        <f t="shared" si="1"/>
        <v>2.3157987082006591E-5</v>
      </c>
      <c r="S10" s="5"/>
      <c r="T10" s="5">
        <f>P10/SUM(P$10:P$35)</f>
        <v>0.94615966685144348</v>
      </c>
      <c r="U10" s="5">
        <f>Q10/SUM(Q$10:Q$35)</f>
        <v>9.9005482468638356E-2</v>
      </c>
      <c r="V10" s="5">
        <f>R10/SUM(R$10:R$35)</f>
        <v>2.0723865792157465E-5</v>
      </c>
      <c r="X10" s="5" cm="1">
        <f t="array" ref="X10:AB10">_xlfn.XLOOKUP(CR10,passingRates[Player Name],passingRates[[Comp. %]:[Yds per Att]],{0,0,0,0,0})</f>
        <v>0.62037637897469178</v>
      </c>
      <c r="Y10" s="13">
        <v>11.23326359832636</v>
      </c>
      <c r="Z10" s="13">
        <v>6.5899581589958164E-2</v>
      </c>
      <c r="AA10" s="13">
        <v>2.6606099935107073E-2</v>
      </c>
      <c r="AB10" s="13">
        <v>6.9688513951979232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0.62209371858568829</v>
      </c>
      <c r="AP10" s="52">
        <f>IF($AN10,AE10,Y10*AJ10+(1-AJ10)*AE10)</f>
        <v>11.224533434250192</v>
      </c>
      <c r="AQ10" s="52">
        <f>IF($AN10,AF10,Z10*AK10+(1-AK10)*AF10)</f>
        <v>6.6165012490789488E-2</v>
      </c>
      <c r="AR10" s="52">
        <f>IF($AN10,AG10,AA10*AL10+(1-AL10)*AG10)</f>
        <v>2.6339999699481809E-2</v>
      </c>
      <c r="AS10" s="52">
        <f>IF($AN10,AH10,AB10*AM10+(1-AM10)*AH10)</f>
        <v>6.9824268830270952</v>
      </c>
      <c r="AT10" s="56" cm="1">
        <f t="array" ref="AT10:AW10">_xlfn.XLOOKUP(CR10,rushingRates[player_display_name],rushingRates[[Yards per Carry]:[TD per Yard]],{0,0,0,0})</f>
        <v>3.896551724137931</v>
      </c>
      <c r="AU10" s="13">
        <v>5.4187192118226604E-2</v>
      </c>
      <c r="AV10" s="13">
        <v>2.4630541871921183E-2</v>
      </c>
      <c r="AW10" s="13">
        <v>1.3906447534766119E-2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3.9311251018970661</v>
      </c>
      <c r="BI10" s="13">
        <f>IF($BG10=1,AZ10,AU10*BD10+(1-BD10)*AZ10)</f>
        <v>5.396234020109196E-2</v>
      </c>
      <c r="BJ10" s="13">
        <f>IF($BG10=1,BA10,AV10*BE10+(1-BE10)*BA10)</f>
        <v>2.4179368232536736E-2</v>
      </c>
      <c r="BK10" s="13">
        <f>IF($BG10=1,BB10,AW10*BF10+(1-BF10)*BB10)</f>
        <v>1.3752645918408003E-2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1.1738485205049569E-2</v>
      </c>
      <c r="CM10" s="10">
        <f>CL10*CF10</f>
        <v>9.0296040038842854E-3</v>
      </c>
      <c r="CN10" s="5">
        <f>CM10/SUM($CM$10:$CM$35)</f>
        <v>2.2590954840485168E-5</v>
      </c>
      <c r="CO10" s="19">
        <f>CN10*(SUM($CU$10:$CU$35))</f>
        <v>7.9509728774330331E-3</v>
      </c>
      <c r="CP10" s="65"/>
      <c r="CR10" t="str" cm="1">
        <f t="array" ref="CR10:CR14">_xlfn.VSTACK(_xlfn.MAP(_xlfn.TAKE(_xlfn.TEXTSPLIT(_xlfn.TEXTAFTER(_xlfn.XLOOKUP($CS$2,DepthChart[Column1],DepthChart[Column2]),"QB: "),,", "),4),_xlfn.LAMBDA(_xlpm.x,IFERROR(_xlfn.TEXTBEFORE(_xlpm.x," ("),_xlpm.x))),"All Other")</f>
        <v>Sam Darnold</v>
      </c>
      <c r="CS10" s="10">
        <f>T10*$CS$3</f>
        <v>535.9270978850542</v>
      </c>
      <c r="CT10" s="18">
        <f>AO10</f>
        <v>0.62209371858568829</v>
      </c>
      <c r="CU10" s="20">
        <f>CT10*CS10</f>
        <v>333.39688121414952</v>
      </c>
      <c r="CV10" s="21">
        <f>AS10</f>
        <v>6.9824268830270952</v>
      </c>
      <c r="CW10" s="10">
        <f>CV10*CS10</f>
        <v>3742.0717756152958</v>
      </c>
      <c r="CX10" s="22">
        <f>CS10*AC10</f>
        <v>23.631245015049515</v>
      </c>
      <c r="CY10" s="19">
        <f>AA10*CS10</f>
        <v>14.258929924261663</v>
      </c>
      <c r="CZ10" s="13" t="str">
        <f>""</f>
        <v/>
      </c>
      <c r="DA10" s="10">
        <f>$CS$4*U10</f>
        <v>40.358128965362944</v>
      </c>
      <c r="DB10" s="5">
        <f>DA10/SUM($DA$10:$DA$35)</f>
        <v>9.900548246863837E-2</v>
      </c>
      <c r="DC10" s="77">
        <f t="shared" ref="DC10:DC35" si="5">BH10</f>
        <v>3.9311251018970661</v>
      </c>
      <c r="DD10" s="10">
        <f>DC10*DA10</f>
        <v>158.65285384133733</v>
      </c>
      <c r="DE10" s="22">
        <f>AX10*DD10</f>
        <v>1.7322324008705068</v>
      </c>
      <c r="DF10" s="19">
        <f>DA10*BJ10</f>
        <v>0.97583406142971751</v>
      </c>
      <c r="DG10" s="13" t="str">
        <f>""</f>
        <v/>
      </c>
      <c r="DH10" s="20">
        <f>V10*$CS$3</f>
        <v>1.1738485205049569E-2</v>
      </c>
      <c r="DI10" s="5">
        <f>DH10/SUM($DH$10:$DH$35)</f>
        <v>2.0723865792157461E-5</v>
      </c>
      <c r="DJ10" s="20">
        <f>CO10</f>
        <v>7.9509728774330331E-3</v>
      </c>
      <c r="DK10" s="77" cm="1">
        <f t="array" ref="DK10:DK35">CK10:CK35</f>
        <v>1.3</v>
      </c>
      <c r="DL10" s="77">
        <f>CI10</f>
        <v>0</v>
      </c>
      <c r="DM10" s="10">
        <f>DK10*DH10</f>
        <v>1.5260030766564441E-2</v>
      </c>
      <c r="DN10" s="19">
        <f>BR10*DM10</f>
        <v>4.4736246546931585E-4</v>
      </c>
      <c r="DO10" s="19">
        <f>DL10*DJ10</f>
        <v>0</v>
      </c>
      <c r="DP10" s="13" t="str">
        <f>""</f>
        <v/>
      </c>
      <c r="DQ10" s="10">
        <f>CW10*(1/25)+CX10*4-CY10</f>
        <v>229.94892116054825</v>
      </c>
      <c r="DR10" s="10">
        <f>DN10*6+DM10*0.1+DJ10*1-DO10*2</f>
        <v>1.2161150746905373E-2</v>
      </c>
      <c r="DS10" s="10">
        <f>DD10*0.1+DE10*6-DF10*2</f>
        <v>24.307011666497342</v>
      </c>
      <c r="DT10" s="33">
        <f>SUM(DQ10:DS10)</f>
        <v>254.26809397779249</v>
      </c>
      <c r="DZ10" t="str" cm="1">
        <f t="array" ref="DZ10:DZ35">_xlfn.EXPAND(CS1,ROWS($CS$10:$CS$35),,CS1)</f>
        <v>SEA</v>
      </c>
      <c r="EA10" t="str" cm="1">
        <f t="array" ref="EA10:EA35">_xlfn.EXPAND(CS2,ROWS($CS$10:$CS$35),,CS2)</f>
        <v>Seattle Seahawks</v>
      </c>
      <c r="EB10" t="s">
        <v>348</v>
      </c>
      <c r="EC10" t="str" cm="1">
        <f t="array" ref="EC10:EC35">CR10:CR35</f>
        <v>Sam Darnold</v>
      </c>
      <c r="ED10" s="10" cm="1">
        <f t="array" ref="ED10:ED35">DT10:DT35</f>
        <v>254.26809397779249</v>
      </c>
      <c r="EE10" s="22" cm="1">
        <f t="array" ref="EE10:EE35">CX10:CX35</f>
        <v>23.631245015049515</v>
      </c>
      <c r="EF10" s="10" cm="1">
        <f t="array" ref="EF10:EF35">CW10:CW35</f>
        <v>3742.0717756152958</v>
      </c>
      <c r="EG10" s="10" cm="1">
        <f t="array" ref="EG10:EG35">DE10:DE35</f>
        <v>1.7322324008705068</v>
      </c>
      <c r="EH10" s="10" cm="1">
        <f t="array" ref="EH10:EH35">DD10:DD35</f>
        <v>158.65285384133733</v>
      </c>
      <c r="EI10" s="19" cm="1">
        <f t="array" ref="EI10:EI35">DN10:DN35</f>
        <v>4.4736246546931585E-4</v>
      </c>
      <c r="EJ10" s="10" cm="1">
        <f t="array" ref="EJ10:EJ35">DM10:DM35</f>
        <v>1.5260030766564441E-2</v>
      </c>
      <c r="EK10" s="19" cm="1">
        <f t="array" ref="EK10:EK35">CY10:CY35</f>
        <v>14.258929924261663</v>
      </c>
      <c r="EL10" s="19" cm="1">
        <f t="array" ref="EL10:EL35">DF10:DF35+DO10:DO35</f>
        <v>0.97583406142971751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0.8217636022514071</v>
      </c>
      <c r="G11" s="5">
        <v>0.10891089108910891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2.8017636022514072E-2</v>
      </c>
      <c r="Q11" s="5">
        <f t="shared" si="1"/>
        <v>2.9572664972394819E-2</v>
      </c>
      <c r="R11" s="5">
        <f t="shared" si="1"/>
        <v>4.0480251615986561E-4</v>
      </c>
      <c r="S11" s="5"/>
      <c r="T11" s="5">
        <f t="shared" ref="T11:V35" si="6">P11/SUM(P$10:P$35)</f>
        <v>3.7807320737627576E-2</v>
      </c>
      <c r="U11" s="5">
        <f t="shared" si="6"/>
        <v>2.6930603616045681E-2</v>
      </c>
      <c r="V11" s="5">
        <f t="shared" si="6"/>
        <v>3.622539812081894E-4</v>
      </c>
      <c r="X11" s="5" cm="1">
        <f t="array" ref="X11:AB11">_xlfn.XLOOKUP(CR11,passingRates[Player Name],passingRates[[Comp. %]:[Yds per Att]],{0,0,0,0,0})</f>
        <v>0.58692971639950675</v>
      </c>
      <c r="Y11" s="13">
        <v>11.205882352941176</v>
      </c>
      <c r="Z11" s="13">
        <v>5.6722689075630252E-2</v>
      </c>
      <c r="AA11" s="13">
        <v>3.0826140567200986E-2</v>
      </c>
      <c r="AB11" s="13">
        <v>6.5770653514180024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0.62609602747425752</v>
      </c>
      <c r="AP11" s="52">
        <f>IF($AN11,AE11,Y11*AJ11+(1-AJ11)*AE11)</f>
        <v>10.46085882352941</v>
      </c>
      <c r="AQ11" s="52">
        <f>IF($AN11,AF11,Z11*AK11+(1-AK11)*AF11)</f>
        <v>5.4663655462184872E-2</v>
      </c>
      <c r="AR11" s="52">
        <f>IF($AN11,AG11,AA11*AL11+(1-AL11)*AG11)</f>
        <v>2.718475305245005E-2</v>
      </c>
      <c r="AS11" s="52">
        <f>IF($AN11,AH11,AB11*AM11+(1-AM11)*AH11)</f>
        <v>6.5492074076907913</v>
      </c>
      <c r="AT11" s="56" cm="1">
        <f t="array" ref="AT11:AW11">_xlfn.XLOOKUP(CR11,rushingRates[player_display_name],rushingRates[[Yards per Carry]:[TD per Yard]],{0,0,0,0})</f>
        <v>4.6753246753246751</v>
      </c>
      <c r="AU11" s="13">
        <v>9.0909090909090912E-2</v>
      </c>
      <c r="AV11" s="13">
        <v>1.2987012987012988E-2</v>
      </c>
      <c r="AW11" s="13">
        <v>1.9444444444444445E-2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3.8286282467532464</v>
      </c>
      <c r="BI11" s="13">
        <f t="shared" ref="BI11:BI35" si="13">IF($BG11=1,AZ11,AU11*BD11+(1-BD11)*AZ11)</f>
        <v>4.9659090909090903E-2</v>
      </c>
      <c r="BJ11" s="13">
        <f t="shared" ref="BJ11:BJ35" si="14">IF($BG11=1,BA11,AV11*BE11+(1-BE11)*BA11)</f>
        <v>1.5598620129870129E-2</v>
      </c>
      <c r="BK11" s="13">
        <f t="shared" ref="BK11:BK35" si="15">IF($BG11=1,BB11,AW11*BF11+(1-BF11)*BB11)</f>
        <v>1.2955971464771662E-2</v>
      </c>
      <c r="BL11" s="55" cm="1">
        <f t="array" ref="BL11:BQ11">_xlfn.XLOOKUP(CR11,Receiving[Player Name],Receiving[[Rep Conv %]:[Yards per Target]],{0,0,0,0,0,0})</f>
        <v>1</v>
      </c>
      <c r="BM11" s="13">
        <v>1</v>
      </c>
      <c r="BN11" s="13">
        <v>0</v>
      </c>
      <c r="BO11" s="13">
        <v>0</v>
      </c>
      <c r="BP11" s="13">
        <v>0</v>
      </c>
      <c r="BQ11" s="13">
        <v>1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0</v>
      </c>
      <c r="CF11" s="56">
        <f>IF($CE11=1,BS11,BY11*BL11+(1-BY11)*BS11)</f>
        <v>0.67970588235294116</v>
      </c>
      <c r="CG11" s="13">
        <f>IF($CE11=1,BT11,BZ11*BM11+(1-BZ11)*BT11)</f>
        <v>7.6286956521739127</v>
      </c>
      <c r="CH11" s="13">
        <f>IF($CE11=1,BU11,CA11*BN11+(1-CA11)*BU11)</f>
        <v>0.11647058823529412</v>
      </c>
      <c r="CI11" s="13">
        <f>IF($CE11=1,BV11,CB11*BO11+(1-CB11)*BV11)</f>
        <v>0</v>
      </c>
      <c r="CJ11" s="13">
        <f>IF($CE11=1,BW11,CC11*BP11+(1-CC11)*BW11)</f>
        <v>2.2372881355932205E-2</v>
      </c>
      <c r="CK11" s="13">
        <f>IF($CE11=1,BX11,CD11*BQ11+(1-CD11)*BX11)</f>
        <v>1.4734782608695653</v>
      </c>
      <c r="CL11" s="56">
        <f>V11*$CS$3</f>
        <v>0.20518917857940575</v>
      </c>
      <c r="CM11" s="10">
        <f t="shared" ref="CM11:CM35" si="17">CL11*CF11</f>
        <v>0.13946829167559019</v>
      </c>
      <c r="CN11" s="5">
        <f t="shared" ref="CN11:CN35" si="18">CM11/SUM($CM$10:$CM$35)</f>
        <v>3.4893245346833795E-4</v>
      </c>
      <c r="CO11" s="19">
        <f t="shared" ref="CO11:CO35" si="19">CN11*(SUM($CU$10:$CU$35))</f>
        <v>0.12280811028894678</v>
      </c>
      <c r="CP11" s="65"/>
      <c r="CR11" t="str">
        <v>Drew Lock</v>
      </c>
      <c r="CS11" s="10">
        <f>T11*$CS$3</f>
        <v>21.414956049809618</v>
      </c>
      <c r="CT11" s="18">
        <f>AO11</f>
        <v>0.62609602747425752</v>
      </c>
      <c r="CU11" s="20">
        <f t="shared" ref="CU11:CU35" si="20">CT11*CS11</f>
        <v>13.40781891132162</v>
      </c>
      <c r="CV11" s="21">
        <f t="shared" ref="CV11:CV35" si="21">AS11</f>
        <v>6.5492074076907913</v>
      </c>
      <c r="CW11" s="10">
        <f t="shared" ref="CW11:CW35" si="22">CV11*CS11</f>
        <v>140.25098879678589</v>
      </c>
      <c r="CX11" s="10">
        <f>CS11*AC11</f>
        <v>0.94427409137671259</v>
      </c>
      <c r="CY11" s="19">
        <f>AA11*CS11</f>
        <v>0.66014044543186245</v>
      </c>
      <c r="CZ11" s="13" t="str">
        <f>""</f>
        <v/>
      </c>
      <c r="DA11" s="10">
        <f>$CS$4*U11</f>
        <v>10.977864525792549</v>
      </c>
      <c r="DB11" s="5">
        <f t="shared" ref="DB11:DB35" si="23">DA11/SUM($DA$10:$DA$35)</f>
        <v>2.6930603616045681E-2</v>
      </c>
      <c r="DC11" s="77">
        <f t="shared" si="5"/>
        <v>3.8286282467532464</v>
      </c>
      <c r="DD11" s="10">
        <f>DC11*DA11</f>
        <v>42.030162212479787</v>
      </c>
      <c r="DE11" s="22">
        <f>AX11*DD11</f>
        <v>0.45890134993166415</v>
      </c>
      <c r="DF11" s="19">
        <f>DA11*BJ11</f>
        <v>0.17123953857501487</v>
      </c>
      <c r="DG11" s="13" t="str">
        <f>""</f>
        <v/>
      </c>
      <c r="DH11" s="20">
        <f>V11*$CS$3</f>
        <v>0.20518917857940575</v>
      </c>
      <c r="DI11" s="5">
        <f t="shared" ref="DI11:DI35" si="24">DH11/SUM($DH$10:$DH$35)</f>
        <v>3.6225398120818934E-4</v>
      </c>
      <c r="DJ11" s="20">
        <f>CO11</f>
        <v>0.12280811028894678</v>
      </c>
      <c r="DK11" s="77">
        <v>1.4734782608695653</v>
      </c>
      <c r="DL11" s="77">
        <f>BO11</f>
        <v>0</v>
      </c>
      <c r="DM11" s="10">
        <f>DK11*DH11</f>
        <v>0.30234179400243744</v>
      </c>
      <c r="DN11" s="19">
        <f>BR11*DM11</f>
        <v>8.8634402150551683E-3</v>
      </c>
      <c r="DO11" s="19">
        <f>DL11*DJ11</f>
        <v>0</v>
      </c>
      <c r="DP11" s="13" t="str">
        <f>""</f>
        <v/>
      </c>
      <c r="DQ11" s="10">
        <f>CW11*(1/25)+CX11*4-CY11</f>
        <v>8.7269954719464238</v>
      </c>
      <c r="DR11" s="10">
        <f>DN11*6+DM11*0.1+DJ11*1-DO11*2</f>
        <v>0.20622293097952155</v>
      </c>
      <c r="DS11" s="10">
        <f>DD11*0.1+DE11*6-DF11*2</f>
        <v>6.6139452436879349</v>
      </c>
      <c r="DT11" s="33">
        <f t="shared" ref="DT11:DT35" si="25">SUM(DQ11:DS11)</f>
        <v>15.54716364661388</v>
      </c>
      <c r="DZ11" t="str">
        <v>SEA</v>
      </c>
      <c r="EA11" t="str">
        <v>Seattle Seahawks</v>
      </c>
      <c r="EB11" t="s">
        <v>348</v>
      </c>
      <c r="EC11" t="str">
        <v>Drew Lock</v>
      </c>
      <c r="ED11" s="10">
        <v>15.54716364661388</v>
      </c>
      <c r="EE11">
        <v>0.94427409137671259</v>
      </c>
      <c r="EF11">
        <v>140.25098879678589</v>
      </c>
      <c r="EG11">
        <v>0.45890134993166415</v>
      </c>
      <c r="EH11">
        <v>42.030162212479787</v>
      </c>
      <c r="EI11">
        <v>8.8634402150551683E-3</v>
      </c>
      <c r="EJ11">
        <v>0.30234179400243744</v>
      </c>
      <c r="EK11">
        <v>0.66014044543186245</v>
      </c>
      <c r="EL11">
        <v>0.17123953857501487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0.97919999999999996</v>
      </c>
      <c r="G12" s="5">
        <v>0.14634146341463414</v>
      </c>
      <c r="H12" s="5">
        <v>2.0366598778004071E-3</v>
      </c>
      <c r="J12" s="5">
        <v>0</v>
      </c>
      <c r="K12" s="5">
        <v>0</v>
      </c>
      <c r="L12" s="5">
        <v>0</v>
      </c>
      <c r="M12" s="5"/>
      <c r="N12" s="10">
        <f t="shared" si="0"/>
        <v>0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4.4980383911579639E-3</v>
      </c>
      <c r="U12" s="5">
        <f t="shared" si="6"/>
        <v>1.1734100885697724E-2</v>
      </c>
      <c r="V12" s="5">
        <f t="shared" si="6"/>
        <v>2.2978645368989544E-5</v>
      </c>
      <c r="X12" s="5" cm="1">
        <f t="array" ref="X12:AB12">_xlfn.XLOOKUP(CR12,passingRates[Player Name],passingRates[[Comp. %]:[Yds per Att]],{0,0,0,0,0})</f>
        <v>0.62635658914728687</v>
      </c>
      <c r="Y12" s="13">
        <v>10.245049504950495</v>
      </c>
      <c r="Z12" s="13">
        <v>5.4455445544554455E-2</v>
      </c>
      <c r="AA12" s="13">
        <v>3.565891472868217E-2</v>
      </c>
      <c r="AB12" s="13">
        <v>6.4170542635658911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5.5555555555555554</v>
      </c>
      <c r="AU12" s="13">
        <v>0.1111111111111111</v>
      </c>
      <c r="AV12" s="13">
        <v>1.8518518518518517E-2</v>
      </c>
      <c r="AW12" s="13">
        <v>0.02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1</v>
      </c>
      <c r="BM12" s="13">
        <v>4</v>
      </c>
      <c r="BN12" s="13">
        <v>0</v>
      </c>
      <c r="BO12" s="13">
        <v>0</v>
      </c>
      <c r="BP12" s="13">
        <v>0</v>
      </c>
      <c r="BQ12" s="13">
        <v>4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0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1.3015645411004362E-2</v>
      </c>
      <c r="CM12" s="10">
        <f t="shared" si="17"/>
        <v>1.3015645411004362E-2</v>
      </c>
      <c r="CN12" s="5">
        <f t="shared" si="18"/>
        <v>3.2563538508807418E-5</v>
      </c>
      <c r="CO12" s="19">
        <f t="shared" si="19"/>
        <v>1.1460861805308864E-2</v>
      </c>
      <c r="CP12" s="65"/>
      <c r="CR12" t="str">
        <v>Sam Howell</v>
      </c>
      <c r="CS12" s="10">
        <f>T12*$CS$3</f>
        <v>2.5477947809493102</v>
      </c>
      <c r="CT12" s="18">
        <f>AO12</f>
        <v>0.60354446997046274</v>
      </c>
      <c r="CU12" s="20">
        <f t="shared" si="20"/>
        <v>1.5377074506615627</v>
      </c>
      <c r="CV12" s="21">
        <f t="shared" si="21"/>
        <v>6.2527075812274369</v>
      </c>
      <c r="CW12" s="10">
        <f t="shared" si="22"/>
        <v>15.930615742253449</v>
      </c>
      <c r="CX12" s="10">
        <f>CS12*AC12</f>
        <v>0.11234282228735315</v>
      </c>
      <c r="CY12" s="19">
        <f>AA12*CS12</f>
        <v>9.0851596840052923E-2</v>
      </c>
      <c r="CZ12" s="13" t="str">
        <f>""</f>
        <v/>
      </c>
      <c r="DA12" s="10">
        <f>$CS$4*U12</f>
        <v>4.7832336657475345</v>
      </c>
      <c r="DB12" s="5">
        <f t="shared" si="23"/>
        <v>1.1734100885697726E-2</v>
      </c>
      <c r="DC12" s="77">
        <f t="shared" si="5"/>
        <v>3.9164785553047405</v>
      </c>
      <c r="DD12" s="10">
        <f>DC12*DA12</f>
        <v>18.733432076911903</v>
      </c>
      <c r="DE12" s="22">
        <f>AX12*DD12</f>
        <v>0.20453876017626721</v>
      </c>
      <c r="DF12" s="19">
        <f>DA12*BJ12</f>
        <v>5.3986835956518452E-2</v>
      </c>
      <c r="DG12" s="13" t="str">
        <f>""</f>
        <v/>
      </c>
      <c r="DH12" s="20">
        <f>V12*$CS$3</f>
        <v>1.3015645411004362E-2</v>
      </c>
      <c r="DI12" s="5">
        <f t="shared" si="24"/>
        <v>2.2978645368989541E-5</v>
      </c>
      <c r="DJ12" s="20">
        <f>CO12</f>
        <v>1.1460861805308864E-2</v>
      </c>
      <c r="DK12" s="77">
        <v>1</v>
      </c>
      <c r="DL12" s="77">
        <f>BO12</f>
        <v>0</v>
      </c>
      <c r="DM12" s="10">
        <f>DK12*DH12</f>
        <v>1.3015645411004362E-2</v>
      </c>
      <c r="DN12" s="19">
        <f>BR12*DM12</f>
        <v>3.815661521141344E-4</v>
      </c>
      <c r="DO12" s="19">
        <f>DL12*DJ12</f>
        <v>0</v>
      </c>
      <c r="DP12" s="13" t="str">
        <f>""</f>
        <v/>
      </c>
      <c r="DQ12" s="10">
        <f>CW12*(1/25)+CX12*4-CY12</f>
        <v>0.99574432199949769</v>
      </c>
      <c r="DR12" s="10">
        <f>DN12*6+DM12*0.1+DJ12*1-DO12*2</f>
        <v>1.5051823259094106E-2</v>
      </c>
      <c r="DS12" s="10">
        <f>DD12*0.1+DE12*6-DF12*2</f>
        <v>2.9926020968357565</v>
      </c>
      <c r="DT12" s="33">
        <f t="shared" si="25"/>
        <v>4.0033982420943488</v>
      </c>
      <c r="DZ12" t="str">
        <v>SEA</v>
      </c>
      <c r="EA12" t="str">
        <v>Seattle Seahawks</v>
      </c>
      <c r="EB12" t="s">
        <v>348</v>
      </c>
      <c r="EC12" t="str">
        <v>Sam Howell</v>
      </c>
      <c r="ED12" s="10">
        <v>4.0033982420943488</v>
      </c>
      <c r="EE12">
        <v>0.11234282228735315</v>
      </c>
      <c r="EF12">
        <v>15.930615742253449</v>
      </c>
      <c r="EG12">
        <v>0.20453876017626721</v>
      </c>
      <c r="EH12">
        <v>18.733432076911903</v>
      </c>
      <c r="EI12">
        <v>3.815661521141344E-4</v>
      </c>
      <c r="EJ12">
        <v>1.3015645411004362E-2</v>
      </c>
      <c r="EK12">
        <v>9.0851596840052923E-2</v>
      </c>
      <c r="EL12">
        <v>5.3986835956518452E-2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4.4980383911579639E-3</v>
      </c>
      <c r="U13" s="5">
        <f t="shared" si="6"/>
        <v>8.3848641643724138E-3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0.65</v>
      </c>
      <c r="Y13" s="13">
        <v>12.923076923076923</v>
      </c>
      <c r="Z13" s="13">
        <v>0</v>
      </c>
      <c r="AA13" s="13">
        <v>0.05</v>
      </c>
      <c r="AB13" s="13">
        <v>8.4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0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2.3333333333333335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0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Jaren Hall</v>
      </c>
      <c r="CS13" s="10">
        <f>T13*$CS$3</f>
        <v>2.5477947809493102</v>
      </c>
      <c r="CT13" s="18">
        <f>AO13</f>
        <v>0.55531914893617018</v>
      </c>
      <c r="CU13" s="20">
        <f t="shared" si="20"/>
        <v>1.414839229420787</v>
      </c>
      <c r="CV13" s="21">
        <f t="shared" si="21"/>
        <v>6.3808510638297875</v>
      </c>
      <c r="CW13" s="10">
        <f t="shared" si="22"/>
        <v>16.257099038440387</v>
      </c>
      <c r="CX13" s="10">
        <f>CS13*AC13</f>
        <v>0.11234282228735315</v>
      </c>
      <c r="CY13" s="19">
        <f>AA13*CS13</f>
        <v>0.12738973904746551</v>
      </c>
      <c r="CZ13" s="13" t="str">
        <f>""</f>
        <v/>
      </c>
      <c r="DA13" s="10">
        <f>$CS$4*U13</f>
        <v>3.4179665697804675</v>
      </c>
      <c r="DB13" s="5">
        <f t="shared" si="23"/>
        <v>8.3848641643724138E-3</v>
      </c>
      <c r="DC13" s="77">
        <f t="shared" si="5"/>
        <v>3.6753246753246751</v>
      </c>
      <c r="DD13" s="10">
        <f>DC13*DA13</f>
        <v>12.56213687334899</v>
      </c>
      <c r="DE13" s="22">
        <f>AX13*DD13</f>
        <v>0.13715820415022051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0.97226551163956254</v>
      </c>
      <c r="DR13" s="10">
        <f>DN13*6+DM13*0.1+DJ13*1-DO13*2</f>
        <v>0</v>
      </c>
      <c r="DS13" s="10">
        <f>DD13*0.1+DE13*6-DF13*2</f>
        <v>2.0791629122362218</v>
      </c>
      <c r="DT13" s="33">
        <f t="shared" si="25"/>
        <v>3.0514284238757843</v>
      </c>
      <c r="DZ13" t="str">
        <v>SEA</v>
      </c>
      <c r="EA13" t="str">
        <v>Seattle Seahawks</v>
      </c>
      <c r="EB13" t="s">
        <v>348</v>
      </c>
      <c r="EC13" t="str">
        <v>Jaren Hall</v>
      </c>
      <c r="ED13" s="10">
        <v>3.0514284238757843</v>
      </c>
      <c r="EE13">
        <v>0.11234282228735315</v>
      </c>
      <c r="EF13">
        <v>16.257099038440387</v>
      </c>
      <c r="EG13">
        <v>0.13715820415022051</v>
      </c>
      <c r="EH13">
        <v>12.56213687334899</v>
      </c>
      <c r="EI13">
        <v>0</v>
      </c>
      <c r="EJ13">
        <v>0</v>
      </c>
      <c r="EK13">
        <v>0.12738973904746551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4.4980383911579639E-3</v>
      </c>
      <c r="U14" s="5">
        <f t="shared" si="6"/>
        <v>1.3720686814427587E-2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R14" t="str">
        <v>All Other</v>
      </c>
      <c r="CS14" s="10">
        <f>T14*$CS$3</f>
        <v>2.5477947809493102</v>
      </c>
      <c r="CT14" s="18">
        <f>AO14</f>
        <v>0.5</v>
      </c>
      <c r="CU14" s="20">
        <f t="shared" si="20"/>
        <v>1.2738973904746551</v>
      </c>
      <c r="CV14" s="21">
        <f t="shared" si="21"/>
        <v>6.384615384615385</v>
      </c>
      <c r="CW14" s="10">
        <f t="shared" si="22"/>
        <v>16.26668975529175</v>
      </c>
      <c r="CX14" s="10">
        <f>CS14*AC14</f>
        <v>0.11234282228735315</v>
      </c>
      <c r="CY14" s="19">
        <f>AA14*CS14</f>
        <v>0</v>
      </c>
      <c r="CZ14" s="13" t="str">
        <f>""</f>
        <v/>
      </c>
      <c r="DA14" s="10">
        <f>$CS$4*U14</f>
        <v>5.5930362050953111</v>
      </c>
      <c r="DB14" s="5">
        <f t="shared" si="23"/>
        <v>1.3720686814427589E-2</v>
      </c>
      <c r="DC14" s="77">
        <f t="shared" si="5"/>
        <v>4.7142857142857144</v>
      </c>
      <c r="DD14" s="10">
        <f>DC14*DA14</f>
        <v>26.367170681163611</v>
      </c>
      <c r="DE14" s="22">
        <f>AX14*DD14</f>
        <v>0.28788683132590459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1.1000388793610827</v>
      </c>
      <c r="DR14" s="10">
        <f>DN14*6+DM14*0.1+DJ14*1-DO14*2</f>
        <v>0</v>
      </c>
      <c r="DS14" s="10">
        <f>DD14*0.1+DE14*6-DF14*2</f>
        <v>4.3640380560717889</v>
      </c>
      <c r="DT14" s="33">
        <f t="shared" si="25"/>
        <v>5.4640769354328711</v>
      </c>
      <c r="DZ14" t="str">
        <v>SEA</v>
      </c>
      <c r="EA14" t="str">
        <v>Seattle Seahawks</v>
      </c>
      <c r="EB14" t="s">
        <v>348</v>
      </c>
      <c r="EC14" t="str">
        <v>All Other</v>
      </c>
      <c r="ED14" s="10">
        <v>5.4640769354328711</v>
      </c>
      <c r="EE14">
        <v>0.11234282228735315</v>
      </c>
      <c r="EF14">
        <v>16.26668975529175</v>
      </c>
      <c r="EG14">
        <v>0.28788683132590459</v>
      </c>
      <c r="EH14">
        <v>26.367170681163611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SEA</v>
      </c>
      <c r="EA15" t="str">
        <v>Seattle Seahawks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SEA</v>
      </c>
      <c r="EA16" t="str">
        <v>Seattle Seahawks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0.49825738050609181</v>
      </c>
      <c r="H17" s="5">
        <v>9.0078515346181304E-2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0.49354586371053344</v>
      </c>
      <c r="R17" s="5">
        <f t="shared" si="1"/>
        <v>9.0503683882967187E-2</v>
      </c>
      <c r="S17" s="5"/>
      <c r="T17" s="5">
        <f t="shared" si="6"/>
        <v>2.6845580781243493E-5</v>
      </c>
      <c r="U17" s="5">
        <f t="shared" si="6"/>
        <v>0.44945181755971197</v>
      </c>
      <c r="V17" s="5">
        <f t="shared" si="6"/>
        <v>8.0990899245459852E-2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4.2575757575757578</v>
      </c>
      <c r="AU17" s="13">
        <v>4.2929292929292928E-2</v>
      </c>
      <c r="AV17" s="13">
        <v>0</v>
      </c>
      <c r="AW17" s="117">
        <v>1.0083036773428233E-2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4.2727920606349761</v>
      </c>
      <c r="BI17" s="13">
        <f t="shared" si="13"/>
        <v>4.2056568789035388E-2</v>
      </c>
      <c r="BJ17" s="13">
        <f t="shared" si="14"/>
        <v>4.0553435114503805E-4</v>
      </c>
      <c r="BK17" s="13">
        <f t="shared" si="15"/>
        <v>9.8503357603177532E-3</v>
      </c>
      <c r="BL17" s="55" cm="1">
        <f t="array" ref="BL17:BQ17">_xlfn.XLOOKUP(CR17,Receiving[Player Name],Receiving[[Rep Conv %]:[Yards per Target]],{0,0,0,0,0,0})</f>
        <v>0.8314606741573034</v>
      </c>
      <c r="BM17" s="13">
        <v>6.3108108108108105</v>
      </c>
      <c r="BN17" s="13">
        <v>1.1235955056179775E-2</v>
      </c>
      <c r="BO17" s="13">
        <v>0</v>
      </c>
      <c r="BP17" s="13">
        <v>2.1413276231263384E-3</v>
      </c>
      <c r="BQ17" s="13">
        <v>5.2471910112359552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0.82624485979457574</v>
      </c>
      <c r="CG17" s="13">
        <f>IF($CE17=1,BT17,BZ17*BM17+(1-BZ17)*BT17)</f>
        <v>6.4159009736715715</v>
      </c>
      <c r="CH17" s="13">
        <f>IF($CE17=1,BU17,CA17*BN17+(1-CA17)*BU17)</f>
        <v>1.3209426150083388E-2</v>
      </c>
      <c r="CI17" s="13">
        <f>IF($CE17=1,BV17,CB17*BO17+(1-CB17)*BV17)</f>
        <v>6.946688206785136E-4</v>
      </c>
      <c r="CJ17" s="13">
        <f>IF($CE17=1,BW17,CC17*BP17+(1-CC17)*BW17)</f>
        <v>2.4670355419785317E-3</v>
      </c>
      <c r="CK17" s="13">
        <f>IF($CE17=1,BX17,CD17*BQ17+(1-CD17)*BX17)</f>
        <v>4.8507917808716492</v>
      </c>
      <c r="CL17" s="56">
        <f>V17*$CS$3</f>
        <v>45.875151000846003</v>
      </c>
      <c r="CM17" s="10">
        <f t="shared" si="17"/>
        <v>37.904107706748995</v>
      </c>
      <c r="CN17" s="5">
        <f t="shared" si="18"/>
        <v>9.4831399594456217E-2</v>
      </c>
      <c r="CO17" s="19">
        <f t="shared" si="19"/>
        <v>33.376273443444333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Kenneth Walker</v>
      </c>
      <c r="CS17" s="10">
        <f>T17*$CS$3</f>
        <v>1.5205968615220581E-2</v>
      </c>
      <c r="CT17" s="18">
        <f>AO17</f>
        <v>0.52941176470588236</v>
      </c>
      <c r="CU17" s="20">
        <f t="shared" si="20"/>
        <v>8.0502186786461909E-3</v>
      </c>
      <c r="CV17" s="21">
        <f t="shared" si="21"/>
        <v>4.1764705882352944</v>
      </c>
      <c r="CW17" s="10">
        <f t="shared" si="22"/>
        <v>6.3507280687097725E-2</v>
      </c>
      <c r="CX17" s="10">
        <f>CS17*AC17</f>
        <v>5.529443132807484E-3</v>
      </c>
      <c r="CY17" s="19">
        <f>AA17*CS17</f>
        <v>0</v>
      </c>
      <c r="CZ17" s="13" t="str">
        <f>""</f>
        <v/>
      </c>
      <c r="DA17" s="10">
        <f>$CS$4*U17</f>
        <v>183.21242384266424</v>
      </c>
      <c r="DB17" s="5">
        <f t="shared" si="23"/>
        <v>0.44945181755971203</v>
      </c>
      <c r="DC17" s="77">
        <f t="shared" si="5"/>
        <v>4.2727920606349761</v>
      </c>
      <c r="DD17" s="10">
        <f>DC17*DA17</f>
        <v>782.82859000462599</v>
      </c>
      <c r="DE17" s="22">
        <f>AX17*DD17</f>
        <v>5.7105583174677017</v>
      </c>
      <c r="DF17" s="19">
        <f>DA17*BJ17</f>
        <v>7.4298931424744544E-2</v>
      </c>
      <c r="DG17" s="13" t="str">
        <f>""</f>
        <v/>
      </c>
      <c r="DH17" s="20">
        <f>V17*$CS$3</f>
        <v>45.875151000846003</v>
      </c>
      <c r="DI17" s="5">
        <f t="shared" si="24"/>
        <v>8.0990899245459824E-2</v>
      </c>
      <c r="DJ17" s="20">
        <f>CO17</f>
        <v>33.376273443444333</v>
      </c>
      <c r="DK17" s="77">
        <v>4.8507917808716492</v>
      </c>
      <c r="DL17" s="77">
        <f>BO17</f>
        <v>0</v>
      </c>
      <c r="DM17" s="10">
        <f>DK17*DH17</f>
        <v>222.53080542114961</v>
      </c>
      <c r="DN17" s="19">
        <f>BR17*DM17</f>
        <v>1.1557827225517892</v>
      </c>
      <c r="DO17" s="19">
        <f>DL17*DJ17</f>
        <v>0</v>
      </c>
      <c r="DP17" s="13" t="str">
        <f>""</f>
        <v/>
      </c>
      <c r="DQ17" s="10">
        <f>CW17*(1/25)+CX17*4-CY17</f>
        <v>2.4658063758713846E-2</v>
      </c>
      <c r="DR17" s="10">
        <f>DN17*6+DM17*0.1+DJ17*1-DO17*2</f>
        <v>62.564050320870031</v>
      </c>
      <c r="DS17" s="10">
        <f>DD17*0.1+DE17*6-DF17*2</f>
        <v>112.39761104241934</v>
      </c>
      <c r="DT17" s="33">
        <f t="shared" si="25"/>
        <v>174.9863194270481</v>
      </c>
      <c r="DZ17" t="str">
        <v>SEA</v>
      </c>
      <c r="EA17" t="str">
        <v>Seattle Seahawks</v>
      </c>
      <c r="EB17" t="s">
        <v>349</v>
      </c>
      <c r="EC17" t="str">
        <v>Kenneth Walker</v>
      </c>
      <c r="ED17" s="10">
        <v>174.9863194270481</v>
      </c>
      <c r="EE17">
        <v>5.529443132807484E-3</v>
      </c>
      <c r="EF17">
        <v>6.3507280687097725E-2</v>
      </c>
      <c r="EG17">
        <v>5.7105583174677017</v>
      </c>
      <c r="EH17">
        <v>782.82859000462599</v>
      </c>
      <c r="EI17">
        <v>1.1557827225517892</v>
      </c>
      <c r="EJ17">
        <v>222.53080542114961</v>
      </c>
      <c r="EK17">
        <v>0</v>
      </c>
      <c r="EL17">
        <v>7.4298931424744544E-2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0.28115530303030301</v>
      </c>
      <c r="H18" s="5">
        <v>7.243602905947806E-2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0.2736866318584309</v>
      </c>
      <c r="R18" s="5">
        <f t="shared" si="1"/>
        <v>7.0828723932566312E-2</v>
      </c>
      <c r="S18" s="5"/>
      <c r="T18" s="5">
        <f t="shared" si="6"/>
        <v>3.3556975976554366E-6</v>
      </c>
      <c r="U18" s="5">
        <f t="shared" si="6"/>
        <v>0.24923510290568002</v>
      </c>
      <c r="V18" s="5">
        <f t="shared" si="6"/>
        <v>6.3383961818890958E-2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4.2427983539094649</v>
      </c>
      <c r="AU18" s="13">
        <v>3.7037037037037035E-2</v>
      </c>
      <c r="AV18" s="13">
        <v>0</v>
      </c>
      <c r="AW18" s="13">
        <v>8.7293889427740058E-3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4.2434663944632671</v>
      </c>
      <c r="BI18" s="13">
        <f t="shared" si="13"/>
        <v>3.63304665102945E-2</v>
      </c>
      <c r="BJ18" s="13">
        <f t="shared" si="14"/>
        <v>4.2350794891842571E-4</v>
      </c>
      <c r="BK18" s="13">
        <f t="shared" si="15"/>
        <v>8.561744355544949E-3</v>
      </c>
      <c r="BL18" s="55" cm="1">
        <f t="array" ref="BL18:BQ18">_xlfn.XLOOKUP(CR18,Receiving[Player Name],Receiving[[Rep Conv %]:[Yards per Target]],{0,0,0,0,0,0})</f>
        <v>0.81521739130434778</v>
      </c>
      <c r="BM18" s="13">
        <v>6.8933333333333335</v>
      </c>
      <c r="BN18" s="13">
        <v>1.0869565217391304E-2</v>
      </c>
      <c r="BO18" s="13">
        <v>0</v>
      </c>
      <c r="BP18" s="13">
        <v>1.9342359767891683E-3</v>
      </c>
      <c r="BQ18" s="13">
        <v>5.6195652173913047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0.8115928287436559</v>
      </c>
      <c r="CG18" s="13">
        <f>IF($CE18=1,BT18,BZ18*BM18+(1-BZ18)*BT18)</f>
        <v>6.9502537192318101</v>
      </c>
      <c r="CH18" s="13">
        <f>IF($CE18=1,BU18,CA18*BN18+(1-CA18)*BU18)</f>
        <v>1.2563898202605398E-2</v>
      </c>
      <c r="CI18" s="13">
        <f>IF($CE18=1,BV18,CB18*BO18+(1-CB18)*BV18)</f>
        <v>4.598322964565863E-4</v>
      </c>
      <c r="CJ18" s="13">
        <f>IF($CE18=1,BW18,CC18*BP18+(1-CC18)*BW18)</f>
        <v>2.2192639358901275E-3</v>
      </c>
      <c r="CK18" s="13">
        <f>IF($CE18=1,BX18,CD18*BQ18+(1-CD18)*BX18)</f>
        <v>5.1859830532394069</v>
      </c>
      <c r="CL18" s="56">
        <f>V18*$CS$3</f>
        <v>35.902167361556756</v>
      </c>
      <c r="CM18" s="10">
        <f t="shared" si="17"/>
        <v>29.137941566994005</v>
      </c>
      <c r="CN18" s="5">
        <f t="shared" si="18"/>
        <v>7.2899533778169517E-2</v>
      </c>
      <c r="CO18" s="19">
        <f t="shared" si="19"/>
        <v>25.657269466494625</v>
      </c>
      <c r="CP18" s="65"/>
      <c r="CR18" t="str">
        <v>Zach Charbonnet</v>
      </c>
      <c r="CS18" s="10">
        <f>T18*$CS$3</f>
        <v>1.9007460769025727E-3</v>
      </c>
      <c r="CT18" s="18">
        <f>AO18</f>
        <v>0.66666666666666674</v>
      </c>
      <c r="CU18" s="20">
        <f t="shared" si="20"/>
        <v>1.267164051268382E-3</v>
      </c>
      <c r="CV18" s="21">
        <f t="shared" si="21"/>
        <v>6.666666666666667</v>
      </c>
      <c r="CW18" s="10">
        <f t="shared" si="22"/>
        <v>1.2671640512683819E-2</v>
      </c>
      <c r="CX18" s="10">
        <f>CS18*AC18</f>
        <v>6.911803916009355E-4</v>
      </c>
      <c r="CY18" s="19">
        <f>AA18*CS18</f>
        <v>0</v>
      </c>
      <c r="CZ18" s="13" t="str">
        <f>""</f>
        <v/>
      </c>
      <c r="DA18" s="10">
        <f>$CS$4*U18</f>
        <v>101.5970244773989</v>
      </c>
      <c r="DB18" s="5">
        <f t="shared" si="23"/>
        <v>0.24923510290568004</v>
      </c>
      <c r="DC18" s="77">
        <f t="shared" si="5"/>
        <v>4.2434663944632671</v>
      </c>
      <c r="DD18" s="10">
        <f>DC18*DA18</f>
        <v>431.12355914730421</v>
      </c>
      <c r="DE18" s="22">
        <f>AX18*DD18</f>
        <v>3.1449493004980416</v>
      </c>
      <c r="DF18" s="19">
        <f>DA18*BJ18</f>
        <v>4.3027147452638304E-2</v>
      </c>
      <c r="DG18" s="13" t="str">
        <f>""</f>
        <v/>
      </c>
      <c r="DH18" s="20">
        <f>V18*$CS$3</f>
        <v>35.902167361556756</v>
      </c>
      <c r="DI18" s="5">
        <f t="shared" si="24"/>
        <v>6.3383961818890944E-2</v>
      </c>
      <c r="DJ18" s="20">
        <f>CO18</f>
        <v>25.657269466494625</v>
      </c>
      <c r="DK18" s="77">
        <v>5.1859830532394069</v>
      </c>
      <c r="DL18" s="77">
        <f>BO18</f>
        <v>0</v>
      </c>
      <c r="DM18" s="10">
        <f>DK18*DH18</f>
        <v>186.1880315115983</v>
      </c>
      <c r="DN18" s="19">
        <f>BR18*DM18</f>
        <v>0.96702525998488653</v>
      </c>
      <c r="DO18" s="19">
        <f>DL18*DJ18</f>
        <v>0</v>
      </c>
      <c r="DP18" s="13" t="str">
        <f>""</f>
        <v/>
      </c>
      <c r="DQ18" s="10">
        <f>CW18*(1/25)+CX18*4-CY18</f>
        <v>3.2715871869110945E-3</v>
      </c>
      <c r="DR18" s="10">
        <f>DN18*6+DM18*0.1+DJ18*1-DO18*2</f>
        <v>50.078224177563776</v>
      </c>
      <c r="DS18" s="10">
        <f>DD18*0.1+DE18*6-DF18*2</f>
        <v>61.895997422813402</v>
      </c>
      <c r="DT18" s="33">
        <f t="shared" si="25"/>
        <v>111.97749318756408</v>
      </c>
      <c r="DZ18" t="str">
        <v>SEA</v>
      </c>
      <c r="EA18" t="str">
        <v>Seattle Seahawks</v>
      </c>
      <c r="EB18" t="s">
        <v>349</v>
      </c>
      <c r="EC18" t="str">
        <v>Zach Charbonnet</v>
      </c>
      <c r="ED18" s="10">
        <v>111.97749318756408</v>
      </c>
      <c r="EE18">
        <v>6.911803916009355E-4</v>
      </c>
      <c r="EF18">
        <v>1.2671640512683819E-2</v>
      </c>
      <c r="EG18">
        <v>3.1449493004980416</v>
      </c>
      <c r="EH18">
        <v>431.12355914730421</v>
      </c>
      <c r="EI18">
        <v>0.96702525998488653</v>
      </c>
      <c r="EJ18">
        <v>186.1880315115983</v>
      </c>
      <c r="EK18">
        <v>0</v>
      </c>
      <c r="EL18">
        <v>4.3027147452638304E-2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3.3556975976554377E-5</v>
      </c>
      <c r="U19" s="5">
        <f t="shared" si="6"/>
        <v>7.3981453278864462E-2</v>
      </c>
      <c r="V19" s="5">
        <f t="shared" si="6"/>
        <v>2.0649472427775345E-2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5.5483870967741939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5.4016291951775823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0.75</v>
      </c>
      <c r="BM19" s="13">
        <v>7.333333333333333</v>
      </c>
      <c r="BN19" s="13">
        <v>0</v>
      </c>
      <c r="BO19" s="13">
        <v>0</v>
      </c>
      <c r="BP19" s="13">
        <v>0</v>
      </c>
      <c r="BQ19" s="13">
        <v>5.5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0.75194287184765829</v>
      </c>
      <c r="CG19" s="13">
        <f>IF($CE19=1,BT19,BZ19*BM19+(1-BZ19)*BT19)</f>
        <v>7.3487625418060194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5.0799665551839466</v>
      </c>
      <c r="CL19" s="56">
        <f>V19*$CS$3</f>
        <v>11.696347053031435</v>
      </c>
      <c r="CM19" s="10">
        <f t="shared" si="17"/>
        <v>8.7949847931833514</v>
      </c>
      <c r="CN19" s="5">
        <f t="shared" si="18"/>
        <v>2.2003966530546544E-2</v>
      </c>
      <c r="CO19" s="19">
        <f t="shared" si="19"/>
        <v>7.7443800988343909</v>
      </c>
      <c r="CP19" s="65"/>
      <c r="CR19" t="str">
        <v>Kenny McIntosh</v>
      </c>
      <c r="CS19" s="10">
        <f>T19*$CS$3</f>
        <v>1.9007460769025732E-2</v>
      </c>
      <c r="CT19" s="18">
        <f>AO19</f>
        <v>0.5</v>
      </c>
      <c r="CU19" s="20">
        <f t="shared" si="20"/>
        <v>9.5037303845128662E-3</v>
      </c>
      <c r="CV19" s="21">
        <f t="shared" si="21"/>
        <v>2</v>
      </c>
      <c r="CW19" s="10">
        <f t="shared" si="22"/>
        <v>3.8014921538051465E-2</v>
      </c>
      <c r="CX19" s="10">
        <f>CS19*AC19</f>
        <v>6.9118039160093571E-3</v>
      </c>
      <c r="CY19" s="19">
        <f>AA19*CS19</f>
        <v>0</v>
      </c>
      <c r="CZ19" s="13" t="str">
        <f>""</f>
        <v/>
      </c>
      <c r="DA19" s="10">
        <f>$CS$4*U19</f>
        <v>30.157451466580877</v>
      </c>
      <c r="DB19" s="5">
        <f t="shared" si="23"/>
        <v>7.3981453278864462E-2</v>
      </c>
      <c r="DC19" s="77">
        <f t="shared" si="5"/>
        <v>5.4016291951775823</v>
      </c>
      <c r="DD19" s="10">
        <f>DC19*DA19</f>
        <v>162.89937029403427</v>
      </c>
      <c r="DE19" s="22">
        <f>AX19*DD19</f>
        <v>1.1883142310085422</v>
      </c>
      <c r="DF19" s="19">
        <f>DA19*BJ19</f>
        <v>1.2983834047542683E-2</v>
      </c>
      <c r="DG19" s="13" t="str">
        <f>""</f>
        <v/>
      </c>
      <c r="DH19" s="20">
        <f>V19*$CS$3</f>
        <v>11.696347053031435</v>
      </c>
      <c r="DI19" s="5">
        <f t="shared" si="24"/>
        <v>2.0649472427775342E-2</v>
      </c>
      <c r="DJ19" s="20">
        <f>CO19</f>
        <v>7.7443800988343909</v>
      </c>
      <c r="DK19" s="77">
        <v>5.0799665551839466</v>
      </c>
      <c r="DL19" s="77">
        <f>BO19</f>
        <v>0</v>
      </c>
      <c r="DM19" s="10">
        <f>DK19*DH19</f>
        <v>59.417051847224002</v>
      </c>
      <c r="DN19" s="19">
        <f>BR19*DM19</f>
        <v>0.30860087806727809</v>
      </c>
      <c r="DO19" s="19">
        <f>DL19*DJ19</f>
        <v>0</v>
      </c>
      <c r="DP19" s="13" t="str">
        <f>""</f>
        <v/>
      </c>
      <c r="DQ19" s="10">
        <f>CW19*(1/25)+CX19*4-CY19</f>
        <v>2.9167812525559486E-2</v>
      </c>
      <c r="DR19" s="10">
        <f>DN19*6+DM19*0.1+DJ19*1-DO19*2</f>
        <v>15.537690551960459</v>
      </c>
      <c r="DS19" s="10">
        <f>DD19*0.1+DE19*6-DF19*2</f>
        <v>23.393854747359597</v>
      </c>
      <c r="DT19" s="33">
        <f t="shared" si="25"/>
        <v>38.960713111845614</v>
      </c>
      <c r="DZ19" t="str">
        <v>SEA</v>
      </c>
      <c r="EA19" t="str">
        <v>Seattle Seahawks</v>
      </c>
      <c r="EB19" t="s">
        <v>349</v>
      </c>
      <c r="EC19" t="str">
        <v>Kenny McIntosh</v>
      </c>
      <c r="ED19" s="10">
        <v>38.960713111845614</v>
      </c>
      <c r="EE19">
        <v>6.9118039160093571E-3</v>
      </c>
      <c r="EF19">
        <v>3.8014921538051465E-2</v>
      </c>
      <c r="EG19">
        <v>1.1883142310085422</v>
      </c>
      <c r="EH19">
        <v>162.89937029403427</v>
      </c>
      <c r="EI19">
        <v>0.30860087806727809</v>
      </c>
      <c r="EJ19">
        <v>59.417051847224002</v>
      </c>
      <c r="EK19">
        <v>0</v>
      </c>
      <c r="EL19">
        <v>1.2983834047542683E-2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3.163380571104138E-2</v>
      </c>
      <c r="V20" s="5">
        <f t="shared" si="6"/>
        <v>1.2457936416368153E-2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3.3333333333333335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3.4182874354561101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1</v>
      </c>
      <c r="BM20" s="13">
        <v>-1</v>
      </c>
      <c r="BN20" s="13">
        <v>0</v>
      </c>
      <c r="BO20" s="13">
        <v>0</v>
      </c>
      <c r="BP20" s="13">
        <v>0</v>
      </c>
      <c r="BQ20" s="13">
        <v>-1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0.97582938388625595</v>
      </c>
      <c r="CG20" s="13">
        <f>IF($CE20=1,BT20,BZ20*BM20+(1-BZ20)*BT20)</f>
        <v>-0.17012500000000008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-0.76812500000000006</v>
      </c>
      <c r="CL20" s="56">
        <f>V20*$CS$3</f>
        <v>7.0564683141466018</v>
      </c>
      <c r="CM20" s="10">
        <f t="shared" si="17"/>
        <v>6.885909127406566</v>
      </c>
      <c r="CN20" s="5">
        <f t="shared" si="18"/>
        <v>1.7227694820947749E-2</v>
      </c>
      <c r="CO20" s="19">
        <f t="shared" si="19"/>
        <v>6.063353020235037</v>
      </c>
      <c r="CP20" s="65"/>
      <c r="CR20" t="str">
        <v>George Holani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12.895055695080856</v>
      </c>
      <c r="DB20" s="5">
        <f t="shared" si="23"/>
        <v>3.1633805711041386E-2</v>
      </c>
      <c r="DC20" s="77">
        <f t="shared" si="5"/>
        <v>3.4182874354561101</v>
      </c>
      <c r="DD20" s="10">
        <f>DC20*DA20</f>
        <v>44.079006862001648</v>
      </c>
      <c r="DE20" s="22">
        <f>AX20*DD20</f>
        <v>0.32154643107762831</v>
      </c>
      <c r="DF20" s="19">
        <f>DA20*BJ20</f>
        <v>7.2132411375237125E-3</v>
      </c>
      <c r="DG20" s="13" t="str">
        <f>""</f>
        <v/>
      </c>
      <c r="DH20" s="20">
        <f>V20*$CS$3</f>
        <v>7.0564683141466018</v>
      </c>
      <c r="DI20" s="5">
        <f t="shared" si="24"/>
        <v>1.2457936416368149E-2</v>
      </c>
      <c r="DJ20" s="20">
        <f>CO20</f>
        <v>6.063353020235037</v>
      </c>
      <c r="DK20" s="77">
        <v>-0.76812500000000006</v>
      </c>
      <c r="DL20" s="77">
        <f>BO20</f>
        <v>0</v>
      </c>
      <c r="DM20" s="10">
        <f>DK20*DH20</f>
        <v>-5.4202497238038587</v>
      </c>
      <c r="DN20" s="19">
        <f>BR20*DM20</f>
        <v>-2.8151747219143479E-2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5.35241756453979</v>
      </c>
      <c r="DS20" s="10">
        <f>DD20*0.1+DE20*6-DF20*2</f>
        <v>6.3227527903908873</v>
      </c>
      <c r="DT20" s="33">
        <f t="shared" si="25"/>
        <v>11.675170354930678</v>
      </c>
      <c r="DZ20" t="str">
        <v>SEA</v>
      </c>
      <c r="EA20" t="str">
        <v>Seattle Seahawks</v>
      </c>
      <c r="EB20" t="s">
        <v>349</v>
      </c>
      <c r="EC20" t="str">
        <v>George Holani</v>
      </c>
      <c r="ED20" s="10">
        <v>11.675170354930678</v>
      </c>
      <c r="EE20">
        <v>0</v>
      </c>
      <c r="EF20">
        <v>0</v>
      </c>
      <c r="EG20">
        <v>0.32154643107762831</v>
      </c>
      <c r="EH20">
        <v>44.079006862001648</v>
      </c>
      <c r="EI20">
        <v>-2.8151747219143479E-2</v>
      </c>
      <c r="EJ20">
        <v>-5.4202497238038587</v>
      </c>
      <c r="EK20">
        <v>0</v>
      </c>
      <c r="EL20">
        <v>7.2132411375237125E-3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1.1928034265808907E-2</v>
      </c>
      <c r="V21" s="5">
        <f t="shared" si="6"/>
        <v>6.0070104994249954E-3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3.4025120882978337</v>
      </c>
      <c r="CM21" s="10">
        <f t="shared" si="17"/>
        <v>2.5264741253079221</v>
      </c>
      <c r="CN21" s="5">
        <f t="shared" si="18"/>
        <v>6.3209264598905173E-3</v>
      </c>
      <c r="CO21" s="19">
        <f t="shared" si="19"/>
        <v>2.2246742201782452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4.8622877561883859</v>
      </c>
      <c r="DB21" s="5">
        <f t="shared" si="23"/>
        <v>1.1928034265808908E-2</v>
      </c>
      <c r="DC21" s="77">
        <f t="shared" si="5"/>
        <v>3.481420313790256</v>
      </c>
      <c r="DD21" s="10">
        <f>DC21*DA21</f>
        <v>16.927667365887888</v>
      </c>
      <c r="DE21" s="22">
        <f>AX21*DD21</f>
        <v>0.12348352232642196</v>
      </c>
      <c r="DF21" s="19">
        <f>DA21*BJ21</f>
        <v>2.8105709573343268E-2</v>
      </c>
      <c r="DG21" s="13" t="str">
        <f>""</f>
        <v/>
      </c>
      <c r="DH21" s="20">
        <f>V21*$CS$3</f>
        <v>3.4025120882978337</v>
      </c>
      <c r="DI21" s="5">
        <f t="shared" si="24"/>
        <v>6.0070104994249945E-3</v>
      </c>
      <c r="DJ21" s="20">
        <f>CO21</f>
        <v>2.2246742201782452</v>
      </c>
      <c r="DK21" s="77">
        <v>1.3467432950191571</v>
      </c>
      <c r="DL21" s="77">
        <f>BO21</f>
        <v>0</v>
      </c>
      <c r="DM21" s="10">
        <f>DK21*DH21</f>
        <v>4.5823103411367381</v>
      </c>
      <c r="DN21" s="19">
        <f>BR21*DM21</f>
        <v>2.3799649273874797E-2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2.8257031499351681</v>
      </c>
      <c r="DS21" s="10">
        <f>DD21*0.1+DE21*6-DF21*2</f>
        <v>2.3774564514006342</v>
      </c>
      <c r="DT21" s="33">
        <f t="shared" si="25"/>
        <v>5.2031596013358019</v>
      </c>
      <c r="DZ21" t="str">
        <v>SEA</v>
      </c>
      <c r="EA21" t="str">
        <v>Seattle Seahawks</v>
      </c>
      <c r="EB21" t="s">
        <v>349</v>
      </c>
      <c r="EC21" t="str">
        <v>All Other</v>
      </c>
      <c r="ED21" s="10">
        <v>5.2031596013358019</v>
      </c>
      <c r="EE21">
        <v>0</v>
      </c>
      <c r="EF21">
        <v>0</v>
      </c>
      <c r="EG21">
        <v>0.12348352232642196</v>
      </c>
      <c r="EH21">
        <v>16.927667365887888</v>
      </c>
      <c r="EI21">
        <v>2.3799649273874797E-2</v>
      </c>
      <c r="EJ21">
        <v>4.5823103411367381</v>
      </c>
      <c r="EK21">
        <v>0</v>
      </c>
      <c r="EL21">
        <v>2.8105709573343268E-2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SEA</v>
      </c>
      <c r="EA22" t="str">
        <v>Seattle Seahawks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SEA</v>
      </c>
      <c r="EA23" t="str">
        <v>Seattle Seahawks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8.4317032040472171E-4</v>
      </c>
      <c r="G24" s="5">
        <v>7.102272727272727E-3</v>
      </c>
      <c r="H24" s="5">
        <v>0.23835958659665796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8.0610222135156116E-4</v>
      </c>
      <c r="Q24" s="5">
        <f t="shared" si="1"/>
        <v>7.4238503120903007E-3</v>
      </c>
      <c r="R24" s="5">
        <f t="shared" si="1"/>
        <v>0.23794169702776588</v>
      </c>
      <c r="S24" s="5"/>
      <c r="T24" s="5">
        <f t="shared" si="6"/>
        <v>1.0877636216511109E-3</v>
      </c>
      <c r="U24" s="5">
        <f t="shared" si="6"/>
        <v>6.7605936173283105E-3</v>
      </c>
      <c r="V24" s="5">
        <f t="shared" si="6"/>
        <v>0.21293179662376535</v>
      </c>
      <c r="X24" s="5" cm="1">
        <f t="array" ref="X24:AB24">_xlfn.XLOOKUP(CR24,passingRates[Player Name],passingRates[[Comp. %]:[Yds per Att]],{0,0,0,0,0})</f>
        <v>1</v>
      </c>
      <c r="Y24" s="13">
        <v>35</v>
      </c>
      <c r="Z24" s="13">
        <v>0</v>
      </c>
      <c r="AA24" s="13">
        <v>0</v>
      </c>
      <c r="AB24" s="13">
        <v>35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0</v>
      </c>
      <c r="AO24" s="53">
        <f t="shared" si="9"/>
        <v>0.95777777777777784</v>
      </c>
      <c r="AP24" s="52">
        <f>IF($AN24,AE24,Y24*AJ24+(1-AJ24)*AE24)</f>
        <v>33.561538461538461</v>
      </c>
      <c r="AQ24" s="52">
        <f>IF($AN24,AF24,Z24*AK24+(1-AK24)*AF24)</f>
        <v>3.0769230769230764E-2</v>
      </c>
      <c r="AR24" s="52">
        <f>IF($AN24,AG24,AA24*AL24+(1-AL24)*AG24)</f>
        <v>2.2222222222222218E-3</v>
      </c>
      <c r="AS24" s="52">
        <f>IF($AN24,AH24,AB24*AM24+(1-AM24)*AH24)</f>
        <v>32.691111111111113</v>
      </c>
      <c r="AT24" s="56" cm="1">
        <f t="array" ref="AT24:AW24">_xlfn.XLOOKUP(CR24,rushingRates[player_display_name],rushingRates[[Yards per Carry]:[TD per Yard]],{0,0,0,0})</f>
        <v>5.2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5.2432333767926993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0.70869565217391306</v>
      </c>
      <c r="BM24" s="13">
        <v>10.785276073619633</v>
      </c>
      <c r="BN24" s="13">
        <v>4.3478260869565216E-2</v>
      </c>
      <c r="BO24" s="13">
        <v>0</v>
      </c>
      <c r="BP24" s="13">
        <v>5.6882821387940841E-3</v>
      </c>
      <c r="BQ24" s="13">
        <v>7.6434782608695651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0.703721923459387</v>
      </c>
      <c r="CG24" s="13">
        <f>IF($CE24=1,BT24,BZ24*BM24+(1-BZ24)*BT24)</f>
        <v>10.967830504121299</v>
      </c>
      <c r="CH24" s="13">
        <f>IF($CE24=1,BU24,CA24*BN24+(1-CA24)*BU24)</f>
        <v>4.4267612124258879E-2</v>
      </c>
      <c r="CI24" s="13">
        <f>IF($CE24=1,BV24,CB24*BO24+(1-CB24)*BV24)</f>
        <v>5.617977528089886E-4</v>
      </c>
      <c r="CJ24" s="13">
        <f>IF($CE24=1,BW24,CC24*BP24+(1-CC24)*BW24)</f>
        <v>5.7376457291437666E-3</v>
      </c>
      <c r="CK24" s="13">
        <f>IF($CE24=1,BX24,CD24*BQ24+(1-CD24)*BX24)</f>
        <v>7.0308850907776836</v>
      </c>
      <c r="CL24" s="56">
        <f>V24*$CS$3</f>
        <v>120.60957976762127</v>
      </c>
      <c r="CM24" s="10">
        <f t="shared" si="17"/>
        <v>84.875605461698811</v>
      </c>
      <c r="CN24" s="5">
        <f t="shared" si="18"/>
        <v>0.21234829004896039</v>
      </c>
      <c r="CO24" s="19">
        <f t="shared" si="19"/>
        <v>74.73679207763432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Jaxon Smith-Njigba</v>
      </c>
      <c r="CS24" s="10">
        <f>T24*$CS$3</f>
        <v>0.61613490974134577</v>
      </c>
      <c r="CT24" s="18">
        <f>AO24</f>
        <v>0.95777777777777784</v>
      </c>
      <c r="CU24" s="20">
        <f t="shared" si="20"/>
        <v>0.59012032466337783</v>
      </c>
      <c r="CV24" s="21">
        <f t="shared" si="21"/>
        <v>32.691111111111113</v>
      </c>
      <c r="CW24" s="10">
        <f t="shared" si="22"/>
        <v>20.142134793788752</v>
      </c>
      <c r="CX24" s="10">
        <f>CS24*AC24</f>
        <v>9.0905150617575606E-2</v>
      </c>
      <c r="CY24" s="19">
        <f>AA24*CS24</f>
        <v>0</v>
      </c>
      <c r="CZ24" s="13" t="str">
        <f>""</f>
        <v/>
      </c>
      <c r="DA24" s="10">
        <f>$CS$4*U24</f>
        <v>2.7558565676095133</v>
      </c>
      <c r="DB24" s="5">
        <f t="shared" si="23"/>
        <v>6.7605936173283114E-3</v>
      </c>
      <c r="DC24" s="77">
        <f t="shared" si="5"/>
        <v>5.2432333767926993</v>
      </c>
      <c r="DD24" s="10">
        <f>DC24*DA24</f>
        <v>14.449599136943567</v>
      </c>
      <c r="DE24" s="22">
        <f>AX24*DD24</f>
        <v>0.11156686277939581</v>
      </c>
      <c r="DF24" s="19">
        <f>DA24*BJ24</f>
        <v>2.5151233341938186E-3</v>
      </c>
      <c r="DG24" s="13" t="str">
        <f>""</f>
        <v/>
      </c>
      <c r="DH24" s="20">
        <f>V24*$CS$3</f>
        <v>120.60957976762127</v>
      </c>
      <c r="DI24" s="5">
        <f t="shared" si="24"/>
        <v>0.21293179662376532</v>
      </c>
      <c r="DJ24" s="20">
        <f>CO24</f>
        <v>74.73679207763432</v>
      </c>
      <c r="DK24" s="77">
        <v>7.0308850907776836</v>
      </c>
      <c r="DL24" s="77">
        <f>BO24</f>
        <v>0</v>
      </c>
      <c r="DM24" s="10">
        <f>DK24*DH24</f>
        <v>847.99209619313012</v>
      </c>
      <c r="DN24" s="19">
        <f>BR24*DM24</f>
        <v>5.1570931065661485</v>
      </c>
      <c r="DO24" s="19">
        <f>DL24*DJ24</f>
        <v>0</v>
      </c>
      <c r="DP24" s="13" t="str">
        <f>""</f>
        <v/>
      </c>
      <c r="DQ24" s="10">
        <f>CW24*(1/25)+CX24*4-CY24</f>
        <v>1.1693059942218524</v>
      </c>
      <c r="DR24" s="10">
        <f>DN24*6+DM24*0.1+DJ24*1-DO24*2</f>
        <v>190.47856033634423</v>
      </c>
      <c r="DS24" s="10">
        <f>DD24*0.1+DE24*6-DF24*2</f>
        <v>2.1093308437023439</v>
      </c>
      <c r="DT24" s="33">
        <f t="shared" si="25"/>
        <v>193.75719717426841</v>
      </c>
      <c r="DZ24" t="str">
        <v>SEA</v>
      </c>
      <c r="EA24" t="str">
        <v>Seattle Seahawks</v>
      </c>
      <c r="EB24" t="s">
        <v>350</v>
      </c>
      <c r="EC24" t="str">
        <v>Jaxon Smith-Njigba</v>
      </c>
      <c r="ED24" s="10">
        <v>193.75719717426841</v>
      </c>
      <c r="EE24">
        <v>9.0905150617575606E-2</v>
      </c>
      <c r="EF24">
        <v>20.142134793788752</v>
      </c>
      <c r="EG24">
        <v>0.11156686277939581</v>
      </c>
      <c r="EH24">
        <v>14.449599136943567</v>
      </c>
      <c r="EI24">
        <v>5.1570931065661485</v>
      </c>
      <c r="EJ24">
        <v>847.99209619313012</v>
      </c>
      <c r="EK24">
        <v>0</v>
      </c>
      <c r="EL24">
        <v>2.5151233341938186E-3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7.1832629972164858E-4</v>
      </c>
      <c r="G25" s="5">
        <v>1.049215764937279E-2</v>
      </c>
      <c r="H25" s="5">
        <v>0.24852266043138455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6.6887474326978932E-4</v>
      </c>
      <c r="Q25" s="5">
        <f t="shared" si="1"/>
        <v>1.0028124561139563E-2</v>
      </c>
      <c r="R25" s="5">
        <f t="shared" si="1"/>
        <v>0.23944989050920104</v>
      </c>
      <c r="S25" s="5"/>
      <c r="T25" s="5">
        <f t="shared" si="6"/>
        <v>9.0258728223103167E-4</v>
      </c>
      <c r="U25" s="5">
        <f t="shared" si="6"/>
        <v>9.1321985292998654E-3</v>
      </c>
      <c r="V25" s="5">
        <f t="shared" si="6"/>
        <v>0.21428146484782937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5.2272727272727275</v>
      </c>
      <c r="AU25" s="13">
        <v>4.5454545454545456E-2</v>
      </c>
      <c r="AV25" s="13">
        <v>0</v>
      </c>
      <c r="AW25" s="13">
        <v>8.6956521739130436E-3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5.2806374085684435</v>
      </c>
      <c r="BI25" s="13">
        <f t="shared" si="13"/>
        <v>4.5276907001044933E-2</v>
      </c>
      <c r="BJ25" s="13">
        <f t="shared" si="14"/>
        <v>4.5977011494252861E-4</v>
      </c>
      <c r="BK25" s="13">
        <f t="shared" si="15"/>
        <v>8.5842673236406538E-3</v>
      </c>
      <c r="BL25" s="55" cm="1">
        <f t="array" ref="BL25:BQ25">_xlfn.XLOOKUP(CR25,Receiving[Player Name],Receiving[[Rep Conv %]:[Yards per Target]],{0,0,0,0,0,0})</f>
        <v>0.71893491124260356</v>
      </c>
      <c r="BM25" s="13">
        <v>12.043209876543211</v>
      </c>
      <c r="BN25" s="13">
        <v>6.2130177514792898E-2</v>
      </c>
      <c r="BO25" s="13">
        <v>4.11522633744856E-3</v>
      </c>
      <c r="BP25" s="13">
        <v>7.1758072783188109E-3</v>
      </c>
      <c r="BQ25" s="13">
        <v>8.6582840236686387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0.71139003154304403</v>
      </c>
      <c r="CG25" s="13">
        <f>IF($CE25=1,BT25,BZ25*BM25+(1-BZ25)*BT25)</f>
        <v>12.133649122807018</v>
      </c>
      <c r="CH25" s="13">
        <f>IF($CE25=1,BU25,CA25*BN25+(1-CA25)*BU25)</f>
        <v>6.1102679444204701E-2</v>
      </c>
      <c r="CI25" s="13">
        <f>IF($CE25=1,BV25,CB25*BO25+(1-CB25)*BV25)</f>
        <v>4.2066276803118911E-3</v>
      </c>
      <c r="CJ25" s="13">
        <f>IF($CE25=1,BW25,CC25*BP25+(1-CC25)*BW25)</f>
        <v>7.0806181965276513E-3</v>
      </c>
      <c r="CK25" s="13">
        <f>IF($CE25=1,BX25,CD25*BQ25+(1-CD25)*BX25)</f>
        <v>7.9478591300737049</v>
      </c>
      <c r="CL25" s="56">
        <f>V25*$CS$3</f>
        <v>121.37406360663051</v>
      </c>
      <c r="CM25" s="10">
        <f t="shared" si="17"/>
        <v>86.344298937628309</v>
      </c>
      <c r="CN25" s="5">
        <f t="shared" si="18"/>
        <v>0.21602277986877594</v>
      </c>
      <c r="CO25" s="19">
        <f t="shared" si="19"/>
        <v>76.030042810153148</v>
      </c>
      <c r="CP25" s="65"/>
      <c r="CR25" t="str">
        <v>Cooper Kupp</v>
      </c>
      <c r="CS25" s="10">
        <f>T25*$CS$3</f>
        <v>0.51124667400347357</v>
      </c>
      <c r="CT25" s="18">
        <f>AO25</f>
        <v>0.4</v>
      </c>
      <c r="CU25" s="20">
        <f t="shared" si="20"/>
        <v>0.20449866960138943</v>
      </c>
      <c r="CV25" s="21">
        <f t="shared" si="21"/>
        <v>5.9</v>
      </c>
      <c r="CW25" s="10">
        <f t="shared" si="22"/>
        <v>3.0163553766204942</v>
      </c>
      <c r="CX25" s="10">
        <f>CS25*AC25</f>
        <v>7.5429837148053472E-2</v>
      </c>
      <c r="CY25" s="19">
        <f>AA25*CS25</f>
        <v>0</v>
      </c>
      <c r="CZ25" s="13" t="str">
        <f>""</f>
        <v/>
      </c>
      <c r="DA25" s="10">
        <f>$CS$4*U25</f>
        <v>3.7226064334318947</v>
      </c>
      <c r="DB25" s="5">
        <f t="shared" si="23"/>
        <v>9.1321985292998672E-3</v>
      </c>
      <c r="DC25" s="77">
        <f t="shared" si="5"/>
        <v>5.2806374085684435</v>
      </c>
      <c r="DD25" s="10">
        <f>DC25*DA25</f>
        <v>19.657734789758017</v>
      </c>
      <c r="DE25" s="22">
        <f>AX25*DD25</f>
        <v>0.15177942163360189</v>
      </c>
      <c r="DF25" s="19">
        <f>DA25*BJ25</f>
        <v>1.7115431877847787E-3</v>
      </c>
      <c r="DG25" s="13" t="str">
        <f>""</f>
        <v/>
      </c>
      <c r="DH25" s="20">
        <f>V25*$CS$3</f>
        <v>121.37406360663051</v>
      </c>
      <c r="DI25" s="5">
        <f t="shared" si="24"/>
        <v>0.21428146484782931</v>
      </c>
      <c r="DJ25" s="20">
        <f>CO25</f>
        <v>76.030042810153148</v>
      </c>
      <c r="DK25" s="77">
        <v>7.9478591300737049</v>
      </c>
      <c r="DL25" s="77">
        <f>BO25</f>
        <v>4.11522633744856E-3</v>
      </c>
      <c r="DM25" s="10">
        <f>DK25*DH25</f>
        <v>964.66395959010492</v>
      </c>
      <c r="DN25" s="19">
        <f>BR25*DM25</f>
        <v>5.8666370576901121</v>
      </c>
      <c r="DO25" s="19">
        <f>DL25*DJ25</f>
        <v>0.31288083460968374</v>
      </c>
      <c r="DP25" s="13" t="str">
        <f>""</f>
        <v/>
      </c>
      <c r="DQ25" s="10">
        <f>CW25*(1/25)+CX25*4-CY25</f>
        <v>0.42237356365703366</v>
      </c>
      <c r="DR25" s="10">
        <f>DN25*6+DM25*0.1+DJ25*1-DO25*2</f>
        <v>207.07049944608494</v>
      </c>
      <c r="DS25" s="10">
        <f>DD25*0.1+DE25*6-DF25*2</f>
        <v>2.8730269224018432</v>
      </c>
      <c r="DT25" s="33">
        <f t="shared" si="25"/>
        <v>210.3658999321438</v>
      </c>
      <c r="DZ25" t="str">
        <v>SEA</v>
      </c>
      <c r="EA25" t="str">
        <v>Seattle Seahawks</v>
      </c>
      <c r="EB25" t="s">
        <v>350</v>
      </c>
      <c r="EC25" t="str">
        <v>Cooper Kupp</v>
      </c>
      <c r="ED25" s="10">
        <v>210.3658999321438</v>
      </c>
      <c r="EE25">
        <v>7.5429837148053472E-2</v>
      </c>
      <c r="EF25">
        <v>3.0163553766204942</v>
      </c>
      <c r="EG25">
        <v>0.15177942163360189</v>
      </c>
      <c r="EH25">
        <v>19.657734789758017</v>
      </c>
      <c r="EI25">
        <v>5.8666370576901121</v>
      </c>
      <c r="EJ25">
        <v>964.66395959010492</v>
      </c>
      <c r="EK25">
        <v>0</v>
      </c>
      <c r="EL25">
        <v>0.31459237779746851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1.8346077169606584E-3</v>
      </c>
      <c r="H26" s="5">
        <v>0.13330902099532538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2.1246740767584464E-3</v>
      </c>
      <c r="R26" s="5">
        <f t="shared" si="1"/>
        <v>0.13049065744194269</v>
      </c>
      <c r="S26" s="5"/>
      <c r="T26" s="5">
        <f t="shared" si="6"/>
        <v>3.020127837889893E-5</v>
      </c>
      <c r="U26" s="5">
        <f t="shared" si="6"/>
        <v>1.9348528591481863E-3</v>
      </c>
      <c r="V26" s="5">
        <f t="shared" si="6"/>
        <v>0.11677486745203308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2.3333333333333335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2.6997159090909091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0.50773993808049533</v>
      </c>
      <c r="BM26" s="13">
        <v>17.871951219512194</v>
      </c>
      <c r="BN26" s="13">
        <v>6.1919504643962849E-2</v>
      </c>
      <c r="BO26" s="13">
        <v>1.2195121951219513E-2</v>
      </c>
      <c r="BP26" s="13">
        <v>6.823609689525759E-3</v>
      </c>
      <c r="BQ26" s="13">
        <v>9.0743034055727563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0.5195280771237788</v>
      </c>
      <c r="CG26" s="13">
        <f>IF($CE26=1,BT26,BZ26*BM26+(1-BZ26)*BT26)</f>
        <v>17.32803887112544</v>
      </c>
      <c r="CH26" s="13">
        <f>IF($CE26=1,BU26,CA26*BN26+(1-CA26)*BU26)</f>
        <v>6.0336682060271485E-2</v>
      </c>
      <c r="CI26" s="13">
        <f>IF($CE26=1,BV26,CB26*BO26+(1-CB26)*BV26)</f>
        <v>1.144509332417268E-2</v>
      </c>
      <c r="CJ26" s="13">
        <f>IF($CE26=1,BW26,CC26*BP26+(1-CC26)*BW26)</f>
        <v>6.7338154932628262E-3</v>
      </c>
      <c r="CK26" s="13">
        <f>IF($CE26=1,BX26,CD26*BQ26+(1-CD26)*BX26)</f>
        <v>8.3267141628847483</v>
      </c>
      <c r="CL26" s="56">
        <f>V26*$CS$3</f>
        <v>66.144032568771593</v>
      </c>
      <c r="CM26" s="10">
        <f t="shared" si="17"/>
        <v>34.363682053666501</v>
      </c>
      <c r="CN26" s="5">
        <f t="shared" si="18"/>
        <v>8.5973691547627587E-2</v>
      </c>
      <c r="CO26" s="19">
        <f t="shared" si="19"/>
        <v>30.258769250556384</v>
      </c>
      <c r="CP26" s="65"/>
      <c r="CR26" t="str">
        <v>Marquez Valdes-Scantling</v>
      </c>
      <c r="CS26" s="10">
        <f>T26*$CS$3</f>
        <v>1.7106714692123152E-2</v>
      </c>
      <c r="CT26" s="18">
        <f>AO26</f>
        <v>0.45833333333333337</v>
      </c>
      <c r="CU26" s="20">
        <f t="shared" si="20"/>
        <v>7.8405775672231118E-3</v>
      </c>
      <c r="CV26" s="21">
        <f t="shared" si="21"/>
        <v>10.541666666666668</v>
      </c>
      <c r="CW26" s="10">
        <f t="shared" si="22"/>
        <v>0.18033328404613158</v>
      </c>
      <c r="CX26" s="10">
        <f>CS26*AC26</f>
        <v>2.5239415119525962E-3</v>
      </c>
      <c r="CY26" s="19">
        <f>AA26*CS26</f>
        <v>0</v>
      </c>
      <c r="CZ26" s="13" t="str">
        <f>""</f>
        <v/>
      </c>
      <c r="DA26" s="10">
        <f>$CS$4*U26</f>
        <v>0.78871431431324124</v>
      </c>
      <c r="DB26" s="5">
        <f t="shared" si="23"/>
        <v>1.9348528591481865E-3</v>
      </c>
      <c r="DC26" s="77">
        <f t="shared" si="5"/>
        <v>2.6997159090909091</v>
      </c>
      <c r="DD26" s="10">
        <f>DC26*DA26</f>
        <v>2.1293045820791852</v>
      </c>
      <c r="DE26" s="22">
        <f>AX26*DD26</f>
        <v>1.6440582875201944E-2</v>
      </c>
      <c r="DF26" s="19">
        <f>DA26*BJ26</f>
        <v>2.2406656656626166E-4</v>
      </c>
      <c r="DG26" s="13" t="str">
        <f>""</f>
        <v/>
      </c>
      <c r="DH26" s="20">
        <f>V26*$CS$3</f>
        <v>66.144032568771593</v>
      </c>
      <c r="DI26" s="5">
        <f t="shared" si="24"/>
        <v>0.11677486745203305</v>
      </c>
      <c r="DJ26" s="20">
        <f>CO26</f>
        <v>30.258769250556384</v>
      </c>
      <c r="DK26" s="77">
        <v>8.3267141628847483</v>
      </c>
      <c r="DL26" s="77">
        <f>BO26</f>
        <v>1.2195121951219513E-2</v>
      </c>
      <c r="DM26" s="10">
        <f>DK26*DH26</f>
        <v>550.76245278070053</v>
      </c>
      <c r="DN26" s="19">
        <f>BR26*DM26</f>
        <v>3.3494808045285471</v>
      </c>
      <c r="DO26" s="19">
        <f>DL26*DJ26</f>
        <v>0.36900938110434617</v>
      </c>
      <c r="DP26" s="13" t="str">
        <f>""</f>
        <v/>
      </c>
      <c r="DQ26" s="10">
        <f>CW26*(1/25)+CX26*4-CY26</f>
        <v>1.7309097409655649E-2</v>
      </c>
      <c r="DR26" s="10">
        <f>DN26*6+DM26*0.1+DJ26*1-DO26*2</f>
        <v>104.69388059358903</v>
      </c>
      <c r="DS26" s="10">
        <f>DD26*0.1+DE26*6-DF26*2</f>
        <v>0.31112582232599767</v>
      </c>
      <c r="DT26" s="33">
        <f t="shared" si="25"/>
        <v>105.02231551332467</v>
      </c>
      <c r="DZ26" t="str">
        <v>SEA</v>
      </c>
      <c r="EA26" t="str">
        <v>Seattle Seahawks</v>
      </c>
      <c r="EB26" t="s">
        <v>350</v>
      </c>
      <c r="EC26" t="str">
        <v>Marquez Valdes-Scantling</v>
      </c>
      <c r="ED26" s="10">
        <v>105.02231551332467</v>
      </c>
      <c r="EE26">
        <v>2.5239415119525962E-3</v>
      </c>
      <c r="EF26">
        <v>0.18033328404613158</v>
      </c>
      <c r="EG26">
        <v>1.6440582875201944E-2</v>
      </c>
      <c r="EH26">
        <v>2.1293045820791852</v>
      </c>
      <c r="EI26">
        <v>3.3494808045285471</v>
      </c>
      <c r="EJ26">
        <v>550.76245278070053</v>
      </c>
      <c r="EK26">
        <v>0</v>
      </c>
      <c r="EL26">
        <v>0.36923344767091243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2.5167731982415784E-4</v>
      </c>
      <c r="U27" s="5">
        <f t="shared" si="6"/>
        <v>3.699685194604581E-3</v>
      </c>
      <c r="V27" s="5">
        <f t="shared" si="6"/>
        <v>5.3828912942193573E-2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6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5.9824503311258281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0.70588235294117652</v>
      </c>
      <c r="BM27" s="13">
        <v>8.9791666666666661</v>
      </c>
      <c r="BN27" s="13">
        <v>2.9411764705882353E-2</v>
      </c>
      <c r="BO27" s="13">
        <v>0</v>
      </c>
      <c r="BP27" s="13">
        <v>4.6403712296983757E-3</v>
      </c>
      <c r="BQ27" s="13">
        <v>6.3382352941176467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0.69639974449799669</v>
      </c>
      <c r="CG27" s="13">
        <f>IF($CE27=1,BT27,BZ27*BM27+(1-BZ27)*BT27)</f>
        <v>9.3040609854604188</v>
      </c>
      <c r="CH27" s="13">
        <f>IF($CE27=1,BU27,CA27*BN27+(1-CA27)*BU27)</f>
        <v>3.0912838975669238E-2</v>
      </c>
      <c r="CI27" s="13">
        <f>IF($CE27=1,BV27,CB27*BO27+(1-CB27)*BV27)</f>
        <v>6.7851373182552493E-4</v>
      </c>
      <c r="CJ27" s="13">
        <f>IF($CE27=1,BW27,CC27*BP27+(1-CC27)*BW27)</f>
        <v>4.7708487185765544E-3</v>
      </c>
      <c r="CK27" s="13">
        <f>IF($CE27=1,BX27,CD27*BQ27+(1-CD27)*BX27)</f>
        <v>5.8680628147866578</v>
      </c>
      <c r="CL27" s="56">
        <f>V27*$CS$3</f>
        <v>30.489962853115905</v>
      </c>
      <c r="CM27" s="10">
        <f t="shared" si="17"/>
        <v>21.233202340663325</v>
      </c>
      <c r="CN27" s="5">
        <f t="shared" si="18"/>
        <v>5.3122851787350239E-2</v>
      </c>
      <c r="CO27" s="19">
        <f t="shared" si="19"/>
        <v>18.696790671998244</v>
      </c>
      <c r="CP27" s="65"/>
      <c r="CR27" t="str">
        <v>Steven Sims</v>
      </c>
      <c r="CS27" s="10">
        <f>T27*$CS$3</f>
        <v>0.142555955767693</v>
      </c>
      <c r="CT27" s="18">
        <f>AO27</f>
        <v>0.58823529411764708</v>
      </c>
      <c r="CU27" s="20">
        <f t="shared" si="20"/>
        <v>8.3856444569231178E-2</v>
      </c>
      <c r="CV27" s="21">
        <f t="shared" si="21"/>
        <v>7.2352941176470598</v>
      </c>
      <c r="CW27" s="10">
        <f t="shared" si="22"/>
        <v>1.0314342682015436</v>
      </c>
      <c r="CX27" s="10">
        <f>CS27*AC27</f>
        <v>2.1032845932938311E-2</v>
      </c>
      <c r="CY27" s="19">
        <f>AA27*CS27</f>
        <v>0</v>
      </c>
      <c r="CZ27" s="13" t="str">
        <f>""</f>
        <v/>
      </c>
      <c r="DA27" s="10">
        <f>$CS$4*U27</f>
        <v>1.5081222624453425</v>
      </c>
      <c r="DB27" s="5">
        <f t="shared" si="23"/>
        <v>3.6996851946045814E-3</v>
      </c>
      <c r="DC27" s="77">
        <f t="shared" si="5"/>
        <v>5.9824503311258281</v>
      </c>
      <c r="DD27" s="10">
        <f>DC27*DA27</f>
        <v>9.0222665283443728</v>
      </c>
      <c r="DE27" s="22">
        <f>AX27*DD27</f>
        <v>6.9661861355957949E-2</v>
      </c>
      <c r="DF27" s="19">
        <f>DA27*BJ27</f>
        <v>9.9875646519559098E-4</v>
      </c>
      <c r="DG27" s="13" t="str">
        <f>""</f>
        <v/>
      </c>
      <c r="DH27" s="20">
        <f>V27*$CS$3</f>
        <v>30.489962853115905</v>
      </c>
      <c r="DI27" s="5">
        <f t="shared" si="24"/>
        <v>5.3828912942193559E-2</v>
      </c>
      <c r="DJ27" s="20">
        <f>CO27</f>
        <v>18.696790671998244</v>
      </c>
      <c r="DK27" s="77">
        <v>5.8680628147866578</v>
      </c>
      <c r="DL27" s="77">
        <f>BO27</f>
        <v>0</v>
      </c>
      <c r="DM27" s="10">
        <f>DK27*DH27</f>
        <v>178.91701724259596</v>
      </c>
      <c r="DN27" s="19">
        <f>BR27*DM27</f>
        <v>1.0880899956631498</v>
      </c>
      <c r="DO27" s="19">
        <f>DL27*DJ27</f>
        <v>0</v>
      </c>
      <c r="DP27" s="13" t="str">
        <f>""</f>
        <v/>
      </c>
      <c r="DQ27" s="10">
        <f>CW27*(1/25)+CX27*4-CY27</f>
        <v>0.12538875445981498</v>
      </c>
      <c r="DR27" s="10">
        <f>DN27*6+DM27*0.1+DJ27*1-DO27*2</f>
        <v>43.117032370236743</v>
      </c>
      <c r="DS27" s="10">
        <f>DD27*0.1+DE27*6-DF27*2</f>
        <v>1.3182003080397939</v>
      </c>
      <c r="DT27" s="33">
        <f t="shared" si="25"/>
        <v>44.560621432736347</v>
      </c>
      <c r="DZ27" t="str">
        <v>SEA</v>
      </c>
      <c r="EA27" t="str">
        <v>Seattle Seahawks</v>
      </c>
      <c r="EB27" t="s">
        <v>350</v>
      </c>
      <c r="EC27" t="str">
        <v>Steven Sims</v>
      </c>
      <c r="ED27" s="10">
        <v>44.560621432736347</v>
      </c>
      <c r="EE27">
        <v>2.1032845932938311E-2</v>
      </c>
      <c r="EF27">
        <v>1.0314342682015436</v>
      </c>
      <c r="EG27">
        <v>6.9661861355957949E-2</v>
      </c>
      <c r="EH27">
        <v>9.0222665283443728</v>
      </c>
      <c r="EI27">
        <v>1.0880899956631498</v>
      </c>
      <c r="EJ27">
        <v>178.91701724259596</v>
      </c>
      <c r="EK27">
        <v>0</v>
      </c>
      <c r="EL27">
        <v>9.9875646519559098E-4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7.3155840571758438E-5</v>
      </c>
      <c r="U28" s="5">
        <f t="shared" si="6"/>
        <v>1.3142854421747316E-3</v>
      </c>
      <c r="V28" s="5">
        <f t="shared" si="6"/>
        <v>1.6706050756260787E-2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9.4627002318933169</v>
      </c>
      <c r="CM28" s="10">
        <f t="shared" si="17"/>
        <v>5.452326589782813</v>
      </c>
      <c r="CN28" s="5">
        <f t="shared" si="18"/>
        <v>1.3641048235600842E-2</v>
      </c>
      <c r="CO28" s="19">
        <f t="shared" si="19"/>
        <v>4.8010190497414458</v>
      </c>
      <c r="CP28" s="65"/>
      <c r="CR28" t="str">
        <v>All Other</v>
      </c>
      <c r="CS28" s="10">
        <f>T28*$CS$3</f>
        <v>4.1437189413739792E-2</v>
      </c>
      <c r="CT28" s="18">
        <f>AO28</f>
        <v>0.375</v>
      </c>
      <c r="CU28" s="20">
        <f t="shared" si="20"/>
        <v>1.5538946030152422E-2</v>
      </c>
      <c r="CV28" s="21">
        <f t="shared" si="21"/>
        <v>9.75</v>
      </c>
      <c r="CW28" s="10">
        <f t="shared" si="22"/>
        <v>0.40401259678396295</v>
      </c>
      <c r="CX28" s="10">
        <f>CS28*AC28</f>
        <v>6.1136836839943958E-3</v>
      </c>
      <c r="CY28" s="19">
        <f>AA28*CS28</f>
        <v>0</v>
      </c>
      <c r="CZ28" s="13" t="str">
        <f>""</f>
        <v/>
      </c>
      <c r="DA28" s="10">
        <f>$CS$4*U28</f>
        <v>0.53574913277543856</v>
      </c>
      <c r="DB28" s="5">
        <f t="shared" si="23"/>
        <v>1.3142854421747318E-3</v>
      </c>
      <c r="DC28" s="77">
        <f t="shared" si="5"/>
        <v>6.1091954022988508</v>
      </c>
      <c r="DD28" s="10">
        <f>DC28*DA28</f>
        <v>3.2729961387373057</v>
      </c>
      <c r="DE28" s="22">
        <f>AX28*DD28</f>
        <v>2.5271144730540731E-2</v>
      </c>
      <c r="DF28" s="19">
        <f>DA28*BJ28</f>
        <v>3.0790180044565434E-3</v>
      </c>
      <c r="DG28" s="13" t="str">
        <f>""</f>
        <v/>
      </c>
      <c r="DH28" s="20">
        <f>V28*$CS$3</f>
        <v>9.4627002318933169</v>
      </c>
      <c r="DI28" s="5">
        <f t="shared" si="24"/>
        <v>1.6706050756260783E-2</v>
      </c>
      <c r="DJ28" s="20">
        <f>CO28</f>
        <v>4.8010190497414458</v>
      </c>
      <c r="DK28" s="77">
        <v>1.7355343771272975</v>
      </c>
      <c r="DL28" s="77">
        <f>BO28</f>
        <v>0</v>
      </c>
      <c r="DM28" s="10">
        <f>DK28*DH28</f>
        <v>16.4228415529013</v>
      </c>
      <c r="DN28" s="19">
        <f>BR28*DM28</f>
        <v>9.9876075900837538E-2</v>
      </c>
      <c r="DO28" s="19">
        <f>DL28*DJ28</f>
        <v>0</v>
      </c>
      <c r="DP28" s="13" t="str">
        <f>""</f>
        <v/>
      </c>
      <c r="DQ28" s="10">
        <f>CW28*(1/25)+CX28*4-CY28</f>
        <v>4.0615238607336103E-2</v>
      </c>
      <c r="DR28" s="10">
        <f>DN28*6+DM28*0.1+DJ28*1-DO28*2</f>
        <v>7.0425596604366012</v>
      </c>
      <c r="DS28" s="10">
        <f>DD28*0.1+DE28*6-DF28*2</f>
        <v>0.47276844624806191</v>
      </c>
      <c r="DT28" s="33">
        <f t="shared" si="25"/>
        <v>7.5559433452919995</v>
      </c>
      <c r="DZ28" t="str">
        <v>SEA</v>
      </c>
      <c r="EA28" t="str">
        <v>Seattle Seahawks</v>
      </c>
      <c r="EB28" t="s">
        <v>350</v>
      </c>
      <c r="EC28" t="str">
        <v>All Other</v>
      </c>
      <c r="ED28" s="10">
        <v>7.5559433452919995</v>
      </c>
      <c r="EE28">
        <v>6.1136836839943958E-3</v>
      </c>
      <c r="EF28">
        <v>0.40401259678396295</v>
      </c>
      <c r="EG28">
        <v>2.5271144730540731E-2</v>
      </c>
      <c r="EH28">
        <v>3.2729961387373057</v>
      </c>
      <c r="EI28">
        <v>9.9876075900837538E-2</v>
      </c>
      <c r="EJ28">
        <v>16.4228415529013</v>
      </c>
      <c r="EK28">
        <v>0</v>
      </c>
      <c r="EL28">
        <v>3.0790180044565434E-3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SEA</v>
      </c>
      <c r="EA29" t="str">
        <v>Seattle Seahawks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SEA</v>
      </c>
      <c r="EA30" t="str">
        <v>Seattle Seahawks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0.13745797783944635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0.13784924047725589</v>
      </c>
      <c r="S31" s="5"/>
      <c r="T31" s="5">
        <f t="shared" si="6"/>
        <v>6.7113951953108732E-6</v>
      </c>
      <c r="U31" s="5">
        <f t="shared" si="6"/>
        <v>2.5113757115693345E-4</v>
      </c>
      <c r="V31" s="5">
        <f t="shared" si="6"/>
        <v>0.1233599945057901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0.73521126760563382</v>
      </c>
      <c r="BM31" s="13">
        <v>10.551724137931034</v>
      </c>
      <c r="BN31" s="13">
        <v>3.3802816901408447E-2</v>
      </c>
      <c r="BO31" s="13">
        <v>0</v>
      </c>
      <c r="BP31" s="13">
        <v>4.3572984749455342E-3</v>
      </c>
      <c r="BQ31" s="13">
        <v>7.7577464788732398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0.73126339353324254</v>
      </c>
      <c r="CG31" s="13">
        <f>IF($CE31=1,BT31,BZ31*BM31+(1-BZ31)*BT31)</f>
        <v>10.563504151087942</v>
      </c>
      <c r="CH31" s="13">
        <f>IF($CE31=1,BU31,CA31*BN31+(1-CA31)*BU31)</f>
        <v>3.5462857791912765E-2</v>
      </c>
      <c r="CI31" s="13">
        <f>IF($CE31=1,BV31,CB31*BO31+(1-CB31)*BV31)</f>
        <v>6.8823955566288321E-4</v>
      </c>
      <c r="CJ31" s="13">
        <f>IF($CE31=1,BW31,CC31*BP31+(1-CC31)*BW31)</f>
        <v>4.6005704947061164E-3</v>
      </c>
      <c r="CK31" s="13">
        <f>IF($CE31=1,BX31,CD31*BQ31+(1-CD31)*BX31)</f>
        <v>7.1257052287159333</v>
      </c>
      <c r="CL31" s="56">
        <f>V31*$CS$3</f>
        <v>69.874003476185536</v>
      </c>
      <c r="CM31" s="10">
        <f t="shared" si="17"/>
        <v>51.096300901749018</v>
      </c>
      <c r="CN31" s="5">
        <f t="shared" si="18"/>
        <v>0.12783663887039784</v>
      </c>
      <c r="CO31" s="19">
        <f t="shared" si="19"/>
        <v>44.992593521509846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Noah Fant</v>
      </c>
      <c r="CS31" s="10">
        <f>T31*$CS$3</f>
        <v>3.8014921538051453E-3</v>
      </c>
      <c r="CT31" s="18">
        <f>AO31</f>
        <v>0.52631578947368418</v>
      </c>
      <c r="CU31" s="20">
        <f t="shared" si="20"/>
        <v>2.000785344107971E-3</v>
      </c>
      <c r="CV31" s="21">
        <f t="shared" si="21"/>
        <v>7.1578947368421053</v>
      </c>
      <c r="CW31" s="10">
        <f t="shared" si="22"/>
        <v>2.7210680679868409E-2</v>
      </c>
      <c r="CX31" s="10">
        <f>CS31*AC31</f>
        <v>1.7279509790023387E-4</v>
      </c>
      <c r="CY31" s="19">
        <f>AA31*CS31</f>
        <v>0</v>
      </c>
      <c r="CZ31" s="13" t="str">
        <f>""</f>
        <v/>
      </c>
      <c r="DA31" s="10">
        <f>$CS$4*U31</f>
        <v>0.10237253768254809</v>
      </c>
      <c r="DB31" s="5">
        <f t="shared" si="23"/>
        <v>2.5113757115693351E-4</v>
      </c>
      <c r="DC31" s="77">
        <f t="shared" si="5"/>
        <v>4.3609756097560979</v>
      </c>
      <c r="DD31" s="10">
        <f>DC31*DA31</f>
        <v>0.44644413994242926</v>
      </c>
      <c r="DE31" s="22">
        <f>AX31*DD31</f>
        <v>9.7329054205458516E-3</v>
      </c>
      <c r="DF31" s="19">
        <f>DA31*BJ31</f>
        <v>9.987564651955912E-4</v>
      </c>
      <c r="DG31" s="13" t="str">
        <f>""</f>
        <v/>
      </c>
      <c r="DH31" s="20">
        <f>V31*$CS$3</f>
        <v>69.874003476185536</v>
      </c>
      <c r="DI31" s="5">
        <f t="shared" si="24"/>
        <v>0.12335999450579006</v>
      </c>
      <c r="DJ31" s="20">
        <f>CO31</f>
        <v>44.992593521509846</v>
      </c>
      <c r="DK31" s="77">
        <v>7.1257052287159333</v>
      </c>
      <c r="DL31" s="77">
        <f>BO31</f>
        <v>0</v>
      </c>
      <c r="DM31" s="10">
        <f>DK31*DH31</f>
        <v>497.90155192157056</v>
      </c>
      <c r="DN31" s="19">
        <f>BR31*DM31</f>
        <v>3.6049434880619642</v>
      </c>
      <c r="DO31" s="19">
        <f>DL31*DJ31</f>
        <v>0</v>
      </c>
      <c r="DP31" s="13" t="str">
        <f>""</f>
        <v/>
      </c>
      <c r="DQ31" s="10">
        <f>CW31*(1/25)+CX31*4-CY31</f>
        <v>1.7796076187956719E-3</v>
      </c>
      <c r="DR31" s="10">
        <f>DN31*6+DM31*0.1+DJ31*1-DO31*2</f>
        <v>116.4124096420387</v>
      </c>
      <c r="DS31" s="10">
        <f>DD31*0.1+DE31*6-DF31*2</f>
        <v>0.10104433358712686</v>
      </c>
      <c r="DT31" s="33">
        <f t="shared" si="25"/>
        <v>116.51523358324462</v>
      </c>
      <c r="DZ31" t="str">
        <v>SEA</v>
      </c>
      <c r="EA31" t="str">
        <v>Seattle Seahawks</v>
      </c>
      <c r="EB31" t="s">
        <v>351</v>
      </c>
      <c r="EC31" t="str">
        <v>Noah Fant</v>
      </c>
      <c r="ED31" s="10">
        <v>116.51523358324462</v>
      </c>
      <c r="EE31">
        <v>1.7279509790023387E-4</v>
      </c>
      <c r="EF31">
        <v>2.7210680679868409E-2</v>
      </c>
      <c r="EG31">
        <v>9.7329054205458516E-3</v>
      </c>
      <c r="EH31">
        <v>0.44644413994242926</v>
      </c>
      <c r="EI31">
        <v>3.6049434880619642</v>
      </c>
      <c r="EJ31">
        <v>497.90155192157056</v>
      </c>
      <c r="EK31">
        <v>0</v>
      </c>
      <c r="EL31">
        <v>9.987564651955912E-4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3.3556975976554377E-5</v>
      </c>
      <c r="U32" s="5">
        <f t="shared" si="6"/>
        <v>4.5327268940519705E-4</v>
      </c>
      <c r="V32" s="5">
        <f t="shared" si="6"/>
        <v>4.6453342244882151E-2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1</v>
      </c>
      <c r="CF32" s="56">
        <f>IF($CE32=1,BS32,BY32*BL32+(1-BY32)*BS32)</f>
        <v>0.70990619995424387</v>
      </c>
      <c r="CG32" s="13">
        <f>IF($CE32=1,BT32,BZ32*BM32+(1-BZ32)*BT32)</f>
        <v>10.023847889139542</v>
      </c>
      <c r="CH32" s="13">
        <f>IF($CE32=1,BU32,CA32*BN32+(1-CA32)*BU32)</f>
        <v>5.1933196064973687E-2</v>
      </c>
      <c r="CI32" s="13">
        <f>IF($CE32=1,BV32,CB32*BO32+(1-CB32)*BV32)</f>
        <v>6.123106670963583E-3</v>
      </c>
      <c r="CJ32" s="13">
        <f>IF($CE32=1,BW32,CC32*BP32+(1-CC32)*BW32)</f>
        <v>7.2980967078189298E-3</v>
      </c>
      <c r="CK32" s="13">
        <f>IF($CE32=1,BX32,CD32*BQ32+(1-CD32)*BX32)</f>
        <v>1.4086368030937801</v>
      </c>
      <c r="CL32" s="56">
        <f>V32*$CS$3</f>
        <v>26.312266067318781</v>
      </c>
      <c r="CM32" s="10">
        <f t="shared" si="17"/>
        <v>18.679240816035271</v>
      </c>
      <c r="CN32" s="5">
        <f t="shared" si="18"/>
        <v>4.6733155246683603E-2</v>
      </c>
      <c r="CO32" s="19">
        <f t="shared" si="19"/>
        <v>16.44791255911645</v>
      </c>
      <c r="CP32" s="65"/>
      <c r="CR32" t="str">
        <v>AJ Barner</v>
      </c>
      <c r="CS32" s="10">
        <f>T32*$CS$3</f>
        <v>1.9007460769025732E-2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8.6397548950116964E-4</v>
      </c>
      <c r="CY32" s="19">
        <f>AA32*CS32</f>
        <v>0</v>
      </c>
      <c r="CZ32" s="13" t="str">
        <f>""</f>
        <v/>
      </c>
      <c r="DA32" s="10">
        <f>$CS$4*U32</f>
        <v>0.18476994606118438</v>
      </c>
      <c r="DB32" s="5">
        <f t="shared" si="23"/>
        <v>4.5327268940519711E-4</v>
      </c>
      <c r="DC32" s="77">
        <f t="shared" si="5"/>
        <v>2.0810810810810811</v>
      </c>
      <c r="DD32" s="10">
        <f>DC32*DA32</f>
        <v>0.38452123910030267</v>
      </c>
      <c r="DE32" s="22">
        <f>AX32*DD32</f>
        <v>8.3829274874947495E-3</v>
      </c>
      <c r="DF32" s="19">
        <f>DA32*BJ32</f>
        <v>4.9937823259779569E-3</v>
      </c>
      <c r="DG32" s="13" t="str">
        <f>""</f>
        <v/>
      </c>
      <c r="DH32" s="20">
        <f>V32*$CS$3</f>
        <v>26.312266067318781</v>
      </c>
      <c r="DI32" s="5">
        <f t="shared" si="24"/>
        <v>4.6453342244882144E-2</v>
      </c>
      <c r="DJ32" s="20">
        <f>CO32</f>
        <v>16.44791255911645</v>
      </c>
      <c r="DK32" s="77">
        <v>1.4086368030937801</v>
      </c>
      <c r="DL32" s="77">
        <f>BO32</f>
        <v>0</v>
      </c>
      <c r="DM32" s="10">
        <f>DK32*DH32</f>
        <v>37.064426355220881</v>
      </c>
      <c r="DN32" s="19">
        <f>BR32*DM32</f>
        <v>0.26835658959555286</v>
      </c>
      <c r="DO32" s="19">
        <f>DL32*DJ32</f>
        <v>0</v>
      </c>
      <c r="DP32" s="13" t="str">
        <f>""</f>
        <v/>
      </c>
      <c r="DQ32" s="10">
        <f>CW32*(1/25)+CX32*4-CY32</f>
        <v>3.4559019580046786E-3</v>
      </c>
      <c r="DR32" s="10">
        <f>DN32*6+DM32*0.1+DJ32*1-DO32*2</f>
        <v>21.764494732211855</v>
      </c>
      <c r="DS32" s="10">
        <f>DD32*0.1+DE32*6-DF32*2</f>
        <v>7.8762124183042848E-2</v>
      </c>
      <c r="DT32" s="33">
        <f t="shared" si="25"/>
        <v>21.846712758352904</v>
      </c>
      <c r="DZ32" t="str">
        <v>SEA</v>
      </c>
      <c r="EA32" t="str">
        <v>Seattle Seahawks</v>
      </c>
      <c r="EB32" t="s">
        <v>351</v>
      </c>
      <c r="EC32" t="str">
        <v>AJ Barner</v>
      </c>
      <c r="ED32" s="10">
        <v>21.846712758352904</v>
      </c>
      <c r="EE32">
        <v>8.6397548950116964E-4</v>
      </c>
      <c r="EF32">
        <v>0</v>
      </c>
      <c r="EG32">
        <v>8.3829274874947495E-3</v>
      </c>
      <c r="EH32">
        <v>0.38452123910030267</v>
      </c>
      <c r="EI32">
        <v>0.26835658959555286</v>
      </c>
      <c r="EJ32">
        <v>37.064426355220881</v>
      </c>
      <c r="EK32">
        <v>0</v>
      </c>
      <c r="EL32">
        <v>4.9937823259779569E-3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1.391037372891276E-4</v>
      </c>
      <c r="V33" s="5">
        <f t="shared" si="6"/>
        <v>1.9713898734693498E-2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0.70175438596491224</v>
      </c>
      <c r="BM33" s="13">
        <v>8</v>
      </c>
      <c r="BN33" s="13">
        <v>5.2631578947368418E-2</v>
      </c>
      <c r="BO33" s="13">
        <v>0</v>
      </c>
      <c r="BP33" s="13">
        <v>9.3749999999999997E-3</v>
      </c>
      <c r="BQ33" s="13">
        <v>5.6140350877192979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11.166416099771215</v>
      </c>
      <c r="CM33" s="10">
        <f t="shared" si="17"/>
        <v>7.7611873726289646</v>
      </c>
      <c r="CN33" s="5">
        <f t="shared" si="18"/>
        <v>1.9417532969129261E-2</v>
      </c>
      <c r="CO33" s="19">
        <f t="shared" si="19"/>
        <v>6.8340749239837253</v>
      </c>
      <c r="CP33" s="65"/>
      <c r="CR33" t="str">
        <v>Eric Saubert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5.6703592862717436E-2</v>
      </c>
      <c r="DB33" s="5">
        <f t="shared" si="23"/>
        <v>1.3910373728912763E-4</v>
      </c>
      <c r="DC33" s="77">
        <f t="shared" si="5"/>
        <v>4.7272727272727275</v>
      </c>
      <c r="DD33" s="10">
        <f>DC33*DA33</f>
        <v>0.26805334807830061</v>
      </c>
      <c r="DE33" s="22">
        <f>AX33*DD33</f>
        <v>5.8438170671098709E-3</v>
      </c>
      <c r="DF33" s="19">
        <f>DA33*BJ33</f>
        <v>0</v>
      </c>
      <c r="DG33" s="13" t="str">
        <f>""</f>
        <v/>
      </c>
      <c r="DH33" s="20">
        <f>V33*$CS$3</f>
        <v>11.166416099771215</v>
      </c>
      <c r="DI33" s="5">
        <f t="shared" si="24"/>
        <v>1.9713898734693494E-2</v>
      </c>
      <c r="DJ33" s="20">
        <f>CO33</f>
        <v>6.8340749239837253</v>
      </c>
      <c r="DK33" s="77">
        <v>1.4387510008006406</v>
      </c>
      <c r="DL33" s="77">
        <f>BO33</f>
        <v>0</v>
      </c>
      <c r="DM33" s="10">
        <f>DK33*DH33</f>
        <v>16.06569233890222</v>
      </c>
      <c r="DN33" s="19">
        <f>BR33*DM33</f>
        <v>0.11632000895521503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9.1385642116052388</v>
      </c>
      <c r="DS33" s="10">
        <f>DD33*0.1+DE33*6-DF33*2</f>
        <v>6.1868237210489285E-2</v>
      </c>
      <c r="DT33" s="33">
        <f t="shared" si="25"/>
        <v>9.2004324488157287</v>
      </c>
      <c r="DZ33" t="str">
        <v>SEA</v>
      </c>
      <c r="EA33" t="str">
        <v>Seattle Seahawks</v>
      </c>
      <c r="EB33" t="s">
        <v>351</v>
      </c>
      <c r="EC33" t="str">
        <v>Eric Saubert</v>
      </c>
      <c r="ED33" s="10">
        <v>9.2004324488157287</v>
      </c>
      <c r="EE33">
        <v>0</v>
      </c>
      <c r="EF33">
        <v>0</v>
      </c>
      <c r="EG33">
        <v>5.8438170671098709E-3</v>
      </c>
      <c r="EH33">
        <v>0.26805334807830061</v>
      </c>
      <c r="EI33">
        <v>0.11632000895521503</v>
      </c>
      <c r="EJ33">
        <v>16.06569233890222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5.6002803324194231E-5</v>
      </c>
      <c r="V34" s="5">
        <f t="shared" si="6"/>
        <v>7.6114027231757751E-3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4.3112775942355404</v>
      </c>
      <c r="CM34" s="10">
        <f t="shared" si="17"/>
        <v>2.8986462122945333</v>
      </c>
      <c r="CN34" s="5">
        <f t="shared" si="18"/>
        <v>7.2520550903805011E-3</v>
      </c>
      <c r="CO34" s="19">
        <f t="shared" si="19"/>
        <v>2.5523884995746902</v>
      </c>
      <c r="CP34" s="65"/>
      <c r="CR34" t="str">
        <v>Brady Russell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2.2828719204470656E-2</v>
      </c>
      <c r="DB34" s="5">
        <f t="shared" si="23"/>
        <v>5.6002803324194237E-5</v>
      </c>
      <c r="DC34" s="77">
        <f t="shared" si="5"/>
        <v>8.6666666666666679</v>
      </c>
      <c r="DD34" s="10">
        <f>DC34*DA34</f>
        <v>0.19784889977207906</v>
      </c>
      <c r="DE34" s="22">
        <f>AX34*DD34</f>
        <v>4.313293549533477E-3</v>
      </c>
      <c r="DF34" s="19">
        <f>DA34*BJ34</f>
        <v>0</v>
      </c>
      <c r="DG34" s="13" t="str">
        <f>""</f>
        <v/>
      </c>
      <c r="DH34" s="20">
        <f>V34*$CS$3</f>
        <v>4.3112775942355404</v>
      </c>
      <c r="DI34" s="5">
        <f t="shared" si="24"/>
        <v>7.6114027231757742E-3</v>
      </c>
      <c r="DJ34" s="20">
        <f>CO34</f>
        <v>2.5523884995746902</v>
      </c>
      <c r="DK34" s="77">
        <v>1.4873417721518989</v>
      </c>
      <c r="DL34" s="77">
        <f>BO34</f>
        <v>0</v>
      </c>
      <c r="DM34" s="10">
        <f>DK34*DH34</f>
        <v>6.4123432572490637</v>
      </c>
      <c r="DN34" s="19">
        <f>BR34*DM34</f>
        <v>4.6427119938118433E-2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3.4721855449283074</v>
      </c>
      <c r="DS34" s="10">
        <f>DD34*0.1+DE34*6-DF34*2</f>
        <v>4.5664651274408774E-2</v>
      </c>
      <c r="DT34" s="33">
        <f t="shared" si="25"/>
        <v>3.5178501962027164</v>
      </c>
      <c r="DZ34" t="str">
        <v>SEA</v>
      </c>
      <c r="EA34" t="str">
        <v>Seattle Seahawks</v>
      </c>
      <c r="EB34" t="s">
        <v>351</v>
      </c>
      <c r="EC34" t="str">
        <v>Brady Russell</v>
      </c>
      <c r="ED34" s="10">
        <v>3.5178501962027164</v>
      </c>
      <c r="EE34">
        <v>0</v>
      </c>
      <c r="EF34">
        <v>0</v>
      </c>
      <c r="EG34">
        <v>4.313293549533477E-3</v>
      </c>
      <c r="EH34">
        <v>0.19784889977207906</v>
      </c>
      <c r="EI34">
        <v>4.6427119938118433E-2</v>
      </c>
      <c r="EJ34">
        <v>6.4123432572490637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8.9485269270811663E-5</v>
      </c>
      <c r="U35" s="5">
        <f t="shared" si="6"/>
        <v>2.5291588598023204E-4</v>
      </c>
      <c r="V35" s="5">
        <f t="shared" si="6"/>
        <v>4.4430322690878496E-3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2.5166380191471016</v>
      </c>
      <c r="CM35" s="10">
        <f t="shared" si="17"/>
        <v>1.5845498639074345</v>
      </c>
      <c r="CN35" s="5">
        <f t="shared" si="18"/>
        <v>3.9643482042657809E-3</v>
      </c>
      <c r="CO35" s="19">
        <f t="shared" si="19"/>
        <v>1.3952674984914728</v>
      </c>
      <c r="CP35" s="65"/>
      <c r="CR35" t="str">
        <v>All Other</v>
      </c>
      <c r="CS35" s="10">
        <f>T35*$CS$3</f>
        <v>5.0686562050735282E-2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2.3039346386697856E-3</v>
      </c>
      <c r="CY35" s="19">
        <f>AA35*CS35</f>
        <v>0</v>
      </c>
      <c r="CZ35" s="13" t="str">
        <f>""</f>
        <v/>
      </c>
      <c r="DA35" s="10">
        <f>$CS$4*U35</f>
        <v>0.10309744156857717</v>
      </c>
      <c r="DB35" s="5">
        <f t="shared" si="23"/>
        <v>2.5291588598023209E-4</v>
      </c>
      <c r="DC35" s="77">
        <f t="shared" si="5"/>
        <v>1.5</v>
      </c>
      <c r="DD35" s="10">
        <f>DC35*DA35</f>
        <v>0.15464616235286577</v>
      </c>
      <c r="DE35" s="22">
        <f>AX35*DD35</f>
        <v>3.3714329233326184E-3</v>
      </c>
      <c r="DF35" s="19">
        <f>DA35*BJ35</f>
        <v>0</v>
      </c>
      <c r="DG35" s="13" t="str">
        <f>""</f>
        <v/>
      </c>
      <c r="DH35" s="20">
        <f>V35*$CS$3</f>
        <v>2.5166380191471016</v>
      </c>
      <c r="DI35" s="5">
        <f t="shared" si="24"/>
        <v>4.4430322690878488E-3</v>
      </c>
      <c r="DJ35" s="20">
        <f>CO35</f>
        <v>1.3952674984914728</v>
      </c>
      <c r="DK35" s="77">
        <v>1.588235294117647</v>
      </c>
      <c r="DL35" s="77">
        <f>BO35</f>
        <v>0</v>
      </c>
      <c r="DM35" s="10">
        <f>DK35*DH35</f>
        <v>3.9970133245277495</v>
      </c>
      <c r="DN35" s="19">
        <f>BR35*DM35</f>
        <v>2.8939470263436576E-2</v>
      </c>
      <c r="DO35" s="19">
        <f>DL35*DJ35</f>
        <v>0</v>
      </c>
      <c r="DP35" s="13" t="str">
        <f>""</f>
        <v/>
      </c>
      <c r="DQ35" s="10">
        <f>CW35*(1/25)+CX35*4-CY35</f>
        <v>9.2157385546791423E-3</v>
      </c>
      <c r="DR35" s="10">
        <f>DN35*6+DM35*0.1+DJ35*1-DO35*2</f>
        <v>1.9686056525248672</v>
      </c>
      <c r="DS35" s="10">
        <f>DD35*0.1+DE35*6-DF35*2</f>
        <v>3.5693213775282284E-2</v>
      </c>
      <c r="DT35" s="33">
        <f t="shared" si="25"/>
        <v>2.0135146048548287</v>
      </c>
      <c r="DZ35" t="str">
        <v>SEA</v>
      </c>
      <c r="EA35" t="str">
        <v>Seattle Seahawks</v>
      </c>
      <c r="EB35" t="s">
        <v>351</v>
      </c>
      <c r="EC35" t="str">
        <v>All Other</v>
      </c>
      <c r="ED35" s="10">
        <v>2.0135146048548287</v>
      </c>
      <c r="EE35">
        <v>2.3039346386697856E-3</v>
      </c>
      <c r="EF35">
        <v>0</v>
      </c>
      <c r="EG35">
        <v>3.3714329233326184E-3</v>
      </c>
      <c r="EH35">
        <v>0.15464616235286577</v>
      </c>
      <c r="EI35">
        <v>2.8939470263436576E-2</v>
      </c>
      <c r="EJ35">
        <v>3.9970133245277495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6" priority="1">
      <formula>$CR10=""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5859F-7511-4BB0-BFA3-87DAD51A799E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273</v>
      </c>
      <c r="CV1" s="115" t="e" vm="11">
        <f>_xlfn.IMAGE(_xlfn.XLOOKUP(CS1,Teams[team_abbr],Teams[team_logo_wikipedia]))</f>
        <v>#VALUE!</v>
      </c>
      <c r="CW1" s="115"/>
      <c r="CX1" s="115"/>
      <c r="CY1" s="116" t="e" vm="12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Pittsburgh Steelers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586.9176470588236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465.18823529411765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35.164705882352933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0.63871884264879575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0.42359767891682787</v>
      </c>
      <c r="G10" s="5">
        <v>5.6872037914691941E-2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0.4509177949709865</v>
      </c>
      <c r="Q10" s="5">
        <f t="shared" si="1"/>
        <v>5.9889679518726445E-2</v>
      </c>
      <c r="R10" s="5">
        <f t="shared" si="1"/>
        <v>2.3157987082006591E-5</v>
      </c>
      <c r="S10" s="5"/>
      <c r="T10" s="5">
        <f>P10/SUM(P$10:P$35)</f>
        <v>0.93413553041677089</v>
      </c>
      <c r="U10" s="5">
        <f>Q10/SUM(Q$10:Q$35)</f>
        <v>7.3112384061272684E-2</v>
      </c>
      <c r="V10" s="5">
        <f>R10/SUM(R$10:R$35)</f>
        <v>1.8170843358149609E-5</v>
      </c>
      <c r="X10" s="5" cm="1">
        <f t="array" ref="X10:AB10">_xlfn.XLOOKUP(CR10,passingRates[Player Name],passingRates[[Comp. %]:[Yds per Att]],{0,0,0,0,0})</f>
        <v>0.64027149321266963</v>
      </c>
      <c r="Y10" s="13">
        <v>10.879858657243815</v>
      </c>
      <c r="Z10" s="13">
        <v>6.0070671378091869E-2</v>
      </c>
      <c r="AA10" s="13">
        <v>2.7149321266968326E-2</v>
      </c>
      <c r="AB10" s="13">
        <v>6.9660633484162897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0.64099407711176726</v>
      </c>
      <c r="AP10" s="52">
        <f>IF($AN10,AE10,Y10*AJ10+(1-AJ10)*AE10)</f>
        <v>10.888798740221775</v>
      </c>
      <c r="AQ10" s="52">
        <f>IF($AN10,AF10,Z10*AK10+(1-AK10)*AF10)</f>
        <v>6.0627547789516505E-2</v>
      </c>
      <c r="AR10" s="52">
        <f>IF($AN10,AG10,AA10*AL10+(1-AL10)*AG10)</f>
        <v>2.685605996475E-2</v>
      </c>
      <c r="AS10" s="52">
        <f>IF($AN10,AH10,AB10*AM10+(1-AM10)*AH10)</f>
        <v>6.9797782385845437</v>
      </c>
      <c r="AT10" s="56" cm="1">
        <f t="array" ref="AT10:AW10">_xlfn.XLOOKUP(CR10,rushingRates[player_display_name],rushingRates[[Yards per Carry]:[TD per Yard]],{0,0,0,0})</f>
        <v>3.6122448979591835</v>
      </c>
      <c r="AU10" s="13">
        <v>2.0408163265306121E-2</v>
      </c>
      <c r="AV10" s="13">
        <v>2.0408163265306121E-2</v>
      </c>
      <c r="AW10" s="13">
        <v>5.6497175141242938E-3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3.6610336170272562</v>
      </c>
      <c r="BI10" s="13">
        <f>IF($BG10=1,AZ10,AU10*BD10+(1-BD10)*AZ10)</f>
        <v>2.1872262790817495E-2</v>
      </c>
      <c r="BJ10" s="13">
        <f>IF($BG10=1,BA10,AV10*BE10+(1-BE10)*BA10)</f>
        <v>2.0168108556252427E-2</v>
      </c>
      <c r="BK10" s="13">
        <f>IF($BG10=1,BB10,AW10*BF10+(1-BF10)*BB10)</f>
        <v>5.9087523987982693E-3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1.0664788628839621E-2</v>
      </c>
      <c r="CM10" s="10">
        <f>CL10*CF10</f>
        <v>8.2036835606458629E-3</v>
      </c>
      <c r="CN10" s="5">
        <f>CM10/SUM($CM$10:$CM$35)</f>
        <v>2.0882325610470811E-5</v>
      </c>
      <c r="CO10" s="19">
        <f>CN10*(SUM($CU$10:$CU$35))</f>
        <v>7.8282693362828129E-3</v>
      </c>
      <c r="CP10" s="65"/>
      <c r="CR10" t="str" cm="1">
        <f t="array" ref="CR10:CR12">_xlfn.VSTACK(_xlfn.MAP(_xlfn.TAKE(_xlfn.TEXTSPLIT(_xlfn.TEXTAFTER(_xlfn.XLOOKUP($CS$2,DepthChart[Column1],DepthChart[Column2]),"QB: "),,", "),4),_xlfn.LAMBDA(_xlpm.x,IFERROR(_xlfn.TEXTBEFORE(_xlpm.x," ("),_xlpm.x))),"All Other")</f>
        <v>Mason Rudolph</v>
      </c>
      <c r="CS10" s="10">
        <f>T10*$CS$3</f>
        <v>548.2606275462573</v>
      </c>
      <c r="CT10" s="18">
        <f>AO10</f>
        <v>0.64099407711176726</v>
      </c>
      <c r="CU10" s="20">
        <f>CT10*CS10</f>
        <v>351.43181497073158</v>
      </c>
      <c r="CV10" s="21">
        <f>AS10</f>
        <v>6.9797782385845437</v>
      </c>
      <c r="CW10" s="10">
        <f>CV10*CS10</f>
        <v>3826.7375972200725</v>
      </c>
      <c r="CX10" s="22">
        <f>CS10*AC10</f>
        <v>24.175081410847483</v>
      </c>
      <c r="CY10" s="19">
        <f>AA10*CS10</f>
        <v>14.884903915283004</v>
      </c>
      <c r="CZ10" s="13" t="str">
        <f>""</f>
        <v/>
      </c>
      <c r="DA10" s="10">
        <f>$CS$4*U10</f>
        <v>34.011020919609216</v>
      </c>
      <c r="DB10" s="5">
        <f>DA10/SUM($DA$10:$DA$35)</f>
        <v>7.3112384061272684E-2</v>
      </c>
      <c r="DC10" s="77">
        <f t="shared" ref="DC10:DC35" si="5">BH10</f>
        <v>3.6610336170272562</v>
      </c>
      <c r="DD10" s="10">
        <f>DC10*DA10</f>
        <v>124.5154909361066</v>
      </c>
      <c r="DE10" s="22">
        <f>AX10*DD10</f>
        <v>1.3595076457025153</v>
      </c>
      <c r="DF10" s="19">
        <f>DA10*BJ10</f>
        <v>0.68593796201565094</v>
      </c>
      <c r="DG10" s="13" t="str">
        <f>""</f>
        <v/>
      </c>
      <c r="DH10" s="20">
        <f>V10*$CS$3</f>
        <v>1.0664788628839621E-2</v>
      </c>
      <c r="DI10" s="5">
        <f>DH10/SUM($DH$10:$DH$35)</f>
        <v>1.8170843358149606E-5</v>
      </c>
      <c r="DJ10" s="20">
        <f>CO10</f>
        <v>7.8282693362828129E-3</v>
      </c>
      <c r="DK10" s="77" cm="1">
        <f t="array" ref="DK10:DK35">CK10:CK35</f>
        <v>1.3</v>
      </c>
      <c r="DL10" s="77">
        <f>CI10</f>
        <v>0</v>
      </c>
      <c r="DM10" s="10">
        <f>DK10*DH10</f>
        <v>1.3864225217491507E-2</v>
      </c>
      <c r="DN10" s="19">
        <f>BR10*DM10</f>
        <v>4.0644308455186826E-4</v>
      </c>
      <c r="DO10" s="19">
        <f>DL10*DJ10</f>
        <v>0</v>
      </c>
      <c r="DP10" s="13" t="str">
        <f>""</f>
        <v/>
      </c>
      <c r="DQ10" s="10">
        <f>CW10*(1/25)+CX10*4-CY10</f>
        <v>234.88492561690981</v>
      </c>
      <c r="DR10" s="10">
        <f>DN10*6+DM10*0.1+DJ10*1-DO10*2</f>
        <v>1.1653350365343172E-2</v>
      </c>
      <c r="DS10" s="10">
        <f>DD10*0.1+DE10*6-DF10*2</f>
        <v>19.236719043794452</v>
      </c>
      <c r="DT10" s="33">
        <f>SUM(DQ10:DS10)</f>
        <v>254.1332980110696</v>
      </c>
      <c r="DZ10" t="str" cm="1">
        <f t="array" ref="DZ10:DZ35">_xlfn.EXPAND(CS1,ROWS($CS$10:$CS$35),,CS1)</f>
        <v>PIT</v>
      </c>
      <c r="EA10" t="str" cm="1">
        <f t="array" ref="EA10:EA35">_xlfn.EXPAND(CS2,ROWS($CS$10:$CS$35),,CS2)</f>
        <v>Pittsburgh Steelers</v>
      </c>
      <c r="EB10" t="s">
        <v>348</v>
      </c>
      <c r="EC10" t="str" cm="1">
        <f t="array" ref="EC10:EC35">CR10:CR35</f>
        <v>Mason Rudolph</v>
      </c>
      <c r="ED10" s="10" cm="1">
        <f t="array" ref="ED10:ED35">DT10:DT35</f>
        <v>254.1332980110696</v>
      </c>
      <c r="EE10" s="22" cm="1">
        <f t="array" ref="EE10:EE35">CX10:CX35</f>
        <v>24.175081410847483</v>
      </c>
      <c r="EF10" s="10" cm="1">
        <f t="array" ref="EF10:EF35">CW10:CW35</f>
        <v>3826.7375972200725</v>
      </c>
      <c r="EG10" s="10" cm="1">
        <f t="array" ref="EG10:EG35">DE10:DE35</f>
        <v>1.3595076457025153</v>
      </c>
      <c r="EH10" s="10" cm="1">
        <f t="array" ref="EH10:EH35">DD10:DD35</f>
        <v>124.5154909361066</v>
      </c>
      <c r="EI10" s="19" cm="1">
        <f t="array" ref="EI10:EI35">DN10:DN35</f>
        <v>4.0644308455186826E-4</v>
      </c>
      <c r="EJ10" s="10" cm="1">
        <f t="array" ref="EJ10:EJ35">DM10:DM35</f>
        <v>1.3864225217491507E-2</v>
      </c>
      <c r="EK10" s="19" cm="1">
        <f t="array" ref="EK10:EK35">CY10:CY35</f>
        <v>14.884903915283004</v>
      </c>
      <c r="EL10" s="19" cm="1">
        <f t="array" ref="EL10:EL35">DF10:DF35+DO10:DO35</f>
        <v>0.68593796201565094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4.1432630995495587E-2</v>
      </c>
      <c r="U11" s="5">
        <f t="shared" si="6"/>
        <v>3.5123514896231472E-2</v>
      </c>
      <c r="V11" s="5">
        <f t="shared" si="6"/>
        <v>3.2083540366223233E-4</v>
      </c>
      <c r="X11" s="5" cm="1">
        <f t="array" ref="X11:AB11">_xlfn.XLOOKUP(CR11,passingRates[Player Name],passingRates[[Comp. %]:[Yds per Att]],{0,0,0,0,0})</f>
        <v>0.54098360655737709</v>
      </c>
      <c r="Y11" s="13">
        <v>9.5050505050505052</v>
      </c>
      <c r="Z11" s="13">
        <v>2.0202020202020204E-2</v>
      </c>
      <c r="AA11" s="13">
        <v>2.7322404371584699E-2</v>
      </c>
      <c r="AB11" s="13">
        <v>5.1420765027322402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0.6256365663758362</v>
      </c>
      <c r="AP11" s="52">
        <f>IF($AN11,AE11,Y11*AJ11+(1-AJ11)*AE11)</f>
        <v>10.443850505050504</v>
      </c>
      <c r="AQ11" s="52">
        <f>IF($AN11,AF11,Z11*AK11+(1-AK11)*AF11)</f>
        <v>5.4298448773448776E-2</v>
      </c>
      <c r="AR11" s="52">
        <f>IF($AN11,AG11,AA11*AL11+(1-AL11)*AG11)</f>
        <v>2.7149715690493886E-2</v>
      </c>
      <c r="AS11" s="52">
        <f>IF($AN11,AH11,AB11*AM11+(1-AM11)*AH11)</f>
        <v>6.5348575192039338</v>
      </c>
      <c r="AT11" s="56" cm="1">
        <f t="array" ref="AT11:AW11">_xlfn.XLOOKUP(CR11,rushingRates[player_display_name],rushingRates[[Yards per Carry]:[TD per Yard]],{0,0,0,0})</f>
        <v>1.6470588235294117</v>
      </c>
      <c r="AU11" s="13">
        <v>0</v>
      </c>
      <c r="AV11" s="13">
        <v>5.8823529411764705E-2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3.7983455882352941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1.6056985294117646E-2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0.18830396021060528</v>
      </c>
      <c r="CM11" s="10">
        <f t="shared" ref="CM11:CM35" si="17">CL11*CF11</f>
        <v>0.12738209073070356</v>
      </c>
      <c r="CN11" s="5">
        <f t="shared" ref="CN11:CN35" si="18">CM11/SUM($CM$10:$CM$35)</f>
        <v>3.2424876897271099E-4</v>
      </c>
      <c r="CO11" s="19">
        <f t="shared" ref="CO11:CO35" si="19">CN11*(SUM($CU$10:$CU$35))</f>
        <v>0.12155287408236592</v>
      </c>
      <c r="CP11" s="65"/>
      <c r="CR11" t="str">
        <v>Skylar Thompson</v>
      </c>
      <c r="CS11" s="10">
        <f>T11*$CS$3</f>
        <v>24.317542295332753</v>
      </c>
      <c r="CT11" s="18">
        <f>AO11</f>
        <v>0.6256365663758362</v>
      </c>
      <c r="CU11" s="20">
        <f t="shared" ref="CU11:CU35" si="20">CT11*CS11</f>
        <v>15.213943664351154</v>
      </c>
      <c r="CV11" s="21">
        <f t="shared" ref="CV11:CV35" si="21">AS11</f>
        <v>6.5348575192039338</v>
      </c>
      <c r="CW11" s="10">
        <f t="shared" ref="CW11:CW35" si="22">CV11*CS11</f>
        <v>158.91167411721494</v>
      </c>
      <c r="CX11" s="10">
        <f>CS11*AC11</f>
        <v>1.0722611385253928</v>
      </c>
      <c r="CY11" s="19">
        <f>AA11*CS11</f>
        <v>0.66441372391619546</v>
      </c>
      <c r="CZ11" s="13" t="str">
        <f>""</f>
        <v/>
      </c>
      <c r="DA11" s="10">
        <f>$CS$4*U11</f>
        <v>16.339045911904574</v>
      </c>
      <c r="DB11" s="5">
        <f t="shared" ref="DB11:DB35" si="23">DA11/SUM($DA$10:$DA$35)</f>
        <v>3.5123514896231472E-2</v>
      </c>
      <c r="DC11" s="77">
        <f t="shared" si="5"/>
        <v>3.7983455882352941</v>
      </c>
      <c r="DD11" s="10">
        <f>DC11*DA11</f>
        <v>62.061342955456652</v>
      </c>
      <c r="DE11" s="22">
        <f>AX11*DD11</f>
        <v>0.67760942527065982</v>
      </c>
      <c r="DF11" s="19">
        <f>DA11*BJ11</f>
        <v>0.26235581992736479</v>
      </c>
      <c r="DG11" s="13" t="str">
        <f>""</f>
        <v/>
      </c>
      <c r="DH11" s="20">
        <f>V11*$CS$3</f>
        <v>0.18830396021060528</v>
      </c>
      <c r="DI11" s="5">
        <f t="shared" ref="DI11:DI35" si="24">DH11/SUM($DH$10:$DH$35)</f>
        <v>3.2083540366223228E-4</v>
      </c>
      <c r="DJ11" s="20">
        <f>CO11</f>
        <v>0.12155287408236592</v>
      </c>
      <c r="DK11" s="77">
        <v>1.4782608695652175</v>
      </c>
      <c r="DL11" s="77">
        <f>BO11</f>
        <v>0</v>
      </c>
      <c r="DM11" s="10">
        <f>DK11*DH11</f>
        <v>0.27836237596350349</v>
      </c>
      <c r="DN11" s="19">
        <f>BR11*DM11</f>
        <v>8.1604605331320242E-3</v>
      </c>
      <c r="DO11" s="19">
        <f>DL11*DJ11</f>
        <v>0</v>
      </c>
      <c r="DP11" s="13" t="str">
        <f>""</f>
        <v/>
      </c>
      <c r="DQ11" s="10">
        <f>CW11*(1/25)+CX11*4-CY11</f>
        <v>9.981097794873973</v>
      </c>
      <c r="DR11" s="10">
        <f>DN11*6+DM11*0.1+DJ11*1-DO11*2</f>
        <v>0.19835187487750841</v>
      </c>
      <c r="DS11" s="10">
        <f>DD11*0.1+DE11*6-DF11*2</f>
        <v>9.7470792073148953</v>
      </c>
      <c r="DT11" s="33">
        <f t="shared" ref="DT11:DT35" si="25">SUM(DQ11:DS11)</f>
        <v>19.926528877066374</v>
      </c>
      <c r="DZ11" t="str">
        <v>PIT</v>
      </c>
      <c r="EA11" t="str">
        <v>Pittsburgh Steelers</v>
      </c>
      <c r="EB11" t="s">
        <v>348</v>
      </c>
      <c r="EC11" t="str">
        <v>Skylar Thompson</v>
      </c>
      <c r="ED11" s="10">
        <v>19.926528877066374</v>
      </c>
      <c r="EE11">
        <v>1.0722611385253928</v>
      </c>
      <c r="EF11">
        <v>158.91167411721494</v>
      </c>
      <c r="EG11">
        <v>0.67760942527065982</v>
      </c>
      <c r="EH11">
        <v>62.061342955456652</v>
      </c>
      <c r="EI11">
        <v>8.1604605331320242E-3</v>
      </c>
      <c r="EJ11">
        <v>0.27836237596350349</v>
      </c>
      <c r="EK11">
        <v>0.66441372391619546</v>
      </c>
      <c r="EL11">
        <v>0.26235581992736479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6.9054384992492642E-3</v>
      </c>
      <c r="U12" s="5">
        <f t="shared" si="6"/>
        <v>1.5730160355541218E-2</v>
      </c>
      <c r="V12" s="5">
        <f t="shared" si="6"/>
        <v>2.0147851263367531E-5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1.1825129456786817E-2</v>
      </c>
      <c r="CM12" s="10">
        <f t="shared" si="17"/>
        <v>1.1825129456786817E-2</v>
      </c>
      <c r="CN12" s="5">
        <f t="shared" si="18"/>
        <v>3.0100649528606545E-5</v>
      </c>
      <c r="CO12" s="19">
        <f t="shared" si="19"/>
        <v>1.1283991836083324E-2</v>
      </c>
      <c r="CP12" s="65"/>
      <c r="CR12" t="str">
        <v>All Other</v>
      </c>
      <c r="CS12" s="10">
        <f>T12*$CS$3</f>
        <v>4.0529237158887925</v>
      </c>
      <c r="CT12" s="18">
        <f>AO12</f>
        <v>0.60354446997046274</v>
      </c>
      <c r="CU12" s="20">
        <f t="shared" si="20"/>
        <v>2.4461196959368197</v>
      </c>
      <c r="CV12" s="21">
        <f t="shared" si="21"/>
        <v>6.2527075812274369</v>
      </c>
      <c r="CW12" s="10">
        <f t="shared" si="22"/>
        <v>25.341746844474326</v>
      </c>
      <c r="CX12" s="10">
        <f>CS12*AC12</f>
        <v>0.17871018975423217</v>
      </c>
      <c r="CY12" s="19">
        <f>AA12*CS12</f>
        <v>0</v>
      </c>
      <c r="CZ12" s="13" t="str">
        <f>""</f>
        <v/>
      </c>
      <c r="DA12" s="10">
        <f>$CS$4*U12</f>
        <v>7.317485536687709</v>
      </c>
      <c r="DB12" s="5">
        <f t="shared" si="23"/>
        <v>1.5730160355541218E-2</v>
      </c>
      <c r="DC12" s="77">
        <f t="shared" si="5"/>
        <v>3.9164785553047405</v>
      </c>
      <c r="DD12" s="10">
        <f>DC12*DA12</f>
        <v>28.658775183190013</v>
      </c>
      <c r="DE12" s="22">
        <f>AX12*DD12</f>
        <v>0.31290744376544316</v>
      </c>
      <c r="DF12" s="19">
        <f>DA12*BJ12</f>
        <v>8.2590130210922222E-2</v>
      </c>
      <c r="DG12" s="13" t="str">
        <f>""</f>
        <v/>
      </c>
      <c r="DH12" s="20">
        <f>V12*$CS$3</f>
        <v>1.1825129456786817E-2</v>
      </c>
      <c r="DI12" s="5">
        <f t="shared" si="24"/>
        <v>2.0147851263367524E-5</v>
      </c>
      <c r="DJ12" s="20">
        <f>CO12</f>
        <v>1.1283991836083324E-2</v>
      </c>
      <c r="DK12" s="77">
        <v>1</v>
      </c>
      <c r="DL12" s="77">
        <f>BO12</f>
        <v>0</v>
      </c>
      <c r="DM12" s="10">
        <f>DK12*DH12</f>
        <v>1.1825129456786817E-2</v>
      </c>
      <c r="DN12" s="19">
        <f>BR12*DM12</f>
        <v>3.4666503293511841E-4</v>
      </c>
      <c r="DO12" s="19">
        <f>DL12*DJ12</f>
        <v>0</v>
      </c>
      <c r="DP12" s="13" t="str">
        <f>""</f>
        <v/>
      </c>
      <c r="DQ12" s="10">
        <f>CW12*(1/25)+CX12*4-CY12</f>
        <v>1.7285106327959019</v>
      </c>
      <c r="DR12" s="10">
        <f>DN12*6+DM12*0.1+DJ12*1-DO12*2</f>
        <v>1.4546494979372717E-2</v>
      </c>
      <c r="DS12" s="10">
        <f>DD12*0.1+DE12*6-DF12*2</f>
        <v>4.5781419204898155</v>
      </c>
      <c r="DT12" s="33">
        <f t="shared" si="25"/>
        <v>6.3211990482650897</v>
      </c>
      <c r="DZ12" t="str">
        <v>PIT</v>
      </c>
      <c r="EA12" t="str">
        <v>Pittsburgh Steelers</v>
      </c>
      <c r="EB12" t="s">
        <v>348</v>
      </c>
      <c r="EC12" t="str">
        <v>All Other</v>
      </c>
      <c r="ED12" s="10">
        <v>6.3211990482650897</v>
      </c>
      <c r="EE12">
        <v>0.17871018975423217</v>
      </c>
      <c r="EF12">
        <v>25.341746844474326</v>
      </c>
      <c r="EG12">
        <v>0.31290744376544316</v>
      </c>
      <c r="EH12">
        <v>28.658775183190013</v>
      </c>
      <c r="EI12">
        <v>3.4666503293511841E-4</v>
      </c>
      <c r="EJ12">
        <v>1.1825129456786817E-2</v>
      </c>
      <c r="EK12">
        <v>0</v>
      </c>
      <c r="EL12">
        <v>8.2590130210922222E-2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6.9054384992492642E-3</v>
      </c>
      <c r="U13" s="5">
        <f t="shared" si="6"/>
        <v>1.1240337811120374E-2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S13" s="10">
        <f>T13*$CS$3</f>
        <v>4.0529237158887925</v>
      </c>
      <c r="CT13" s="18">
        <f>AO13</f>
        <v>0.55531914893617018</v>
      </c>
      <c r="CU13" s="20">
        <f t="shared" si="20"/>
        <v>2.2506661486105846</v>
      </c>
      <c r="CV13" s="21">
        <f t="shared" si="21"/>
        <v>6.3808510638297875</v>
      </c>
      <c r="CW13" s="10">
        <f t="shared" si="22"/>
        <v>25.861102604149977</v>
      </c>
      <c r="CX13" s="10">
        <f>CS13*AC13</f>
        <v>0.17871018975423217</v>
      </c>
      <c r="CY13" s="19">
        <f>AA13*CS13</f>
        <v>0</v>
      </c>
      <c r="CZ13" s="13" t="str">
        <f>""</f>
        <v/>
      </c>
      <c r="DA13" s="10">
        <f>$CS$4*U13</f>
        <v>5.2288729104648315</v>
      </c>
      <c r="DB13" s="5">
        <f t="shared" si="23"/>
        <v>1.1240337811120374E-2</v>
      </c>
      <c r="DC13" s="77">
        <f t="shared" si="5"/>
        <v>3.6753246753246751</v>
      </c>
      <c r="DD13" s="10">
        <f>DC13*DA13</f>
        <v>19.217805631968147</v>
      </c>
      <c r="DE13" s="22">
        <f>AX13*DD13</f>
        <v>0.20982733548946239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1.7492848631829276</v>
      </c>
      <c r="DR13" s="10">
        <f>DN13*6+DM13*0.1+DJ13*1-DO13*2</f>
        <v>0</v>
      </c>
      <c r="DS13" s="10">
        <f>DD13*0.1+DE13*6-DF13*2</f>
        <v>3.1807445761335891</v>
      </c>
      <c r="DT13" s="33">
        <f t="shared" si="25"/>
        <v>4.9300294393165167</v>
      </c>
      <c r="DZ13" t="str">
        <v>PIT</v>
      </c>
      <c r="EA13" t="str">
        <v>Pittsburgh Steelers</v>
      </c>
      <c r="EB13" t="s">
        <v>348</v>
      </c>
      <c r="EC13">
        <v>0</v>
      </c>
      <c r="ED13" s="10">
        <v>4.9300294393165167</v>
      </c>
      <c r="EE13">
        <v>0.17871018975423217</v>
      </c>
      <c r="EF13">
        <v>25.861102604149977</v>
      </c>
      <c r="EG13">
        <v>0.20982733548946239</v>
      </c>
      <c r="EH13">
        <v>19.217805631968147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6.9054384992492642E-3</v>
      </c>
      <c r="U14" s="5">
        <f t="shared" si="6"/>
        <v>1.8393280054560611E-2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4.0529237158887925</v>
      </c>
      <c r="CT14" s="18">
        <f>AO14</f>
        <v>0.5</v>
      </c>
      <c r="CU14" s="20">
        <f t="shared" si="20"/>
        <v>2.0264618579443963</v>
      </c>
      <c r="CV14" s="21">
        <f t="shared" si="21"/>
        <v>6.384615384615385</v>
      </c>
      <c r="CW14" s="10">
        <f t="shared" si="22"/>
        <v>25.876359109136139</v>
      </c>
      <c r="CX14" s="10">
        <f>CS14*AC14</f>
        <v>0.17871018975423217</v>
      </c>
      <c r="CY14" s="19">
        <f>AA14*CS14</f>
        <v>0</v>
      </c>
      <c r="CZ14" s="13" t="str">
        <f>""</f>
        <v/>
      </c>
      <c r="DA14" s="10">
        <f>$CS$4*U14</f>
        <v>8.5563374898515434</v>
      </c>
      <c r="DB14" s="5">
        <f t="shared" si="23"/>
        <v>1.8393280054560614E-2</v>
      </c>
      <c r="DC14" s="77">
        <f t="shared" si="5"/>
        <v>4.7142857142857144</v>
      </c>
      <c r="DD14" s="10">
        <f>DC14*DA14</f>
        <v>40.337019595014418</v>
      </c>
      <c r="DE14" s="22">
        <f>AX14*DD14</f>
        <v>0.44041497272346525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1.7498951233823741</v>
      </c>
      <c r="DR14" s="10">
        <f>DN14*6+DM14*0.1+DJ14*1-DO14*2</f>
        <v>0</v>
      </c>
      <c r="DS14" s="10">
        <f>DD14*0.1+DE14*6-DF14*2</f>
        <v>6.6761917958422332</v>
      </c>
      <c r="DT14" s="33">
        <f t="shared" si="25"/>
        <v>8.4260869192246073</v>
      </c>
      <c r="DZ14" t="str">
        <v>PIT</v>
      </c>
      <c r="EA14" t="str">
        <v>Pittsburgh Steelers</v>
      </c>
      <c r="EB14" t="s">
        <v>348</v>
      </c>
      <c r="EC14">
        <v>0</v>
      </c>
      <c r="ED14" s="10">
        <v>8.4260869192246073</v>
      </c>
      <c r="EE14">
        <v>0.17871018975423217</v>
      </c>
      <c r="EF14">
        <v>25.876359109136139</v>
      </c>
      <c r="EG14">
        <v>0.44041497272346525</v>
      </c>
      <c r="EH14">
        <v>40.337019595014418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PIT</v>
      </c>
      <c r="EA15" t="str">
        <v>Pittsburgh Steelers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PIT</v>
      </c>
      <c r="EA16" t="str">
        <v>Pittsburgh Steelers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0.22283430422368758</v>
      </c>
      <c r="H17" s="5">
        <v>0.11668779102989629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0.24566509505636966</v>
      </c>
      <c r="R17" s="5">
        <f t="shared" si="1"/>
        <v>0.11445203199831068</v>
      </c>
      <c r="S17" s="5"/>
      <c r="T17" s="5">
        <f t="shared" si="6"/>
        <v>4.1213633797772247E-5</v>
      </c>
      <c r="U17" s="5">
        <f t="shared" si="6"/>
        <v>0.29990410575822535</v>
      </c>
      <c r="V17" s="5">
        <f t="shared" si="6"/>
        <v>8.9804434992500626E-2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4.8258426966292136</v>
      </c>
      <c r="AU17" s="13">
        <v>1.6853932584269662E-2</v>
      </c>
      <c r="AV17" s="13">
        <v>5.6179775280898875E-3</v>
      </c>
      <c r="AW17" s="117">
        <v>3.4924330616996507E-3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4.7842323057830862</v>
      </c>
      <c r="BI17" s="13">
        <f t="shared" si="13"/>
        <v>1.8588744478514451E-2</v>
      </c>
      <c r="BJ17" s="13">
        <f t="shared" si="14"/>
        <v>5.4617141264259369E-3</v>
      </c>
      <c r="BK17" s="13">
        <f t="shared" si="15"/>
        <v>3.918792419762028E-3</v>
      </c>
      <c r="BL17" s="55" cm="1">
        <f t="array" ref="BL17:BQ17">_xlfn.XLOOKUP(CR17,Receiving[Player Name],Receiving[[Rep Conv %]:[Yards per Target]],{0,0,0,0,0,0})</f>
        <v>0.82608695652173914</v>
      </c>
      <c r="BM17" s="13">
        <v>6.9849624060150379</v>
      </c>
      <c r="BN17" s="13">
        <v>0</v>
      </c>
      <c r="BO17" s="13">
        <v>7.5187969924812026E-3</v>
      </c>
      <c r="BP17" s="13">
        <v>0</v>
      </c>
      <c r="BQ17" s="13">
        <v>5.7701863354037268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0.82140851392256786</v>
      </c>
      <c r="CG17" s="13">
        <f>IF($CE17=1,BT17,BZ17*BM17+(1-BZ17)*BT17)</f>
        <v>7.0226374093553758</v>
      </c>
      <c r="CH17" s="13">
        <f>IF($CE17=1,BU17,CA17*BN17+(1-CA17)*BU17)</f>
        <v>3.0970665995215911E-3</v>
      </c>
      <c r="CI17" s="13">
        <f>IF($CE17=1,BV17,CB17*BO17+(1-CB17)*BV17)</f>
        <v>7.4615861139115964E-3</v>
      </c>
      <c r="CJ17" s="13">
        <f>IF($CE17=1,BW17,CC17*BP17+(1-CC17)*BW17)</f>
        <v>5.3984068116482689E-4</v>
      </c>
      <c r="CK17" s="13">
        <f>IF($CE17=1,BX17,CD17*BQ17+(1-CD17)*BX17)</f>
        <v>5.3214875726226429</v>
      </c>
      <c r="CL17" s="56">
        <f>V17*$CS$3</f>
        <v>52.707807681245548</v>
      </c>
      <c r="CM17" s="10">
        <f t="shared" si="17"/>
        <v>43.294641979568411</v>
      </c>
      <c r="CN17" s="5">
        <f t="shared" si="18"/>
        <v>0.11020571482585664</v>
      </c>
      <c r="CO17" s="19">
        <f t="shared" si="19"/>
        <v>41.313407048006042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Jaylen Warren</v>
      </c>
      <c r="CS17" s="10">
        <f>T17*$CS$3</f>
        <v>2.4189008975332497E-2</v>
      </c>
      <c r="CT17" s="18">
        <f>AO17</f>
        <v>0.52941176470588236</v>
      </c>
      <c r="CU17" s="20">
        <f t="shared" si="20"/>
        <v>1.2805945928117204E-2</v>
      </c>
      <c r="CV17" s="21">
        <f t="shared" si="21"/>
        <v>4.1764705882352944</v>
      </c>
      <c r="CW17" s="10">
        <f t="shared" si="22"/>
        <v>0.10102468454403572</v>
      </c>
      <c r="CX17" s="10">
        <f>CS17*AC17</f>
        <v>8.7960032637572714E-3</v>
      </c>
      <c r="CY17" s="19">
        <f>AA17*CS17</f>
        <v>0</v>
      </c>
      <c r="CZ17" s="13" t="str">
        <f>""</f>
        <v/>
      </c>
      <c r="DA17" s="10">
        <f>$CS$4*U17</f>
        <v>139.51186171512927</v>
      </c>
      <c r="DB17" s="5">
        <f t="shared" si="23"/>
        <v>0.29990410575822535</v>
      </c>
      <c r="DC17" s="77">
        <f t="shared" si="5"/>
        <v>4.7842323057830862</v>
      </c>
      <c r="DD17" s="10">
        <f>DC17*DA17</f>
        <v>667.45715585746393</v>
      </c>
      <c r="DE17" s="22">
        <f>AX17*DD17</f>
        <v>4.8689496801753922</v>
      </c>
      <c r="DF17" s="19">
        <f>DA17*BJ17</f>
        <v>0.76197390593350334</v>
      </c>
      <c r="DG17" s="13" t="str">
        <f>""</f>
        <v/>
      </c>
      <c r="DH17" s="20">
        <f>V17*$CS$3</f>
        <v>52.707807681245548</v>
      </c>
      <c r="DI17" s="5">
        <f t="shared" si="24"/>
        <v>8.9804434992500598E-2</v>
      </c>
      <c r="DJ17" s="20">
        <f>CO17</f>
        <v>41.313407048006042</v>
      </c>
      <c r="DK17" s="77">
        <v>5.3214875726226429</v>
      </c>
      <c r="DL17" s="77">
        <f>BO17</f>
        <v>7.5187969924812026E-3</v>
      </c>
      <c r="DM17" s="10">
        <f>DK17*DH17</f>
        <v>280.48394355593246</v>
      </c>
      <c r="DN17" s="19">
        <f>BR17*DM17</f>
        <v>1.4567803109399418</v>
      </c>
      <c r="DO17" s="19">
        <f>DL17*DJ17</f>
        <v>0.31062712066169956</v>
      </c>
      <c r="DP17" s="13" t="str">
        <f>""</f>
        <v/>
      </c>
      <c r="DQ17" s="10">
        <f>CW17*(1/25)+CX17*4-CY17</f>
        <v>3.9225000436790516E-2</v>
      </c>
      <c r="DR17" s="10">
        <f>DN17*6+DM17*0.1+DJ17*1-DO17*2</f>
        <v>77.481229027915546</v>
      </c>
      <c r="DS17" s="10">
        <f>DD17*0.1+DE17*6-DF17*2</f>
        <v>94.435465854931749</v>
      </c>
      <c r="DT17" s="33">
        <f t="shared" si="25"/>
        <v>171.95591988328408</v>
      </c>
      <c r="DZ17" t="str">
        <v>PIT</v>
      </c>
      <c r="EA17" t="str">
        <v>Pittsburgh Steelers</v>
      </c>
      <c r="EB17" t="s">
        <v>349</v>
      </c>
      <c r="EC17" t="str">
        <v>Jaylen Warren</v>
      </c>
      <c r="ED17" s="10">
        <v>171.95591988328408</v>
      </c>
      <c r="EE17">
        <v>8.7960032637572714E-3</v>
      </c>
      <c r="EF17">
        <v>0.10102468454403572</v>
      </c>
      <c r="EG17">
        <v>4.8689496801753922</v>
      </c>
      <c r="EH17">
        <v>667.45715585746393</v>
      </c>
      <c r="EI17">
        <v>1.4567803109399418</v>
      </c>
      <c r="EJ17">
        <v>280.48394355593246</v>
      </c>
      <c r="EK17">
        <v>0</v>
      </c>
      <c r="EL17">
        <v>1.0726010265952028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8.9445438282647585E-4</v>
      </c>
      <c r="G18" s="5">
        <v>0.13018463793089566</v>
      </c>
      <c r="H18" s="5">
        <v>8.7884020433124682E-2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8.0749573049052894E-4</v>
      </c>
      <c r="Q18" s="5">
        <f t="shared" si="1"/>
        <v>0.13781303326896424</v>
      </c>
      <c r="R18" s="5">
        <f t="shared" si="1"/>
        <v>8.4731916168848273E-2</v>
      </c>
      <c r="S18" s="5"/>
      <c r="T18" s="5">
        <f t="shared" si="6"/>
        <v>1.6728336315926118E-3</v>
      </c>
      <c r="U18" s="5">
        <f t="shared" si="6"/>
        <v>0.16823999557150621</v>
      </c>
      <c r="V18" s="5">
        <f t="shared" si="6"/>
        <v>6.6484637489770917E-2</v>
      </c>
      <c r="X18" s="5" cm="1">
        <f t="array" ref="X18:AB18">_xlfn.XLOOKUP(CR18,passingRates[Player Name],passingRates[[Comp. %]:[Yds per Att]],{0,0,0,0,0})</f>
        <v>1</v>
      </c>
      <c r="Y18" s="13">
        <v>17</v>
      </c>
      <c r="Z18" s="13">
        <v>0</v>
      </c>
      <c r="AA18" s="13">
        <v>0</v>
      </c>
      <c r="AB18" s="13">
        <v>17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0</v>
      </c>
      <c r="AO18" s="53">
        <f t="shared" si="9"/>
        <v>0.96666666666666667</v>
      </c>
      <c r="AP18" s="52">
        <f>IF($AN18,AE18,Y18*AJ18+(1-AJ18)*AE18)</f>
        <v>16.3</v>
      </c>
      <c r="AQ18" s="52">
        <f>IF($AN18,AF18,Z18*AK18+(1-AK18)*AF18)</f>
        <v>4.9999999999999989E-2</v>
      </c>
      <c r="AR18" s="52">
        <f>IF($AN18,AG18,AA18*AL18+(1-AL18)*AG18)</f>
        <v>0</v>
      </c>
      <c r="AS18" s="52">
        <f>IF($AN18,AH18,AB18*AM18+(1-AM18)*AH18)</f>
        <v>15.966666666666667</v>
      </c>
      <c r="AT18" s="56" cm="1">
        <f t="array" ref="AT18:AW18">_xlfn.XLOOKUP(CR18,rushingRates[player_display_name],rushingRates[[Yards per Carry]:[TD per Yard]],{0,0,0,0})</f>
        <v>4.2809667673716012</v>
      </c>
      <c r="AU18" s="13">
        <v>3.9274924471299093E-2</v>
      </c>
      <c r="AV18" s="13">
        <v>6.0422960725075529E-3</v>
      </c>
      <c r="AW18" s="13">
        <v>9.1743119266055051E-3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4.2778179665791898</v>
      </c>
      <c r="BI18" s="13">
        <f t="shared" si="13"/>
        <v>3.8344565201130353E-2</v>
      </c>
      <c r="BJ18" s="13">
        <f t="shared" si="14"/>
        <v>5.8615744141752232E-3</v>
      </c>
      <c r="BK18" s="13">
        <f t="shared" si="15"/>
        <v>8.9621750409932983E-3</v>
      </c>
      <c r="BL18" s="55" cm="1">
        <f t="array" ref="BL18:BQ18">_xlfn.XLOOKUP(CR18,Receiving[Player Name],Receiving[[Rep Conv %]:[Yards per Target]],{0,0,0,0,0,0})</f>
        <v>0.7579617834394905</v>
      </c>
      <c r="BM18" s="13">
        <v>7.2352941176470589</v>
      </c>
      <c r="BN18" s="13">
        <v>1.2738853503184714E-2</v>
      </c>
      <c r="BO18" s="13">
        <v>0</v>
      </c>
      <c r="BP18" s="13">
        <v>2.3228803716608595E-3</v>
      </c>
      <c r="BQ18" s="13">
        <v>5.484076433121019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0.7600627816652844</v>
      </c>
      <c r="CG18" s="13">
        <f>IF($CE18=1,BT18,BZ18*BM18+(1-BZ18)*BT18)</f>
        <v>7.2580184251141624</v>
      </c>
      <c r="CH18" s="13">
        <f>IF($CE18=1,BU18,CA18*BN18+(1-CA18)*BU18)</f>
        <v>1.4246257659819466E-2</v>
      </c>
      <c r="CI18" s="13">
        <f>IF($CE18=1,BV18,CB18*BO18+(1-CB18)*BV18)</f>
        <v>4.598322964565863E-4</v>
      </c>
      <c r="CJ18" s="13">
        <f>IF($CE18=1,BW18,CC18*BP18+(1-CC18)*BW18)</f>
        <v>2.5690438912746496E-3</v>
      </c>
      <c r="CK18" s="13">
        <f>IF($CE18=1,BX18,CD18*BQ18+(1-CD18)*BX18)</f>
        <v>5.0640431473961502</v>
      </c>
      <c r="CL18" s="56">
        <f>V18*$CS$3</f>
        <v>39.021007001055196</v>
      </c>
      <c r="CM18" s="10">
        <f t="shared" si="17"/>
        <v>29.658415124602548</v>
      </c>
      <c r="CN18" s="5">
        <f t="shared" si="18"/>
        <v>7.5494950182318263E-2</v>
      </c>
      <c r="CO18" s="19">
        <f t="shared" si="19"/>
        <v>28.301196647374571</v>
      </c>
      <c r="CP18" s="65"/>
      <c r="CR18" t="str">
        <v>Kenneth Gainwell</v>
      </c>
      <c r="CS18" s="10">
        <f>T18*$CS$3</f>
        <v>0.98181557897520266</v>
      </c>
      <c r="CT18" s="18">
        <f>AO18</f>
        <v>0.96666666666666667</v>
      </c>
      <c r="CU18" s="20">
        <f t="shared" si="20"/>
        <v>0.94908839300936254</v>
      </c>
      <c r="CV18" s="21">
        <f t="shared" si="21"/>
        <v>15.966666666666667</v>
      </c>
      <c r="CW18" s="10">
        <f t="shared" si="22"/>
        <v>15.676322077637403</v>
      </c>
      <c r="CX18" s="10">
        <f>CS18*AC18</f>
        <v>0.35702384690007372</v>
      </c>
      <c r="CY18" s="19">
        <f>AA18*CS18</f>
        <v>0</v>
      </c>
      <c r="CZ18" s="13" t="str">
        <f>""</f>
        <v/>
      </c>
      <c r="DA18" s="10">
        <f>$CS$4*U18</f>
        <v>78.263266645799135</v>
      </c>
      <c r="DB18" s="5">
        <f t="shared" si="23"/>
        <v>0.16823999557150621</v>
      </c>
      <c r="DC18" s="77">
        <f t="shared" si="5"/>
        <v>4.2778179665791898</v>
      </c>
      <c r="DD18" s="10">
        <f>DC18*DA18</f>
        <v>334.79600818057736</v>
      </c>
      <c r="DE18" s="22">
        <f>AX18*DD18</f>
        <v>2.4422615034528605</v>
      </c>
      <c r="DF18" s="19">
        <f>DA18*BJ18</f>
        <v>0.45874596134078938</v>
      </c>
      <c r="DG18" s="13" t="str">
        <f>""</f>
        <v/>
      </c>
      <c r="DH18" s="20">
        <f>V18*$CS$3</f>
        <v>39.021007001055196</v>
      </c>
      <c r="DI18" s="5">
        <f t="shared" si="24"/>
        <v>6.6484637489770904E-2</v>
      </c>
      <c r="DJ18" s="20">
        <f>CO18</f>
        <v>28.301196647374571</v>
      </c>
      <c r="DK18" s="77">
        <v>5.0640431473961502</v>
      </c>
      <c r="DL18" s="77">
        <f>BO18</f>
        <v>0</v>
      </c>
      <c r="DM18" s="10">
        <f>DK18*DH18</f>
        <v>197.60406310819076</v>
      </c>
      <c r="DN18" s="19">
        <f>BR18*DM18</f>
        <v>1.0263179590540144</v>
      </c>
      <c r="DO18" s="19">
        <f>DL18*DJ18</f>
        <v>0</v>
      </c>
      <c r="DP18" s="13" t="str">
        <f>""</f>
        <v/>
      </c>
      <c r="DQ18" s="10">
        <f>CW18*(1/25)+CX18*4-CY18</f>
        <v>2.0551482707057911</v>
      </c>
      <c r="DR18" s="10">
        <f>DN18*6+DM18*0.1+DJ18*1-DO18*2</f>
        <v>54.219510712517732</v>
      </c>
      <c r="DS18" s="10">
        <f>DD18*0.1+DE18*6-DF18*2</f>
        <v>47.215677916093327</v>
      </c>
      <c r="DT18" s="33">
        <f t="shared" si="25"/>
        <v>103.49033689931684</v>
      </c>
      <c r="DZ18" t="str">
        <v>PIT</v>
      </c>
      <c r="EA18" t="str">
        <v>Pittsburgh Steelers</v>
      </c>
      <c r="EB18" t="s">
        <v>349</v>
      </c>
      <c r="EC18" t="str">
        <v>Kenneth Gainwell</v>
      </c>
      <c r="ED18" s="10">
        <v>103.49033689931684</v>
      </c>
      <c r="EE18">
        <v>0.35702384690007372</v>
      </c>
      <c r="EF18">
        <v>15.676322077637403</v>
      </c>
      <c r="EG18">
        <v>2.4422615034528605</v>
      </c>
      <c r="EH18">
        <v>334.79600818057736</v>
      </c>
      <c r="EI18">
        <v>1.0263179590540144</v>
      </c>
      <c r="EJ18">
        <v>197.60406310819076</v>
      </c>
      <c r="EK18">
        <v>0</v>
      </c>
      <c r="EL18">
        <v>0.45874596134078938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5.9417706476529999E-4</v>
      </c>
      <c r="G19" s="5">
        <v>0.26666584307019425</v>
      </c>
      <c r="H19" s="5">
        <v>9.0776890552695264E-2</v>
      </c>
      <c r="J19" s="5">
        <v>0.9</v>
      </c>
      <c r="K19" s="5">
        <v>0.9</v>
      </c>
      <c r="L19" s="5">
        <v>0.9</v>
      </c>
      <c r="M19" s="5"/>
      <c r="N19" s="10">
        <f t="shared" si="0"/>
        <v>0</v>
      </c>
      <c r="O19" s="10"/>
      <c r="P19" s="5">
        <f t="shared" si="1"/>
        <v>5.3724614423547058E-4</v>
      </c>
      <c r="Q19" s="5">
        <f t="shared" si="1"/>
        <v>0.24812320861286624</v>
      </c>
      <c r="R19" s="5">
        <f t="shared" si="1"/>
        <v>8.4006687082058495E-2</v>
      </c>
      <c r="S19" s="5"/>
      <c r="T19" s="5">
        <f t="shared" si="6"/>
        <v>1.1129760623930524E-3</v>
      </c>
      <c r="U19" s="5">
        <f t="shared" si="6"/>
        <v>0.30290493234225485</v>
      </c>
      <c r="V19" s="5">
        <f t="shared" si="6"/>
        <v>6.5915588716742191E-2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4.1959459459459456</v>
      </c>
      <c r="AU19" s="13">
        <v>3.3783783783783786E-2</v>
      </c>
      <c r="AV19" s="13">
        <v>4.5045045045045045E-3</v>
      </c>
      <c r="AW19" s="13">
        <v>8.0515297906602248E-3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4.1844321594321592</v>
      </c>
      <c r="BI19" s="13">
        <f t="shared" si="13"/>
        <v>3.2657433886942082E-2</v>
      </c>
      <c r="BJ19" s="13">
        <f t="shared" si="14"/>
        <v>4.4845889108184192E-3</v>
      </c>
      <c r="BK19" s="13">
        <f t="shared" si="15"/>
        <v>7.79823527612918E-3</v>
      </c>
      <c r="BL19" s="55" cm="1">
        <f t="array" ref="BL19:BQ19">_xlfn.XLOOKUP(CR19,Receiving[Player Name],Receiving[[Rep Conv %]:[Yards per Target]],{0,0,0,0,0,0})</f>
        <v>0.76158940397350994</v>
      </c>
      <c r="BM19" s="13">
        <v>8</v>
      </c>
      <c r="BN19" s="13">
        <v>4.6357615894039736E-2</v>
      </c>
      <c r="BO19" s="13">
        <v>0</v>
      </c>
      <c r="BP19" s="13">
        <v>7.6086956521739134E-3</v>
      </c>
      <c r="BQ19" s="13">
        <v>6.0927152317880795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0.76237333542381724</v>
      </c>
      <c r="CG19" s="13">
        <f>IF($CE19=1,BT19,BZ19*BM19+(1-BZ19)*BT19)</f>
        <v>7.9487625418060199</v>
      </c>
      <c r="CH19" s="13">
        <f>IF($CE19=1,BU19,CA19*BN19+(1-CA19)*BU19)</f>
        <v>4.4192260892386662E-2</v>
      </c>
      <c r="CI19" s="13">
        <f>IF($CE19=1,BV19,CB19*BO19+(1-CB19)*BV19)</f>
        <v>3.3444816053511699E-4</v>
      </c>
      <c r="CJ19" s="13">
        <f>IF($CE19=1,BW19,CC19*BP19+(1-CC19)*BW19)</f>
        <v>7.2766272304262379E-3</v>
      </c>
      <c r="CK19" s="13">
        <f>IF($CE19=1,BX19,CD19*BQ19+(1-CD19)*BX19)</f>
        <v>5.6134102637932184</v>
      </c>
      <c r="CL19" s="56">
        <f>V19*$CS$3</f>
        <v>38.687022234127468</v>
      </c>
      <c r="CM19" s="10">
        <f t="shared" si="17"/>
        <v>29.493954178247137</v>
      </c>
      <c r="CN19" s="5">
        <f t="shared" si="18"/>
        <v>7.5076317868356904E-2</v>
      </c>
      <c r="CO19" s="19">
        <f t="shared" si="19"/>
        <v>28.144261707862011</v>
      </c>
      <c r="CP19" s="65"/>
      <c r="CR19" t="str">
        <v>Cordarrelle Patterson</v>
      </c>
      <c r="CS19" s="10">
        <f>T19*$CS$3</f>
        <v>0.65322529177252475</v>
      </c>
      <c r="CT19" s="18">
        <f>AO19</f>
        <v>0.5</v>
      </c>
      <c r="CU19" s="20">
        <f t="shared" si="20"/>
        <v>0.32661264588626238</v>
      </c>
      <c r="CV19" s="21">
        <f t="shared" si="21"/>
        <v>2</v>
      </c>
      <c r="CW19" s="10">
        <f t="shared" si="22"/>
        <v>1.3064505835450495</v>
      </c>
      <c r="CX19" s="10">
        <f>CS19*AC19</f>
        <v>0.23753646973546355</v>
      </c>
      <c r="CY19" s="19">
        <f>AA19*CS19</f>
        <v>0</v>
      </c>
      <c r="CZ19" s="13" t="str">
        <f>""</f>
        <v/>
      </c>
      <c r="DA19" s="10">
        <f>$CS$4*U19</f>
        <v>140.90781093817765</v>
      </c>
      <c r="DB19" s="5">
        <f t="shared" si="23"/>
        <v>0.30290493234225485</v>
      </c>
      <c r="DC19" s="77">
        <f t="shared" si="5"/>
        <v>4.1844321594321592</v>
      </c>
      <c r="DD19" s="10">
        <f>DC19*DA19</f>
        <v>589.61917560489712</v>
      </c>
      <c r="DE19" s="22">
        <f>AX19*DD19</f>
        <v>4.301139138734186</v>
      </c>
      <c r="DF19" s="19">
        <f>DA19*BJ19</f>
        <v>0.63191360638104987</v>
      </c>
      <c r="DG19" s="13" t="str">
        <f>""</f>
        <v/>
      </c>
      <c r="DH19" s="20">
        <f>V19*$CS$3</f>
        <v>38.687022234127468</v>
      </c>
      <c r="DI19" s="5">
        <f t="shared" si="24"/>
        <v>6.5915588716742177E-2</v>
      </c>
      <c r="DJ19" s="20">
        <f>CO19</f>
        <v>28.144261707862011</v>
      </c>
      <c r="DK19" s="77">
        <v>5.6134102637932184</v>
      </c>
      <c r="DL19" s="77">
        <f>BO19</f>
        <v>0</v>
      </c>
      <c r="DM19" s="10">
        <f>DK19*DH19</f>
        <v>217.16612768464756</v>
      </c>
      <c r="DN19" s="19">
        <f>BR19*DM19</f>
        <v>1.1279196056760257</v>
      </c>
      <c r="DO19" s="19">
        <f>DL19*DJ19</f>
        <v>0</v>
      </c>
      <c r="DP19" s="13" t="str">
        <f>""</f>
        <v/>
      </c>
      <c r="DQ19" s="10">
        <f>CW19*(1/25)+CX19*4-CY19</f>
        <v>1.0024039022836562</v>
      </c>
      <c r="DR19" s="10">
        <f>DN19*6+DM19*0.1+DJ19*1-DO19*2</f>
        <v>56.628392110382919</v>
      </c>
      <c r="DS19" s="10">
        <f>DD19*0.1+DE19*6-DF19*2</f>
        <v>83.504925180132744</v>
      </c>
      <c r="DT19" s="33">
        <f t="shared" si="25"/>
        <v>141.13572119279931</v>
      </c>
      <c r="DZ19" t="str">
        <v>PIT</v>
      </c>
      <c r="EA19" t="str">
        <v>Pittsburgh Steelers</v>
      </c>
      <c r="EB19" t="s">
        <v>349</v>
      </c>
      <c r="EC19" t="str">
        <v>Cordarrelle Patterson</v>
      </c>
      <c r="ED19" s="10">
        <v>141.13572119279931</v>
      </c>
      <c r="EE19">
        <v>0.23753646973546355</v>
      </c>
      <c r="EF19">
        <v>1.3064505835450495</v>
      </c>
      <c r="EG19">
        <v>4.301139138734186</v>
      </c>
      <c r="EH19">
        <v>589.61917560489712</v>
      </c>
      <c r="EI19">
        <v>1.1279196056760257</v>
      </c>
      <c r="EJ19">
        <v>217.16612768464756</v>
      </c>
      <c r="EK19">
        <v>0</v>
      </c>
      <c r="EL19">
        <v>0.63191360638104987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4.2406729014681406E-2</v>
      </c>
      <c r="V20" s="5">
        <f t="shared" si="6"/>
        <v>1.0923213528688218E-2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4.1363636363636367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4.1410147081833832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0.75</v>
      </c>
      <c r="BM20" s="13">
        <v>8.6666666666666661</v>
      </c>
      <c r="BN20" s="13">
        <v>0.125</v>
      </c>
      <c r="BO20" s="13">
        <v>0</v>
      </c>
      <c r="BP20" s="13">
        <v>1.9230769230769232E-2</v>
      </c>
      <c r="BQ20" s="13">
        <v>6.5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0.75082938388625597</v>
      </c>
      <c r="CG20" s="13">
        <f>IF($CE20=1,BT20,BZ20*BM20+(1-BZ20)*BT20)</f>
        <v>8.5298750000000005</v>
      </c>
      <c r="CH20" s="13">
        <f>IF($CE20=1,BU20,CA20*BN20+(1-CA20)*BU20)</f>
        <v>0.11543838862559241</v>
      </c>
      <c r="CI20" s="13">
        <f>IF($CE20=1,BV20,CB20*BO20+(1-CB20)*BV20)</f>
        <v>2.4999999999999995E-4</v>
      </c>
      <c r="CJ20" s="13">
        <f>IF($CE20=1,BW20,CC20*BP20+(1-CC20)*BW20)</f>
        <v>1.7838605135231271E-2</v>
      </c>
      <c r="CK20" s="13">
        <f>IF($CE20=1,BX20,CD20*BQ20+(1-CD20)*BX20)</f>
        <v>5.9818750000000005</v>
      </c>
      <c r="CL20" s="56">
        <f>V20*$CS$3</f>
        <v>6.4110267825787988</v>
      </c>
      <c r="CM20" s="10">
        <f t="shared" si="17"/>
        <v>4.8135872892419256</v>
      </c>
      <c r="CN20" s="5">
        <f t="shared" si="18"/>
        <v>1.2252897906810504E-2</v>
      </c>
      <c r="CO20" s="19">
        <f t="shared" si="19"/>
        <v>4.5933095170392741</v>
      </c>
      <c r="CP20" s="65"/>
      <c r="CR20" t="str">
        <v>Jonathan Ward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19.727111434935498</v>
      </c>
      <c r="DB20" s="5">
        <f t="shared" si="23"/>
        <v>4.2406729014681406E-2</v>
      </c>
      <c r="DC20" s="77">
        <f t="shared" si="5"/>
        <v>4.1410147081833832</v>
      </c>
      <c r="DD20" s="10">
        <f>DC20*DA20</f>
        <v>81.690258602040501</v>
      </c>
      <c r="DE20" s="22">
        <f>AX20*DD20</f>
        <v>0.59591204469577841</v>
      </c>
      <c r="DF20" s="19">
        <f>DA20*BJ20</f>
        <v>1.103495906429266E-2</v>
      </c>
      <c r="DG20" s="13" t="str">
        <f>""</f>
        <v/>
      </c>
      <c r="DH20" s="20">
        <f>V20*$CS$3</f>
        <v>6.4110267825787988</v>
      </c>
      <c r="DI20" s="5">
        <f t="shared" si="24"/>
        <v>1.0923213528688216E-2</v>
      </c>
      <c r="DJ20" s="20">
        <f>CO20</f>
        <v>4.5933095170392741</v>
      </c>
      <c r="DK20" s="77">
        <v>5.9818750000000005</v>
      </c>
      <c r="DL20" s="77">
        <f>BO20</f>
        <v>0</v>
      </c>
      <c r="DM20" s="10">
        <f>DK20*DH20</f>
        <v>38.349960835038559</v>
      </c>
      <c r="DN20" s="19">
        <f>BR20*DM20</f>
        <v>0.19918241009279483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9.6234000610999004</v>
      </c>
      <c r="DS20" s="10">
        <f>DD20*0.1+DE20*6-DF20*2</f>
        <v>11.722428210250134</v>
      </c>
      <c r="DT20" s="33">
        <f t="shared" si="25"/>
        <v>21.345828271350037</v>
      </c>
      <c r="DZ20" t="str">
        <v>PIT</v>
      </c>
      <c r="EA20" t="str">
        <v>Pittsburgh Steelers</v>
      </c>
      <c r="EB20" t="s">
        <v>349</v>
      </c>
      <c r="EC20" t="str">
        <v>Jonathan Ward</v>
      </c>
      <c r="ED20" s="10">
        <v>21.345828271350037</v>
      </c>
      <c r="EE20">
        <v>0</v>
      </c>
      <c r="EF20">
        <v>0</v>
      </c>
      <c r="EG20">
        <v>0.59591204469577841</v>
      </c>
      <c r="EH20">
        <v>81.690258602040501</v>
      </c>
      <c r="EI20">
        <v>0.19918241009279483</v>
      </c>
      <c r="EJ20">
        <v>38.349960835038559</v>
      </c>
      <c r="EK20">
        <v>0</v>
      </c>
      <c r="EL20">
        <v>1.103495906429266E-2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1.5990137936879326E-2</v>
      </c>
      <c r="V21" s="5">
        <f t="shared" si="6"/>
        <v>5.2669925548889732E-3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3.0912908773917778</v>
      </c>
      <c r="CM21" s="10">
        <f t="shared" si="17"/>
        <v>2.2953824153606086</v>
      </c>
      <c r="CN21" s="5">
        <f t="shared" si="18"/>
        <v>5.8428537185478066E-3</v>
      </c>
      <c r="CO21" s="19">
        <f t="shared" si="19"/>
        <v>2.1903418926845557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7.4384240489664162</v>
      </c>
      <c r="DB21" s="5">
        <f t="shared" si="23"/>
        <v>1.5990137936879326E-2</v>
      </c>
      <c r="DC21" s="77">
        <f t="shared" si="5"/>
        <v>3.481420313790256</v>
      </c>
      <c r="DD21" s="10">
        <f>DC21*DA21</f>
        <v>25.896280586657646</v>
      </c>
      <c r="DE21" s="22">
        <f>AX21*DD21</f>
        <v>0.18890753657162843</v>
      </c>
      <c r="DF21" s="19">
        <f>DA21*BJ21</f>
        <v>4.299667080327408E-2</v>
      </c>
      <c r="DG21" s="13" t="str">
        <f>""</f>
        <v/>
      </c>
      <c r="DH21" s="20">
        <f>V21*$CS$3</f>
        <v>3.0912908773917778</v>
      </c>
      <c r="DI21" s="5">
        <f t="shared" si="24"/>
        <v>5.2669925548889714E-3</v>
      </c>
      <c r="DJ21" s="20">
        <f>CO21</f>
        <v>2.1903418926845557</v>
      </c>
      <c r="DK21" s="77">
        <v>1.3467432950191571</v>
      </c>
      <c r="DL21" s="77">
        <f>BO21</f>
        <v>0</v>
      </c>
      <c r="DM21" s="10">
        <f>DK21*DH21</f>
        <v>4.1631752620812641</v>
      </c>
      <c r="DN21" s="19">
        <f>BR21*DM21</f>
        <v>2.1622741308836468E-2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2.7363958667457009</v>
      </c>
      <c r="DS21" s="10">
        <f>DD21*0.1+DE21*6-DF21*2</f>
        <v>3.6370799364889872</v>
      </c>
      <c r="DT21" s="33">
        <f t="shared" si="25"/>
        <v>6.3734758032346885</v>
      </c>
      <c r="DZ21" t="str">
        <v>PIT</v>
      </c>
      <c r="EA21" t="str">
        <v>Pittsburgh Steelers</v>
      </c>
      <c r="EB21" t="s">
        <v>349</v>
      </c>
      <c r="EC21" t="str">
        <v>All Other</v>
      </c>
      <c r="ED21" s="10">
        <v>6.3734758032346885</v>
      </c>
      <c r="EE21">
        <v>0</v>
      </c>
      <c r="EF21">
        <v>0</v>
      </c>
      <c r="EG21">
        <v>0.18890753657162843</v>
      </c>
      <c r="EH21">
        <v>25.896280586657646</v>
      </c>
      <c r="EI21">
        <v>2.1622741308836468E-2</v>
      </c>
      <c r="EJ21">
        <v>4.1631752620812641</v>
      </c>
      <c r="EK21">
        <v>0</v>
      </c>
      <c r="EL21">
        <v>4.299667080327408E-2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PIT</v>
      </c>
      <c r="EA22" t="str">
        <v>Pittsburgh Steelers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PIT</v>
      </c>
      <c r="EA23" t="str">
        <v>Pittsburgh Steelers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5.4054054054054055E-4</v>
      </c>
      <c r="H24" s="5">
        <v>0.3014725429894749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1.5182913440313331E-3</v>
      </c>
      <c r="R24" s="5">
        <f t="shared" si="1"/>
        <v>0.29474335778130112</v>
      </c>
      <c r="S24" s="5"/>
      <c r="T24" s="5">
        <f t="shared" si="6"/>
        <v>9.7882380269709096E-5</v>
      </c>
      <c r="U24" s="5">
        <f t="shared" si="6"/>
        <v>1.8535063261945681E-3</v>
      </c>
      <c r="V24" s="5">
        <f t="shared" si="6"/>
        <v>0.23126946941171736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6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5.963233376792699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0.60769230769230764</v>
      </c>
      <c r="BM24" s="13">
        <v>14.318987341772152</v>
      </c>
      <c r="BN24" s="13">
        <v>6.9230769230769235E-2</v>
      </c>
      <c r="BO24" s="13">
        <v>1.0126582278481013E-2</v>
      </c>
      <c r="BP24" s="13">
        <v>7.9561527581329568E-3</v>
      </c>
      <c r="BQ24" s="13">
        <v>8.7015384615384619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0.61281891342594208</v>
      </c>
      <c r="CG24" s="13">
        <f>IF($CE24=1,BT24,BZ24*BM24+(1-BZ24)*BT24)</f>
        <v>14.148170645458565</v>
      </c>
      <c r="CH24" s="13">
        <f>IF($CE24=1,BU24,CA24*BN24+(1-CA24)*BU24)</f>
        <v>6.7444869649342501E-2</v>
      </c>
      <c r="CI24" s="13">
        <f>IF($CE24=1,BV24,CB24*BO24+(1-CB24)*BV24)</f>
        <v>9.6757218034418998E-3</v>
      </c>
      <c r="CJ24" s="13">
        <f>IF($CE24=1,BW24,CC24*BP24+(1-CC24)*BW24)</f>
        <v>7.7787292865487525E-3</v>
      </c>
      <c r="CK24" s="13">
        <f>IF($CE24=1,BX24,CD24*BQ24+(1-CD24)*BX24)</f>
        <v>7.9831392713796907</v>
      </c>
      <c r="CL24" s="56">
        <f>V24*$CS$3</f>
        <v>135.73613282366773</v>
      </c>
      <c r="CM24" s="10">
        <f t="shared" si="17"/>
        <v>83.181669429639413</v>
      </c>
      <c r="CN24" s="5">
        <f t="shared" si="18"/>
        <v>0.21173740954429535</v>
      </c>
      <c r="CO24" s="19">
        <f t="shared" si="19"/>
        <v>79.375137683345059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DK Metcalf</v>
      </c>
      <c r="CS24" s="10">
        <f>T24*$CS$3</f>
        <v>5.7448896316414685E-2</v>
      </c>
      <c r="CT24" s="18">
        <f>AO24</f>
        <v>0.57777777777777783</v>
      </c>
      <c r="CU24" s="20">
        <f t="shared" si="20"/>
        <v>3.3192695649484044E-2</v>
      </c>
      <c r="CV24" s="21">
        <f t="shared" si="21"/>
        <v>11.911111111111111</v>
      </c>
      <c r="CW24" s="10">
        <f t="shared" si="22"/>
        <v>0.6842801872355172</v>
      </c>
      <c r="CX24" s="10">
        <f>CS24*AC24</f>
        <v>8.4760666696349542E-3</v>
      </c>
      <c r="CY24" s="19">
        <f>AA24*CS24</f>
        <v>0</v>
      </c>
      <c r="CZ24" s="13" t="str">
        <f>""</f>
        <v/>
      </c>
      <c r="DA24" s="10">
        <f>$CS$4*U24</f>
        <v>0.86222933698893434</v>
      </c>
      <c r="DB24" s="5">
        <f t="shared" si="23"/>
        <v>1.8535063261945681E-3</v>
      </c>
      <c r="DC24" s="77">
        <f t="shared" si="5"/>
        <v>5.963233376792699</v>
      </c>
      <c r="DD24" s="10">
        <f>DC24*DA24</f>
        <v>5.1416747607822533</v>
      </c>
      <c r="DE24" s="22">
        <f>AX24*DD24</f>
        <v>3.9699407371505464E-2</v>
      </c>
      <c r="DF24" s="19">
        <f>DA24*BJ24</f>
        <v>7.8691073779954871E-4</v>
      </c>
      <c r="DG24" s="13" t="str">
        <f>""</f>
        <v/>
      </c>
      <c r="DH24" s="20">
        <f>V24*$CS$3</f>
        <v>135.73613282366773</v>
      </c>
      <c r="DI24" s="5">
        <f t="shared" si="24"/>
        <v>0.2312694694117173</v>
      </c>
      <c r="DJ24" s="20">
        <f>CO24</f>
        <v>79.375137683345059</v>
      </c>
      <c r="DK24" s="77">
        <v>7.9831392713796907</v>
      </c>
      <c r="DL24" s="77">
        <f>BO24</f>
        <v>1.0126582278481013E-2</v>
      </c>
      <c r="DM24" s="10">
        <f>DK24*DH24</f>
        <v>1083.6004524898317</v>
      </c>
      <c r="DN24" s="19">
        <f>BR24*DM24</f>
        <v>6.589953431045366</v>
      </c>
      <c r="DO24" s="19">
        <f>DL24*DJ24</f>
        <v>0.80379886261615252</v>
      </c>
      <c r="DP24" s="13" t="str">
        <f>""</f>
        <v/>
      </c>
      <c r="DQ24" s="10">
        <f>CW24*(1/25)+CX24*4-CY24</f>
        <v>6.1275474167960503E-2</v>
      </c>
      <c r="DR24" s="10">
        <f>DN24*6+DM24*0.1+DJ24*1-DO24*2</f>
        <v>225.66730579336814</v>
      </c>
      <c r="DS24" s="10">
        <f>DD24*0.1+DE24*6-DF24*2</f>
        <v>0.75079009883165893</v>
      </c>
      <c r="DT24" s="33">
        <f t="shared" si="25"/>
        <v>226.47937136636776</v>
      </c>
      <c r="DZ24" t="str">
        <v>PIT</v>
      </c>
      <c r="EA24" t="str">
        <v>Pittsburgh Steelers</v>
      </c>
      <c r="EB24" t="s">
        <v>350</v>
      </c>
      <c r="EC24" t="str">
        <v>DK Metcalf</v>
      </c>
      <c r="ED24" s="10">
        <v>226.47937136636776</v>
      </c>
      <c r="EE24">
        <v>8.4760666696349542E-3</v>
      </c>
      <c r="EF24">
        <v>0.6842801872355172</v>
      </c>
      <c r="EG24">
        <v>3.9699407371505464E-2</v>
      </c>
      <c r="EH24">
        <v>5.1416747607822533</v>
      </c>
      <c r="EI24">
        <v>6.589953431045366</v>
      </c>
      <c r="EJ24">
        <v>1083.6004524898317</v>
      </c>
      <c r="EK24">
        <v>0</v>
      </c>
      <c r="EL24">
        <v>0.80458577335395209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5.044190081343069E-3</v>
      </c>
      <c r="H25" s="5">
        <v>0.23993958533432216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5.1249537499128148E-3</v>
      </c>
      <c r="R25" s="5">
        <f t="shared" si="1"/>
        <v>0.23172512292184488</v>
      </c>
      <c r="S25" s="5"/>
      <c r="T25" s="5">
        <f t="shared" si="6"/>
        <v>4.6365338022493785E-5</v>
      </c>
      <c r="U25" s="5">
        <f t="shared" si="6"/>
        <v>6.2564633818540313E-3</v>
      </c>
      <c r="V25" s="5">
        <f t="shared" si="6"/>
        <v>0.1818224051965385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5.666666666666667</v>
      </c>
      <c r="AU25" s="13">
        <v>0.1111111111111111</v>
      </c>
      <c r="AV25" s="13">
        <v>0</v>
      </c>
      <c r="AW25" s="13">
        <v>1.9607843137254902E-2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5.6760919540229891</v>
      </c>
      <c r="BI25" s="13">
        <f t="shared" si="13"/>
        <v>0.10436781609195402</v>
      </c>
      <c r="BJ25" s="13">
        <f t="shared" si="14"/>
        <v>4.5977011494252861E-4</v>
      </c>
      <c r="BK25" s="13">
        <f t="shared" si="15"/>
        <v>1.8405239190648327E-2</v>
      </c>
      <c r="BL25" s="55" cm="1">
        <f t="array" ref="BL25:BQ25">_xlfn.XLOOKUP(CR25,Receiving[Player Name],Receiving[[Rep Conv %]:[Yards per Target]],{0,0,0,0,0,0})</f>
        <v>0.59546925566343045</v>
      </c>
      <c r="BM25" s="13">
        <v>16.184782608695652</v>
      </c>
      <c r="BN25" s="13">
        <v>4.2071197411003236E-2</v>
      </c>
      <c r="BO25" s="13">
        <v>1.0869565217391304E-2</v>
      </c>
      <c r="BP25" s="13">
        <v>4.3653458697112159E-3</v>
      </c>
      <c r="BQ25" s="13">
        <v>9.6375404530744344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0.60027094152178828</v>
      </c>
      <c r="CG25" s="13">
        <f>IF($CE25=1,BT25,BZ25*BM25+(1-BZ25)*BT25)</f>
        <v>15.861064581744216</v>
      </c>
      <c r="CH25" s="13">
        <f>IF($CE25=1,BU25,CA25*BN25+(1-CA25)*BU25)</f>
        <v>4.3049597350794007E-2</v>
      </c>
      <c r="CI25" s="13">
        <f>IF($CE25=1,BV25,CB25*BO25+(1-CB25)*BV25)</f>
        <v>1.0285532672260362E-2</v>
      </c>
      <c r="CJ25" s="13">
        <f>IF($CE25=1,BW25,CC25*BP25+(1-CC25)*BW25)</f>
        <v>4.551202928780816E-3</v>
      </c>
      <c r="CK25" s="13">
        <f>IF($CE25=1,BX25,CD25*BQ25+(1-CD25)*BX25)</f>
        <v>8.8291899165389207</v>
      </c>
      <c r="CL25" s="56">
        <f>V25*$CS$3</f>
        <v>106.7147782405284</v>
      </c>
      <c r="CM25" s="10">
        <f t="shared" si="17"/>
        <v>64.057780408730835</v>
      </c>
      <c r="CN25" s="5">
        <f t="shared" si="18"/>
        <v>0.16305790179379401</v>
      </c>
      <c r="CO25" s="19">
        <f t="shared" si="19"/>
        <v>61.126389678117512</v>
      </c>
      <c r="CP25" s="65"/>
      <c r="CR25" t="str">
        <v>George Pickens</v>
      </c>
      <c r="CS25" s="10">
        <f>T25*$CS$3</f>
        <v>2.7212635097249062E-2</v>
      </c>
      <c r="CT25" s="18">
        <f>AO25</f>
        <v>0.4</v>
      </c>
      <c r="CU25" s="20">
        <f t="shared" si="20"/>
        <v>1.0885054038899625E-2</v>
      </c>
      <c r="CV25" s="21">
        <f t="shared" si="21"/>
        <v>5.9</v>
      </c>
      <c r="CW25" s="10">
        <f t="shared" si="22"/>
        <v>0.16055454707376948</v>
      </c>
      <c r="CX25" s="10">
        <f>CS25*AC25</f>
        <v>4.014978948774452E-3</v>
      </c>
      <c r="CY25" s="19">
        <f>AA25*CS25</f>
        <v>0</v>
      </c>
      <c r="CZ25" s="13" t="str">
        <f>""</f>
        <v/>
      </c>
      <c r="DA25" s="10">
        <f>$CS$4*U25</f>
        <v>2.9104331597869439</v>
      </c>
      <c r="DB25" s="5">
        <f t="shared" si="23"/>
        <v>6.2564633818540305E-3</v>
      </c>
      <c r="DC25" s="77">
        <f t="shared" si="5"/>
        <v>5.6760919540229891</v>
      </c>
      <c r="DD25" s="10">
        <f>DC25*DA25</f>
        <v>16.519886240988377</v>
      </c>
      <c r="DE25" s="22">
        <f>AX25*DD25</f>
        <v>0.12755176554810865</v>
      </c>
      <c r="DF25" s="19">
        <f>DA25*BJ25</f>
        <v>1.3381301884077899E-3</v>
      </c>
      <c r="DG25" s="13" t="str">
        <f>""</f>
        <v/>
      </c>
      <c r="DH25" s="20">
        <f>V25*$CS$3</f>
        <v>106.7147782405284</v>
      </c>
      <c r="DI25" s="5">
        <f t="shared" si="24"/>
        <v>0.18182240519653847</v>
      </c>
      <c r="DJ25" s="20">
        <f>CO25</f>
        <v>61.126389678117512</v>
      </c>
      <c r="DK25" s="77">
        <v>8.8291899165389207</v>
      </c>
      <c r="DL25" s="77">
        <f>BO25</f>
        <v>1.0869565217391304E-2</v>
      </c>
      <c r="DM25" s="10">
        <f>DK25*DH25</f>
        <v>942.20504398696039</v>
      </c>
      <c r="DN25" s="19">
        <f>BR25*DM25</f>
        <v>5.7300523897929851</v>
      </c>
      <c r="DO25" s="19">
        <f>DL25*DJ25</f>
        <v>0.66441727910997295</v>
      </c>
      <c r="DP25" s="13" t="str">
        <f>""</f>
        <v/>
      </c>
      <c r="DQ25" s="10">
        <f>CW25*(1/25)+CX25*4-CY25</f>
        <v>2.2482097678048589E-2</v>
      </c>
      <c r="DR25" s="10">
        <f>DN25*6+DM25*0.1+DJ25*1-DO25*2</f>
        <v>188.39837385735152</v>
      </c>
      <c r="DS25" s="10">
        <f>DD25*0.1+DE25*6-DF25*2</f>
        <v>2.4146229570106739</v>
      </c>
      <c r="DT25" s="33">
        <f t="shared" si="25"/>
        <v>190.83547891204023</v>
      </c>
      <c r="DZ25" t="str">
        <v>PIT</v>
      </c>
      <c r="EA25" t="str">
        <v>Pittsburgh Steelers</v>
      </c>
      <c r="EB25" t="s">
        <v>350</v>
      </c>
      <c r="EC25" t="str">
        <v>George Pickens</v>
      </c>
      <c r="ED25" s="10">
        <v>190.83547891204023</v>
      </c>
      <c r="EE25">
        <v>4.014978948774452E-3</v>
      </c>
      <c r="EF25">
        <v>0.16055454707376948</v>
      </c>
      <c r="EG25">
        <v>0.12755176554810865</v>
      </c>
      <c r="EH25">
        <v>16.519886240988377</v>
      </c>
      <c r="EI25">
        <v>5.7300523897929851</v>
      </c>
      <c r="EJ25">
        <v>942.20504398696039</v>
      </c>
      <c r="EK25">
        <v>0</v>
      </c>
      <c r="EL25">
        <v>0.66575540929838073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0.12912912912912913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4.7352713149385395E-4</v>
      </c>
      <c r="R26" s="5">
        <f t="shared" si="1"/>
        <v>0.12672875476236609</v>
      </c>
      <c r="S26" s="5"/>
      <c r="T26" s="5">
        <f t="shared" si="6"/>
        <v>4.6365338022493785E-5</v>
      </c>
      <c r="U26" s="5">
        <f t="shared" si="6"/>
        <v>5.7807451600047622E-4</v>
      </c>
      <c r="V26" s="5">
        <f t="shared" si="6"/>
        <v>9.9437327761078456E-2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0.6166666666666667</v>
      </c>
      <c r="BM26" s="13">
        <v>15.486486486486486</v>
      </c>
      <c r="BN26" s="13">
        <v>6.6666666666666666E-2</v>
      </c>
      <c r="BO26" s="13">
        <v>0</v>
      </c>
      <c r="BP26" s="13">
        <v>6.9808027923211171E-3</v>
      </c>
      <c r="BQ26" s="13">
        <v>9.5500000000000007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0.6175621328513331</v>
      </c>
      <c r="CG26" s="13">
        <f>IF($CE26=1,BT26,BZ26*BM26+(1-BZ26)*BT26)</f>
        <v>15.181120611402301</v>
      </c>
      <c r="CH26" s="13">
        <f>IF($CE26=1,BU26,CA26*BN26+(1-CA26)*BU26)</f>
        <v>6.4609127880704914E-2</v>
      </c>
      <c r="CI26" s="13">
        <f>IF($CE26=1,BV26,CB26*BO26+(1-CB26)*BV26)</f>
        <v>4.6948356807511736E-4</v>
      </c>
      <c r="CJ26" s="13">
        <f>IF($CE26=1,BW26,CC26*BP26+(1-CC26)*BW26)</f>
        <v>6.8752892857786487E-3</v>
      </c>
      <c r="CK26" s="13">
        <f>IF($CE26=1,BX26,CD26*BQ26+(1-CD26)*BX26)</f>
        <v>8.7548410978692672</v>
      </c>
      <c r="CL26" s="56">
        <f>V26*$CS$3</f>
        <v>58.361522439349208</v>
      </c>
      <c r="CM26" s="10">
        <f t="shared" si="17"/>
        <v>36.041866274095433</v>
      </c>
      <c r="CN26" s="5">
        <f t="shared" si="18"/>
        <v>9.1743907670355493E-2</v>
      </c>
      <c r="CO26" s="19">
        <f t="shared" si="19"/>
        <v>34.392530439544906</v>
      </c>
      <c r="CP26" s="65"/>
      <c r="CR26" t="str">
        <v>Calvin Austin</v>
      </c>
      <c r="CS26" s="10">
        <f>T26*$CS$3</f>
        <v>2.7212635097249062E-2</v>
      </c>
      <c r="CT26" s="18">
        <f>AO26</f>
        <v>0.45833333333333337</v>
      </c>
      <c r="CU26" s="20">
        <f t="shared" si="20"/>
        <v>1.247245775290582E-2</v>
      </c>
      <c r="CV26" s="21">
        <f t="shared" si="21"/>
        <v>10.541666666666668</v>
      </c>
      <c r="CW26" s="10">
        <f t="shared" si="22"/>
        <v>0.2868665283168339</v>
      </c>
      <c r="CX26" s="10">
        <f>CS26*AC26</f>
        <v>4.014978948774452E-3</v>
      </c>
      <c r="CY26" s="19">
        <f>AA26*CS26</f>
        <v>0</v>
      </c>
      <c r="CZ26" s="13" t="str">
        <f>""</f>
        <v/>
      </c>
      <c r="DA26" s="10">
        <f>$CS$4*U26</f>
        <v>0.26891346396676269</v>
      </c>
      <c r="DB26" s="5">
        <f t="shared" si="23"/>
        <v>5.7807451600047622E-4</v>
      </c>
      <c r="DC26" s="77">
        <f t="shared" si="5"/>
        <v>5.9971590909090899</v>
      </c>
      <c r="DD26" s="10">
        <f>DC26*DA26</f>
        <v>1.6127168250961248</v>
      </c>
      <c r="DE26" s="22">
        <f>AX26*DD26</f>
        <v>1.2451954896624267E-2</v>
      </c>
      <c r="DF26" s="19">
        <f>DA26*BJ26</f>
        <v>7.6395870445103041E-4</v>
      </c>
      <c r="DG26" s="13" t="str">
        <f>""</f>
        <v/>
      </c>
      <c r="DH26" s="20">
        <f>V26*$CS$3</f>
        <v>58.361522439349208</v>
      </c>
      <c r="DI26" s="5">
        <f t="shared" si="24"/>
        <v>9.9437327761078442E-2</v>
      </c>
      <c r="DJ26" s="20">
        <f>CO26</f>
        <v>34.392530439544906</v>
      </c>
      <c r="DK26" s="77">
        <v>8.7548410978692672</v>
      </c>
      <c r="DL26" s="77">
        <f>BO26</f>
        <v>0</v>
      </c>
      <c r="DM26" s="10">
        <f>DK26*DH26</f>
        <v>510.94585518623387</v>
      </c>
      <c r="DN26" s="19">
        <f>BR26*DM26</f>
        <v>3.1073347964429048</v>
      </c>
      <c r="DO26" s="19">
        <f>DL26*DJ26</f>
        <v>0</v>
      </c>
      <c r="DP26" s="13" t="str">
        <f>""</f>
        <v/>
      </c>
      <c r="DQ26" s="10">
        <f>CW26*(1/25)+CX26*4-CY26</f>
        <v>2.7534576927771164E-2</v>
      </c>
      <c r="DR26" s="10">
        <f>DN26*6+DM26*0.1+DJ26*1-DO26*2</f>
        <v>104.13112473682574</v>
      </c>
      <c r="DS26" s="10">
        <f>DD26*0.1+DE26*6-DF26*2</f>
        <v>0.23445549448045602</v>
      </c>
      <c r="DT26" s="33">
        <f t="shared" si="25"/>
        <v>104.39311480823397</v>
      </c>
      <c r="DZ26" t="str">
        <v>PIT</v>
      </c>
      <c r="EA26" t="str">
        <v>Pittsburgh Steelers</v>
      </c>
      <c r="EB26" t="s">
        <v>350</v>
      </c>
      <c r="EC26" t="str">
        <v>Calvin Austin</v>
      </c>
      <c r="ED26" s="10">
        <v>104.39311480823397</v>
      </c>
      <c r="EE26">
        <v>4.014978948774452E-3</v>
      </c>
      <c r="EF26">
        <v>0.2868665283168339</v>
      </c>
      <c r="EG26">
        <v>1.2451954896624267E-2</v>
      </c>
      <c r="EH26">
        <v>1.6127168250961248</v>
      </c>
      <c r="EI26">
        <v>3.1073347964429048</v>
      </c>
      <c r="EJ26">
        <v>510.94585518623387</v>
      </c>
      <c r="EK26">
        <v>0</v>
      </c>
      <c r="EL26">
        <v>7.6395870445103041E-4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3.8637781685411492E-4</v>
      </c>
      <c r="U27" s="5">
        <f t="shared" si="6"/>
        <v>4.9596165861404496E-3</v>
      </c>
      <c r="V27" s="5">
        <f t="shared" si="6"/>
        <v>4.7197600825142398E-2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1</v>
      </c>
      <c r="CF27" s="56">
        <f>IF($CE27=1,BS27,BY27*BL27+(1-BY27)*BS27)</f>
        <v>0.61105626850937811</v>
      </c>
      <c r="CG27" s="13">
        <f>IF($CE27=1,BT27,BZ27*BM27+(1-BZ27)*BT27)</f>
        <v>12.228109854604201</v>
      </c>
      <c r="CH27" s="13">
        <f>IF($CE27=1,BU27,CA27*BN27+(1-CA27)*BU27)</f>
        <v>4.4422507403751234E-2</v>
      </c>
      <c r="CI27" s="13">
        <f>IF($CE27=1,BV27,CB27*BO27+(1-CB27)*BV27)</f>
        <v>6.7851373182552504E-3</v>
      </c>
      <c r="CJ27" s="13">
        <f>IF($CE27=1,BW27,CC27*BP27+(1-CC27)*BW27)</f>
        <v>5.9451461184801564E-3</v>
      </c>
      <c r="CK27" s="13">
        <f>IF($CE27=1,BX27,CD27*BQ27+(1-CD27)*BX27)</f>
        <v>1.6365105008077545</v>
      </c>
      <c r="CL27" s="56">
        <f>V27*$CS$3</f>
        <v>27.701104823114168</v>
      </c>
      <c r="CM27" s="10">
        <f t="shared" si="17"/>
        <v>16.926933746799278</v>
      </c>
      <c r="CN27" s="5">
        <f t="shared" si="18"/>
        <v>4.3087198509604727E-2</v>
      </c>
      <c r="CO27" s="19">
        <f t="shared" si="19"/>
        <v>16.152329063863522</v>
      </c>
      <c r="CP27" s="65"/>
      <c r="CR27" t="str">
        <v>Roman Wilson</v>
      </c>
      <c r="CS27" s="10">
        <f>T27*$CS$3</f>
        <v>0.22677195914374221</v>
      </c>
      <c r="CT27" s="18">
        <f>AO27</f>
        <v>0.58823529411764708</v>
      </c>
      <c r="CU27" s="20">
        <f t="shared" si="20"/>
        <v>0.13339527008455423</v>
      </c>
      <c r="CV27" s="21">
        <f t="shared" si="21"/>
        <v>7.2352941176470598</v>
      </c>
      <c r="CW27" s="10">
        <f t="shared" si="22"/>
        <v>1.6407618220400173</v>
      </c>
      <c r="CX27" s="10">
        <f>CS27*AC27</f>
        <v>3.3458157906453768E-2</v>
      </c>
      <c r="CY27" s="19">
        <f>AA27*CS27</f>
        <v>0</v>
      </c>
      <c r="CZ27" s="13" t="str">
        <f>""</f>
        <v/>
      </c>
      <c r="DA27" s="10">
        <f>$CS$4*U27</f>
        <v>2.3071552874421117</v>
      </c>
      <c r="DB27" s="5">
        <f t="shared" si="23"/>
        <v>4.9596165861404487E-3</v>
      </c>
      <c r="DC27" s="77">
        <f t="shared" si="5"/>
        <v>5.8245033112582787</v>
      </c>
      <c r="DD27" s="10">
        <f>DC27*DA27</f>
        <v>13.438033611293626</v>
      </c>
      <c r="DE27" s="22">
        <f>AX27*DD27</f>
        <v>0.10375645979707292</v>
      </c>
      <c r="DF27" s="19">
        <f>DA27*BJ27</f>
        <v>1.527917408902061E-2</v>
      </c>
      <c r="DG27" s="13" t="str">
        <f>""</f>
        <v/>
      </c>
      <c r="DH27" s="20">
        <f>V27*$CS$3</f>
        <v>27.701104823114168</v>
      </c>
      <c r="DI27" s="5">
        <f t="shared" si="24"/>
        <v>4.7197600825142391E-2</v>
      </c>
      <c r="DJ27" s="20">
        <f>CO27</f>
        <v>16.152329063863522</v>
      </c>
      <c r="DK27" s="77">
        <v>1.6365105008077545</v>
      </c>
      <c r="DL27" s="77">
        <f>BO27</f>
        <v>0</v>
      </c>
      <c r="DM27" s="10">
        <f>DK27*DH27</f>
        <v>45.333148927002668</v>
      </c>
      <c r="DN27" s="19">
        <f>BR27*DM27</f>
        <v>0.2756951048009969</v>
      </c>
      <c r="DO27" s="19">
        <f>DL27*DJ27</f>
        <v>0</v>
      </c>
      <c r="DP27" s="13" t="str">
        <f>""</f>
        <v/>
      </c>
      <c r="DQ27" s="10">
        <f>CW27*(1/25)+CX27*4-CY27</f>
        <v>0.19946310450741578</v>
      </c>
      <c r="DR27" s="10">
        <f>DN27*6+DM27*0.1+DJ27*1-DO27*2</f>
        <v>22.339814585369773</v>
      </c>
      <c r="DS27" s="10">
        <f>DD27*0.1+DE27*6-DF27*2</f>
        <v>1.9357837717337589</v>
      </c>
      <c r="DT27" s="33">
        <f t="shared" si="25"/>
        <v>24.475061461610949</v>
      </c>
      <c r="DZ27" t="str">
        <v>PIT</v>
      </c>
      <c r="EA27" t="str">
        <v>Pittsburgh Steelers</v>
      </c>
      <c r="EB27" t="s">
        <v>350</v>
      </c>
      <c r="EC27" t="str">
        <v>Roman Wilson</v>
      </c>
      <c r="ED27" s="10">
        <v>24.475061461610949</v>
      </c>
      <c r="EE27">
        <v>3.3458157906453768E-2</v>
      </c>
      <c r="EF27">
        <v>1.6407618220400173</v>
      </c>
      <c r="EG27">
        <v>0.10375645979707292</v>
      </c>
      <c r="EH27">
        <v>13.438033611293626</v>
      </c>
      <c r="EI27">
        <v>0.2756951048009969</v>
      </c>
      <c r="EJ27">
        <v>45.333148927002668</v>
      </c>
      <c r="EK27">
        <v>0</v>
      </c>
      <c r="EL27">
        <v>1.527917408902061E-2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1.123096590109609E-4</v>
      </c>
      <c r="U28" s="5">
        <f t="shared" si="6"/>
        <v>1.7618666278522135E-3</v>
      </c>
      <c r="V28" s="5">
        <f t="shared" si="6"/>
        <v>1.4647992535262845E-2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8.597165312931681</v>
      </c>
      <c r="CM28" s="10">
        <f t="shared" si="17"/>
        <v>4.9536128043524759</v>
      </c>
      <c r="CN28" s="5">
        <f t="shared" si="18"/>
        <v>1.2609330279987292E-2</v>
      </c>
      <c r="CO28" s="19">
        <f t="shared" si="19"/>
        <v>4.7269272313420947</v>
      </c>
      <c r="CP28" s="65"/>
      <c r="CR28" t="str">
        <v>All Other</v>
      </c>
      <c r="CS28" s="10">
        <f>T28*$CS$3</f>
        <v>6.5916520808691981E-2</v>
      </c>
      <c r="CT28" s="18">
        <f>AO28</f>
        <v>0.375</v>
      </c>
      <c r="CU28" s="20">
        <f t="shared" si="20"/>
        <v>2.4718695303259493E-2</v>
      </c>
      <c r="CV28" s="21">
        <f t="shared" si="21"/>
        <v>9.75</v>
      </c>
      <c r="CW28" s="10">
        <f t="shared" si="22"/>
        <v>0.64268607788474685</v>
      </c>
      <c r="CX28" s="10">
        <f>CS28*AC28</f>
        <v>9.7253883160365213E-3</v>
      </c>
      <c r="CY28" s="19">
        <f>AA28*CS28</f>
        <v>0</v>
      </c>
      <c r="CZ28" s="13" t="str">
        <f>""</f>
        <v/>
      </c>
      <c r="DA28" s="10">
        <f>$CS$4*U28</f>
        <v>0.81959962743416914</v>
      </c>
      <c r="DB28" s="5">
        <f t="shared" si="23"/>
        <v>1.7618666278522135E-3</v>
      </c>
      <c r="DC28" s="77">
        <f t="shared" si="5"/>
        <v>6.1091954022988508</v>
      </c>
      <c r="DD28" s="10">
        <f>DC28*DA28</f>
        <v>5.0070942756466774</v>
      </c>
      <c r="DE28" s="22">
        <f>AX28*DD28</f>
        <v>3.8660297402045005E-2</v>
      </c>
      <c r="DF28" s="19">
        <f>DA28*BJ28</f>
        <v>4.7103426864032712E-3</v>
      </c>
      <c r="DG28" s="13" t="str">
        <f>""</f>
        <v/>
      </c>
      <c r="DH28" s="20">
        <f>V28*$CS$3</f>
        <v>8.597165312931681</v>
      </c>
      <c r="DI28" s="5">
        <f t="shared" si="24"/>
        <v>1.4647992535262841E-2</v>
      </c>
      <c r="DJ28" s="20">
        <f>CO28</f>
        <v>4.7269272313420947</v>
      </c>
      <c r="DK28" s="77">
        <v>1.7355343771272975</v>
      </c>
      <c r="DL28" s="77">
        <f>BO28</f>
        <v>0</v>
      </c>
      <c r="DM28" s="10">
        <f>DK28*DH28</f>
        <v>14.920675946439292</v>
      </c>
      <c r="DN28" s="19">
        <f>BR28*DM28</f>
        <v>9.0740604085966237E-2</v>
      </c>
      <c r="DO28" s="19">
        <f>DL28*DJ28</f>
        <v>0</v>
      </c>
      <c r="DP28" s="13" t="str">
        <f>""</f>
        <v/>
      </c>
      <c r="DQ28" s="10">
        <f>CW28*(1/25)+CX28*4-CY28</f>
        <v>6.460899637953596E-2</v>
      </c>
      <c r="DR28" s="10">
        <f>DN28*6+DM28*0.1+DJ28*1-DO28*2</f>
        <v>6.7634384505018215</v>
      </c>
      <c r="DS28" s="10">
        <f>DD28*0.1+DE28*6-DF28*2</f>
        <v>0.72325052660413125</v>
      </c>
      <c r="DT28" s="33">
        <f t="shared" si="25"/>
        <v>7.5512979734854886</v>
      </c>
      <c r="DZ28" t="str">
        <v>PIT</v>
      </c>
      <c r="EA28" t="str">
        <v>Pittsburgh Steelers</v>
      </c>
      <c r="EB28" t="s">
        <v>350</v>
      </c>
      <c r="EC28" t="str">
        <v>All Other</v>
      </c>
      <c r="ED28" s="10">
        <v>7.5512979734854886</v>
      </c>
      <c r="EE28">
        <v>9.7253883160365213E-3</v>
      </c>
      <c r="EF28">
        <v>0.64268607788474685</v>
      </c>
      <c r="EG28">
        <v>3.8660297402045005E-2</v>
      </c>
      <c r="EH28">
        <v>5.0070942756466774</v>
      </c>
      <c r="EI28">
        <v>9.0740604085966237E-2</v>
      </c>
      <c r="EJ28">
        <v>14.920675946439292</v>
      </c>
      <c r="EK28">
        <v>0</v>
      </c>
      <c r="EL28">
        <v>4.7103426864032712E-3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PIT</v>
      </c>
      <c r="EA29" t="str">
        <v>Pittsburgh Steelers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PIT</v>
      </c>
      <c r="EA30" t="str">
        <v>Pittsburgh Steelers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0.1517925766346109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0.15075037939290398</v>
      </c>
      <c r="S31" s="5"/>
      <c r="T31" s="5">
        <f t="shared" si="6"/>
        <v>1.0303408449443062E-5</v>
      </c>
      <c r="U31" s="5">
        <f t="shared" si="6"/>
        <v>3.366627152843683E-4</v>
      </c>
      <c r="V31" s="5">
        <f t="shared" si="6"/>
        <v>0.11828582166618652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0.72727272727272729</v>
      </c>
      <c r="BM31" s="13">
        <v>9.9396551724137936</v>
      </c>
      <c r="BN31" s="13">
        <v>5.6426332288401257E-2</v>
      </c>
      <c r="BO31" s="13">
        <v>1.2931034482758621E-2</v>
      </c>
      <c r="BP31" s="13">
        <v>7.8057241977450131E-3</v>
      </c>
      <c r="BQ31" s="13">
        <v>7.2288401253918497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0.72411870723362659</v>
      </c>
      <c r="CG31" s="13">
        <f>IF($CE31=1,BT31,BZ31*BM31+(1-BZ31)*BT31)</f>
        <v>10.012642082122426</v>
      </c>
      <c r="CH31" s="13">
        <f>IF($CE31=1,BU31,CA31*BN31+(1-CA31)*BU31)</f>
        <v>5.5824021640206292E-2</v>
      </c>
      <c r="CI31" s="13">
        <f>IF($CE31=1,BV31,CB31*BO31+(1-CB31)*BV31)</f>
        <v>1.2326170590145643E-2</v>
      </c>
      <c r="CJ31" s="13">
        <f>IF($CE31=1,BW31,CC31*BP31+(1-CC31)*BW31)</f>
        <v>7.7041536452256473E-3</v>
      </c>
      <c r="CK31" s="13">
        <f>IF($CE31=1,BX31,CD31*BQ31+(1-CD31)*BX31)</f>
        <v>6.6496895105826823</v>
      </c>
      <c r="CL31" s="56">
        <f>V31*$CS$3</f>
        <v>69.424036132737811</v>
      </c>
      <c r="CM31" s="10">
        <f t="shared" si="17"/>
        <v>50.271243295378682</v>
      </c>
      <c r="CN31" s="5">
        <f t="shared" si="18"/>
        <v>0.12796452515224122</v>
      </c>
      <c r="CO31" s="19">
        <f t="shared" si="19"/>
        <v>47.970747466890764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Pat Freiermuth</v>
      </c>
      <c r="CS31" s="10">
        <f>T31*$CS$3</f>
        <v>6.0472522438331242E-3</v>
      </c>
      <c r="CT31" s="18">
        <f>AO31</f>
        <v>0.52631578947368418</v>
      </c>
      <c r="CU31" s="20">
        <f t="shared" si="20"/>
        <v>3.1827643388595388E-3</v>
      </c>
      <c r="CV31" s="21">
        <f t="shared" si="21"/>
        <v>7.1578947368421053</v>
      </c>
      <c r="CW31" s="10">
        <f t="shared" si="22"/>
        <v>4.3285595008489733E-2</v>
      </c>
      <c r="CX31" s="10">
        <f>CS31*AC31</f>
        <v>2.7487510199241473E-4</v>
      </c>
      <c r="CY31" s="19">
        <f>AA31*CS31</f>
        <v>0</v>
      </c>
      <c r="CZ31" s="13" t="str">
        <f>""</f>
        <v/>
      </c>
      <c r="DA31" s="10">
        <f>$CS$4*U31</f>
        <v>0.15661153441246126</v>
      </c>
      <c r="DB31" s="5">
        <f t="shared" si="23"/>
        <v>3.366627152843683E-4</v>
      </c>
      <c r="DC31" s="77">
        <f t="shared" si="5"/>
        <v>4.3609756097560979</v>
      </c>
      <c r="DD31" s="10">
        <f>DC31*DA31</f>
        <v>0.68297908177922129</v>
      </c>
      <c r="DE31" s="22">
        <f>AX31*DD31</f>
        <v>1.4889591356324255E-2</v>
      </c>
      <c r="DF31" s="19">
        <f>DA31*BJ31</f>
        <v>1.527917408902061E-3</v>
      </c>
      <c r="DG31" s="13" t="str">
        <f>""</f>
        <v/>
      </c>
      <c r="DH31" s="20">
        <f>V31*$CS$3</f>
        <v>69.424036132737811</v>
      </c>
      <c r="DI31" s="5">
        <f t="shared" si="24"/>
        <v>0.11828582166618649</v>
      </c>
      <c r="DJ31" s="20">
        <f>CO31</f>
        <v>47.970747466890764</v>
      </c>
      <c r="DK31" s="77">
        <v>6.6496895105826823</v>
      </c>
      <c r="DL31" s="77">
        <f>BO31</f>
        <v>1.2931034482758621E-2</v>
      </c>
      <c r="DM31" s="10">
        <f>DK31*DH31</f>
        <v>461.64828485417974</v>
      </c>
      <c r="DN31" s="19">
        <f>BR31*DM31</f>
        <v>3.3424599136863051</v>
      </c>
      <c r="DO31" s="19">
        <f>DL31*DJ31</f>
        <v>0.6203113896580702</v>
      </c>
      <c r="DP31" s="13" t="str">
        <f>""</f>
        <v/>
      </c>
      <c r="DQ31" s="10">
        <f>CW31*(1/25)+CX31*4-CY31</f>
        <v>2.8309242083092482E-3</v>
      </c>
      <c r="DR31" s="10">
        <f>DN31*6+DM31*0.1+DJ31*1-DO31*2</f>
        <v>112.94971265511043</v>
      </c>
      <c r="DS31" s="10">
        <f>DD31*0.1+DE31*6-DF31*2</f>
        <v>0.15457962149806356</v>
      </c>
      <c r="DT31" s="33">
        <f t="shared" si="25"/>
        <v>113.1071232008168</v>
      </c>
      <c r="DZ31" t="str">
        <v>PIT</v>
      </c>
      <c r="EA31" t="str">
        <v>Pittsburgh Steelers</v>
      </c>
      <c r="EB31" t="s">
        <v>351</v>
      </c>
      <c r="EC31" t="str">
        <v>Pat Freiermuth</v>
      </c>
      <c r="ED31" s="10">
        <v>113.1071232008168</v>
      </c>
      <c r="EE31">
        <v>2.7487510199241473E-4</v>
      </c>
      <c r="EF31">
        <v>4.3285595008489733E-2</v>
      </c>
      <c r="EG31">
        <v>1.4889591356324255E-2</v>
      </c>
      <c r="EH31">
        <v>0.68297908177922129</v>
      </c>
      <c r="EI31">
        <v>3.3424599136863051</v>
      </c>
      <c r="EJ31">
        <v>461.64828485417974</v>
      </c>
      <c r="EK31">
        <v>0</v>
      </c>
      <c r="EL31">
        <v>0.62183930706697221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5.1517042247215324E-5</v>
      </c>
      <c r="U32" s="5">
        <f t="shared" si="6"/>
        <v>6.0763514465959152E-4</v>
      </c>
      <c r="V32" s="5">
        <f t="shared" si="6"/>
        <v>4.0730644265883013E-2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0.69230769230769229</v>
      </c>
      <c r="BM32" s="13">
        <v>10</v>
      </c>
      <c r="BN32" s="13">
        <v>2.564102564102564E-2</v>
      </c>
      <c r="BO32" s="13">
        <v>0</v>
      </c>
      <c r="BP32" s="13">
        <v>3.7037037037037038E-3</v>
      </c>
      <c r="BQ32" s="13">
        <v>6.9230769230769234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0.69406754307234741</v>
      </c>
      <c r="CG32" s="13">
        <f>IF($CE32=1,BT32,BZ32*BM32+(1-BZ32)*BT32)</f>
        <v>10.002384788913954</v>
      </c>
      <c r="CH32" s="13">
        <f>IF($CE32=1,BU32,CA32*BN32+(1-CA32)*BU32)</f>
        <v>2.8270242683420446E-2</v>
      </c>
      <c r="CI32" s="13">
        <f>IF($CE32=1,BV32,CB32*BO32+(1-CB32)*BV32)</f>
        <v>6.1231066709635821E-4</v>
      </c>
      <c r="CJ32" s="13">
        <f>IF($CE32=1,BW32,CC32*BP32+(1-CC32)*BW32)</f>
        <v>4.0631430041152264E-3</v>
      </c>
      <c r="CK32" s="13">
        <f>IF($CE32=1,BX32,CD32*BQ32+(1-CD32)*BX32)</f>
        <v>6.371632911078609</v>
      </c>
      <c r="CL32" s="56">
        <f>V32*$CS$3</f>
        <v>23.905533895722023</v>
      </c>
      <c r="CM32" s="10">
        <f t="shared" si="17"/>
        <v>16.592055176836507</v>
      </c>
      <c r="CN32" s="5">
        <f t="shared" si="18"/>
        <v>4.2234771269300385E-2</v>
      </c>
      <c r="CO32" s="19">
        <f t="shared" si="19"/>
        <v>15.832775095059363</v>
      </c>
      <c r="CP32" s="65"/>
      <c r="CR32" t="str">
        <v>Darnell Washington</v>
      </c>
      <c r="CS32" s="10">
        <f>T32*$CS$3</f>
        <v>3.0236261219165627E-2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1.374375509962074E-3</v>
      </c>
      <c r="CY32" s="19">
        <f>AA32*CS32</f>
        <v>0</v>
      </c>
      <c r="CZ32" s="13" t="str">
        <f>""</f>
        <v/>
      </c>
      <c r="DA32" s="10">
        <f>$CS$4*U32</f>
        <v>0.28266472064688125</v>
      </c>
      <c r="DB32" s="5">
        <f t="shared" si="23"/>
        <v>6.0763514465959152E-4</v>
      </c>
      <c r="DC32" s="77">
        <f t="shared" si="5"/>
        <v>2.0810810810810811</v>
      </c>
      <c r="DD32" s="10">
        <f>DC32*DA32</f>
        <v>0.58824820242729348</v>
      </c>
      <c r="DE32" s="22">
        <f>AX32*DD32</f>
        <v>1.2824368394149526E-2</v>
      </c>
      <c r="DF32" s="19">
        <f>DA32*BJ32</f>
        <v>7.6395870445103049E-3</v>
      </c>
      <c r="DG32" s="13" t="str">
        <f>""</f>
        <v/>
      </c>
      <c r="DH32" s="20">
        <f>V32*$CS$3</f>
        <v>23.905533895722023</v>
      </c>
      <c r="DI32" s="5">
        <f t="shared" si="24"/>
        <v>4.0730644265883006E-2</v>
      </c>
      <c r="DJ32" s="20">
        <f>CO32</f>
        <v>15.832775095059363</v>
      </c>
      <c r="DK32" s="77">
        <v>6.371632911078609</v>
      </c>
      <c r="DL32" s="77">
        <f>BO32</f>
        <v>0</v>
      </c>
      <c r="DM32" s="10">
        <f>DK32*DH32</f>
        <v>152.31728652688767</v>
      </c>
      <c r="DN32" s="19">
        <f>BR32*DM32</f>
        <v>1.1028188365053853</v>
      </c>
      <c r="DO32" s="19">
        <f>DL32*DJ32</f>
        <v>0</v>
      </c>
      <c r="DP32" s="13" t="str">
        <f>""</f>
        <v/>
      </c>
      <c r="DQ32" s="10">
        <f>CW32*(1/25)+CX32*4-CY32</f>
        <v>5.4975020398482961E-3</v>
      </c>
      <c r="DR32" s="10">
        <f>DN32*6+DM32*0.1+DJ32*1-DO32*2</f>
        <v>37.681416766780444</v>
      </c>
      <c r="DS32" s="10">
        <f>DD32*0.1+DE32*6-DF32*2</f>
        <v>0.12049185651860592</v>
      </c>
      <c r="DT32" s="33">
        <f t="shared" si="25"/>
        <v>37.8074061253389</v>
      </c>
      <c r="DZ32" t="str">
        <v>PIT</v>
      </c>
      <c r="EA32" t="str">
        <v>Pittsburgh Steelers</v>
      </c>
      <c r="EB32" t="s">
        <v>351</v>
      </c>
      <c r="EC32" t="str">
        <v>Darnell Washington</v>
      </c>
      <c r="ED32" s="10">
        <v>37.8074061253389</v>
      </c>
      <c r="EE32">
        <v>1.374375509962074E-3</v>
      </c>
      <c r="EF32">
        <v>0</v>
      </c>
      <c r="EG32">
        <v>1.2824368394149526E-2</v>
      </c>
      <c r="EH32">
        <v>0.58824820242729348</v>
      </c>
      <c r="EI32">
        <v>1.1028188365053853</v>
      </c>
      <c r="EJ32">
        <v>152.31728652688767</v>
      </c>
      <c r="EK32">
        <v>0</v>
      </c>
      <c r="EL32">
        <v>7.6395870445103049E-3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1.864756503227343E-4</v>
      </c>
      <c r="V33" s="5">
        <f t="shared" si="6"/>
        <v>1.7285296550323147E-2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9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0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0.7</v>
      </c>
      <c r="BM33" s="13">
        <v>8.6428571428571423</v>
      </c>
      <c r="BN33" s="13">
        <v>3.3333333333333333E-2</v>
      </c>
      <c r="BO33" s="13">
        <v>0</v>
      </c>
      <c r="BP33" s="13">
        <v>5.5096418732782371E-3</v>
      </c>
      <c r="BQ33" s="13">
        <v>6.05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10.145045580029661</v>
      </c>
      <c r="CM33" s="10">
        <f t="shared" si="17"/>
        <v>7.0512865495030876</v>
      </c>
      <c r="CN33" s="5">
        <f t="shared" si="18"/>
        <v>1.794892021503864E-2</v>
      </c>
      <c r="CO33" s="19">
        <f t="shared" si="19"/>
        <v>6.7286079318828227</v>
      </c>
      <c r="CP33" s="65"/>
      <c r="CR33" t="str">
        <v>Connor Heyward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8.6746278698955723E-2</v>
      </c>
      <c r="DB33" s="5">
        <f t="shared" si="23"/>
        <v>1.864756503227343E-4</v>
      </c>
      <c r="DC33" s="77">
        <f t="shared" si="5"/>
        <v>4.7272727272727275</v>
      </c>
      <c r="DD33" s="10">
        <f>DC33*DA33</f>
        <v>0.41007331748597253</v>
      </c>
      <c r="DE33" s="22">
        <f>AX33*DD33</f>
        <v>8.9399870162818647E-3</v>
      </c>
      <c r="DF33" s="19">
        <f>DA33*BJ33</f>
        <v>0</v>
      </c>
      <c r="DG33" s="13" t="str">
        <f>""</f>
        <v/>
      </c>
      <c r="DH33" s="20">
        <f>V33*$CS$3</f>
        <v>10.145045580029661</v>
      </c>
      <c r="DI33" s="5">
        <f t="shared" si="24"/>
        <v>1.7285296550323143E-2</v>
      </c>
      <c r="DJ33" s="20">
        <f>CO33</f>
        <v>6.7286079318828227</v>
      </c>
      <c r="DK33" s="77">
        <v>1.4387510008006406</v>
      </c>
      <c r="DL33" s="77">
        <f>BO33</f>
        <v>0</v>
      </c>
      <c r="DM33" s="10">
        <f>DK33*DH33</f>
        <v>14.59619448143579</v>
      </c>
      <c r="DN33" s="19">
        <f>BR33*DM33</f>
        <v>0.10568044233496662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8.8223100340362013</v>
      </c>
      <c r="DS33" s="10">
        <f>DD33*0.1+DE33*6-DF33*2</f>
        <v>9.4647253846288443E-2</v>
      </c>
      <c r="DT33" s="33">
        <f t="shared" si="25"/>
        <v>8.9169572878824894</v>
      </c>
      <c r="DZ33" t="str">
        <v>PIT</v>
      </c>
      <c r="EA33" t="str">
        <v>Pittsburgh Steelers</v>
      </c>
      <c r="EB33" t="s">
        <v>351</v>
      </c>
      <c r="EC33" t="str">
        <v>Connor Heyward</v>
      </c>
      <c r="ED33" s="10">
        <v>8.9169572878824894</v>
      </c>
      <c r="EE33">
        <v>0</v>
      </c>
      <c r="EF33">
        <v>0</v>
      </c>
      <c r="EG33">
        <v>8.9399870162818647E-3</v>
      </c>
      <c r="EH33">
        <v>0.41007331748597253</v>
      </c>
      <c r="EI33">
        <v>0.10568044233496662</v>
      </c>
      <c r="EJ33">
        <v>14.59619448143579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7.5074612467594321E-5</v>
      </c>
      <c r="V34" s="5">
        <f t="shared" si="6"/>
        <v>6.6737358756183114E-3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0.67619047619047623</v>
      </c>
      <c r="BM34" s="13">
        <v>11.084507042253522</v>
      </c>
      <c r="BN34" s="13">
        <v>0.10476190476190476</v>
      </c>
      <c r="BO34" s="13">
        <v>0</v>
      </c>
      <c r="BP34" s="13">
        <v>1.397712833545108E-2</v>
      </c>
      <c r="BQ34" s="13">
        <v>7.4952380952380953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3.9169333572099574</v>
      </c>
      <c r="CM34" s="10">
        <f t="shared" si="17"/>
        <v>2.6335126401666948</v>
      </c>
      <c r="CN34" s="5">
        <f t="shared" si="18"/>
        <v>6.7035579864470046E-3</v>
      </c>
      <c r="CO34" s="19">
        <f t="shared" si="19"/>
        <v>2.5129987151902138</v>
      </c>
      <c r="CP34" s="65"/>
      <c r="CR34" t="str">
        <v>Donald Parham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3.4923826489189964E-2</v>
      </c>
      <c r="DB34" s="5">
        <f t="shared" si="23"/>
        <v>7.5074612467594321E-5</v>
      </c>
      <c r="DC34" s="77">
        <f t="shared" si="5"/>
        <v>8.6666666666666679</v>
      </c>
      <c r="DD34" s="10">
        <f>DC34*DA34</f>
        <v>0.30267316290631308</v>
      </c>
      <c r="DE34" s="22">
        <f>AX34*DD34</f>
        <v>6.5985618453509014E-3</v>
      </c>
      <c r="DF34" s="19">
        <f>DA34*BJ34</f>
        <v>0</v>
      </c>
      <c r="DG34" s="13" t="str">
        <f>""</f>
        <v/>
      </c>
      <c r="DH34" s="20">
        <f>V34*$CS$3</f>
        <v>3.9169333572099574</v>
      </c>
      <c r="DI34" s="5">
        <f t="shared" si="24"/>
        <v>6.6737358756183106E-3</v>
      </c>
      <c r="DJ34" s="20">
        <f>CO34</f>
        <v>2.5129987151902138</v>
      </c>
      <c r="DK34" s="77">
        <v>1.4873417721518989</v>
      </c>
      <c r="DL34" s="77">
        <f>BO34</f>
        <v>0</v>
      </c>
      <c r="DM34" s="10">
        <f>DK34*DH34</f>
        <v>5.8258186009135446</v>
      </c>
      <c r="DN34" s="19">
        <f>BR34*DM34</f>
        <v>4.2180520922139524E-2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3.3486637008144053</v>
      </c>
      <c r="DS34" s="10">
        <f>DD34*0.1+DE34*6-DF34*2</f>
        <v>6.9858687362736718E-2</v>
      </c>
      <c r="DT34" s="33">
        <f t="shared" si="25"/>
        <v>3.4185223881771423</v>
      </c>
      <c r="DZ34" t="str">
        <v>PIT</v>
      </c>
      <c r="EA34" t="str">
        <v>Pittsburgh Steelers</v>
      </c>
      <c r="EB34" t="s">
        <v>351</v>
      </c>
      <c r="EC34" t="str">
        <v>Donald Parham</v>
      </c>
      <c r="ED34" s="10">
        <v>3.4185223881771423</v>
      </c>
      <c r="EE34">
        <v>0</v>
      </c>
      <c r="EF34">
        <v>0</v>
      </c>
      <c r="EG34">
        <v>6.5985618453509014E-3</v>
      </c>
      <c r="EH34">
        <v>0.30267316290631308</v>
      </c>
      <c r="EI34">
        <v>4.2180520922139524E-2</v>
      </c>
      <c r="EJ34">
        <v>5.8258186009135446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1.3737877932590753E-4</v>
      </c>
      <c r="U35" s="5">
        <f t="shared" si="6"/>
        <v>3.3904663695042602E-4</v>
      </c>
      <c r="V35" s="5">
        <f t="shared" si="6"/>
        <v>3.8956845313749995E-3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2.2864459988380705</v>
      </c>
      <c r="CM35" s="10">
        <f t="shared" si="17"/>
        <v>1.4396141474165629</v>
      </c>
      <c r="CN35" s="5">
        <f t="shared" si="18"/>
        <v>3.6645113329342293E-3</v>
      </c>
      <c r="CO35" s="19">
        <f t="shared" si="19"/>
        <v>1.3737350061089828</v>
      </c>
      <c r="CP35" s="65"/>
      <c r="CR35" t="str">
        <v>All Other</v>
      </c>
      <c r="CS35" s="10">
        <f>T35*$CS$3</f>
        <v>8.0630029917775015E-2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3.6650013598988644E-3</v>
      </c>
      <c r="CY35" s="19">
        <f>AA35*CS35</f>
        <v>0</v>
      </c>
      <c r="CZ35" s="13" t="str">
        <f>""</f>
        <v/>
      </c>
      <c r="DA35" s="10">
        <f>$CS$4*U35</f>
        <v>0.15772050672537405</v>
      </c>
      <c r="DB35" s="5">
        <f t="shared" si="23"/>
        <v>3.3904663695042602E-4</v>
      </c>
      <c r="DC35" s="77">
        <f t="shared" si="5"/>
        <v>1.5</v>
      </c>
      <c r="DD35" s="10">
        <f>DC35*DA35</f>
        <v>0.23658076008806106</v>
      </c>
      <c r="DE35" s="22">
        <f>AX35*DD35</f>
        <v>5.1576848170856908E-3</v>
      </c>
      <c r="DF35" s="19">
        <f>DA35*BJ35</f>
        <v>0</v>
      </c>
      <c r="DG35" s="13" t="str">
        <f>""</f>
        <v/>
      </c>
      <c r="DH35" s="20">
        <f>V35*$CS$3</f>
        <v>2.2864459988380705</v>
      </c>
      <c r="DI35" s="5">
        <f t="shared" si="24"/>
        <v>3.8956845313749986E-3</v>
      </c>
      <c r="DJ35" s="20">
        <f>CO35</f>
        <v>1.3737350061089828</v>
      </c>
      <c r="DK35" s="77">
        <v>1.588235294117647</v>
      </c>
      <c r="DL35" s="77">
        <f>BO35</f>
        <v>0</v>
      </c>
      <c r="DM35" s="10">
        <f>DK35*DH35</f>
        <v>3.6314142334486998</v>
      </c>
      <c r="DN35" s="19">
        <f>BR35*DM35</f>
        <v>2.6292432796812253E-2</v>
      </c>
      <c r="DO35" s="19">
        <f>DL35*DJ35</f>
        <v>0</v>
      </c>
      <c r="DP35" s="13" t="str">
        <f>""</f>
        <v/>
      </c>
      <c r="DQ35" s="10">
        <f>CW35*(1/25)+CX35*4-CY35</f>
        <v>1.4660005439595458E-2</v>
      </c>
      <c r="DR35" s="10">
        <f>DN35*6+DM35*0.1+DJ35*1-DO35*2</f>
        <v>1.8946310262347263</v>
      </c>
      <c r="DS35" s="10">
        <f>DD35*0.1+DE35*6-DF35*2</f>
        <v>5.4604184911320255E-2</v>
      </c>
      <c r="DT35" s="33">
        <f t="shared" si="25"/>
        <v>1.9638952165856423</v>
      </c>
      <c r="DZ35" t="str">
        <v>PIT</v>
      </c>
      <c r="EA35" t="str">
        <v>Pittsburgh Steelers</v>
      </c>
      <c r="EB35" t="s">
        <v>351</v>
      </c>
      <c r="EC35" t="str">
        <v>All Other</v>
      </c>
      <c r="ED35" s="10">
        <v>1.9638952165856423</v>
      </c>
      <c r="EE35">
        <v>3.6650013598988644E-3</v>
      </c>
      <c r="EF35">
        <v>0</v>
      </c>
      <c r="EG35">
        <v>5.1576848170856908E-3</v>
      </c>
      <c r="EH35">
        <v>0.23658076008806106</v>
      </c>
      <c r="EI35">
        <v>2.6292432796812253E-2</v>
      </c>
      <c r="EJ35">
        <v>3.6314142334486998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5" priority="1">
      <formula>$CR10=""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6739-324D-4A0D-A1AD-77F0FF109E46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259</v>
      </c>
      <c r="CV1" s="115" t="e" vm="13">
        <f>_xlfn.IMAGE(_xlfn.XLOOKUP(CS1,Teams[team_abbr],Teams[team_logo_wikipedia]))</f>
        <v>#VALUE!</v>
      </c>
      <c r="CW1" s="115"/>
      <c r="CX1" s="115"/>
      <c r="CY1" s="116" t="e" vm="14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New York Jets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593.27058823529421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393.1764705882353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48.905882352941177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0.61229054304886177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0.60487457895844754</v>
      </c>
      <c r="G10" s="5">
        <v>0.21116088028473398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0.62313085001052526</v>
      </c>
      <c r="Q10" s="5">
        <f t="shared" si="1"/>
        <v>0.20646407977026637</v>
      </c>
      <c r="R10" s="5">
        <f t="shared" si="1"/>
        <v>2.3157987082006591E-5</v>
      </c>
      <c r="S10" s="5"/>
      <c r="T10" s="5">
        <f>P10/SUM(P$10:P$35)</f>
        <v>0.94794485120096716</v>
      </c>
      <c r="U10" s="5">
        <f>Q10/SUM(Q$10:Q$35)</f>
        <v>0.1816308921268906</v>
      </c>
      <c r="V10" s="5">
        <f>R10/SUM(R$10:R$35)</f>
        <v>2.1087551882660787E-5</v>
      </c>
      <c r="X10" s="5" cm="1">
        <f t="array" ref="X10:AB10">_xlfn.XLOOKUP(CR10,passingRates[Player Name],passingRates[[Comp. %]:[Yds per Att]],{0,0,0,0,0})</f>
        <v>0.61071428571428577</v>
      </c>
      <c r="Y10" s="13">
        <v>11.374269005847953</v>
      </c>
      <c r="Z10" s="13">
        <v>6.5789473684210523E-2</v>
      </c>
      <c r="AA10" s="13">
        <v>2.7678571428571427E-2</v>
      </c>
      <c r="AB10" s="13">
        <v>6.9464285714285712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0.61291472998830254</v>
      </c>
      <c r="AP10" s="52">
        <f>IF($AN10,AE10,Y10*AJ10+(1-AJ10)*AE10)</f>
        <v>11.358488571395705</v>
      </c>
      <c r="AQ10" s="52">
        <f>IF($AN10,AF10,Z10*AK10+(1-AK10)*AF10)</f>
        <v>6.6060409980329221E-2</v>
      </c>
      <c r="AR10" s="52">
        <f>IF($AN10,AG10,AA10*AL10+(1-AL10)*AG10)</f>
        <v>2.7358847618272945E-2</v>
      </c>
      <c r="AS10" s="52">
        <f>IF($AN10,AH10,AB10*AM10+(1-AM10)*AH10)</f>
        <v>6.9611252004462107</v>
      </c>
      <c r="AT10" s="56" cm="1">
        <f t="array" ref="AT10:AW10">_xlfn.XLOOKUP(CR10,rushingRates[player_display_name],rushingRates[[Yards per Carry]:[TD per Yard]],{0,0,0,0})</f>
        <v>6.0023923444976077</v>
      </c>
      <c r="AU10" s="13">
        <v>4.5454545454545456E-2</v>
      </c>
      <c r="AV10" s="13">
        <v>4.7846889952153108E-3</v>
      </c>
      <c r="AW10" s="13">
        <v>7.5727381426863296E-3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5.9316736912387587</v>
      </c>
      <c r="BI10" s="13">
        <f>IF($BG10=1,AZ10,AU10*BD10+(1-BD10)*AZ10)</f>
        <v>4.5666325870594868E-2</v>
      </c>
      <c r="BJ10" s="13">
        <f>IF($BG10=1,BA10,AV10*BE10+(1-BE10)*BA10)</f>
        <v>5.325807999666159E-3</v>
      </c>
      <c r="BK10" s="13">
        <f>IF($BG10=1,BB10,AW10*BF10+(1-BF10)*BB10)</f>
        <v>7.7356219959322028E-3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1.251062430986845E-2</v>
      </c>
      <c r="CM10" s="10">
        <f>CL10*CF10</f>
        <v>9.6235571614372694E-3</v>
      </c>
      <c r="CN10" s="5">
        <f>CM10/SUM($CM$10:$CM$35)</f>
        <v>2.4841242609671818E-5</v>
      </c>
      <c r="CO10" s="19">
        <f>CN10*(SUM($CU$10:$CU$35))</f>
        <v>9.0236800137316244E-3</v>
      </c>
      <c r="CP10" s="65"/>
      <c r="CR10" t="str" cm="1">
        <f t="array" ref="CR10:CR14">_xlfn.VSTACK(_xlfn.MAP(_xlfn.TAKE(_xlfn.TEXTSPLIT(_xlfn.TEXTAFTER(_xlfn.XLOOKUP($CS$2,DepthChart[Column1],DepthChart[Column2]),"QB: "),,", "),4),_xlfn.LAMBDA(_xlpm.x,IFERROR(_xlfn.TEXTBEFORE(_xlpm.x," ("),_xlpm.x))),"All Other")</f>
        <v>Justin Fields</v>
      </c>
      <c r="CS10" s="10">
        <f>T10*$CS$3</f>
        <v>562.38779948661625</v>
      </c>
      <c r="CT10" s="18">
        <f>AO10</f>
        <v>0.61291472998830254</v>
      </c>
      <c r="CU10" s="20">
        <f>CT10*CS10</f>
        <v>344.69576627105505</v>
      </c>
      <c r="CV10" s="21">
        <f>AS10</f>
        <v>6.9611252004462107</v>
      </c>
      <c r="CW10" s="10">
        <f>CV10*CS10</f>
        <v>3914.8518834297747</v>
      </c>
      <c r="CX10" s="22">
        <f>CS10*AC10</f>
        <v>24.798006922189991</v>
      </c>
      <c r="CY10" s="19">
        <f>AA10*CS10</f>
        <v>15.566090878647413</v>
      </c>
      <c r="CZ10" s="13" t="str">
        <f>""</f>
        <v/>
      </c>
      <c r="DA10" s="10">
        <f>$CS$4*U10</f>
        <v>71.412993116243342</v>
      </c>
      <c r="DB10" s="5">
        <f>DA10/SUM($DA$10:$DA$35)</f>
        <v>0.18163089212689068</v>
      </c>
      <c r="DC10" s="77">
        <f t="shared" ref="DC10:DC35" si="5">BH10</f>
        <v>5.9316736912387587</v>
      </c>
      <c r="DD10" s="10">
        <f>DC10*DA10</f>
        <v>423.59857248023519</v>
      </c>
      <c r="DE10" s="22">
        <f>AX10*DD10</f>
        <v>4.6250108614281453</v>
      </c>
      <c r="DF10" s="19">
        <f>DA10*BJ10</f>
        <v>0.38033189001859313</v>
      </c>
      <c r="DG10" s="13" t="str">
        <f>""</f>
        <v/>
      </c>
      <c r="DH10" s="20">
        <f>V10*$CS$3</f>
        <v>1.251062430986845E-2</v>
      </c>
      <c r="DI10" s="5">
        <f>DH10/SUM($DH$10:$DH$35)</f>
        <v>2.1087551882660787E-5</v>
      </c>
      <c r="DJ10" s="20">
        <f>CO10</f>
        <v>9.0236800137316244E-3</v>
      </c>
      <c r="DK10" s="77" cm="1">
        <f t="array" ref="DK10:DK35">CK10:CK35</f>
        <v>1.3</v>
      </c>
      <c r="DL10" s="77">
        <f>CI10</f>
        <v>0</v>
      </c>
      <c r="DM10" s="10">
        <f>DK10*DH10</f>
        <v>1.6263811602828984E-2</v>
      </c>
      <c r="DN10" s="19">
        <f>BR10*DM10</f>
        <v>4.7678926522951416E-4</v>
      </c>
      <c r="DO10" s="19">
        <f>DL10*DJ10</f>
        <v>0</v>
      </c>
      <c r="DP10" s="13" t="str">
        <f>""</f>
        <v/>
      </c>
      <c r="DQ10" s="10">
        <f>CW10*(1/25)+CX10*4-CY10</f>
        <v>240.22001214730355</v>
      </c>
      <c r="DR10" s="10">
        <f>DN10*6+DM10*0.1+DJ10*1-DO10*2</f>
        <v>1.3510796765391608E-2</v>
      </c>
      <c r="DS10" s="10">
        <f>DD10*0.1+DE10*6-DF10*2</f>
        <v>69.349258636555206</v>
      </c>
      <c r="DT10" s="33">
        <f>SUM(DQ10:DS10)</f>
        <v>309.58278158062416</v>
      </c>
      <c r="DZ10" t="str" cm="1">
        <f t="array" ref="DZ10:DZ35">_xlfn.EXPAND(CS1,ROWS($CS$10:$CS$35),,CS1)</f>
        <v>NYJ</v>
      </c>
      <c r="EA10" t="str" cm="1">
        <f t="array" ref="EA10:EA35">_xlfn.EXPAND(CS2,ROWS($CS$10:$CS$35),,CS2)</f>
        <v>New York Jets</v>
      </c>
      <c r="EB10" t="s">
        <v>348</v>
      </c>
      <c r="EC10" t="str" cm="1">
        <f t="array" ref="EC10:EC35">CR10:CR35</f>
        <v>Justin Fields</v>
      </c>
      <c r="ED10" s="10" cm="1">
        <f t="array" ref="ED10:ED35">DT10:DT35</f>
        <v>309.58278158062416</v>
      </c>
      <c r="EE10" s="22" cm="1">
        <f t="array" ref="EE10:EE35">CX10:CX35</f>
        <v>24.798006922189991</v>
      </c>
      <c r="EF10" s="10" cm="1">
        <f t="array" ref="EF10:EF35">CW10:CW35</f>
        <v>3914.8518834297747</v>
      </c>
      <c r="EG10" s="10" cm="1">
        <f t="array" ref="EG10:EG35">DE10:DE35</f>
        <v>4.6250108614281453</v>
      </c>
      <c r="EH10" s="10" cm="1">
        <f t="array" ref="EH10:EH35">DD10:DD35</f>
        <v>423.59857248023519</v>
      </c>
      <c r="EI10" s="19" cm="1">
        <f t="array" ref="EI10:EI35">DN10:DN35</f>
        <v>4.7678926522951416E-4</v>
      </c>
      <c r="EJ10" s="10" cm="1">
        <f t="array" ref="EJ10:EJ35">DM10:DM35</f>
        <v>1.6263811602828984E-2</v>
      </c>
      <c r="EK10" s="19" cm="1">
        <f t="array" ref="EK10:EK35">CY10:CY35</f>
        <v>15.566090878647413</v>
      </c>
      <c r="EL10" s="19" cm="1">
        <f t="array" ref="EL10:EL35">DF10:DF35+DO10:DO35</f>
        <v>0.38033189001859313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0.3081445303667526</v>
      </c>
      <c r="G11" s="5">
        <v>6.6596391788207643E-2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2.2881445303667529E-2</v>
      </c>
      <c r="Q11" s="5">
        <f t="shared" si="1"/>
        <v>2.9149519979385807E-2</v>
      </c>
      <c r="R11" s="5">
        <f t="shared" si="1"/>
        <v>4.0480251615986561E-4</v>
      </c>
      <c r="S11" s="5"/>
      <c r="T11" s="5">
        <f t="shared" ref="T11:V35" si="6">P11/SUM(P$10:P$35)</f>
        <v>3.4808657384370896E-2</v>
      </c>
      <c r="U11" s="5">
        <f t="shared" si="6"/>
        <v>2.5643459747659889E-2</v>
      </c>
      <c r="V11" s="5">
        <f t="shared" si="6"/>
        <v>3.6861122823517633E-4</v>
      </c>
      <c r="X11" s="5" cm="1">
        <f t="array" ref="X11:AB11">_xlfn.XLOOKUP(CR11,passingRates[Player Name],passingRates[[Comp. %]:[Yds per Att]],{0,0,0,0,0})</f>
        <v>0.63076923076923075</v>
      </c>
      <c r="Y11" s="13">
        <v>10.943089430894309</v>
      </c>
      <c r="Z11" s="13">
        <v>5.6910569105691054E-2</v>
      </c>
      <c r="AA11" s="13">
        <v>2.3076923076923078E-2</v>
      </c>
      <c r="AB11" s="13">
        <v>6.9025641025641029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0.62653442261795478</v>
      </c>
      <c r="AP11" s="52">
        <f>IF($AN11,AE11,Y11*AJ11+(1-AJ11)*AE11)</f>
        <v>10.458230894308942</v>
      </c>
      <c r="AQ11" s="52">
        <f>IF($AN11,AF11,Z11*AK11+(1-AK11)*AF11)</f>
        <v>5.4665534262485486E-2</v>
      </c>
      <c r="AR11" s="52">
        <f>IF($AN11,AG11,AA11*AL11+(1-AL11)*AG11)</f>
        <v>2.7107260877547272E-2</v>
      </c>
      <c r="AS11" s="52">
        <f>IF($AN11,AH11,AB11*AM11+(1-AM11)*AH11)</f>
        <v>6.5524623952022525</v>
      </c>
      <c r="AT11" s="56" cm="1">
        <f t="array" ref="AT11:AW11">_xlfn.XLOOKUP(CR11,rushingRates[player_display_name],rushingRates[[Yards per Carry]:[TD per Yard]],{0,0,0,0})</f>
        <v>6.169014084507042</v>
      </c>
      <c r="AU11" s="13">
        <v>4.2253521126760563E-2</v>
      </c>
      <c r="AV11" s="13">
        <v>0</v>
      </c>
      <c r="AW11" s="13">
        <v>6.8493150684931503E-3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3.8435651408450702</v>
      </c>
      <c r="BI11" s="13">
        <f t="shared" ref="BI11:BI35" si="13">IF($BG11=1,AZ11,AU11*BD11+(1-BD11)*AZ11)</f>
        <v>4.9172535211267597E-2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1.2830020171012148E-2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0.21868620020521737</v>
      </c>
      <c r="CM11" s="10">
        <f t="shared" ref="CM11:CM35" si="17">CL11*CF11</f>
        <v>0.14793478249176467</v>
      </c>
      <c r="CN11" s="5">
        <f t="shared" ref="CN11:CN35" si="18">CM11/SUM($CM$10:$CM$35)</f>
        <v>3.8186335474918264E-4</v>
      </c>
      <c r="CO11" s="19">
        <f t="shared" ref="CO11:CO35" si="19">CN11*(SUM($CU$10:$CU$35))</f>
        <v>0.13871337985665411</v>
      </c>
      <c r="CP11" s="65"/>
      <c r="CR11" t="str">
        <v>Tyrod Taylor</v>
      </c>
      <c r="CS11" s="10">
        <f>T11*$CS$3</f>
        <v>20.650952642106539</v>
      </c>
      <c r="CT11" s="18">
        <f>AO11</f>
        <v>0.62653442261795478</v>
      </c>
      <c r="CU11" s="20">
        <f t="shared" ref="CU11:CU35" si="20">CT11*CS11</f>
        <v>12.938532690132948</v>
      </c>
      <c r="CV11" s="21">
        <f t="shared" ref="CV11:CV35" si="21">AS11</f>
        <v>6.5524623952022525</v>
      </c>
      <c r="CW11" s="10">
        <f t="shared" ref="CW11:CW35" si="22">CV11*CS11</f>
        <v>135.3145906125057</v>
      </c>
      <c r="CX11" s="10">
        <f>CS11*AC11</f>
        <v>0.91058601739983647</v>
      </c>
      <c r="CY11" s="19">
        <f>AA11*CS11</f>
        <v>0.476560445587074</v>
      </c>
      <c r="CZ11" s="13" t="str">
        <f>""</f>
        <v/>
      </c>
      <c r="DA11" s="10">
        <f>$CS$4*U11</f>
        <v>10.082404997256395</v>
      </c>
      <c r="DB11" s="5">
        <f t="shared" ref="DB11:DB35" si="23">DA11/SUM($DA$10:$DA$35)</f>
        <v>2.5643459747659903E-2</v>
      </c>
      <c r="DC11" s="77">
        <f t="shared" si="5"/>
        <v>3.8435651408450702</v>
      </c>
      <c r="DD11" s="10">
        <f>DC11*DA11</f>
        <v>38.752380383336813</v>
      </c>
      <c r="DE11" s="22">
        <f>AX11*DD11</f>
        <v>0.42311327710503677</v>
      </c>
      <c r="DF11" s="19">
        <f>DA11*BJ11</f>
        <v>0.15596220230130986</v>
      </c>
      <c r="DG11" s="13" t="str">
        <f>""</f>
        <v/>
      </c>
      <c r="DH11" s="20">
        <f>V11*$CS$3</f>
        <v>0.21868620020521737</v>
      </c>
      <c r="DI11" s="5">
        <f t="shared" ref="DI11:DI35" si="24">DH11/SUM($DH$10:$DH$35)</f>
        <v>3.6861122823517633E-4</v>
      </c>
      <c r="DJ11" s="20">
        <f>CO11</f>
        <v>0.13871337985665411</v>
      </c>
      <c r="DK11" s="77">
        <v>1.4782608695652175</v>
      </c>
      <c r="DL11" s="77">
        <f>BO11</f>
        <v>0</v>
      </c>
      <c r="DM11" s="10">
        <f>DK11*DH11</f>
        <v>0.3232752524772779</v>
      </c>
      <c r="DN11" s="19">
        <f>BR11*DM11</f>
        <v>9.4771246654576577E-3</v>
      </c>
      <c r="DO11" s="19">
        <f>DL11*DJ11</f>
        <v>0</v>
      </c>
      <c r="DP11" s="13" t="str">
        <f>""</f>
        <v/>
      </c>
      <c r="DQ11" s="10">
        <f>CW11*(1/25)+CX11*4-CY11</f>
        <v>8.5783672485124995</v>
      </c>
      <c r="DR11" s="10">
        <f>DN11*6+DM11*0.1+DJ11*1-DO11*2</f>
        <v>0.22790365309712785</v>
      </c>
      <c r="DS11" s="10">
        <f>DD11*0.1+DE11*6-DF11*2</f>
        <v>6.1019932963612824</v>
      </c>
      <c r="DT11" s="33">
        <f t="shared" ref="DT11:DT35" si="25">SUM(DQ11:DS11)</f>
        <v>14.90826419797091</v>
      </c>
      <c r="DZ11" t="str">
        <v>NYJ</v>
      </c>
      <c r="EA11" t="str">
        <v>New York Jets</v>
      </c>
      <c r="EB11" t="s">
        <v>348</v>
      </c>
      <c r="EC11" t="str">
        <v>Tyrod Taylor</v>
      </c>
      <c r="ED11" s="10">
        <v>14.90826419797091</v>
      </c>
      <c r="EE11">
        <v>0.91058601739983647</v>
      </c>
      <c r="EF11">
        <v>135.3145906125057</v>
      </c>
      <c r="EG11">
        <v>0.42311327710503677</v>
      </c>
      <c r="EH11">
        <v>38.752380383336813</v>
      </c>
      <c r="EI11">
        <v>9.4771246654576577E-3</v>
      </c>
      <c r="EJ11">
        <v>0.3232752524772779</v>
      </c>
      <c r="EK11">
        <v>0.476560445587074</v>
      </c>
      <c r="EL11">
        <v>0.15596220230130986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5.0708710227017626E-3</v>
      </c>
      <c r="U12" s="5">
        <f t="shared" si="6"/>
        <v>1.1335466677216331E-2</v>
      </c>
      <c r="V12" s="5">
        <f t="shared" si="6"/>
        <v>2.3381900909395169E-5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1.3871794106576232E-2</v>
      </c>
      <c r="CM12" s="10">
        <f t="shared" si="17"/>
        <v>1.3871794106576232E-2</v>
      </c>
      <c r="CN12" s="5">
        <f t="shared" si="18"/>
        <v>3.5807196554481869E-5</v>
      </c>
      <c r="CO12" s="19">
        <f t="shared" si="19"/>
        <v>1.3007106326099627E-2</v>
      </c>
      <c r="CP12" s="65"/>
      <c r="CR12" t="str">
        <v>Jordan Travis</v>
      </c>
      <c r="CS12" s="10">
        <f>T12*$CS$3</f>
        <v>3.0083986345035827</v>
      </c>
      <c r="CT12" s="18">
        <f>AO12</f>
        <v>0.60354446997046274</v>
      </c>
      <c r="CU12" s="20">
        <f t="shared" si="20"/>
        <v>1.8157023593213286</v>
      </c>
      <c r="CV12" s="21">
        <f t="shared" si="21"/>
        <v>6.2527075812274369</v>
      </c>
      <c r="CW12" s="10">
        <f t="shared" si="22"/>
        <v>18.810636949314819</v>
      </c>
      <c r="CX12" s="10">
        <f>CS12*AC12</f>
        <v>0.13265275354698045</v>
      </c>
      <c r="CY12" s="19">
        <f>AA12*CS12</f>
        <v>0</v>
      </c>
      <c r="CZ12" s="13" t="str">
        <f>""</f>
        <v/>
      </c>
      <c r="DA12" s="10">
        <f>$CS$4*U12</f>
        <v>4.4568387806184679</v>
      </c>
      <c r="DB12" s="5">
        <f t="shared" si="23"/>
        <v>1.1335466677216336E-2</v>
      </c>
      <c r="DC12" s="77">
        <f t="shared" si="5"/>
        <v>3.9164785553047405</v>
      </c>
      <c r="DD12" s="10">
        <f>DC12*DA12</f>
        <v>17.455113508742759</v>
      </c>
      <c r="DE12" s="22">
        <f>AX12*DD12</f>
        <v>0.19058159023697657</v>
      </c>
      <c r="DF12" s="19">
        <f>DA12*BJ12</f>
        <v>5.0302920774474812E-2</v>
      </c>
      <c r="DG12" s="13" t="str">
        <f>""</f>
        <v/>
      </c>
      <c r="DH12" s="20">
        <f>V12*$CS$3</f>
        <v>1.3871794106576232E-2</v>
      </c>
      <c r="DI12" s="5">
        <f t="shared" si="24"/>
        <v>2.3381900909395169E-5</v>
      </c>
      <c r="DJ12" s="20">
        <f>CO12</f>
        <v>1.3007106326099627E-2</v>
      </c>
      <c r="DK12" s="77">
        <v>1</v>
      </c>
      <c r="DL12" s="77">
        <f>BO12</f>
        <v>0</v>
      </c>
      <c r="DM12" s="10">
        <f>DK12*DH12</f>
        <v>1.3871794106576232E-2</v>
      </c>
      <c r="DN12" s="19">
        <f>BR12*DM12</f>
        <v>4.066649738084237E-4</v>
      </c>
      <c r="DO12" s="19">
        <f>DL12*DJ12</f>
        <v>0</v>
      </c>
      <c r="DP12" s="13" t="str">
        <f>""</f>
        <v/>
      </c>
      <c r="DQ12" s="10">
        <f>CW12*(1/25)+CX12*4-CY12</f>
        <v>1.2830364921605146</v>
      </c>
      <c r="DR12" s="10">
        <f>DN12*6+DM12*0.1+DJ12*1-DO12*2</f>
        <v>1.6834275579607792E-2</v>
      </c>
      <c r="DS12" s="10">
        <f>DD12*0.1+DE12*6-DF12*2</f>
        <v>2.788395050747186</v>
      </c>
      <c r="DT12" s="33">
        <f t="shared" si="25"/>
        <v>4.088265818487308</v>
      </c>
      <c r="DZ12" t="str">
        <v>NYJ</v>
      </c>
      <c r="EA12" t="str">
        <v>New York Jets</v>
      </c>
      <c r="EB12" t="s">
        <v>348</v>
      </c>
      <c r="EC12" t="str">
        <v>Jordan Travis</v>
      </c>
      <c r="ED12" s="10">
        <v>4.088265818487308</v>
      </c>
      <c r="EE12">
        <v>0.13265275354698045</v>
      </c>
      <c r="EF12">
        <v>18.810636949314819</v>
      </c>
      <c r="EG12">
        <v>0.19058159023697657</v>
      </c>
      <c r="EH12">
        <v>17.455113508742759</v>
      </c>
      <c r="EI12">
        <v>4.066649738084237E-4</v>
      </c>
      <c r="EJ12">
        <v>1.3871794106576232E-2</v>
      </c>
      <c r="EK12">
        <v>0</v>
      </c>
      <c r="EL12">
        <v>5.0302920774474812E-2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5.0708710227017626E-3</v>
      </c>
      <c r="U13" s="5">
        <f t="shared" si="6"/>
        <v>8.1000111771731449E-3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Adrian Martinez</v>
      </c>
      <c r="CS13" s="10">
        <f>T13*$CS$3</f>
        <v>3.0083986345035827</v>
      </c>
      <c r="CT13" s="18">
        <f>AO13</f>
        <v>0.55531914893617018</v>
      </c>
      <c r="CU13" s="20">
        <f t="shared" si="20"/>
        <v>1.6706213693732661</v>
      </c>
      <c r="CV13" s="21">
        <f t="shared" si="21"/>
        <v>6.3808510638297875</v>
      </c>
      <c r="CW13" s="10">
        <f t="shared" si="22"/>
        <v>19.196143627396264</v>
      </c>
      <c r="CX13" s="10">
        <f>CS13*AC13</f>
        <v>0.13265275354698045</v>
      </c>
      <c r="CY13" s="19">
        <f>AA13*CS13</f>
        <v>0</v>
      </c>
      <c r="CZ13" s="13" t="str">
        <f>""</f>
        <v/>
      </c>
      <c r="DA13" s="10">
        <f>$CS$4*U13</f>
        <v>3.1847338063661943</v>
      </c>
      <c r="DB13" s="5">
        <f t="shared" si="23"/>
        <v>8.1000111771731484E-3</v>
      </c>
      <c r="DC13" s="77">
        <f t="shared" si="5"/>
        <v>3.6753246753246751</v>
      </c>
      <c r="DD13" s="10">
        <f>DC13*DA13</f>
        <v>11.70493074287835</v>
      </c>
      <c r="DE13" s="22">
        <f>AX13*DD13</f>
        <v>0.12779890050409104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1.2984567592837724</v>
      </c>
      <c r="DR13" s="10">
        <f>DN13*6+DM13*0.1+DJ13*1-DO13*2</f>
        <v>0</v>
      </c>
      <c r="DS13" s="10">
        <f>DD13*0.1+DE13*6-DF13*2</f>
        <v>1.9372864773123812</v>
      </c>
      <c r="DT13" s="33">
        <f t="shared" si="25"/>
        <v>3.2357432365961536</v>
      </c>
      <c r="DZ13" t="str">
        <v>NYJ</v>
      </c>
      <c r="EA13" t="str">
        <v>New York Jets</v>
      </c>
      <c r="EB13" t="s">
        <v>348</v>
      </c>
      <c r="EC13" t="str">
        <v>Adrian Martinez</v>
      </c>
      <c r="ED13" s="10">
        <v>3.2357432365961536</v>
      </c>
      <c r="EE13">
        <v>0.13265275354698045</v>
      </c>
      <c r="EF13">
        <v>19.196143627396264</v>
      </c>
      <c r="EG13">
        <v>0.12779890050409104</v>
      </c>
      <c r="EH13">
        <v>11.70493074287835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5.0708710227017626E-3</v>
      </c>
      <c r="U14" s="5">
        <f t="shared" si="6"/>
        <v>1.3254563744465145E-2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R14" t="str">
        <v>All Other</v>
      </c>
      <c r="CS14" s="10">
        <f>T14*$CS$3</f>
        <v>3.0083986345035827</v>
      </c>
      <c r="CT14" s="18">
        <f>AO14</f>
        <v>0.5</v>
      </c>
      <c r="CU14" s="20">
        <f t="shared" si="20"/>
        <v>1.5041993172517913</v>
      </c>
      <c r="CV14" s="21">
        <f t="shared" si="21"/>
        <v>6.384615384615385</v>
      </c>
      <c r="CW14" s="10">
        <f t="shared" si="22"/>
        <v>19.207468204907492</v>
      </c>
      <c r="CX14" s="10">
        <f>CS14*AC14</f>
        <v>0.13265275354698045</v>
      </c>
      <c r="CY14" s="19">
        <f>AA14*CS14</f>
        <v>0</v>
      </c>
      <c r="CZ14" s="13" t="str">
        <f>""</f>
        <v/>
      </c>
      <c r="DA14" s="10">
        <f>$CS$4*U14</f>
        <v>5.2113825922355899</v>
      </c>
      <c r="DB14" s="5">
        <f t="shared" si="23"/>
        <v>1.325456374446515E-2</v>
      </c>
      <c r="DC14" s="77">
        <f t="shared" si="5"/>
        <v>4.7142857142857144</v>
      </c>
      <c r="DD14" s="10">
        <f>DC14*DA14</f>
        <v>24.567946506253495</v>
      </c>
      <c r="DE14" s="22">
        <f>AX14*DD14</f>
        <v>0.26824221519233243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1.2989097423842215</v>
      </c>
      <c r="DR14" s="10">
        <f>DN14*6+DM14*0.1+DJ14*1-DO14*2</f>
        <v>0</v>
      </c>
      <c r="DS14" s="10">
        <f>DD14*0.1+DE14*6-DF14*2</f>
        <v>4.066247941779344</v>
      </c>
      <c r="DT14" s="33">
        <f t="shared" si="25"/>
        <v>5.3651576841635658</v>
      </c>
      <c r="DZ14" t="str">
        <v>NYJ</v>
      </c>
      <c r="EA14" t="str">
        <v>New York Jets</v>
      </c>
      <c r="EB14" t="s">
        <v>348</v>
      </c>
      <c r="EC14" t="str">
        <v>All Other</v>
      </c>
      <c r="ED14" s="10">
        <v>5.3651576841635658</v>
      </c>
      <c r="EE14">
        <v>0.13265275354698045</v>
      </c>
      <c r="EF14">
        <v>19.207468204907492</v>
      </c>
      <c r="EG14">
        <v>0.26824221519233243</v>
      </c>
      <c r="EH14">
        <v>24.567946506253495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NYJ</v>
      </c>
      <c r="EA15" t="str">
        <v>New York Jets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NYJ</v>
      </c>
      <c r="EA16" t="str">
        <v>New York Jets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0.51964579847381609</v>
      </c>
      <c r="H17" s="5">
        <v>0.14368268933962255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0.51279543988148524</v>
      </c>
      <c r="R17" s="5">
        <f t="shared" si="1"/>
        <v>0.1387474404770643</v>
      </c>
      <c r="S17" s="5"/>
      <c r="T17" s="5">
        <f t="shared" si="6"/>
        <v>3.026440991228665E-5</v>
      </c>
      <c r="U17" s="5">
        <f t="shared" si="6"/>
        <v>0.45111717896843001</v>
      </c>
      <c r="V17" s="5">
        <f t="shared" si="6"/>
        <v>0.12634275333540623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4.556640625</v>
      </c>
      <c r="AU17" s="13">
        <v>2.734375E-2</v>
      </c>
      <c r="AV17" s="13">
        <v>1.953125E-3</v>
      </c>
      <c r="AW17" s="117">
        <v>6.0008572653236173E-3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4.5419504413167946</v>
      </c>
      <c r="BI17" s="13">
        <f t="shared" si="13"/>
        <v>2.8029580152671756E-2</v>
      </c>
      <c r="BJ17" s="13">
        <f t="shared" si="14"/>
        <v>2.1633468511450381E-3</v>
      </c>
      <c r="BK17" s="13">
        <f t="shared" si="15"/>
        <v>6.176374203023598E-3</v>
      </c>
      <c r="BL17" s="55" cm="1">
        <f t="array" ref="BL17:BQ17">_xlfn.XLOOKUP(CR17,Receiving[Player Name],Receiving[[Rep Conv %]:[Yards per Target]],{0,0,0,0,0,0})</f>
        <v>0.75247524752475248</v>
      </c>
      <c r="BM17" s="13">
        <v>8.5</v>
      </c>
      <c r="BN17" s="13">
        <v>3.9603960396039604E-2</v>
      </c>
      <c r="BO17" s="13">
        <v>1.3157894736842105E-2</v>
      </c>
      <c r="BP17" s="13">
        <v>6.1919504643962852E-3</v>
      </c>
      <c r="BQ17" s="13">
        <v>6.3960396039603964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0.75515797582527988</v>
      </c>
      <c r="CG17" s="13">
        <f>IF($CE17=1,BT17,BZ17*BM17+(1-BZ17)*BT17)</f>
        <v>8.3861712439418419</v>
      </c>
      <c r="CH17" s="13">
        <f>IF($CE17=1,BU17,CA17*BN17+(1-CA17)*BU17)</f>
        <v>3.8740630955957242E-2</v>
      </c>
      <c r="CI17" s="13">
        <f>IF($CE17=1,BV17,CB17*BO17+(1-CB17)*BV17)</f>
        <v>1.2536774083836409E-2</v>
      </c>
      <c r="CJ17" s="13">
        <f>IF($CE17=1,BW17,CC17*BP17+(1-CC17)*BW17)</f>
        <v>6.1125960991214832E-3</v>
      </c>
      <c r="CK17" s="13">
        <f>IF($CE17=1,BX17,CD17*BQ17+(1-CD17)*BX17)</f>
        <v>5.8847555143236461</v>
      </c>
      <c r="CL17" s="56">
        <f>V17*$CS$3</f>
        <v>74.955439590563131</v>
      </c>
      <c r="CM17" s="10">
        <f t="shared" si="17"/>
        <v>56.603198038303702</v>
      </c>
      <c r="CN17" s="5">
        <f t="shared" si="18"/>
        <v>0.14610956752947715</v>
      </c>
      <c r="CO17" s="19">
        <f t="shared" si="19"/>
        <v>53.074880554380293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Breece Hall</v>
      </c>
      <c r="CS17" s="10">
        <f>T17*$CS$3</f>
        <v>1.7954984271256368E-2</v>
      </c>
      <c r="CT17" s="18">
        <f>AO17</f>
        <v>0.52941176470588236</v>
      </c>
      <c r="CU17" s="20">
        <f t="shared" si="20"/>
        <v>9.5055799083121947E-3</v>
      </c>
      <c r="CV17" s="21">
        <f t="shared" si="21"/>
        <v>4.1764705882352944</v>
      </c>
      <c r="CW17" s="10">
        <f t="shared" si="22"/>
        <v>7.4988463721129536E-2</v>
      </c>
      <c r="CX17" s="10">
        <f>CS17*AC17</f>
        <v>6.5290851895477703E-3</v>
      </c>
      <c r="CY17" s="19">
        <f>AA17*CS17</f>
        <v>0</v>
      </c>
      <c r="CZ17" s="13" t="str">
        <f>""</f>
        <v/>
      </c>
      <c r="DA17" s="10">
        <f>$CS$4*U17</f>
        <v>177.36866024852861</v>
      </c>
      <c r="DB17" s="5">
        <f t="shared" si="23"/>
        <v>0.45111717896843023</v>
      </c>
      <c r="DC17" s="77">
        <f t="shared" si="5"/>
        <v>4.5419504413167946</v>
      </c>
      <c r="DD17" s="10">
        <f>DC17*DA17</f>
        <v>805.59966469157314</v>
      </c>
      <c r="DE17" s="22">
        <f>AX17*DD17</f>
        <v>5.8766681806121426</v>
      </c>
      <c r="DF17" s="19">
        <f>DA17*BJ17</f>
        <v>0.38370993264046849</v>
      </c>
      <c r="DG17" s="13" t="str">
        <f>""</f>
        <v/>
      </c>
      <c r="DH17" s="20">
        <f>V17*$CS$3</f>
        <v>74.955439590563131</v>
      </c>
      <c r="DI17" s="5">
        <f t="shared" si="24"/>
        <v>0.12634275333540623</v>
      </c>
      <c r="DJ17" s="20">
        <f>CO17</f>
        <v>53.074880554380293</v>
      </c>
      <c r="DK17" s="77">
        <v>5.8847555143236461</v>
      </c>
      <c r="DL17" s="77">
        <f>BO17</f>
        <v>1.3157894736842105E-2</v>
      </c>
      <c r="DM17" s="10">
        <f>DK17*DH17</f>
        <v>441.09443645911932</v>
      </c>
      <c r="DN17" s="19">
        <f>BR17*DM17</f>
        <v>2.2909606951196304</v>
      </c>
      <c r="DO17" s="19">
        <f>DL17*DJ17</f>
        <v>0.69835369150500382</v>
      </c>
      <c r="DP17" s="13" t="str">
        <f>""</f>
        <v/>
      </c>
      <c r="DQ17" s="10">
        <f>CW17*(1/25)+CX17*4-CY17</f>
        <v>2.9115879307036262E-2</v>
      </c>
      <c r="DR17" s="10">
        <f>DN17*6+DM17*0.1+DJ17*1-DO17*2</f>
        <v>109.533380988</v>
      </c>
      <c r="DS17" s="10">
        <f>DD17*0.1+DE17*6-DF17*2</f>
        <v>115.05255568754923</v>
      </c>
      <c r="DT17" s="33">
        <f t="shared" si="25"/>
        <v>224.61505255485628</v>
      </c>
      <c r="DZ17" t="str">
        <v>NYJ</v>
      </c>
      <c r="EA17" t="str">
        <v>New York Jets</v>
      </c>
      <c r="EB17" t="s">
        <v>349</v>
      </c>
      <c r="EC17" t="str">
        <v>Breece Hall</v>
      </c>
      <c r="ED17" s="10">
        <v>224.61505255485628</v>
      </c>
      <c r="EE17">
        <v>6.5290851895477703E-3</v>
      </c>
      <c r="EF17">
        <v>7.4988463721129536E-2</v>
      </c>
      <c r="EG17">
        <v>5.8766681806121426</v>
      </c>
      <c r="EH17">
        <v>805.59966469157314</v>
      </c>
      <c r="EI17">
        <v>2.2909606951196304</v>
      </c>
      <c r="EJ17">
        <v>441.09443645911932</v>
      </c>
      <c r="EK17">
        <v>0</v>
      </c>
      <c r="EL17">
        <v>1.0820636241454724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0.20195439739413681</v>
      </c>
      <c r="H18" s="5">
        <v>2.8747433264887063E-2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0.20240581678588129</v>
      </c>
      <c r="R18" s="5">
        <f t="shared" si="1"/>
        <v>3.150898771743442E-2</v>
      </c>
      <c r="S18" s="5"/>
      <c r="T18" s="5">
        <f t="shared" si="6"/>
        <v>3.7830512390358313E-6</v>
      </c>
      <c r="U18" s="5">
        <f t="shared" si="6"/>
        <v>0.17806075088411569</v>
      </c>
      <c r="V18" s="5">
        <f t="shared" si="6"/>
        <v>2.869193297796532E-2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3.6304347826086958</v>
      </c>
      <c r="AU18" s="13">
        <v>2.1739130434782608E-2</v>
      </c>
      <c r="AV18" s="13">
        <v>0</v>
      </c>
      <c r="AW18" s="13">
        <v>5.9880239520958087E-3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3.6923391802925747</v>
      </c>
      <c r="BI18" s="13">
        <f t="shared" si="13"/>
        <v>2.2562350568265516E-2</v>
      </c>
      <c r="BJ18" s="13">
        <f t="shared" si="14"/>
        <v>4.2350794891842571E-4</v>
      </c>
      <c r="BK18" s="13">
        <f t="shared" si="15"/>
        <v>6.0945158639345706E-3</v>
      </c>
      <c r="BL18" s="55" cm="1">
        <f t="array" ref="BL18:BQ18">_xlfn.XLOOKUP(CR18,Receiving[Player Name],Receiving[[Rep Conv %]:[Yards per Target]],{0,0,0,0,0,0})</f>
        <v>0.70370370370370372</v>
      </c>
      <c r="BM18" s="13">
        <v>7.7894736842105265</v>
      </c>
      <c r="BN18" s="13">
        <v>3.7037037037037035E-2</v>
      </c>
      <c r="BO18" s="13">
        <v>0</v>
      </c>
      <c r="BP18" s="13">
        <v>6.7567567567567571E-3</v>
      </c>
      <c r="BQ18" s="13">
        <v>5.4814814814814818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0.71123050990307635</v>
      </c>
      <c r="CG18" s="13">
        <f>IF($CE18=1,BT18,BZ18*BM18+(1-BZ18)*BT18)</f>
        <v>7.7567800350212837</v>
      </c>
      <c r="CH18" s="13">
        <f>IF($CE18=1,BU18,CA18*BN18+(1-CA18)*BU18)</f>
        <v>3.6114622840286555E-2</v>
      </c>
      <c r="CI18" s="13">
        <f>IF($CE18=1,BV18,CB18*BO18+(1-CB18)*BV18)</f>
        <v>4.598322964565863E-4</v>
      </c>
      <c r="CJ18" s="13">
        <f>IF($CE18=1,BW18,CC18*BP18+(1-CC18)*BW18)</f>
        <v>6.5595326378609575E-3</v>
      </c>
      <c r="CK18" s="13">
        <f>IF($CE18=1,BX18,CD18*BQ18+(1-CD18)*BX18)</f>
        <v>5.0617076909205663</v>
      </c>
      <c r="CL18" s="56">
        <f>V18*$CS$3</f>
        <v>17.022079955445122</v>
      </c>
      <c r="CM18" s="10">
        <f t="shared" si="17"/>
        <v>12.106622606322169</v>
      </c>
      <c r="CN18" s="5">
        <f t="shared" si="18"/>
        <v>3.1250767704950229E-2</v>
      </c>
      <c r="CO18" s="19">
        <f t="shared" si="19"/>
        <v>11.351965454543523</v>
      </c>
      <c r="CP18" s="65"/>
      <c r="CR18" t="str">
        <v>Braelon Allen</v>
      </c>
      <c r="CS18" s="10">
        <f>T18*$CS$3</f>
        <v>2.244373033907046E-3</v>
      </c>
      <c r="CT18" s="18">
        <f>AO18</f>
        <v>0.66666666666666674</v>
      </c>
      <c r="CU18" s="20">
        <f t="shared" si="20"/>
        <v>1.4962486892713641E-3</v>
      </c>
      <c r="CV18" s="21">
        <f t="shared" si="21"/>
        <v>6.666666666666667</v>
      </c>
      <c r="CW18" s="10">
        <f t="shared" si="22"/>
        <v>1.4962486892713641E-2</v>
      </c>
      <c r="CX18" s="10">
        <f>CS18*AC18</f>
        <v>8.1613564869347129E-4</v>
      </c>
      <c r="CY18" s="19">
        <f>AA18*CS18</f>
        <v>0</v>
      </c>
      <c r="CZ18" s="13" t="str">
        <f>""</f>
        <v/>
      </c>
      <c r="DA18" s="10">
        <f>$CS$4*U18</f>
        <v>70.009297582907607</v>
      </c>
      <c r="DB18" s="5">
        <f t="shared" si="23"/>
        <v>0.17806075088411577</v>
      </c>
      <c r="DC18" s="77">
        <f t="shared" si="5"/>
        <v>3.6923391802925747</v>
      </c>
      <c r="DD18" s="10">
        <f>DC18*DA18</f>
        <v>258.49807245013199</v>
      </c>
      <c r="DE18" s="22">
        <f>AX18*DD18</f>
        <v>1.8856852400737518</v>
      </c>
      <c r="DF18" s="19">
        <f>DA18*BJ18</f>
        <v>2.96494940245569E-2</v>
      </c>
      <c r="DG18" s="13" t="str">
        <f>""</f>
        <v/>
      </c>
      <c r="DH18" s="20">
        <f>V18*$CS$3</f>
        <v>17.022079955445122</v>
      </c>
      <c r="DI18" s="5">
        <f t="shared" si="24"/>
        <v>2.869193297796532E-2</v>
      </c>
      <c r="DJ18" s="20">
        <f>CO18</f>
        <v>11.351965454543523</v>
      </c>
      <c r="DK18" s="77">
        <v>5.0617076909205663</v>
      </c>
      <c r="DL18" s="77">
        <f>BO18</f>
        <v>0</v>
      </c>
      <c r="DM18" s="10">
        <f>DK18*DH18</f>
        <v>86.160793025941388</v>
      </c>
      <c r="DN18" s="19">
        <f>BR18*DM18</f>
        <v>0.44750278844440494</v>
      </c>
      <c r="DO18" s="19">
        <f>DL18*DJ18</f>
        <v>0</v>
      </c>
      <c r="DP18" s="13" t="str">
        <f>""</f>
        <v/>
      </c>
      <c r="DQ18" s="10">
        <f>CW18*(1/25)+CX18*4-CY18</f>
        <v>3.8630420704824308E-3</v>
      </c>
      <c r="DR18" s="10">
        <f>DN18*6+DM18*0.1+DJ18*1-DO18*2</f>
        <v>22.653061487804091</v>
      </c>
      <c r="DS18" s="10">
        <f>DD18*0.1+DE18*6-DF18*2</f>
        <v>37.104619697406598</v>
      </c>
      <c r="DT18" s="33">
        <f t="shared" si="25"/>
        <v>59.761544227281171</v>
      </c>
      <c r="DZ18" t="str">
        <v>NYJ</v>
      </c>
      <c r="EA18" t="str">
        <v>New York Jets</v>
      </c>
      <c r="EB18" t="s">
        <v>349</v>
      </c>
      <c r="EC18" t="str">
        <v>Braelon Allen</v>
      </c>
      <c r="ED18" s="10">
        <v>59.761544227281171</v>
      </c>
      <c r="EE18">
        <v>8.1613564869347129E-4</v>
      </c>
      <c r="EF18">
        <v>1.4962486892713641E-2</v>
      </c>
      <c r="EG18">
        <v>1.8856852400737518</v>
      </c>
      <c r="EH18">
        <v>258.49807245013199</v>
      </c>
      <c r="EI18">
        <v>0.44750278844440494</v>
      </c>
      <c r="EJ18">
        <v>86.160793025941388</v>
      </c>
      <c r="EK18">
        <v>0</v>
      </c>
      <c r="EL18">
        <v>2.96494940245569E-2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3.7830512390358321E-5</v>
      </c>
      <c r="U19" s="5">
        <f t="shared" si="6"/>
        <v>7.1468134332879463E-2</v>
      </c>
      <c r="V19" s="5">
        <f t="shared" si="6"/>
        <v>2.1011852978466604E-2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5.8</v>
      </c>
      <c r="AU19" s="13">
        <v>3.3333333333333333E-2</v>
      </c>
      <c r="AV19" s="13">
        <v>0</v>
      </c>
      <c r="AW19" s="13">
        <v>5.7471264367816091E-3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5.6280808080808082</v>
      </c>
      <c r="BI19" s="13">
        <f t="shared" si="13"/>
        <v>3.2252028481536674E-2</v>
      </c>
      <c r="BJ19" s="13">
        <f t="shared" si="14"/>
        <v>4.3053485676436485E-4</v>
      </c>
      <c r="BK19" s="13">
        <f t="shared" si="15"/>
        <v>5.7242722576384261E-3</v>
      </c>
      <c r="BL19" s="55" cm="1">
        <f t="array" ref="BL19:BQ19">_xlfn.XLOOKUP(CR19,Receiving[Player Name],Receiving[[Rep Conv %]:[Yards per Target]],{0,0,0,0,0,0})</f>
        <v>0.75</v>
      </c>
      <c r="BM19" s="13">
        <v>8.3333333333333339</v>
      </c>
      <c r="BN19" s="13">
        <v>8.3333333333333329E-2</v>
      </c>
      <c r="BO19" s="13">
        <v>0</v>
      </c>
      <c r="BP19" s="13">
        <v>1.3333333333333334E-2</v>
      </c>
      <c r="BQ19" s="13">
        <v>6.25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0.75194287184765829</v>
      </c>
      <c r="CG19" s="13">
        <f>IF($CE19=1,BT19,BZ19*BM19+(1-BZ19)*BT19)</f>
        <v>8.2487625418060215</v>
      </c>
      <c r="CH19" s="13">
        <f>IF($CE19=1,BU19,CA19*BN19+(1-CA19)*BU19)</f>
        <v>7.7470406587750895E-2</v>
      </c>
      <c r="CI19" s="13">
        <f>IF($CE19=1,BV19,CB19*BO19+(1-CB19)*BV19)</f>
        <v>3.3444816053511699E-4</v>
      </c>
      <c r="CJ19" s="13">
        <f>IF($CE19=1,BW19,CC19*BP19+(1-CC19)*BW19)</f>
        <v>1.2428801143469717E-2</v>
      </c>
      <c r="CK19" s="13">
        <f>IF($CE19=1,BX19,CD19*BQ19+(1-CD19)*BX19)</f>
        <v>5.7549665551839464</v>
      </c>
      <c r="CL19" s="56">
        <f>V19*$CS$3</f>
        <v>12.465714376448402</v>
      </c>
      <c r="CM19" s="10">
        <f t="shared" si="17"/>
        <v>9.3735050678592522</v>
      </c>
      <c r="CN19" s="5">
        <f t="shared" si="18"/>
        <v>2.4195784322530497E-2</v>
      </c>
      <c r="CO19" s="19">
        <f t="shared" si="19"/>
        <v>8.7892147280414914</v>
      </c>
      <c r="CP19" s="65"/>
      <c r="CR19" t="str">
        <v>Isaiah Davis</v>
      </c>
      <c r="CS19" s="10">
        <f>T19*$CS$3</f>
        <v>2.2443730339070468E-2</v>
      </c>
      <c r="CT19" s="18">
        <f>AO19</f>
        <v>0.5</v>
      </c>
      <c r="CU19" s="20">
        <f t="shared" si="20"/>
        <v>1.1221865169535234E-2</v>
      </c>
      <c r="CV19" s="21">
        <f t="shared" si="21"/>
        <v>2</v>
      </c>
      <c r="CW19" s="10">
        <f t="shared" si="22"/>
        <v>4.4887460678140936E-2</v>
      </c>
      <c r="CX19" s="10">
        <f>CS19*AC19</f>
        <v>8.1613564869347163E-3</v>
      </c>
      <c r="CY19" s="19">
        <f>AA19*CS19</f>
        <v>0</v>
      </c>
      <c r="CZ19" s="13" t="str">
        <f>""</f>
        <v/>
      </c>
      <c r="DA19" s="10">
        <f>$CS$4*U19</f>
        <v>28.099588816527433</v>
      </c>
      <c r="DB19" s="5">
        <f t="shared" si="23"/>
        <v>7.146813433287949E-2</v>
      </c>
      <c r="DC19" s="77">
        <f t="shared" si="5"/>
        <v>5.6280808080808082</v>
      </c>
      <c r="DD19" s="10">
        <f>DC19*DA19</f>
        <v>158.14675653326015</v>
      </c>
      <c r="DE19" s="22">
        <f>AX19*DD19</f>
        <v>1.1536449836307225</v>
      </c>
      <c r="DF19" s="19">
        <f>DA19*BJ19</f>
        <v>1.2097852446261187E-2</v>
      </c>
      <c r="DG19" s="13" t="str">
        <f>""</f>
        <v/>
      </c>
      <c r="DH19" s="20">
        <f>V19*$CS$3</f>
        <v>12.465714376448402</v>
      </c>
      <c r="DI19" s="5">
        <f t="shared" si="24"/>
        <v>2.1011852978466604E-2</v>
      </c>
      <c r="DJ19" s="20">
        <f>CO19</f>
        <v>8.7892147280414914</v>
      </c>
      <c r="DK19" s="77">
        <v>5.7549665551839464</v>
      </c>
      <c r="DL19" s="77">
        <f>BO19</f>
        <v>0</v>
      </c>
      <c r="DM19" s="10">
        <f>DK19*DH19</f>
        <v>71.739769322936255</v>
      </c>
      <c r="DN19" s="19">
        <f>BR19*DM19</f>
        <v>0.37260273132243016</v>
      </c>
      <c r="DO19" s="19">
        <f>DL19*DJ19</f>
        <v>0</v>
      </c>
      <c r="DP19" s="13" t="str">
        <f>""</f>
        <v/>
      </c>
      <c r="DQ19" s="10">
        <f>CW19*(1/25)+CX19*4-CY19</f>
        <v>3.4440924374864505E-2</v>
      </c>
      <c r="DR19" s="10">
        <f>DN19*6+DM19*0.1+DJ19*1-DO19*2</f>
        <v>18.198808048269697</v>
      </c>
      <c r="DS19" s="10">
        <f>DD19*0.1+DE19*6-DF19*2</f>
        <v>22.712349850217826</v>
      </c>
      <c r="DT19" s="33">
        <f t="shared" si="25"/>
        <v>40.945598822862387</v>
      </c>
      <c r="DZ19" t="str">
        <v>NYJ</v>
      </c>
      <c r="EA19" t="str">
        <v>New York Jets</v>
      </c>
      <c r="EB19" t="s">
        <v>349</v>
      </c>
      <c r="EC19" t="str">
        <v>Isaiah Davis</v>
      </c>
      <c r="ED19" s="10">
        <v>40.945598822862387</v>
      </c>
      <c r="EE19">
        <v>8.1613564869347163E-3</v>
      </c>
      <c r="EF19">
        <v>4.4887460678140936E-2</v>
      </c>
      <c r="EG19">
        <v>1.1536449836307225</v>
      </c>
      <c r="EH19">
        <v>158.14675653326015</v>
      </c>
      <c r="EI19">
        <v>0.37260273132243016</v>
      </c>
      <c r="EJ19">
        <v>71.739769322936255</v>
      </c>
      <c r="EK19">
        <v>0</v>
      </c>
      <c r="EL19">
        <v>1.2097852446261187E-2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3.055913307751686E-2</v>
      </c>
      <c r="V20" s="5">
        <f t="shared" si="6"/>
        <v>1.267656252775334E-2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3.2592592592592591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3.3516207687894433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0.8571428571428571</v>
      </c>
      <c r="BM20" s="13">
        <v>5</v>
      </c>
      <c r="BN20" s="13">
        <v>0</v>
      </c>
      <c r="BO20" s="13">
        <v>0</v>
      </c>
      <c r="BP20" s="13">
        <v>0</v>
      </c>
      <c r="BQ20" s="13">
        <v>4.2857142857142856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0.84725795531482728</v>
      </c>
      <c r="CG20" s="13">
        <f>IF($CE20=1,BT20,BZ20*BM20+(1-BZ20)*BT20)</f>
        <v>5.2298749999999998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3.9890178571428572</v>
      </c>
      <c r="CL20" s="56">
        <f>V20*$CS$3</f>
        <v>7.5206317076417122</v>
      </c>
      <c r="CM20" s="10">
        <f t="shared" si="17"/>
        <v>6.3719150432923746</v>
      </c>
      <c r="CN20" s="5">
        <f t="shared" si="18"/>
        <v>1.6447794180816551E-2</v>
      </c>
      <c r="CO20" s="19">
        <f t="shared" si="19"/>
        <v>5.9747265445416629</v>
      </c>
      <c r="CP20" s="65"/>
      <c r="CR20" t="str">
        <v>Kene Nwangwu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12.015132087654276</v>
      </c>
      <c r="DB20" s="5">
        <f t="shared" si="23"/>
        <v>3.0559133077516874E-2</v>
      </c>
      <c r="DC20" s="77">
        <f t="shared" si="5"/>
        <v>3.3516207687894433</v>
      </c>
      <c r="DD20" s="10">
        <f>DC20*DA20</f>
        <v>40.270166244730532</v>
      </c>
      <c r="DE20" s="22">
        <f>AX20*DD20</f>
        <v>0.29376179629986954</v>
      </c>
      <c r="DF20" s="19">
        <f>DA20*BJ20</f>
        <v>6.7210291368117701E-3</v>
      </c>
      <c r="DG20" s="13" t="str">
        <f>""</f>
        <v/>
      </c>
      <c r="DH20" s="20">
        <f>V20*$CS$3</f>
        <v>7.5206317076417122</v>
      </c>
      <c r="DI20" s="5">
        <f t="shared" si="24"/>
        <v>1.267656252775334E-2</v>
      </c>
      <c r="DJ20" s="20">
        <f>CO20</f>
        <v>5.9747265445416629</v>
      </c>
      <c r="DK20" s="77">
        <v>3.9890178571428572</v>
      </c>
      <c r="DL20" s="77">
        <f>BO20</f>
        <v>0</v>
      </c>
      <c r="DM20" s="10">
        <f>DK20*DH20</f>
        <v>29.999934178777568</v>
      </c>
      <c r="DN20" s="19">
        <f>BR20*DM20</f>
        <v>0.15581395814346255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9.9096037112801945</v>
      </c>
      <c r="DS20" s="10">
        <f>DD20*0.1+DE20*6-DF20*2</f>
        <v>5.776145343998647</v>
      </c>
      <c r="DT20" s="33">
        <f t="shared" si="25"/>
        <v>15.685749055278841</v>
      </c>
      <c r="DZ20" t="str">
        <v>NYJ</v>
      </c>
      <c r="EA20" t="str">
        <v>New York Jets</v>
      </c>
      <c r="EB20" t="s">
        <v>349</v>
      </c>
      <c r="EC20" t="str">
        <v>Kene Nwangwu</v>
      </c>
      <c r="ED20" s="10">
        <v>15.685749055278841</v>
      </c>
      <c r="EE20">
        <v>0</v>
      </c>
      <c r="EF20">
        <v>0</v>
      </c>
      <c r="EG20">
        <v>0.29376179629986954</v>
      </c>
      <c r="EH20">
        <v>40.270166244730532</v>
      </c>
      <c r="EI20">
        <v>0.15581395814346255</v>
      </c>
      <c r="EJ20">
        <v>29.999934178777568</v>
      </c>
      <c r="EK20">
        <v>0</v>
      </c>
      <c r="EL20">
        <v>6.7210291368117701E-3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1.1522811697449597E-2</v>
      </c>
      <c r="V21" s="5">
        <f t="shared" si="6"/>
        <v>6.1124283874801778E-3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3.6263239849864761</v>
      </c>
      <c r="CM21" s="10">
        <f t="shared" si="17"/>
        <v>2.6926616218534005</v>
      </c>
      <c r="CN21" s="5">
        <f t="shared" si="18"/>
        <v>6.9505547161131942E-3</v>
      </c>
      <c r="CO21" s="19">
        <f t="shared" si="19"/>
        <v>2.5248165988169666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4.5304984344560655</v>
      </c>
      <c r="DB21" s="5">
        <f t="shared" si="23"/>
        <v>1.1522811697449602E-2</v>
      </c>
      <c r="DC21" s="77">
        <f t="shared" si="5"/>
        <v>3.481420313790256</v>
      </c>
      <c r="DD21" s="10">
        <f>DC21*DA21</f>
        <v>15.772569281310298</v>
      </c>
      <c r="DE21" s="22">
        <f>AX21*DD21</f>
        <v>0.11505734185907777</v>
      </c>
      <c r="DF21" s="19">
        <f>DA21*BJ21</f>
        <v>2.6187852222289396E-2</v>
      </c>
      <c r="DG21" s="13" t="str">
        <f>""</f>
        <v/>
      </c>
      <c r="DH21" s="20">
        <f>V21*$CS$3</f>
        <v>3.6263239849864761</v>
      </c>
      <c r="DI21" s="5">
        <f t="shared" si="24"/>
        <v>6.1124283874801778E-3</v>
      </c>
      <c r="DJ21" s="20">
        <f>CO21</f>
        <v>2.5248165988169666</v>
      </c>
      <c r="DK21" s="77">
        <v>1.3467432950191571</v>
      </c>
      <c r="DL21" s="77">
        <f>BO21</f>
        <v>0</v>
      </c>
      <c r="DM21" s="10">
        <f>DK21*DH21</f>
        <v>4.8837275123476873</v>
      </c>
      <c r="DN21" s="19">
        <f>BR21*DM21</f>
        <v>2.5365152791946097E-2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3.1653802668034121</v>
      </c>
      <c r="DS21" s="10">
        <f>DD21*0.1+DE21*6-DF21*2</f>
        <v>2.2152252748409178</v>
      </c>
      <c r="DT21" s="33">
        <f t="shared" si="25"/>
        <v>5.3806055416443304</v>
      </c>
      <c r="DZ21" t="str">
        <v>NYJ</v>
      </c>
      <c r="EA21" t="str">
        <v>New York Jets</v>
      </c>
      <c r="EB21" t="s">
        <v>349</v>
      </c>
      <c r="EC21" t="str">
        <v>All Other</v>
      </c>
      <c r="ED21" s="10">
        <v>5.3806055416443304</v>
      </c>
      <c r="EE21">
        <v>0</v>
      </c>
      <c r="EF21">
        <v>0</v>
      </c>
      <c r="EG21">
        <v>0.11505734185907777</v>
      </c>
      <c r="EH21">
        <v>15.772569281310298</v>
      </c>
      <c r="EI21">
        <v>2.5365152791946097E-2</v>
      </c>
      <c r="EJ21">
        <v>4.8837275123476873</v>
      </c>
      <c r="EK21">
        <v>0</v>
      </c>
      <c r="EL21">
        <v>2.6187852222289396E-2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NYJ</v>
      </c>
      <c r="EA22" t="str">
        <v>New York Jets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NYJ</v>
      </c>
      <c r="EA23" t="str">
        <v>New York Jets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1.09325167997835E-3</v>
      </c>
      <c r="G24" s="5">
        <v>9.0487528908265603E-3</v>
      </c>
      <c r="H24" s="5">
        <v>0.33141962518698836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1.0311754449678268E-3</v>
      </c>
      <c r="Q24" s="5">
        <f t="shared" si="1"/>
        <v>9.1756824592887504E-3</v>
      </c>
      <c r="R24" s="5">
        <f t="shared" si="1"/>
        <v>0.32169573175906324</v>
      </c>
      <c r="S24" s="5"/>
      <c r="T24" s="5">
        <f t="shared" si="6"/>
        <v>1.5686873049626845E-3</v>
      </c>
      <c r="U24" s="5">
        <f t="shared" si="6"/>
        <v>8.0720452332826969E-3</v>
      </c>
      <c r="V24" s="5">
        <f t="shared" si="6"/>
        <v>0.2929345892575726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0.9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1.3732333767926987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0.59615384615384615</v>
      </c>
      <c r="BM24" s="13">
        <v>11.64516129032258</v>
      </c>
      <c r="BN24" s="13">
        <v>2.9914529914529916E-2</v>
      </c>
      <c r="BO24" s="13">
        <v>1.7921146953405017E-2</v>
      </c>
      <c r="BP24" s="13">
        <v>4.3090181594336715E-3</v>
      </c>
      <c r="BQ24" s="13">
        <v>6.9423076923076925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0.60243429804132675</v>
      </c>
      <c r="CG24" s="13">
        <f>IF($CE24=1,BT24,BZ24*BM24+(1-BZ24)*BT24)</f>
        <v>11.741727199153951</v>
      </c>
      <c r="CH24" s="13">
        <f>IF($CE24=1,BU24,CA24*BN24+(1-CA24)*BU24)</f>
        <v>3.2060254264727112E-2</v>
      </c>
      <c r="CI24" s="13">
        <f>IF($CE24=1,BV24,CB24*BO24+(1-CB24)*BV24)</f>
        <v>1.6690830010873504E-2</v>
      </c>
      <c r="CJ24" s="13">
        <f>IF($CE24=1,BW24,CC24*BP24+(1-CC24)*BW24)</f>
        <v>4.496308147719395E-3</v>
      </c>
      <c r="CK24" s="13">
        <f>IF($CE24=1,BX24,CD24*BQ24+(1-CD24)*BX24)</f>
        <v>6.3998315790719982</v>
      </c>
      <c r="CL24" s="56">
        <f>V24*$CS$3</f>
        <v>173.78947608330438</v>
      </c>
      <c r="CM24" s="10">
        <f t="shared" si="17"/>
        <v>104.69674103121542</v>
      </c>
      <c r="CN24" s="5">
        <f t="shared" si="18"/>
        <v>0.27025320271594644</v>
      </c>
      <c r="CO24" s="19">
        <f t="shared" si="19"/>
        <v>98.170548966232431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Garrett Wilson</v>
      </c>
      <c r="CS24" s="10">
        <f>T24*$CS$3</f>
        <v>0.93065604017245018</v>
      </c>
      <c r="CT24" s="18">
        <f>AO24</f>
        <v>0.57777777777777783</v>
      </c>
      <c r="CU24" s="20">
        <f t="shared" si="20"/>
        <v>0.53771237876630462</v>
      </c>
      <c r="CV24" s="21">
        <f t="shared" si="21"/>
        <v>11.911111111111111</v>
      </c>
      <c r="CW24" s="10">
        <f t="shared" si="22"/>
        <v>11.085147500720741</v>
      </c>
      <c r="CX24" s="10">
        <f>CS24*AC24</f>
        <v>0.13730990756642708</v>
      </c>
      <c r="CY24" s="19">
        <f>AA24*CS24</f>
        <v>0</v>
      </c>
      <c r="CZ24" s="13" t="str">
        <f>""</f>
        <v/>
      </c>
      <c r="DA24" s="10">
        <f>$CS$4*U24</f>
        <v>3.1737382552506794</v>
      </c>
      <c r="DB24" s="5">
        <f t="shared" si="23"/>
        <v>8.0720452332827004E-3</v>
      </c>
      <c r="DC24" s="77">
        <f t="shared" si="5"/>
        <v>1.3732333767926987</v>
      </c>
      <c r="DD24" s="10">
        <f>DC24*DA24</f>
        <v>4.3582833013140583</v>
      </c>
      <c r="DE24" s="22">
        <f>AX24*DD24</f>
        <v>3.3650760164568069E-2</v>
      </c>
      <c r="DF24" s="19">
        <f>DA24*BJ24</f>
        <v>2.8965016671127445E-3</v>
      </c>
      <c r="DG24" s="13" t="str">
        <f>""</f>
        <v/>
      </c>
      <c r="DH24" s="20">
        <f>V24*$CS$3</f>
        <v>173.78947608330438</v>
      </c>
      <c r="DI24" s="5">
        <f t="shared" si="24"/>
        <v>0.2929345892575726</v>
      </c>
      <c r="DJ24" s="20">
        <f>CO24</f>
        <v>98.170548966232431</v>
      </c>
      <c r="DK24" s="77">
        <v>6.3998315790719982</v>
      </c>
      <c r="DL24" s="77">
        <f>BO24</f>
        <v>1.7921146953405017E-2</v>
      </c>
      <c r="DM24" s="10">
        <f>DK24*DH24</f>
        <v>1112.2233771483091</v>
      </c>
      <c r="DN24" s="19">
        <f>BR24*DM24</f>
        <v>6.7640247320735982</v>
      </c>
      <c r="DO24" s="19">
        <f>DL24*DJ24</f>
        <v>1.7593288345202944</v>
      </c>
      <c r="DP24" s="13" t="str">
        <f>""</f>
        <v/>
      </c>
      <c r="DQ24" s="10">
        <f>CW24*(1/25)+CX24*4-CY24</f>
        <v>0.99264553029453795</v>
      </c>
      <c r="DR24" s="10">
        <f>DN24*6+DM24*0.1+DJ24*1-DO24*2</f>
        <v>246.45837740446439</v>
      </c>
      <c r="DS24" s="10">
        <f>DD24*0.1+DE24*6-DF24*2</f>
        <v>0.63193988778458876</v>
      </c>
      <c r="DT24" s="33">
        <f t="shared" si="25"/>
        <v>248.08296282254352</v>
      </c>
      <c r="DZ24" t="str">
        <v>NYJ</v>
      </c>
      <c r="EA24" t="str">
        <v>New York Jets</v>
      </c>
      <c r="EB24" t="s">
        <v>350</v>
      </c>
      <c r="EC24" t="str">
        <v>Garrett Wilson</v>
      </c>
      <c r="ED24" s="10">
        <v>248.08296282254352</v>
      </c>
      <c r="EE24">
        <v>0.13730990756642708</v>
      </c>
      <c r="EF24">
        <v>11.085147500720741</v>
      </c>
      <c r="EG24">
        <v>3.3650760164568069E-2</v>
      </c>
      <c r="EH24">
        <v>4.3582833013140583</v>
      </c>
      <c r="EI24">
        <v>6.7640247320735982</v>
      </c>
      <c r="EJ24">
        <v>1112.2233771483091</v>
      </c>
      <c r="EK24">
        <v>0</v>
      </c>
      <c r="EL24">
        <v>1.7622253361874072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3.5154002306335532E-3</v>
      </c>
      <c r="H25" s="5">
        <v>0.12613873145760982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3.7490428842742504E-3</v>
      </c>
      <c r="R25" s="5">
        <f t="shared" si="1"/>
        <v>0.12930435443280378</v>
      </c>
      <c r="S25" s="5"/>
      <c r="T25" s="5">
        <f t="shared" si="6"/>
        <v>3.4047461151322486E-5</v>
      </c>
      <c r="U25" s="5">
        <f t="shared" si="6"/>
        <v>3.2981136692173808E-3</v>
      </c>
      <c r="V25" s="5">
        <f t="shared" si="6"/>
        <v>0.11774392450863415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7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6.8760919540229883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0.60725075528700911</v>
      </c>
      <c r="BM25" s="13">
        <v>13.716417910447761</v>
      </c>
      <c r="BN25" s="13">
        <v>7.5528700906344406E-2</v>
      </c>
      <c r="BO25" s="13">
        <v>0</v>
      </c>
      <c r="BP25" s="13">
        <v>9.0678273485672832E-3</v>
      </c>
      <c r="BQ25" s="13">
        <v>8.3293051359516621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0.61087429118300907</v>
      </c>
      <c r="CG25" s="13">
        <f>IF($CE25=1,BT25,BZ25*BM25+(1-BZ25)*BT25)</f>
        <v>13.639536353321112</v>
      </c>
      <c r="CH25" s="13">
        <f>IF($CE25=1,BU25,CA25*BN25+(1-CA25)*BU25)</f>
        <v>7.3161350496601066E-2</v>
      </c>
      <c r="CI25" s="13">
        <f>IF($CE25=1,BV25,CB25*BO25+(1-CB25)*BV25)</f>
        <v>5.0292397660818696E-4</v>
      </c>
      <c r="CJ25" s="13">
        <f>IF($CE25=1,BW25,CC25*BP25+(1-CC25)*BW25)</f>
        <v>8.7834362597512781E-3</v>
      </c>
      <c r="CK25" s="13">
        <f>IF($CE25=1,BX25,CD25*BQ25+(1-CD25)*BX25)</f>
        <v>7.6517781311284265</v>
      </c>
      <c r="CL25" s="56">
        <f>V25*$CS$3</f>
        <v>69.854007354369458</v>
      </c>
      <c r="CM25" s="10">
        <f t="shared" si="17"/>
        <v>42.672017228893147</v>
      </c>
      <c r="CN25" s="5">
        <f t="shared" si="18"/>
        <v>0.11014907635969363</v>
      </c>
      <c r="CO25" s="19">
        <f t="shared" si="19"/>
        <v>40.012089350593769</v>
      </c>
      <c r="CP25" s="65"/>
      <c r="CR25" t="str">
        <v>Allen Lazard</v>
      </c>
      <c r="CS25" s="10">
        <f>T25*$CS$3</f>
        <v>2.019935730516342E-2</v>
      </c>
      <c r="CT25" s="18">
        <f>AO25</f>
        <v>0.4</v>
      </c>
      <c r="CU25" s="20">
        <f t="shared" si="20"/>
        <v>8.0797429220653676E-3</v>
      </c>
      <c r="CV25" s="21">
        <f t="shared" si="21"/>
        <v>5.9</v>
      </c>
      <c r="CW25" s="10">
        <f t="shared" si="22"/>
        <v>0.11917620810046418</v>
      </c>
      <c r="CX25" s="10">
        <f>CS25*AC25</f>
        <v>2.9802330450241113E-3</v>
      </c>
      <c r="CY25" s="19">
        <f>AA25*CS25</f>
        <v>0</v>
      </c>
      <c r="CZ25" s="13" t="str">
        <f>""</f>
        <v/>
      </c>
      <c r="DA25" s="10">
        <f>$CS$4*U25</f>
        <v>1.2967406920617044</v>
      </c>
      <c r="DB25" s="5">
        <f t="shared" si="23"/>
        <v>3.2981136692173826E-3</v>
      </c>
      <c r="DC25" s="77">
        <f t="shared" si="5"/>
        <v>6.8760919540229883</v>
      </c>
      <c r="DD25" s="10">
        <f>DC25*DA25</f>
        <v>8.9165082391396879</v>
      </c>
      <c r="DE25" s="22">
        <f>AX25*DD25</f>
        <v>6.884529056893067E-2</v>
      </c>
      <c r="DF25" s="19">
        <f>DA25*BJ25</f>
        <v>5.9620261703986397E-4</v>
      </c>
      <c r="DG25" s="13" t="str">
        <f>""</f>
        <v/>
      </c>
      <c r="DH25" s="20">
        <f>V25*$CS$3</f>
        <v>69.854007354369458</v>
      </c>
      <c r="DI25" s="5">
        <f t="shared" si="24"/>
        <v>0.11774392450863415</v>
      </c>
      <c r="DJ25" s="20">
        <f>CO25</f>
        <v>40.012089350593769</v>
      </c>
      <c r="DK25" s="77">
        <v>7.6517781311284265</v>
      </c>
      <c r="DL25" s="77">
        <f>BO25</f>
        <v>0</v>
      </c>
      <c r="DM25" s="10">
        <f>DK25*DH25</f>
        <v>534.50736584584854</v>
      </c>
      <c r="DN25" s="19">
        <f>BR25*DM25</f>
        <v>3.2506249341086573</v>
      </c>
      <c r="DO25" s="19">
        <f>DL25*DJ25</f>
        <v>0</v>
      </c>
      <c r="DP25" s="13" t="str">
        <f>""</f>
        <v/>
      </c>
      <c r="DQ25" s="10">
        <f>CW25*(1/25)+CX25*4-CY25</f>
        <v>1.6687980504115012E-2</v>
      </c>
      <c r="DR25" s="10">
        <f>DN25*6+DM25*0.1+DJ25*1-DO25*2</f>
        <v>112.96657553983057</v>
      </c>
      <c r="DS25" s="10">
        <f>DD25*0.1+DE25*6-DF25*2</f>
        <v>1.3035301620934732</v>
      </c>
      <c r="DT25" s="33">
        <f t="shared" si="25"/>
        <v>114.28679368242817</v>
      </c>
      <c r="DZ25" t="str">
        <v>NYJ</v>
      </c>
      <c r="EA25" t="str">
        <v>New York Jets</v>
      </c>
      <c r="EB25" t="s">
        <v>350</v>
      </c>
      <c r="EC25" t="str">
        <v>Allen Lazard</v>
      </c>
      <c r="ED25" s="10">
        <v>114.28679368242817</v>
      </c>
      <c r="EE25">
        <v>2.9802330450241113E-3</v>
      </c>
      <c r="EF25">
        <v>0.11917620810046418</v>
      </c>
      <c r="EG25">
        <v>6.884529056893067E-2</v>
      </c>
      <c r="EH25">
        <v>8.9165082391396879</v>
      </c>
      <c r="EI25">
        <v>3.2506249341086573</v>
      </c>
      <c r="EJ25">
        <v>534.50736584584854</v>
      </c>
      <c r="EK25">
        <v>0</v>
      </c>
      <c r="EL25">
        <v>5.9620261703986397E-4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7.0444288826641777E-2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4.7352713149385395E-4</v>
      </c>
      <c r="R26" s="5">
        <f t="shared" si="1"/>
        <v>7.3912398490127457E-2</v>
      </c>
      <c r="S26" s="5"/>
      <c r="T26" s="5">
        <f t="shared" si="6"/>
        <v>3.4047461151322486E-5</v>
      </c>
      <c r="U26" s="5">
        <f t="shared" si="6"/>
        <v>4.1657200339747586E-4</v>
      </c>
      <c r="V26" s="5">
        <f t="shared" si="6"/>
        <v>6.7304275298758362E-2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0.64341085271317833</v>
      </c>
      <c r="BM26" s="13">
        <v>10.891566265060241</v>
      </c>
      <c r="BN26" s="13">
        <v>3.1007751937984496E-2</v>
      </c>
      <c r="BO26" s="13">
        <v>0</v>
      </c>
      <c r="BP26" s="13">
        <v>4.4247787610619468E-3</v>
      </c>
      <c r="BQ26" s="13">
        <v>7.0077519379844961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0.64163190029319361</v>
      </c>
      <c r="CG26" s="13">
        <f>IF($CE26=1,BT26,BZ26*BM26+(1-BZ26)*BT26)</f>
        <v>11.045692412118681</v>
      </c>
      <c r="CH26" s="13">
        <f>IF($CE26=1,BU26,CA26*BN26+(1-CA26)*BU26)</f>
        <v>3.2516104624890969E-2</v>
      </c>
      <c r="CI26" s="13">
        <f>IF($CE26=1,BV26,CB26*BO26+(1-CB26)*BV26)</f>
        <v>4.6948356807511736E-4</v>
      </c>
      <c r="CJ26" s="13">
        <f>IF($CE26=1,BW26,CC26*BP26+(1-CC26)*BW26)</f>
        <v>4.5748676576453954E-3</v>
      </c>
      <c r="CK26" s="13">
        <f>IF($CE26=1,BX26,CD26*BQ26+(1-CD26)*BX26)</f>
        <v>6.4668178420553133</v>
      </c>
      <c r="CL26" s="56">
        <f>V26*$CS$3</f>
        <v>39.929646997244554</v>
      </c>
      <c r="CM26" s="10">
        <f t="shared" si="17"/>
        <v>25.620135280878436</v>
      </c>
      <c r="CN26" s="5">
        <f t="shared" si="18"/>
        <v>6.6133134092577317E-2</v>
      </c>
      <c r="CO26" s="19">
        <f t="shared" si="19"/>
        <v>24.023123550360403</v>
      </c>
      <c r="CP26" s="65"/>
      <c r="CR26" t="str">
        <v>Tyler Johnson</v>
      </c>
      <c r="CS26" s="10">
        <f>T26*$CS$3</f>
        <v>2.019935730516342E-2</v>
      </c>
      <c r="CT26" s="18">
        <f>AO26</f>
        <v>0.45833333333333337</v>
      </c>
      <c r="CU26" s="20">
        <f t="shared" si="20"/>
        <v>9.2580387648665691E-3</v>
      </c>
      <c r="CV26" s="21">
        <f t="shared" si="21"/>
        <v>10.541666666666668</v>
      </c>
      <c r="CW26" s="10">
        <f t="shared" si="22"/>
        <v>0.21293489159193107</v>
      </c>
      <c r="CX26" s="10">
        <f>CS26*AC26</f>
        <v>2.9802330450241113E-3</v>
      </c>
      <c r="CY26" s="19">
        <f>AA26*CS26</f>
        <v>0</v>
      </c>
      <c r="CZ26" s="13" t="str">
        <f>""</f>
        <v/>
      </c>
      <c r="DA26" s="10">
        <f>$CS$4*U26</f>
        <v>0.16378631004168992</v>
      </c>
      <c r="DB26" s="5">
        <f t="shared" si="23"/>
        <v>4.1657200339747602E-4</v>
      </c>
      <c r="DC26" s="77">
        <f t="shared" si="5"/>
        <v>5.9971590909090899</v>
      </c>
      <c r="DD26" s="10">
        <f>DC26*DA26</f>
        <v>0.98225255823297541</v>
      </c>
      <c r="DE26" s="22">
        <f>AX26*DD26</f>
        <v>7.5840745020328004E-3</v>
      </c>
      <c r="DF26" s="19">
        <f>DA26*BJ26</f>
        <v>4.6530201716389185E-4</v>
      </c>
      <c r="DG26" s="13" t="str">
        <f>""</f>
        <v/>
      </c>
      <c r="DH26" s="20">
        <f>V26*$CS$3</f>
        <v>39.929646997244554</v>
      </c>
      <c r="DI26" s="5">
        <f t="shared" si="24"/>
        <v>6.7304275298758362E-2</v>
      </c>
      <c r="DJ26" s="20">
        <f>CO26</f>
        <v>24.023123550360403</v>
      </c>
      <c r="DK26" s="77">
        <v>6.4668178420553133</v>
      </c>
      <c r="DL26" s="77">
        <f>BO26</f>
        <v>0</v>
      </c>
      <c r="DM26" s="10">
        <f>DK26*DH26</f>
        <v>258.21775362875144</v>
      </c>
      <c r="DN26" s="19">
        <f>BR26*DM26</f>
        <v>1.5703601521877231</v>
      </c>
      <c r="DO26" s="19">
        <f>DL26*DJ26</f>
        <v>0</v>
      </c>
      <c r="DP26" s="13" t="str">
        <f>""</f>
        <v/>
      </c>
      <c r="DQ26" s="10">
        <f>CW26*(1/25)+CX26*4-CY26</f>
        <v>2.0438327843773689E-2</v>
      </c>
      <c r="DR26" s="10">
        <f>DN26*6+DM26*0.1+DJ26*1-DO26*2</f>
        <v>59.267059826361887</v>
      </c>
      <c r="DS26" s="10">
        <f>DD26*0.1+DE26*6-DF26*2</f>
        <v>0.14279909880116656</v>
      </c>
      <c r="DT26" s="33">
        <f t="shared" si="25"/>
        <v>59.430297253006827</v>
      </c>
      <c r="DZ26" t="str">
        <v>NYJ</v>
      </c>
      <c r="EA26" t="str">
        <v>New York Jets</v>
      </c>
      <c r="EB26" t="s">
        <v>350</v>
      </c>
      <c r="EC26" t="str">
        <v>Tyler Johnson</v>
      </c>
      <c r="ED26" s="10">
        <v>59.430297253006827</v>
      </c>
      <c r="EE26">
        <v>2.9802330450241113E-3</v>
      </c>
      <c r="EF26">
        <v>0.21293489159193107</v>
      </c>
      <c r="EG26">
        <v>7.5840745020328004E-3</v>
      </c>
      <c r="EH26">
        <v>0.98225255823297541</v>
      </c>
      <c r="EI26">
        <v>1.5703601521877231</v>
      </c>
      <c r="EJ26">
        <v>258.21775362875144</v>
      </c>
      <c r="EK26">
        <v>0</v>
      </c>
      <c r="EL26">
        <v>4.6530201716389185E-4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7.5414781297134241E-4</v>
      </c>
      <c r="H27" s="5">
        <v>0.11709828539614475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1.0849977865354124E-3</v>
      </c>
      <c r="R27" s="5">
        <f t="shared" si="1"/>
        <v>0.11140359555244635</v>
      </c>
      <c r="S27" s="5"/>
      <c r="T27" s="5">
        <f t="shared" si="6"/>
        <v>2.8372884292768739E-5</v>
      </c>
      <c r="U27" s="5">
        <f t="shared" si="6"/>
        <v>9.544958916989744E-4</v>
      </c>
      <c r="V27" s="5">
        <f t="shared" si="6"/>
        <v>0.10144357939263583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5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5.0824503311258278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0.62033898305084745</v>
      </c>
      <c r="BM27" s="13">
        <v>13.617486338797814</v>
      </c>
      <c r="BN27" s="13">
        <v>4.7457627118644069E-2</v>
      </c>
      <c r="BO27" s="13">
        <v>5.4644808743169399E-3</v>
      </c>
      <c r="BP27" s="13">
        <v>5.6179775280898875E-3</v>
      </c>
      <c r="BQ27" s="13">
        <v>8.4474576271186432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0.61941071159670047</v>
      </c>
      <c r="CG27" s="13">
        <f>IF($CE27=1,BT27,BZ27*BM27+(1-BZ27)*BT27)</f>
        <v>13.478548690378453</v>
      </c>
      <c r="CH27" s="13">
        <f>IF($CE27=1,BU27,CA27*BN27+(1-CA27)*BU27)</f>
        <v>4.7154115147154785E-2</v>
      </c>
      <c r="CI27" s="13">
        <f>IF($CE27=1,BV27,CB27*BO27+(1-CB27)*BV27)</f>
        <v>5.5965465187107714E-3</v>
      </c>
      <c r="CJ27" s="13">
        <f>IF($CE27=1,BW27,CC27*BP27+(1-CC27)*BW27)</f>
        <v>5.6506943871289144E-3</v>
      </c>
      <c r="CK27" s="13">
        <f>IF($CE27=1,BX27,CD27*BQ27+(1-CD27)*BX27)</f>
        <v>7.766362914487555</v>
      </c>
      <c r="CL27" s="56">
        <f>V27*$CS$3</f>
        <v>60.183492018962831</v>
      </c>
      <c r="CM27" s="10">
        <f t="shared" si="17"/>
        <v>37.278299617840112</v>
      </c>
      <c r="CN27" s="5">
        <f t="shared" si="18"/>
        <v>9.6226298586717107E-2</v>
      </c>
      <c r="CO27" s="19">
        <f t="shared" si="19"/>
        <v>34.954585042145048</v>
      </c>
      <c r="CP27" s="65"/>
      <c r="CR27" t="str">
        <v>Josh Reynolds</v>
      </c>
      <c r="CS27" s="10">
        <f>T27*$CS$3</f>
        <v>1.6832797754302849E-2</v>
      </c>
      <c r="CT27" s="18">
        <f>AO27</f>
        <v>0.58823529411764708</v>
      </c>
      <c r="CU27" s="20">
        <f t="shared" si="20"/>
        <v>9.901645737825206E-3</v>
      </c>
      <c r="CV27" s="21">
        <f t="shared" si="21"/>
        <v>7.2352941176470598</v>
      </c>
      <c r="CW27" s="10">
        <f t="shared" si="22"/>
        <v>0.12179024257525005</v>
      </c>
      <c r="CX27" s="10">
        <f>CS27*AC27</f>
        <v>2.4835275375200924E-3</v>
      </c>
      <c r="CY27" s="19">
        <f>AA27*CS27</f>
        <v>0</v>
      </c>
      <c r="CZ27" s="13" t="str">
        <f>""</f>
        <v/>
      </c>
      <c r="DA27" s="10">
        <f>$CS$4*U27</f>
        <v>0.37528532588917324</v>
      </c>
      <c r="DB27" s="5">
        <f t="shared" si="23"/>
        <v>9.5449589169897483E-4</v>
      </c>
      <c r="DC27" s="77">
        <f t="shared" si="5"/>
        <v>5.0824503311258278</v>
      </c>
      <c r="DD27" s="10">
        <f>DC27*DA27</f>
        <v>1.9073690288320928</v>
      </c>
      <c r="DE27" s="22">
        <f>AX27*DD27</f>
        <v>1.4726995309185555E-2</v>
      </c>
      <c r="DF27" s="19">
        <f>DA27*BJ27</f>
        <v>2.4853332840342593E-4</v>
      </c>
      <c r="DG27" s="13" t="str">
        <f>""</f>
        <v/>
      </c>
      <c r="DH27" s="20">
        <f>V27*$CS$3</f>
        <v>60.183492018962831</v>
      </c>
      <c r="DI27" s="5">
        <f t="shared" si="24"/>
        <v>0.10144357939263583</v>
      </c>
      <c r="DJ27" s="20">
        <f>CO27</f>
        <v>34.954585042145048</v>
      </c>
      <c r="DK27" s="77">
        <v>7.766362914487555</v>
      </c>
      <c r="DL27" s="77">
        <f>BO27</f>
        <v>5.4644808743169399E-3</v>
      </c>
      <c r="DM27" s="10">
        <f>DK27*DH27</f>
        <v>467.40684048043067</v>
      </c>
      <c r="DN27" s="19">
        <f>BR27*DM27</f>
        <v>2.8425507806319343</v>
      </c>
      <c r="DO27" s="19">
        <f>DL27*DJ27</f>
        <v>0.1910086614324866</v>
      </c>
      <c r="DP27" s="13" t="str">
        <f>""</f>
        <v/>
      </c>
      <c r="DQ27" s="10">
        <f>CW27*(1/25)+CX27*4-CY27</f>
        <v>1.4805719853090371E-2</v>
      </c>
      <c r="DR27" s="10">
        <f>DN27*6+DM27*0.1+DJ27*1-DO27*2</f>
        <v>98.368556451114756</v>
      </c>
      <c r="DS27" s="10">
        <f>DD27*0.1+DE27*6-DF27*2</f>
        <v>0.27860180808151574</v>
      </c>
      <c r="DT27" s="33">
        <f t="shared" si="25"/>
        <v>98.661963979049361</v>
      </c>
      <c r="DZ27" t="str">
        <v>NYJ</v>
      </c>
      <c r="EA27" t="str">
        <v>New York Jets</v>
      </c>
      <c r="EB27" t="s">
        <v>350</v>
      </c>
      <c r="EC27" t="str">
        <v>Josh Reynolds</v>
      </c>
      <c r="ED27" s="10">
        <v>98.661963979049361</v>
      </c>
      <c r="EE27">
        <v>2.4835275375200924E-3</v>
      </c>
      <c r="EF27">
        <v>0.12179024257525005</v>
      </c>
      <c r="EG27">
        <v>1.4726995309185555E-2</v>
      </c>
      <c r="EH27">
        <v>1.9073690288320928</v>
      </c>
      <c r="EI27">
        <v>2.8425507806319343</v>
      </c>
      <c r="EJ27">
        <v>467.40684048043067</v>
      </c>
      <c r="EK27">
        <v>0</v>
      </c>
      <c r="EL27">
        <v>0.19125719476089004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8.2472357911827379E-5</v>
      </c>
      <c r="U28" s="5">
        <f t="shared" si="6"/>
        <v>1.2696361637968263E-3</v>
      </c>
      <c r="V28" s="5">
        <f t="shared" si="6"/>
        <v>1.6999227634948825E-2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10.085141778531758</v>
      </c>
      <c r="CM28" s="10">
        <f t="shared" si="17"/>
        <v>5.8109720622330459</v>
      </c>
      <c r="CN28" s="5">
        <f t="shared" si="18"/>
        <v>1.4999834715420057E-2</v>
      </c>
      <c r="CO28" s="19">
        <f t="shared" si="19"/>
        <v>5.4487495194026421</v>
      </c>
      <c r="CP28" s="65"/>
      <c r="CR28" t="str">
        <v>All Other</v>
      </c>
      <c r="CS28" s="10">
        <f>T28*$CS$3</f>
        <v>4.892842429150155E-2</v>
      </c>
      <c r="CT28" s="18">
        <f>AO28</f>
        <v>0.375</v>
      </c>
      <c r="CU28" s="20">
        <f t="shared" si="20"/>
        <v>1.8348159109313082E-2</v>
      </c>
      <c r="CV28" s="21">
        <f t="shared" si="21"/>
        <v>9.75</v>
      </c>
      <c r="CW28" s="10">
        <f t="shared" si="22"/>
        <v>0.4770521368421401</v>
      </c>
      <c r="CX28" s="10">
        <f>CS28*AC28</f>
        <v>7.218947846287114E-3</v>
      </c>
      <c r="CY28" s="19">
        <f>AA28*CS28</f>
        <v>0</v>
      </c>
      <c r="CZ28" s="13" t="str">
        <f>""</f>
        <v/>
      </c>
      <c r="DA28" s="10">
        <f>$CS$4*U28</f>
        <v>0.4991910658128228</v>
      </c>
      <c r="DB28" s="5">
        <f t="shared" si="23"/>
        <v>1.269636163796827E-3</v>
      </c>
      <c r="DC28" s="77">
        <f t="shared" si="5"/>
        <v>6.1091954022988508</v>
      </c>
      <c r="DD28" s="10">
        <f>DC28*DA28</f>
        <v>3.0496557641323601</v>
      </c>
      <c r="DE28" s="22">
        <f>AX28*DD28</f>
        <v>2.3546710392224585E-2</v>
      </c>
      <c r="DF28" s="19">
        <f>DA28*BJ28</f>
        <v>2.868914171338062E-3</v>
      </c>
      <c r="DG28" s="13" t="str">
        <f>""</f>
        <v/>
      </c>
      <c r="DH28" s="20">
        <f>V28*$CS$3</f>
        <v>10.085141778531758</v>
      </c>
      <c r="DI28" s="5">
        <f t="shared" si="24"/>
        <v>1.6999227634948825E-2</v>
      </c>
      <c r="DJ28" s="20">
        <f>CO28</f>
        <v>5.4487495194026421</v>
      </c>
      <c r="DK28" s="77">
        <v>1.7355343771272975</v>
      </c>
      <c r="DL28" s="77">
        <f>BO28</f>
        <v>0</v>
      </c>
      <c r="DM28" s="10">
        <f>DK28*DH28</f>
        <v>17.5031102548446</v>
      </c>
      <c r="DN28" s="19">
        <f>BR28*DM28</f>
        <v>0.10644576717631159</v>
      </c>
      <c r="DO28" s="19">
        <f>DL28*DJ28</f>
        <v>0</v>
      </c>
      <c r="DP28" s="13" t="str">
        <f>""</f>
        <v/>
      </c>
      <c r="DQ28" s="10">
        <f>CW28*(1/25)+CX28*4-CY28</f>
        <v>4.7957876858834056E-2</v>
      </c>
      <c r="DR28" s="10">
        <f>DN28*6+DM28*0.1+DJ28*1-DO28*2</f>
        <v>7.8377351479449722</v>
      </c>
      <c r="DS28" s="10">
        <f>DD28*0.1+DE28*6-DF28*2</f>
        <v>0.44050801042390741</v>
      </c>
      <c r="DT28" s="33">
        <f t="shared" si="25"/>
        <v>8.3262010352277134</v>
      </c>
      <c r="DZ28" t="str">
        <v>NYJ</v>
      </c>
      <c r="EA28" t="str">
        <v>New York Jets</v>
      </c>
      <c r="EB28" t="s">
        <v>350</v>
      </c>
      <c r="EC28" t="str">
        <v>All Other</v>
      </c>
      <c r="ED28" s="10">
        <v>8.3262010352277134</v>
      </c>
      <c r="EE28">
        <v>7.218947846287114E-3</v>
      </c>
      <c r="EF28">
        <v>0.4770521368421401</v>
      </c>
      <c r="EG28">
        <v>2.3546710392224585E-2</v>
      </c>
      <c r="EH28">
        <v>3.0496557641323601</v>
      </c>
      <c r="EI28">
        <v>0.10644576717631159</v>
      </c>
      <c r="EJ28">
        <v>17.5031102548446</v>
      </c>
      <c r="EK28">
        <v>0</v>
      </c>
      <c r="EL28">
        <v>2.868914171338062E-3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NYJ</v>
      </c>
      <c r="EA29" t="str">
        <v>New York Jets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NYJ</v>
      </c>
      <c r="EA30" t="str">
        <v>New York Jets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</v>
      </c>
      <c r="J31" s="5">
        <v>0.9</v>
      </c>
      <c r="K31" s="5">
        <v>0.9</v>
      </c>
      <c r="L31" s="5">
        <v>0.9</v>
      </c>
      <c r="M31" s="5"/>
      <c r="N31" s="10">
        <f t="shared" si="0"/>
        <v>1</v>
      </c>
      <c r="O31" s="10"/>
      <c r="P31" s="5">
        <f t="shared" si="1"/>
        <v>4.9735718934012262E-5</v>
      </c>
      <c r="Q31" s="5">
        <f t="shared" si="1"/>
        <v>2.7577574419386389E-3</v>
      </c>
      <c r="R31" s="5">
        <f t="shared" si="1"/>
        <v>0.14137060421754166</v>
      </c>
      <c r="S31" s="5"/>
      <c r="T31" s="5">
        <f t="shared" si="6"/>
        <v>7.5661024780716642E-5</v>
      </c>
      <c r="U31" s="5">
        <f t="shared" si="6"/>
        <v>2.4260585425137098E-3</v>
      </c>
      <c r="V31" s="5">
        <f t="shared" si="6"/>
        <v>0.12873139364676606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0.67307692307692313</v>
      </c>
      <c r="BM31" s="13">
        <v>7.5428571428571427</v>
      </c>
      <c r="BN31" s="13">
        <v>0</v>
      </c>
      <c r="BO31" s="13">
        <v>0</v>
      </c>
      <c r="BP31" s="13">
        <v>0</v>
      </c>
      <c r="BQ31" s="13">
        <v>5.0769230769230766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0.67534248345740289</v>
      </c>
      <c r="CG31" s="13">
        <f>IF($CE31=1,BT31,BZ31*BM31+(1-BZ31)*BT31)</f>
        <v>7.8555238555214402</v>
      </c>
      <c r="CH31" s="13">
        <f>IF($CE31=1,BU31,CA31*BN31+(1-CA31)*BU31)</f>
        <v>5.0403225806451603E-3</v>
      </c>
      <c r="CI31" s="13">
        <f>IF($CE31=1,BV31,CB31*BO31+(1-CB31)*BV31)</f>
        <v>6.8823955566288321E-4</v>
      </c>
      <c r="CJ31" s="13">
        <f>IF($CE31=1,BW31,CC31*BP31+(1-CC31)*BW31)</f>
        <v>6.7900186725513483E-4</v>
      </c>
      <c r="CK31" s="13">
        <f>IF($CE31=1,BX31,CD31*BQ31+(1-CD31)*BX31)</f>
        <v>4.712964166960786</v>
      </c>
      <c r="CL31" s="56">
        <f>V31*$CS$3</f>
        <v>76.372549633166116</v>
      </c>
      <c r="CM31" s="10">
        <f t="shared" si="17"/>
        <v>51.577627337236166</v>
      </c>
      <c r="CN31" s="5">
        <f t="shared" si="18"/>
        <v>0.13313708563499313</v>
      </c>
      <c r="CO31" s="19">
        <f t="shared" si="19"/>
        <v>48.362574997082035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Jeremy Ruckert</v>
      </c>
      <c r="CS31" s="10">
        <f>T31*$CS$3</f>
        <v>4.4887460678140936E-2</v>
      </c>
      <c r="CT31" s="18">
        <f>AO31</f>
        <v>0.52631578947368418</v>
      </c>
      <c r="CU31" s="20">
        <f t="shared" si="20"/>
        <v>2.3624979304284702E-2</v>
      </c>
      <c r="CV31" s="21">
        <f t="shared" si="21"/>
        <v>7.1578947368421053</v>
      </c>
      <c r="CW31" s="10">
        <f t="shared" si="22"/>
        <v>0.32129971853827199</v>
      </c>
      <c r="CX31" s="10">
        <f>CS31*AC31</f>
        <v>2.0403391217336791E-3</v>
      </c>
      <c r="CY31" s="19">
        <f>AA31*CS31</f>
        <v>0</v>
      </c>
      <c r="CZ31" s="13" t="str">
        <f>""</f>
        <v/>
      </c>
      <c r="DA31" s="10">
        <f>$CS$4*U31</f>
        <v>0.9538691351859786</v>
      </c>
      <c r="DB31" s="5">
        <f t="shared" si="23"/>
        <v>2.4260585425137106E-3</v>
      </c>
      <c r="DC31" s="77">
        <f t="shared" si="5"/>
        <v>4.3609756097560979</v>
      </c>
      <c r="DD31" s="10">
        <f>DC31*DA31</f>
        <v>4.1598000334451948</v>
      </c>
      <c r="DE31" s="22">
        <f>AX31*DD31</f>
        <v>9.0687583667525565E-2</v>
      </c>
      <c r="DF31" s="19">
        <f>DA31*BJ31</f>
        <v>9.30604034327784E-3</v>
      </c>
      <c r="DG31" s="13" t="str">
        <f>""</f>
        <v/>
      </c>
      <c r="DH31" s="20">
        <f>V31*$CS$3</f>
        <v>76.372549633166116</v>
      </c>
      <c r="DI31" s="5">
        <f t="shared" si="24"/>
        <v>0.12873139364676606</v>
      </c>
      <c r="DJ31" s="20">
        <f>CO31</f>
        <v>48.362574997082035</v>
      </c>
      <c r="DK31" s="77">
        <v>4.712964166960786</v>
      </c>
      <c r="DL31" s="77">
        <f>BO31</f>
        <v>0</v>
      </c>
      <c r="DM31" s="10">
        <f>DK31*DH31</f>
        <v>359.94108976054605</v>
      </c>
      <c r="DN31" s="19">
        <f>BR31*DM31</f>
        <v>2.6060719887504997</v>
      </c>
      <c r="DO31" s="19">
        <f>DL31*DJ31</f>
        <v>0</v>
      </c>
      <c r="DP31" s="13" t="str">
        <f>""</f>
        <v/>
      </c>
      <c r="DQ31" s="10">
        <f>CW31*(1/25)+CX31*4-CY31</f>
        <v>2.1013345228465596E-2</v>
      </c>
      <c r="DR31" s="10">
        <f>DN31*6+DM31*0.1+DJ31*1-DO31*2</f>
        <v>99.993115905639641</v>
      </c>
      <c r="DS31" s="10">
        <f>DD31*0.1+DE31*6-DF31*2</f>
        <v>0.94149342466311725</v>
      </c>
      <c r="DT31" s="33">
        <f t="shared" si="25"/>
        <v>100.95562267553123</v>
      </c>
      <c r="DZ31" t="str">
        <v>NYJ</v>
      </c>
      <c r="EA31" t="str">
        <v>New York Jets</v>
      </c>
      <c r="EB31" t="s">
        <v>351</v>
      </c>
      <c r="EC31" t="str">
        <v>Jeremy Ruckert</v>
      </c>
      <c r="ED31" s="10">
        <v>100.95562267553123</v>
      </c>
      <c r="EE31">
        <v>2.0403391217336791E-3</v>
      </c>
      <c r="EF31">
        <v>0.32129971853827199</v>
      </c>
      <c r="EG31">
        <v>9.0687583667525565E-2</v>
      </c>
      <c r="EH31">
        <v>4.1598000334451948</v>
      </c>
      <c r="EI31">
        <v>2.6060719887504997</v>
      </c>
      <c r="EJ31">
        <v>359.94108976054605</v>
      </c>
      <c r="EK31">
        <v>0</v>
      </c>
      <c r="EL31">
        <v>9.30604034327784E-3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3.7830512390358321E-5</v>
      </c>
      <c r="U32" s="5">
        <f t="shared" si="6"/>
        <v>4.3787398084393778E-4</v>
      </c>
      <c r="V32" s="5">
        <f t="shared" si="6"/>
        <v>4.7268558604671905E-2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0.68888888888888888</v>
      </c>
      <c r="BM32" s="13">
        <v>12.258064516129032</v>
      </c>
      <c r="BN32" s="13">
        <v>2.2222222222222223E-2</v>
      </c>
      <c r="BO32" s="13">
        <v>3.2258064516129031E-2</v>
      </c>
      <c r="BP32" s="13">
        <v>2.631578947368421E-3</v>
      </c>
      <c r="BQ32" s="13">
        <v>8.4444444444444446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0.69099061999542433</v>
      </c>
      <c r="CG32" s="13">
        <f>IF($CE32=1,BT32,BZ32*BM32+(1-BZ32)*BT32)</f>
        <v>12.034642853430084</v>
      </c>
      <c r="CH32" s="13">
        <f>IF($CE32=1,BU32,CA32*BN32+(1-CA32)*BU32)</f>
        <v>2.5193319606497368E-2</v>
      </c>
      <c r="CI32" s="13">
        <f>IF($CE32=1,BV32,CB32*BO32+(1-CB32)*BV32)</f>
        <v>2.9644568731612489E-2</v>
      </c>
      <c r="CJ32" s="13">
        <f>IF($CE32=1,BW32,CC32*BP32+(1-CC32)*BW32)</f>
        <v>3.0982307234134719E-3</v>
      </c>
      <c r="CK32" s="13">
        <f>IF($CE32=1,BX32,CD32*BQ32+(1-CD32)*BX32)</f>
        <v>7.7408636803093787</v>
      </c>
      <c r="CL32" s="56">
        <f>V32*$CS$3</f>
        <v>28.04304556842818</v>
      </c>
      <c r="CM32" s="10">
        <f t="shared" si="17"/>
        <v>19.377481443888126</v>
      </c>
      <c r="CN32" s="5">
        <f t="shared" si="18"/>
        <v>5.0019001252562617E-2</v>
      </c>
      <c r="CO32" s="19">
        <f t="shared" si="19"/>
        <v>18.169600812715917</v>
      </c>
      <c r="CP32" s="65"/>
      <c r="CR32" t="str">
        <v>Stone Smartt</v>
      </c>
      <c r="CS32" s="10">
        <f>T32*$CS$3</f>
        <v>2.2443730339070468E-2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1.0201695608668395E-3</v>
      </c>
      <c r="CY32" s="19">
        <f>AA32*CS32</f>
        <v>0</v>
      </c>
      <c r="CZ32" s="13" t="str">
        <f>""</f>
        <v/>
      </c>
      <c r="DA32" s="10">
        <f>$CS$4*U32</f>
        <v>0.17216174635064002</v>
      </c>
      <c r="DB32" s="5">
        <f t="shared" si="23"/>
        <v>4.37873980843938E-4</v>
      </c>
      <c r="DC32" s="77">
        <f t="shared" si="5"/>
        <v>2.0810810810810811</v>
      </c>
      <c r="DD32" s="10">
        <f>DC32*DA32</f>
        <v>0.35828255321619679</v>
      </c>
      <c r="DE32" s="22">
        <f>AX32*DD32</f>
        <v>7.8108992644289341E-3</v>
      </c>
      <c r="DF32" s="19">
        <f>DA32*BJ32</f>
        <v>4.65302017163892E-3</v>
      </c>
      <c r="DG32" s="13" t="str">
        <f>""</f>
        <v/>
      </c>
      <c r="DH32" s="20">
        <f>V32*$CS$3</f>
        <v>28.04304556842818</v>
      </c>
      <c r="DI32" s="5">
        <f t="shared" si="24"/>
        <v>4.7268558604671905E-2</v>
      </c>
      <c r="DJ32" s="20">
        <f>CO32</f>
        <v>18.169600812715917</v>
      </c>
      <c r="DK32" s="77">
        <v>7.7408636803093787</v>
      </c>
      <c r="DL32" s="77">
        <f>BO32</f>
        <v>3.2258064516129031E-2</v>
      </c>
      <c r="DM32" s="10">
        <f>DK32*DH32</f>
        <v>217.07739292590657</v>
      </c>
      <c r="DN32" s="19">
        <f>BR32*DM32</f>
        <v>1.5716997286182044</v>
      </c>
      <c r="DO32" s="19">
        <f>DL32*DJ32</f>
        <v>0.58611615524890048</v>
      </c>
      <c r="DP32" s="13" t="str">
        <f>""</f>
        <v/>
      </c>
      <c r="DQ32" s="10">
        <f>CW32*(1/25)+CX32*4-CY32</f>
        <v>4.0806782434673582E-3</v>
      </c>
      <c r="DR32" s="10">
        <f>DN32*6+DM32*0.1+DJ32*1-DO32*2</f>
        <v>48.135306166517992</v>
      </c>
      <c r="DS32" s="10">
        <f>DD32*0.1+DE32*6-DF32*2</f>
        <v>7.338761056491544E-2</v>
      </c>
      <c r="DT32" s="33">
        <f t="shared" si="25"/>
        <v>48.212774455326375</v>
      </c>
      <c r="DZ32" t="str">
        <v>NYJ</v>
      </c>
      <c r="EA32" t="str">
        <v>New York Jets</v>
      </c>
      <c r="EB32" t="s">
        <v>351</v>
      </c>
      <c r="EC32" t="str">
        <v>Stone Smartt</v>
      </c>
      <c r="ED32" s="10">
        <v>48.212774455326375</v>
      </c>
      <c r="EE32">
        <v>1.0201695608668395E-3</v>
      </c>
      <c r="EF32">
        <v>0</v>
      </c>
      <c r="EG32">
        <v>7.8108992644289341E-3</v>
      </c>
      <c r="EH32">
        <v>0.35828255321619679</v>
      </c>
      <c r="EI32">
        <v>1.5716997286182044</v>
      </c>
      <c r="EJ32">
        <v>217.07739292590657</v>
      </c>
      <c r="EK32">
        <v>0</v>
      </c>
      <c r="EL32">
        <v>0.59076917542053942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1.3437806561208902E-4</v>
      </c>
      <c r="V33" s="5">
        <f t="shared" si="6"/>
        <v>2.0059860768577745E-2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1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11.90092539809222</v>
      </c>
      <c r="CM33" s="10">
        <f t="shared" si="17"/>
        <v>8.2717060780284832</v>
      </c>
      <c r="CN33" s="5">
        <f t="shared" si="18"/>
        <v>2.1351715798351881E-2</v>
      </c>
      <c r="CO33" s="19">
        <f t="shared" si="19"/>
        <v>7.7560955438457047</v>
      </c>
      <c r="CP33" s="65"/>
      <c r="CR33" t="str">
        <v>Zack Kuntz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5.2834293561835471E-2</v>
      </c>
      <c r="DB33" s="5">
        <f t="shared" si="23"/>
        <v>1.3437806561208908E-4</v>
      </c>
      <c r="DC33" s="77">
        <f t="shared" si="5"/>
        <v>4.7272727272727275</v>
      </c>
      <c r="DD33" s="10">
        <f>DC33*DA33</f>
        <v>0.24976211501958587</v>
      </c>
      <c r="DE33" s="22">
        <f>AX33*DD33</f>
        <v>5.4450508487682223E-3</v>
      </c>
      <c r="DF33" s="19">
        <f>DA33*BJ33</f>
        <v>0</v>
      </c>
      <c r="DG33" s="13" t="str">
        <f>""</f>
        <v/>
      </c>
      <c r="DH33" s="20">
        <f>V33*$CS$3</f>
        <v>11.90092539809222</v>
      </c>
      <c r="DI33" s="5">
        <f t="shared" si="24"/>
        <v>2.0059860768577745E-2</v>
      </c>
      <c r="DJ33" s="20">
        <f>CO33</f>
        <v>7.7560955438457047</v>
      </c>
      <c r="DK33" s="77">
        <v>1.4387510008006406</v>
      </c>
      <c r="DL33" s="77">
        <f>BO33</f>
        <v>0</v>
      </c>
      <c r="DM33" s="10">
        <f>DK33*DH33</f>
        <v>17.122468326958941</v>
      </c>
      <c r="DN33" s="19">
        <f>BR33*DM33</f>
        <v>0.12397135629844527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10.212170514332271</v>
      </c>
      <c r="DS33" s="10">
        <f>DD33*0.1+DE33*6-DF33*2</f>
        <v>5.7646516594567918E-2</v>
      </c>
      <c r="DT33" s="33">
        <f t="shared" si="25"/>
        <v>10.26981703092684</v>
      </c>
      <c r="DZ33" t="str">
        <v>NYJ</v>
      </c>
      <c r="EA33" t="str">
        <v>New York Jets</v>
      </c>
      <c r="EB33" t="s">
        <v>351</v>
      </c>
      <c r="EC33" t="str">
        <v>Zack Kuntz</v>
      </c>
      <c r="ED33" s="10">
        <v>10.26981703092684</v>
      </c>
      <c r="EE33">
        <v>0</v>
      </c>
      <c r="EF33">
        <v>0</v>
      </c>
      <c r="EG33">
        <v>5.4450508487682223E-3</v>
      </c>
      <c r="EH33">
        <v>0.24976211501958587</v>
      </c>
      <c r="EI33">
        <v>0.12397135629844527</v>
      </c>
      <c r="EJ33">
        <v>17.122468326958941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5.410026018149038E-5</v>
      </c>
      <c r="V34" s="5">
        <f t="shared" si="6"/>
        <v>7.7449763202739426E-3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4.594866657397346</v>
      </c>
      <c r="CM34" s="10">
        <f t="shared" si="17"/>
        <v>3.089314603696939</v>
      </c>
      <c r="CN34" s="5">
        <f t="shared" si="18"/>
        <v>7.9744331831428945E-3</v>
      </c>
      <c r="CO34" s="19">
        <f t="shared" si="19"/>
        <v>2.8967445174239392</v>
      </c>
      <c r="CP34" s="65"/>
      <c r="CR34" t="str">
        <v>Neal Johnson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2.1270949356063631E-2</v>
      </c>
      <c r="DB34" s="5">
        <f t="shared" si="23"/>
        <v>5.4100260181490407E-5</v>
      </c>
      <c r="DC34" s="77">
        <f t="shared" si="5"/>
        <v>8.6666666666666679</v>
      </c>
      <c r="DD34" s="10">
        <f>DC34*DA34</f>
        <v>0.1843482277525515</v>
      </c>
      <c r="DE34" s="22">
        <f>AX34*DD34</f>
        <v>4.0189661026622603E-3</v>
      </c>
      <c r="DF34" s="19">
        <f>DA34*BJ34</f>
        <v>0</v>
      </c>
      <c r="DG34" s="13" t="str">
        <f>""</f>
        <v/>
      </c>
      <c r="DH34" s="20">
        <f>V34*$CS$3</f>
        <v>4.594866657397346</v>
      </c>
      <c r="DI34" s="5">
        <f t="shared" si="24"/>
        <v>7.7449763202739417E-3</v>
      </c>
      <c r="DJ34" s="20">
        <f>CO34</f>
        <v>2.8967445174239392</v>
      </c>
      <c r="DK34" s="77">
        <v>1.4873417721518989</v>
      </c>
      <c r="DL34" s="77">
        <f>BO34</f>
        <v>0</v>
      </c>
      <c r="DM34" s="10">
        <f>DK34*DH34</f>
        <v>6.8341371170150405</v>
      </c>
      <c r="DN34" s="19">
        <f>BR34*DM34</f>
        <v>4.9481022907891449E-2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3.8770443665727923</v>
      </c>
      <c r="DS34" s="10">
        <f>DD34*0.1+DE34*6-DF34*2</f>
        <v>4.2548619391228712E-2</v>
      </c>
      <c r="DT34" s="33">
        <f t="shared" si="25"/>
        <v>3.9195929859640208</v>
      </c>
      <c r="DZ34" t="str">
        <v>NYJ</v>
      </c>
      <c r="EA34" t="str">
        <v>New York Jets</v>
      </c>
      <c r="EB34" t="s">
        <v>351</v>
      </c>
      <c r="EC34" t="str">
        <v>Neal Johnson</v>
      </c>
      <c r="ED34" s="10">
        <v>3.9195929859640208</v>
      </c>
      <c r="EE34">
        <v>0</v>
      </c>
      <c r="EF34">
        <v>0</v>
      </c>
      <c r="EG34">
        <v>4.0189661026622603E-3</v>
      </c>
      <c r="EH34">
        <v>0.1843482277525515</v>
      </c>
      <c r="EI34">
        <v>4.9481022907891449E-2</v>
      </c>
      <c r="EJ34">
        <v>6.8341371170150405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1.0088136637428886E-4</v>
      </c>
      <c r="U35" s="5">
        <f t="shared" si="6"/>
        <v>2.4432375565834369E-4</v>
      </c>
      <c r="V35" s="5">
        <f t="shared" si="6"/>
        <v>4.5210036790617626E-3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2.6821785120909012</v>
      </c>
      <c r="CM35" s="10">
        <f t="shared" si="17"/>
        <v>1.6887790631683453</v>
      </c>
      <c r="CN35" s="5">
        <f t="shared" si="18"/>
        <v>4.3592374127940188E-3</v>
      </c>
      <c r="CO35" s="19">
        <f t="shared" si="19"/>
        <v>1.5835102991838708</v>
      </c>
      <c r="CP35" s="65"/>
      <c r="CR35" t="str">
        <v>All Other</v>
      </c>
      <c r="CS35" s="10">
        <f>T35*$CS$3</f>
        <v>5.9849947570854579E-2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2.7204521623115717E-3</v>
      </c>
      <c r="CY35" s="19">
        <f>AA35*CS35</f>
        <v>0</v>
      </c>
      <c r="CZ35" s="13" t="str">
        <f>""</f>
        <v/>
      </c>
      <c r="DA35" s="10">
        <f>$CS$4*U35</f>
        <v>9.6062351930609954E-2</v>
      </c>
      <c r="DB35" s="5">
        <f t="shared" si="23"/>
        <v>2.443237556583438E-4</v>
      </c>
      <c r="DC35" s="77">
        <f t="shared" si="5"/>
        <v>1.5</v>
      </c>
      <c r="DD35" s="10">
        <f>DC35*DA35</f>
        <v>0.14409352789591492</v>
      </c>
      <c r="DE35" s="22">
        <f>AX35*DD35</f>
        <v>3.1413754896739746E-3</v>
      </c>
      <c r="DF35" s="19">
        <f>DA35*BJ35</f>
        <v>0</v>
      </c>
      <c r="DG35" s="13" t="str">
        <f>""</f>
        <v/>
      </c>
      <c r="DH35" s="20">
        <f>V35*$CS$3</f>
        <v>2.6821785120909012</v>
      </c>
      <c r="DI35" s="5">
        <f t="shared" si="24"/>
        <v>4.5210036790617626E-3</v>
      </c>
      <c r="DJ35" s="20">
        <f>CO35</f>
        <v>1.5835102991838708</v>
      </c>
      <c r="DK35" s="77">
        <v>1.588235294117647</v>
      </c>
      <c r="DL35" s="77">
        <f>BO35</f>
        <v>0</v>
      </c>
      <c r="DM35" s="10">
        <f>DK35*DH35</f>
        <v>4.2599305780267249</v>
      </c>
      <c r="DN35" s="19">
        <f>BR35*DM35</f>
        <v>3.0843063126809626E-2</v>
      </c>
      <c r="DO35" s="19">
        <f>DL35*DJ35</f>
        <v>0</v>
      </c>
      <c r="DP35" s="13" t="str">
        <f>""</f>
        <v/>
      </c>
      <c r="DQ35" s="10">
        <f>CW35*(1/25)+CX35*4-CY35</f>
        <v>1.0881808649246287E-2</v>
      </c>
      <c r="DR35" s="10">
        <f>DN35*6+DM35*0.1+DJ35*1-DO35*2</f>
        <v>2.194561735747401</v>
      </c>
      <c r="DS35" s="10">
        <f>DD35*0.1+DE35*6-DF35*2</f>
        <v>3.3257605727635337E-2</v>
      </c>
      <c r="DT35" s="33">
        <f t="shared" si="25"/>
        <v>2.2387011501242826</v>
      </c>
      <c r="DZ35" t="str">
        <v>NYJ</v>
      </c>
      <c r="EA35" t="str">
        <v>New York Jets</v>
      </c>
      <c r="EB35" t="s">
        <v>351</v>
      </c>
      <c r="EC35" t="str">
        <v>All Other</v>
      </c>
      <c r="ED35" s="10">
        <v>2.2387011501242826</v>
      </c>
      <c r="EE35">
        <v>2.7204521623115717E-3</v>
      </c>
      <c r="EF35">
        <v>0</v>
      </c>
      <c r="EG35">
        <v>3.1413754896739746E-3</v>
      </c>
      <c r="EH35">
        <v>0.14409352789591492</v>
      </c>
      <c r="EI35">
        <v>3.0843063126809626E-2</v>
      </c>
      <c r="EJ35">
        <v>4.2599305780267249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4" priority="1">
      <formula>$CR10=""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BA9C-BAF2-43EA-9AEC-99BBB782F373}">
  <sheetPr>
    <tabColor theme="6"/>
  </sheetPr>
  <dimension ref="A1:EL83"/>
  <sheetViews>
    <sheetView topLeftCell="CC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251</v>
      </c>
      <c r="CV1" s="115" t="e" vm="15">
        <f>_xlfn.IMAGE(_xlfn.XLOOKUP(CS1,Teams[team_abbr],Teams[team_logo_wikipedia]))</f>
        <v>#VALUE!</v>
      </c>
      <c r="CW1" s="115"/>
      <c r="CX1" s="115"/>
      <c r="CY1" s="116" t="e" vm="16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New York Giants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553.88235294117646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447.89411764705881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54.588235294117645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0.64636799261306643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0.84542309248591074</v>
      </c>
      <c r="G10" s="5">
        <v>0.15835602217113881</v>
      </c>
      <c r="H10" s="5">
        <v>4.9019607843137254E-4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0.85165193786161519</v>
      </c>
      <c r="Q10" s="5">
        <f t="shared" si="1"/>
        <v>0.15629946456235097</v>
      </c>
      <c r="R10" s="5">
        <f t="shared" si="1"/>
        <v>4.8884426159181049E-4</v>
      </c>
      <c r="S10" s="5"/>
      <c r="T10" s="5">
        <f>P10/SUM(P$10:P$35)</f>
        <v>0.95945850624611395</v>
      </c>
      <c r="U10" s="5">
        <f>Q10/SUM(Q$10:Q$35)</f>
        <v>0.12429907641660862</v>
      </c>
      <c r="V10" s="5">
        <f>R10/SUM(R$10:R$35)</f>
        <v>4.0599180199268339E-4</v>
      </c>
      <c r="X10" s="5" cm="1">
        <f t="array" ref="X10:AB10">_xlfn.XLOOKUP(CR10,passingRates[Player Name],passingRates[[Comp. %]:[Yds per Att]],{0,0,0,0,0})</f>
        <v>0.64780701754385961</v>
      </c>
      <c r="Y10" s="13">
        <v>11.404874746106973</v>
      </c>
      <c r="Z10" s="13">
        <v>8.5985104942450916E-2</v>
      </c>
      <c r="AA10" s="13">
        <v>1.9298245614035089E-2</v>
      </c>
      <c r="AB10" s="13">
        <v>7.3881578947368425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0.64815282522639772</v>
      </c>
      <c r="AP10" s="52">
        <f>IF($AN10,AE10,Y10*AJ10+(1-AJ10)*AE10)</f>
        <v>11.387564024641774</v>
      </c>
      <c r="AQ10" s="52">
        <f>IF($AN10,AF10,Z10*AK10+(1-AK10)*AF10)</f>
        <v>8.5246259675657604E-2</v>
      </c>
      <c r="AR10" s="52">
        <f>IF($AN10,AG10,AA10*AL10+(1-AL10)*AG10)</f>
        <v>1.9397538094463426E-2</v>
      </c>
      <c r="AS10" s="52">
        <f>IF($AN10,AH10,AB10*AM10+(1-AM10)*AH10)</f>
        <v>7.3807680575890684</v>
      </c>
      <c r="AT10" s="56" cm="1">
        <f t="array" ref="AT10:AW10">_xlfn.XLOOKUP(CR10,rushingRates[player_display_name],rushingRates[[Yards per Carry]:[TD per Yard]],{0,0,0,0})</f>
        <v>4.903536977491961</v>
      </c>
      <c r="AU10" s="13">
        <v>3.8585209003215437E-2</v>
      </c>
      <c r="AV10" s="13">
        <v>1.607717041800643E-2</v>
      </c>
      <c r="AW10" s="13">
        <v>7.8688524590163934E-3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4.8877610925833945</v>
      </c>
      <c r="BI10" s="13">
        <f>IF($BG10=1,AZ10,AU10*BD10+(1-BD10)*AZ10)</f>
        <v>3.9140456241831351E-2</v>
      </c>
      <c r="BJ10" s="13">
        <f>IF($BG10=1,BA10,AV10*BE10+(1-BE10)*BA10)</f>
        <v>1.6053665351317723E-2</v>
      </c>
      <c r="BK10" s="13">
        <f>IF($BG10=1,BB10,AW10*BF10+(1-BF10)*BB10)</f>
        <v>8.0169305964457645E-3</v>
      </c>
      <c r="BL10" s="55" cm="1">
        <f t="array" ref="BL10:BQ10">_xlfn.XLOOKUP(CR10,Receiving[Player Name],Receiving[[Rep Conv %]:[Yards per Target]],{0,0,0,0,0,0})</f>
        <v>1</v>
      </c>
      <c r="BM10" s="13">
        <v>1</v>
      </c>
      <c r="BN10" s="13">
        <v>0</v>
      </c>
      <c r="BO10" s="13">
        <v>0</v>
      </c>
      <c r="BP10" s="13">
        <v>0</v>
      </c>
      <c r="BQ10" s="13">
        <v>1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1.1600000000000001</v>
      </c>
      <c r="CH10" s="13">
        <f>IF($CE10=1,BU10,CA10*BN10+(1-CA10)*BU10)</f>
        <v>6.410256410256417E-3</v>
      </c>
      <c r="CI10" s="13">
        <f>IF($CE10=1,BV10,CB10*BO10+(1-CB10)*BV10)</f>
        <v>0</v>
      </c>
      <c r="CJ10" s="13">
        <f>IF($CE10=1,BW10,CC10*BP10+(1-CC10)*BW10)</f>
        <v>1.9841269841269858E-3</v>
      </c>
      <c r="CK10" s="13">
        <f>IF($CE10=1,BX10,CD10*BQ10+(1-CD10)*BX10)</f>
        <v>1.0150000000000001</v>
      </c>
      <c r="CL10" s="56">
        <f>V10*$CS$3</f>
        <v>0.2248716945625357</v>
      </c>
      <c r="CM10" s="10">
        <f>CL10*CF10</f>
        <v>0.22227702116373721</v>
      </c>
      <c r="CN10" s="5">
        <f>CM10/SUM($CM$10:$CM$35)</f>
        <v>5.9752005310103023E-4</v>
      </c>
      <c r="CO10" s="19">
        <f>CN10*(SUM($CU$10:$CU$35))</f>
        <v>0.2139192444543872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Russell Wilson</v>
      </c>
      <c r="CS10" s="10">
        <f>T10*$CS$3</f>
        <v>531.42713498902401</v>
      </c>
      <c r="CT10" s="18">
        <f>AO10</f>
        <v>0.64815282522639772</v>
      </c>
      <c r="CU10" s="20">
        <f>CT10*CS10</f>
        <v>344.44599894510617</v>
      </c>
      <c r="CV10" s="21">
        <f>AS10</f>
        <v>7.3807680575890684</v>
      </c>
      <c r="CW10" s="10">
        <f>CV10*CS10</f>
        <v>3922.3404228630625</v>
      </c>
      <c r="CX10" s="22">
        <f>CS10*AC10</f>
        <v>23.432823016657622</v>
      </c>
      <c r="CY10" s="19">
        <f>AA10*CS10</f>
        <v>10.255611376981166</v>
      </c>
      <c r="CZ10" s="13" t="str">
        <f>""</f>
        <v/>
      </c>
      <c r="DA10" s="10">
        <f>$CS$4*U10</f>
        <v>55.672825155961256</v>
      </c>
      <c r="DB10" s="5">
        <f>DA10/SUM($DA$10:$DA$35)</f>
        <v>0.12429907641660866</v>
      </c>
      <c r="DC10" s="77">
        <f t="shared" ref="DC10:DC35" si="5">BH10</f>
        <v>4.8877610925833945</v>
      </c>
      <c r="DD10" s="10">
        <f>DC10*DA10</f>
        <v>272.11546871150546</v>
      </c>
      <c r="DE10" s="22">
        <f>AX10*DD10</f>
        <v>2.9710605278587092</v>
      </c>
      <c r="DF10" s="19">
        <f>DA10*BJ10</f>
        <v>0.89375290421622489</v>
      </c>
      <c r="DG10" s="13" t="str">
        <f>""</f>
        <v/>
      </c>
      <c r="DH10" s="20">
        <f>V10*$CS$3</f>
        <v>0.2248716945625357</v>
      </c>
      <c r="DI10" s="5">
        <f>DH10/SUM($DH$10:$DH$35)</f>
        <v>4.0599180199268339E-4</v>
      </c>
      <c r="DJ10" s="20">
        <f>CO10</f>
        <v>0.2139192444543872</v>
      </c>
      <c r="DK10" s="77" cm="1">
        <f t="array" ref="DK10:DK35">CK10:CK35</f>
        <v>1.0150000000000001</v>
      </c>
      <c r="DL10" s="77">
        <f>CI10</f>
        <v>0</v>
      </c>
      <c r="DM10" s="10">
        <f>DK10*DH10</f>
        <v>0.22824476998097376</v>
      </c>
      <c r="DN10" s="19">
        <f>BR10*DM10</f>
        <v>6.6912147551425527E-3</v>
      </c>
      <c r="DO10" s="19">
        <f>DL10*DJ10</f>
        <v>0</v>
      </c>
      <c r="DP10" s="13" t="str">
        <f>""</f>
        <v/>
      </c>
      <c r="DQ10" s="10">
        <f>CW10*(1/25)+CX10*4-CY10</f>
        <v>240.36929760417183</v>
      </c>
      <c r="DR10" s="10">
        <f>DN10*6+DM10*0.1+DJ10*1-DO10*2</f>
        <v>0.27689100998333993</v>
      </c>
      <c r="DS10" s="10">
        <f>DD10*0.1+DE10*6-DF10*2</f>
        <v>43.250404229870348</v>
      </c>
      <c r="DT10" s="33">
        <f>SUM(DQ10:DS10)</f>
        <v>283.89659284402552</v>
      </c>
      <c r="DZ10" t="str" cm="1">
        <f t="array" ref="DZ10:DZ35">_xlfn.EXPAND(CS1,ROWS($CS$10:$CS$35),,CS1)</f>
        <v>NYG</v>
      </c>
      <c r="EA10" t="str" cm="1">
        <f t="array" ref="EA10:EA35">_xlfn.EXPAND(CS2,ROWS($CS$10:$CS$35),,CS2)</f>
        <v>New York Giants</v>
      </c>
      <c r="EB10" t="s">
        <v>348</v>
      </c>
      <c r="EC10" t="str" cm="1">
        <f t="array" ref="EC10:EC35">CR10:CR35</f>
        <v>Russell Wilson</v>
      </c>
      <c r="ED10" s="10" cm="1">
        <f t="array" ref="ED10:ED35">DT10:DT35</f>
        <v>283.89659284402552</v>
      </c>
      <c r="EE10" s="22" cm="1">
        <f t="array" ref="EE10:EE35">CX10:CX35</f>
        <v>23.432823016657622</v>
      </c>
      <c r="EF10" s="10" cm="1">
        <f t="array" ref="EF10:EF35">CW10:CW35</f>
        <v>3922.3404228630625</v>
      </c>
      <c r="EG10" s="10" cm="1">
        <f t="array" ref="EG10:EG35">DE10:DE35</f>
        <v>2.9710605278587092</v>
      </c>
      <c r="EH10" s="10" cm="1">
        <f t="array" ref="EH10:EH35">DD10:DD35</f>
        <v>272.11546871150546</v>
      </c>
      <c r="EI10" s="19" cm="1">
        <f t="array" ref="EI10:EI35">DN10:DN35</f>
        <v>6.6912147551425527E-3</v>
      </c>
      <c r="EJ10" s="10" cm="1">
        <f t="array" ref="EJ10:EJ35">DM10:DM35</f>
        <v>0.22824476998097376</v>
      </c>
      <c r="EK10" s="19" cm="1">
        <f t="array" ref="EK10:EK35">CY10:CY35</f>
        <v>10.255611376981166</v>
      </c>
      <c r="EL10" s="19" cm="1">
        <f t="array" ref="EL10:EL35">DF10:DF35+DO10:DO35</f>
        <v>0.89375290421622489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0.38559531223278787</v>
      </c>
      <c r="G11" s="5">
        <v>6.0375344890415947E-2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2.3655953122327881E-2</v>
      </c>
      <c r="Q11" s="5">
        <f t="shared" si="1"/>
        <v>2.9087309510407888E-2</v>
      </c>
      <c r="R11" s="5">
        <f t="shared" si="1"/>
        <v>4.0480251615986561E-4</v>
      </c>
      <c r="S11" s="5"/>
      <c r="T11" s="5">
        <f t="shared" ref="T11:V35" si="6">P11/SUM(P$10:P$35)</f>
        <v>2.6650447721126212E-2</v>
      </c>
      <c r="U11" s="5">
        <f t="shared" si="6"/>
        <v>2.3132041544169406E-2</v>
      </c>
      <c r="V11" s="5">
        <f t="shared" si="6"/>
        <v>3.3619399039636684E-4</v>
      </c>
      <c r="X11" s="5" cm="1">
        <f t="array" ref="X11:AB11">_xlfn.XLOOKUP(CR11,passingRates[Player Name],passingRates[[Comp. %]:[Yds per Att]],{0,0,0,0,0})</f>
        <v>0.60538827258320127</v>
      </c>
      <c r="Y11" s="13">
        <v>11.895287958115183</v>
      </c>
      <c r="Z11" s="13">
        <v>8.9005235602094238E-2</v>
      </c>
      <c r="AA11" s="13">
        <v>3.6450079239302692E-2</v>
      </c>
      <c r="AB11" s="13">
        <v>7.2012678288431058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0.62628061303609439</v>
      </c>
      <c r="AP11" s="52">
        <f>IF($AN11,AE11,Y11*AJ11+(1-AJ11)*AE11)</f>
        <v>10.46775287958115</v>
      </c>
      <c r="AQ11" s="52">
        <f>IF($AN11,AF11,Z11*AK11+(1-AK11)*AF11)</f>
        <v>5.4986480927449517E-2</v>
      </c>
      <c r="AR11" s="52">
        <f>IF($AN11,AG11,AA11*AL11+(1-AL11)*AG11)</f>
        <v>2.7240992439171066E-2</v>
      </c>
      <c r="AS11" s="52">
        <f>IF($AN11,AH11,AB11*AM11+(1-AM11)*AH11)</f>
        <v>6.5554494324650419</v>
      </c>
      <c r="AT11" s="56" cm="1">
        <f t="array" ref="AT11:AW11">_xlfn.XLOOKUP(CR11,rushingRates[player_display_name],rushingRates[[Yards per Carry]:[TD per Yard]],{0,0,0,0})</f>
        <v>3.3733333333333335</v>
      </c>
      <c r="AU11" s="13">
        <v>2.6666666666666668E-2</v>
      </c>
      <c r="AV11" s="13">
        <v>0</v>
      </c>
      <c r="AW11" s="13">
        <v>7.9051383399209481E-3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3.815608333333333</v>
      </c>
      <c r="BI11" s="13">
        <f t="shared" ref="BI11:BI35" si="13">IF($BG11=1,AZ11,AU11*BD11+(1-BD11)*AZ11)</f>
        <v>4.901666666666666E-2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1.2840578403726427E-2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0.18621191844542295</v>
      </c>
      <c r="CM11" s="10">
        <f t="shared" ref="CM11:CM35" si="17">CL11*CF11</f>
        <v>0.12596688600719785</v>
      </c>
      <c r="CN11" s="5">
        <f t="shared" ref="CN11:CN35" si="18">CM11/SUM($CM$10:$CM$35)</f>
        <v>3.3862132946503441E-4</v>
      </c>
      <c r="CO11" s="19">
        <f t="shared" ref="CO11:CO35" si="19">CN11*(SUM($CU$10:$CU$35))</f>
        <v>0.12123044001512756</v>
      </c>
      <c r="CP11" s="65"/>
      <c r="CR11" t="str">
        <v>Jameis Winston</v>
      </c>
      <c r="CS11" s="10">
        <f>T11*$CS$3</f>
        <v>14.761212690713201</v>
      </c>
      <c r="CT11" s="18">
        <f>AO11</f>
        <v>0.62628061303609439</v>
      </c>
      <c r="CU11" s="20">
        <f t="shared" ref="CU11:CU35" si="20">CT11*CS11</f>
        <v>9.2446613330960403</v>
      </c>
      <c r="CV11" s="21">
        <f t="shared" ref="CV11:CV35" si="21">AS11</f>
        <v>6.5554494324650419</v>
      </c>
      <c r="CW11" s="10">
        <f t="shared" ref="CW11:CW35" si="22">CV11*CS11</f>
        <v>96.766383355831621</v>
      </c>
      <c r="CX11" s="10">
        <f>CS11*AC11</f>
        <v>0.65088299358267987</v>
      </c>
      <c r="CY11" s="19">
        <f>AA11*CS11</f>
        <v>0.53804737224469668</v>
      </c>
      <c r="CZ11" s="13" t="str">
        <f>""</f>
        <v/>
      </c>
      <c r="DA11" s="10">
        <f>$CS$4*U11</f>
        <v>10.360705336800864</v>
      </c>
      <c r="DB11" s="5">
        <f t="shared" ref="DB11:DB35" si="23">DA11/SUM($DA$10:$DA$35)</f>
        <v>2.3132041544169413E-2</v>
      </c>
      <c r="DC11" s="77">
        <f t="shared" si="5"/>
        <v>3.815608333333333</v>
      </c>
      <c r="DD11" s="10">
        <f>DC11*DA11</f>
        <v>39.532393622308511</v>
      </c>
      <c r="DE11" s="22">
        <f>AX11*DD11</f>
        <v>0.43162975930463193</v>
      </c>
      <c r="DF11" s="19">
        <f>DA11*BJ11</f>
        <v>0.16026716067863836</v>
      </c>
      <c r="DG11" s="13" t="str">
        <f>""</f>
        <v/>
      </c>
      <c r="DH11" s="20">
        <f>V11*$CS$3</f>
        <v>0.18621191844542295</v>
      </c>
      <c r="DI11" s="5">
        <f t="shared" ref="DI11:DI35" si="24">DH11/SUM($DH$10:$DH$35)</f>
        <v>3.3619399039636684E-4</v>
      </c>
      <c r="DJ11" s="20">
        <f>CO11</f>
        <v>0.12123044001512756</v>
      </c>
      <c r="DK11" s="77">
        <v>1.4782608695652175</v>
      </c>
      <c r="DL11" s="77">
        <f>BO11</f>
        <v>0</v>
      </c>
      <c r="DM11" s="10">
        <f>DK11*DH11</f>
        <v>0.27526979248453831</v>
      </c>
      <c r="DN11" s="19">
        <f>BR11*DM11</f>
        <v>8.0697984767454222E-3</v>
      </c>
      <c r="DO11" s="19">
        <f>DL11*DJ11</f>
        <v>0</v>
      </c>
      <c r="DP11" s="13" t="str">
        <f>""</f>
        <v/>
      </c>
      <c r="DQ11" s="10">
        <f>CW11*(1/25)+CX11*4-CY11</f>
        <v>5.9361399363192868</v>
      </c>
      <c r="DR11" s="10">
        <f>DN11*6+DM11*0.1+DJ11*1-DO11*2</f>
        <v>0.19717621012405392</v>
      </c>
      <c r="DS11" s="10">
        <f>DD11*0.1+DE11*6-DF11*2</f>
        <v>6.2224835967013661</v>
      </c>
      <c r="DT11" s="33">
        <f t="shared" ref="DT11:DT35" si="25">SUM(DQ11:DS11)</f>
        <v>12.355799743144708</v>
      </c>
      <c r="DZ11" t="str">
        <v>NYG</v>
      </c>
      <c r="EA11" t="str">
        <v>New York Giants</v>
      </c>
      <c r="EB11" t="s">
        <v>348</v>
      </c>
      <c r="EC11" t="str">
        <v>Jameis Winston</v>
      </c>
      <c r="ED11" s="10">
        <v>12.355799743144708</v>
      </c>
      <c r="EE11">
        <v>0.65088299358267987</v>
      </c>
      <c r="EF11">
        <v>96.766383355831621</v>
      </c>
      <c r="EG11">
        <v>0.43162975930463193</v>
      </c>
      <c r="EH11">
        <v>39.532393622308511</v>
      </c>
      <c r="EI11">
        <v>8.0697984767454222E-3</v>
      </c>
      <c r="EJ11">
        <v>0.27526979248453831</v>
      </c>
      <c r="EK11">
        <v>0.53804737224469668</v>
      </c>
      <c r="EL11">
        <v>0.16026716067863836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0.34773662551440332</v>
      </c>
      <c r="G12" s="5">
        <v>8.1841432225063945E-2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0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3.7552841467731789E-3</v>
      </c>
      <c r="U12" s="5">
        <f t="shared" si="6"/>
        <v>1.0247185657161406E-2</v>
      </c>
      <c r="V12" s="5">
        <f t="shared" si="6"/>
        <v>2.1325597181122014E-5</v>
      </c>
      <c r="X12" s="5" cm="1">
        <f t="array" ref="X12:AB12">_xlfn.XLOOKUP(CR12,passingRates[Player Name],passingRates[[Comp. %]:[Yds per Att]],{0,0,0,0,0})</f>
        <v>0.65315315315315314</v>
      </c>
      <c r="Y12" s="13">
        <v>9.36551724137931</v>
      </c>
      <c r="Z12" s="13">
        <v>5.5172413793103448E-2</v>
      </c>
      <c r="AA12" s="13">
        <v>1.3513513513513514E-2</v>
      </c>
      <c r="AB12" s="13">
        <v>6.1171171171171173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5.1590909090909092</v>
      </c>
      <c r="AU12" s="13">
        <v>2.2727272727272728E-2</v>
      </c>
      <c r="AV12" s="13">
        <v>2.2727272727272728E-2</v>
      </c>
      <c r="AW12" s="13">
        <v>4.4052863436123352E-3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1.1811871944555581E-2</v>
      </c>
      <c r="CM12" s="10">
        <f t="shared" si="17"/>
        <v>1.1811871944555581E-2</v>
      </c>
      <c r="CN12" s="5">
        <f t="shared" si="18"/>
        <v>3.1752406589677884E-5</v>
      </c>
      <c r="CO12" s="19">
        <f t="shared" si="19"/>
        <v>1.1367737019068569E-2</v>
      </c>
      <c r="CP12" s="65"/>
      <c r="CR12" t="str">
        <v>Tommy DeVito</v>
      </c>
      <c r="CS12" s="10">
        <f>T12*$CS$3</f>
        <v>2.0799856191774264</v>
      </c>
      <c r="CT12" s="18">
        <f>AO12</f>
        <v>0.60354446997046274</v>
      </c>
      <c r="CU12" s="20">
        <f t="shared" si="20"/>
        <v>1.2553638180726245</v>
      </c>
      <c r="CV12" s="21">
        <f t="shared" si="21"/>
        <v>6.2527075812274369</v>
      </c>
      <c r="CW12" s="10">
        <f t="shared" si="22"/>
        <v>13.005541849874739</v>
      </c>
      <c r="CX12" s="10">
        <f>CS12*AC12</f>
        <v>9.171517915129479E-2</v>
      </c>
      <c r="CY12" s="19">
        <f>AA12*CS12</f>
        <v>2.8107913772667924E-2</v>
      </c>
      <c r="CZ12" s="13" t="str">
        <f>""</f>
        <v/>
      </c>
      <c r="DA12" s="10">
        <f>$CS$4*U12</f>
        <v>4.5896541782799041</v>
      </c>
      <c r="DB12" s="5">
        <f t="shared" si="23"/>
        <v>1.0247185657161408E-2</v>
      </c>
      <c r="DC12" s="77">
        <f t="shared" si="5"/>
        <v>3.9164785553047405</v>
      </c>
      <c r="DD12" s="10">
        <f>DC12*DA12</f>
        <v>17.975282165498044</v>
      </c>
      <c r="DE12" s="22">
        <f>AX12*DD12</f>
        <v>0.19626099013009102</v>
      </c>
      <c r="DF12" s="19">
        <f>DA12*BJ12</f>
        <v>5.1801965894807046E-2</v>
      </c>
      <c r="DG12" s="13" t="str">
        <f>""</f>
        <v/>
      </c>
      <c r="DH12" s="20">
        <f>V12*$CS$3</f>
        <v>1.1811871944555581E-2</v>
      </c>
      <c r="DI12" s="5">
        <f t="shared" si="24"/>
        <v>2.1325597181122014E-5</v>
      </c>
      <c r="DJ12" s="20">
        <f>CO12</f>
        <v>1.1367737019068569E-2</v>
      </c>
      <c r="DK12" s="77">
        <v>1</v>
      </c>
      <c r="DL12" s="77">
        <f>BO12</f>
        <v>0</v>
      </c>
      <c r="DM12" s="10">
        <f>DK12*DH12</f>
        <v>1.1811871944555581E-2</v>
      </c>
      <c r="DN12" s="19">
        <f>BR12*DM12</f>
        <v>3.4627637622475644E-4</v>
      </c>
      <c r="DO12" s="19">
        <f>DL12*DJ12</f>
        <v>0</v>
      </c>
      <c r="DP12" s="13" t="str">
        <f>""</f>
        <v/>
      </c>
      <c r="DQ12" s="10">
        <f>CW12*(1/25)+CX12*4-CY12</f>
        <v>0.85897447682750072</v>
      </c>
      <c r="DR12" s="10">
        <f>DN12*6+DM12*0.1+DJ12*1-DO12*2</f>
        <v>1.4626582470872666E-2</v>
      </c>
      <c r="DS12" s="10">
        <f>DD12*0.1+DE12*6-DF12*2</f>
        <v>2.8714902255407369</v>
      </c>
      <c r="DT12" s="33">
        <f t="shared" si="25"/>
        <v>3.74509128483911</v>
      </c>
      <c r="DZ12" t="str">
        <v>NYG</v>
      </c>
      <c r="EA12" t="str">
        <v>New York Giants</v>
      </c>
      <c r="EB12" t="s">
        <v>348</v>
      </c>
      <c r="EC12" t="str">
        <v>Tommy DeVito</v>
      </c>
      <c r="ED12" s="10">
        <v>3.74509128483911</v>
      </c>
      <c r="EE12">
        <v>9.171517915129479E-2</v>
      </c>
      <c r="EF12">
        <v>13.005541849874739</v>
      </c>
      <c r="EG12">
        <v>0.19626099013009102</v>
      </c>
      <c r="EH12">
        <v>17.975282165498044</v>
      </c>
      <c r="EI12">
        <v>3.4627637622475644E-4</v>
      </c>
      <c r="EJ12">
        <v>1.1811871944555581E-2</v>
      </c>
      <c r="EK12">
        <v>2.8107913772667924E-2</v>
      </c>
      <c r="EL12">
        <v>5.1801965894807046E-2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3.7552841467731789E-3</v>
      </c>
      <c r="U13" s="5">
        <f t="shared" si="6"/>
        <v>7.3223556401436785E-3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2.0799856191774264</v>
      </c>
      <c r="CT13" s="18">
        <f>AO13</f>
        <v>0.55531914893617018</v>
      </c>
      <c r="CU13" s="20">
        <f t="shared" si="20"/>
        <v>1.1550558438410814</v>
      </c>
      <c r="CV13" s="21">
        <f t="shared" si="21"/>
        <v>6.3808510638297875</v>
      </c>
      <c r="CW13" s="10">
        <f t="shared" si="22"/>
        <v>13.27207845087894</v>
      </c>
      <c r="CX13" s="10">
        <f>CS13*AC13</f>
        <v>9.171517915129479E-2</v>
      </c>
      <c r="CY13" s="19">
        <f>AA13*CS13</f>
        <v>0</v>
      </c>
      <c r="CZ13" s="13" t="str">
        <f>""</f>
        <v/>
      </c>
      <c r="DA13" s="10">
        <f>$CS$4*U13</f>
        <v>3.2796400185401176</v>
      </c>
      <c r="DB13" s="5">
        <f t="shared" si="23"/>
        <v>7.3223556401436811E-3</v>
      </c>
      <c r="DC13" s="77">
        <f t="shared" si="5"/>
        <v>3.6753246753246751</v>
      </c>
      <c r="DD13" s="10">
        <f>DC13*DA13</f>
        <v>12.053741886322769</v>
      </c>
      <c r="DE13" s="22">
        <f>AX13*DD13</f>
        <v>0.13160735367609241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0.89774385464033679</v>
      </c>
      <c r="DR13" s="10">
        <f>DN13*6+DM13*0.1+DJ13*1-DO13*2</f>
        <v>0</v>
      </c>
      <c r="DS13" s="10">
        <f>DD13*0.1+DE13*6-DF13*2</f>
        <v>1.9950183106888313</v>
      </c>
      <c r="DT13" s="33">
        <f t="shared" si="25"/>
        <v>2.892762165329168</v>
      </c>
      <c r="DZ13" t="str">
        <v>NYG</v>
      </c>
      <c r="EA13" t="str">
        <v>New York Giants</v>
      </c>
      <c r="EB13" t="s">
        <v>348</v>
      </c>
      <c r="EC13" t="str">
        <v>All Other</v>
      </c>
      <c r="ED13" s="10">
        <v>2.892762165329168</v>
      </c>
      <c r="EE13">
        <v>9.171517915129479E-2</v>
      </c>
      <c r="EF13">
        <v>13.27207845087894</v>
      </c>
      <c r="EG13">
        <v>0.13160735367609241</v>
      </c>
      <c r="EH13">
        <v>12.053741886322769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3.7552841467731789E-3</v>
      </c>
      <c r="U14" s="5">
        <f t="shared" si="6"/>
        <v>1.1982036502053291E-2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2.0799856191774264</v>
      </c>
      <c r="CT14" s="18">
        <f>AO14</f>
        <v>0.5</v>
      </c>
      <c r="CU14" s="20">
        <f t="shared" si="20"/>
        <v>1.0399928095887132</v>
      </c>
      <c r="CV14" s="21">
        <f t="shared" si="21"/>
        <v>6.384615384615385</v>
      </c>
      <c r="CW14" s="10">
        <f t="shared" si="22"/>
        <v>13.279908183978954</v>
      </c>
      <c r="CX14" s="10">
        <f>CS14*AC14</f>
        <v>9.171517915129479E-2</v>
      </c>
      <c r="CY14" s="19">
        <f>AA14*CS14</f>
        <v>0</v>
      </c>
      <c r="CZ14" s="13" t="str">
        <f>""</f>
        <v/>
      </c>
      <c r="DA14" s="10">
        <f>$CS$4*U14</f>
        <v>5.3666836667020101</v>
      </c>
      <c r="DB14" s="5">
        <f t="shared" si="23"/>
        <v>1.1982036502053294E-2</v>
      </c>
      <c r="DC14" s="77">
        <f t="shared" si="5"/>
        <v>4.7142857142857144</v>
      </c>
      <c r="DD14" s="10">
        <f>DC14*DA14</f>
        <v>25.300080143023763</v>
      </c>
      <c r="DE14" s="22">
        <f>AX14*DD14</f>
        <v>0.27623592962402438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0.89805704396433728</v>
      </c>
      <c r="DR14" s="10">
        <f>DN14*6+DM14*0.1+DJ14*1-DO14*2</f>
        <v>0</v>
      </c>
      <c r="DS14" s="10">
        <f>DD14*0.1+DE14*6-DF14*2</f>
        <v>4.1874235920465228</v>
      </c>
      <c r="DT14" s="33">
        <f t="shared" si="25"/>
        <v>5.0854806360108604</v>
      </c>
      <c r="DZ14" t="str">
        <v>NYG</v>
      </c>
      <c r="EA14" t="str">
        <v>New York Giants</v>
      </c>
      <c r="EB14" t="s">
        <v>348</v>
      </c>
      <c r="EC14">
        <v>0</v>
      </c>
      <c r="ED14" s="10">
        <v>5.0854806360108604</v>
      </c>
      <c r="EE14">
        <v>9.171517915129479E-2</v>
      </c>
      <c r="EF14">
        <v>13.279908183978954</v>
      </c>
      <c r="EG14">
        <v>0.27623592962402438</v>
      </c>
      <c r="EH14">
        <v>25.300080143023763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NYG</v>
      </c>
      <c r="EA15" t="str">
        <v>New York Giants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NYG</v>
      </c>
      <c r="EA16" t="str">
        <v>New York Giants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0.47619047619047616</v>
      </c>
      <c r="H17" s="5">
        <v>9.7713097713097719E-2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0.47368564982647937</v>
      </c>
      <c r="R17" s="5">
        <f t="shared" si="1"/>
        <v>9.7374808013191955E-2</v>
      </c>
      <c r="S17" s="5"/>
      <c r="T17" s="5">
        <f t="shared" si="6"/>
        <v>2.2412610820951539E-5</v>
      </c>
      <c r="U17" s="5">
        <f t="shared" si="6"/>
        <v>0.37670435372313504</v>
      </c>
      <c r="V17" s="5">
        <f t="shared" si="6"/>
        <v>8.0871101248556995E-2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4.369791666666667</v>
      </c>
      <c r="AU17" s="13">
        <v>2.6041666666666668E-2</v>
      </c>
      <c r="AV17" s="13">
        <v>1.0416666666666666E-2</v>
      </c>
      <c r="AW17" s="117">
        <v>5.9594755661501785E-3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4.3737863788167939</v>
      </c>
      <c r="BI17" s="13">
        <f t="shared" si="13"/>
        <v>2.6857705152671756E-2</v>
      </c>
      <c r="BJ17" s="13">
        <f t="shared" si="14"/>
        <v>9.7805343511450371E-3</v>
      </c>
      <c r="BK17" s="13">
        <f t="shared" si="15"/>
        <v>6.1391306737675032E-3</v>
      </c>
      <c r="BL17" s="55" cm="1">
        <f t="array" ref="BL17:BQ17">_xlfn.XLOOKUP(CR17,Receiving[Player Name],Receiving[[Rep Conv %]:[Yards per Target]],{0,0,0,0,0,0})</f>
        <v>0.71698113207547165</v>
      </c>
      <c r="BM17" s="13">
        <v>7.4736842105263159</v>
      </c>
      <c r="BN17" s="13">
        <v>1.8867924528301886E-2</v>
      </c>
      <c r="BO17" s="13">
        <v>0</v>
      </c>
      <c r="BP17" s="13">
        <v>3.5211267605633804E-3</v>
      </c>
      <c r="BQ17" s="13">
        <v>5.3584905660377355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0.7232132719209271</v>
      </c>
      <c r="CG17" s="13">
        <f>IF($CE17=1,BT17,BZ17*BM17+(1-BZ17)*BT17)</f>
        <v>7.4624870334155258</v>
      </c>
      <c r="CH17" s="13">
        <f>IF($CE17=1,BU17,CA17*BN17+(1-CA17)*BU17)</f>
        <v>2.0078198674993289E-2</v>
      </c>
      <c r="CI17" s="13">
        <f>IF($CE17=1,BV17,CB17*BO17+(1-CB17)*BV17)</f>
        <v>6.946688206785136E-4</v>
      </c>
      <c r="CJ17" s="13">
        <f>IF($CE17=1,BW17,CC17*BP17+(1-CC17)*BW17)</f>
        <v>3.7088547656718694E-3</v>
      </c>
      <c r="CK17" s="13">
        <f>IF($CE17=1,BX17,CD17*BQ17+(1-CD17)*BX17)</f>
        <v>4.9509613801932515</v>
      </c>
      <c r="CL17" s="56">
        <f>V17*$CS$3</f>
        <v>44.793075844494865</v>
      </c>
      <c r="CM17" s="10">
        <f t="shared" si="17"/>
        <v>32.394946940899374</v>
      </c>
      <c r="CN17" s="5">
        <f t="shared" si="18"/>
        <v>8.708336253108441E-2</v>
      </c>
      <c r="CO17" s="19">
        <f t="shared" si="19"/>
        <v>31.176873513309957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Tyrone Tracy</v>
      </c>
      <c r="CS17" s="10">
        <f>T17*$CS$3</f>
        <v>1.2413949617063512E-2</v>
      </c>
      <c r="CT17" s="18">
        <f>AO17</f>
        <v>0.52941176470588236</v>
      </c>
      <c r="CU17" s="20">
        <f t="shared" si="20"/>
        <v>6.5720909737395066E-3</v>
      </c>
      <c r="CV17" s="21">
        <f t="shared" si="21"/>
        <v>4.1764705882352944</v>
      </c>
      <c r="CW17" s="10">
        <f t="shared" si="22"/>
        <v>5.1846495459500555E-2</v>
      </c>
      <c r="CX17" s="10">
        <f>CS17*AC17</f>
        <v>4.5141634971140043E-3</v>
      </c>
      <c r="CY17" s="19">
        <f>AA17*CS17</f>
        <v>0</v>
      </c>
      <c r="CZ17" s="13" t="str">
        <f>""</f>
        <v/>
      </c>
      <c r="DA17" s="10">
        <f>$CS$4*U17</f>
        <v>168.7236641246291</v>
      </c>
      <c r="DB17" s="5">
        <f t="shared" si="23"/>
        <v>0.3767043537231351</v>
      </c>
      <c r="DC17" s="77">
        <f t="shared" si="5"/>
        <v>4.3737863788167939</v>
      </c>
      <c r="DD17" s="10">
        <f>DC17*DA17</f>
        <v>737.9612639323625</v>
      </c>
      <c r="DE17" s="22">
        <f>AX17*DD17</f>
        <v>5.3832612752339912</v>
      </c>
      <c r="DF17" s="19">
        <f>DA17*BJ17</f>
        <v>1.6502075928219924</v>
      </c>
      <c r="DG17" s="13" t="str">
        <f>""</f>
        <v/>
      </c>
      <c r="DH17" s="20">
        <f>V17*$CS$3</f>
        <v>44.793075844494865</v>
      </c>
      <c r="DI17" s="5">
        <f t="shared" si="24"/>
        <v>8.0871101248556995E-2</v>
      </c>
      <c r="DJ17" s="20">
        <f>CO17</f>
        <v>31.176873513309957</v>
      </c>
      <c r="DK17" s="77">
        <v>4.9509613801932515</v>
      </c>
      <c r="DL17" s="77">
        <f>BO17</f>
        <v>0</v>
      </c>
      <c r="DM17" s="10">
        <f>DK17*DH17</f>
        <v>221.76878860616128</v>
      </c>
      <c r="DN17" s="19">
        <f>BR17*DM17</f>
        <v>1.1518249519977724</v>
      </c>
      <c r="DO17" s="19">
        <f>DL17*DJ17</f>
        <v>0</v>
      </c>
      <c r="DP17" s="13" t="str">
        <f>""</f>
        <v/>
      </c>
      <c r="DQ17" s="10">
        <f>CW17*(1/25)+CX17*4-CY17</f>
        <v>2.0130513806836038E-2</v>
      </c>
      <c r="DR17" s="10">
        <f>DN17*6+DM17*0.1+DJ17*1-DO17*2</f>
        <v>60.264702085912717</v>
      </c>
      <c r="DS17" s="10">
        <f>DD17*0.1+DE17*6-DF17*2</f>
        <v>102.79527885899621</v>
      </c>
      <c r="DT17" s="33">
        <f t="shared" si="25"/>
        <v>163.08011145871575</v>
      </c>
      <c r="DZ17" t="str">
        <v>NYG</v>
      </c>
      <c r="EA17" t="str">
        <v>New York Giants</v>
      </c>
      <c r="EB17" t="s">
        <v>349</v>
      </c>
      <c r="EC17" t="str">
        <v>Tyrone Tracy</v>
      </c>
      <c r="ED17" s="10">
        <v>163.08011145871575</v>
      </c>
      <c r="EE17">
        <v>4.5141634971140043E-3</v>
      </c>
      <c r="EF17">
        <v>5.1846495459500555E-2</v>
      </c>
      <c r="EG17">
        <v>5.3832612752339912</v>
      </c>
      <c r="EH17">
        <v>737.9612639323625</v>
      </c>
      <c r="EI17">
        <v>1.1518249519977724</v>
      </c>
      <c r="EJ17">
        <v>221.76878860616128</v>
      </c>
      <c r="EK17">
        <v>0</v>
      </c>
      <c r="EL17">
        <v>1.6502075928219924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3.4188034188034188E-4</v>
      </c>
      <c r="G18" s="5">
        <v>0.42137062045251222</v>
      </c>
      <c r="H18" s="5">
        <v>8.313470123103478E-2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3.1017909363900833E-4</v>
      </c>
      <c r="Q18" s="5">
        <f t="shared" si="1"/>
        <v>0.39988041753841919</v>
      </c>
      <c r="R18" s="5">
        <f t="shared" si="1"/>
        <v>8.0457528886967361E-2</v>
      </c>
      <c r="S18" s="5"/>
      <c r="T18" s="5">
        <f t="shared" si="6"/>
        <v>3.4944318990091239E-4</v>
      </c>
      <c r="U18" s="5">
        <f t="shared" si="6"/>
        <v>0.31800983270345823</v>
      </c>
      <c r="V18" s="5">
        <f t="shared" si="6"/>
        <v>6.6821071050996439E-2</v>
      </c>
      <c r="X18" s="5" cm="1">
        <f t="array" ref="X18:AB18">_xlfn.XLOOKUP(CR18,passingRates[Player Name],passingRates[[Comp. %]:[Yds per Att]],{0,0,0,0,0})</f>
        <v>1</v>
      </c>
      <c r="Y18" s="13">
        <v>6</v>
      </c>
      <c r="Z18" s="13">
        <v>1</v>
      </c>
      <c r="AA18" s="13">
        <v>0</v>
      </c>
      <c r="AB18" s="13">
        <v>6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0</v>
      </c>
      <c r="AO18" s="53">
        <f t="shared" si="9"/>
        <v>0.96666666666666667</v>
      </c>
      <c r="AP18" s="52">
        <f>IF($AN18,AE18,Y18*AJ18+(1-AJ18)*AE18)</f>
        <v>6.4</v>
      </c>
      <c r="AQ18" s="52">
        <f>IF($AN18,AF18,Z18*AK18+(1-AK18)*AF18)</f>
        <v>0.95</v>
      </c>
      <c r="AR18" s="52">
        <f>IF($AN18,AG18,AA18*AL18+(1-AL18)*AG18)</f>
        <v>0</v>
      </c>
      <c r="AS18" s="52">
        <f>IF($AN18,AH18,AB18*AM18+(1-AM18)*AH18)</f>
        <v>6.0666666666666664</v>
      </c>
      <c r="AT18" s="56" cm="1">
        <f t="array" ref="AT18:AW18">_xlfn.XLOOKUP(CR18,rushingRates[player_display_name],rushingRates[[Yards per Carry]:[TD per Yard]],{0,0,0,0})</f>
        <v>4.3462365591397853</v>
      </c>
      <c r="AU18" s="13">
        <v>2.7956989247311829E-2</v>
      </c>
      <c r="AV18" s="13">
        <v>6.4516129032258064E-3</v>
      </c>
      <c r="AW18" s="13">
        <v>6.4324591786244431E-3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4.3365607791705552</v>
      </c>
      <c r="BI18" s="13">
        <f t="shared" si="13"/>
        <v>2.8158423499541813E-2</v>
      </c>
      <c r="BJ18" s="13">
        <f t="shared" si="14"/>
        <v>6.2299595618216519E-3</v>
      </c>
      <c r="BK18" s="13">
        <f t="shared" si="15"/>
        <v>6.4945075678103422E-3</v>
      </c>
      <c r="BL18" s="55" cm="1">
        <f t="array" ref="BL18:BQ18">_xlfn.XLOOKUP(CR18,Receiving[Player Name],Receiving[[Rep Conv %]:[Yards per Target]],{0,0,0,0,0,0})</f>
        <v>0.7831325301204819</v>
      </c>
      <c r="BM18" s="13">
        <v>6.4615384615384617</v>
      </c>
      <c r="BN18" s="13">
        <v>8.0321285140562242E-3</v>
      </c>
      <c r="BO18" s="13">
        <v>0</v>
      </c>
      <c r="BP18" s="13">
        <v>1.5873015873015873E-3</v>
      </c>
      <c r="BQ18" s="13">
        <v>5.0602409638554215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0.78271645367817666</v>
      </c>
      <c r="CG18" s="13">
        <f>IF($CE18=1,BT18,BZ18*BM18+(1-BZ18)*BT18)</f>
        <v>6.5616383346164255</v>
      </c>
      <c r="CH18" s="13">
        <f>IF($CE18=1,BU18,CA18*BN18+(1-CA18)*BU18)</f>
        <v>1.0010205169603825E-2</v>
      </c>
      <c r="CI18" s="13">
        <f>IF($CE18=1,BV18,CB18*BO18+(1-CB18)*BV18)</f>
        <v>4.598322964565863E-4</v>
      </c>
      <c r="CJ18" s="13">
        <f>IF($CE18=1,BW18,CC18*BP18+(1-CC18)*BW18)</f>
        <v>1.9070229853513044E-3</v>
      </c>
      <c r="CK18" s="13">
        <f>IF($CE18=1,BX18,CD18*BQ18+(1-CD18)*BX18)</f>
        <v>4.682591225057112</v>
      </c>
      <c r="CL18" s="56">
        <f>V18*$CS$3</f>
        <v>37.011012059775439</v>
      </c>
      <c r="CM18" s="10">
        <f t="shared" si="17"/>
        <v>28.969128106467661</v>
      </c>
      <c r="CN18" s="5">
        <f t="shared" si="18"/>
        <v>7.7874153944668012E-2</v>
      </c>
      <c r="CO18" s="19">
        <f t="shared" si="19"/>
        <v>27.879867944032512</v>
      </c>
      <c r="CP18" s="65"/>
      <c r="CR18" t="str">
        <v>Devin Singletary</v>
      </c>
      <c r="CS18" s="10">
        <f>T18*$CS$3</f>
        <v>0.1935504162415877</v>
      </c>
      <c r="CT18" s="18">
        <f>AO18</f>
        <v>0.96666666666666667</v>
      </c>
      <c r="CU18" s="20">
        <f t="shared" si="20"/>
        <v>0.18709873570020144</v>
      </c>
      <c r="CV18" s="21">
        <f t="shared" si="21"/>
        <v>6.0666666666666664</v>
      </c>
      <c r="CW18" s="10">
        <f t="shared" si="22"/>
        <v>1.1742058585322988</v>
      </c>
      <c r="CX18" s="10">
        <f>CS18*AC18</f>
        <v>7.0381969542395534E-2</v>
      </c>
      <c r="CY18" s="19">
        <f>AA18*CS18</f>
        <v>0</v>
      </c>
      <c r="CZ18" s="13" t="str">
        <f>""</f>
        <v/>
      </c>
      <c r="DA18" s="10">
        <f>$CS$4*U18</f>
        <v>142.4347334218042</v>
      </c>
      <c r="DB18" s="5">
        <f t="shared" si="23"/>
        <v>0.31800983270345828</v>
      </c>
      <c r="DC18" s="77">
        <f t="shared" si="5"/>
        <v>4.3365607791705552</v>
      </c>
      <c r="DD18" s="10">
        <f>DC18*DA18</f>
        <v>617.67687854860947</v>
      </c>
      <c r="DE18" s="22">
        <f>AX18*DD18</f>
        <v>4.5058137647762777</v>
      </c>
      <c r="DF18" s="19">
        <f>DA18*BJ18</f>
        <v>0.88736262941668709</v>
      </c>
      <c r="DG18" s="13" t="str">
        <f>""</f>
        <v/>
      </c>
      <c r="DH18" s="20">
        <f>V18*$CS$3</f>
        <v>37.011012059775439</v>
      </c>
      <c r="DI18" s="5">
        <f t="shared" si="24"/>
        <v>6.6821071050996439E-2</v>
      </c>
      <c r="DJ18" s="20">
        <f>CO18</f>
        <v>27.879867944032512</v>
      </c>
      <c r="DK18" s="77">
        <v>4.682591225057112</v>
      </c>
      <c r="DL18" s="77">
        <f>BO18</f>
        <v>0</v>
      </c>
      <c r="DM18" s="10">
        <f>DK18*DH18</f>
        <v>173.30744030158741</v>
      </c>
      <c r="DN18" s="19">
        <f>BR18*DM18</f>
        <v>0.90012591654967811</v>
      </c>
      <c r="DO18" s="19">
        <f>DL18*DJ18</f>
        <v>0</v>
      </c>
      <c r="DP18" s="13" t="str">
        <f>""</f>
        <v/>
      </c>
      <c r="DQ18" s="10">
        <f>CW18*(1/25)+CX18*4-CY18</f>
        <v>0.32849611251087407</v>
      </c>
      <c r="DR18" s="10">
        <f>DN18*6+DM18*0.1+DJ18*1-DO18*2</f>
        <v>50.611367473489324</v>
      </c>
      <c r="DS18" s="10">
        <f>DD18*0.1+DE18*6-DF18*2</f>
        <v>87.027845184685248</v>
      </c>
      <c r="DT18" s="33">
        <f t="shared" si="25"/>
        <v>137.96770877068545</v>
      </c>
      <c r="DZ18" t="str">
        <v>NYG</v>
      </c>
      <c r="EA18" t="str">
        <v>New York Giants</v>
      </c>
      <c r="EB18" t="s">
        <v>349</v>
      </c>
      <c r="EC18" t="str">
        <v>Devin Singletary</v>
      </c>
      <c r="ED18" s="10">
        <v>137.96770877068545</v>
      </c>
      <c r="EE18">
        <v>7.0381969542395534E-2</v>
      </c>
      <c r="EF18">
        <v>1.1742058585322988</v>
      </c>
      <c r="EG18">
        <v>4.5058137647762777</v>
      </c>
      <c r="EH18">
        <v>617.67687854860947</v>
      </c>
      <c r="EI18">
        <v>0.90012591654967811</v>
      </c>
      <c r="EJ18">
        <v>173.30744030158741</v>
      </c>
      <c r="EK18">
        <v>0</v>
      </c>
      <c r="EL18">
        <v>0.88736262941668709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2.8015763526189429E-5</v>
      </c>
      <c r="U19" s="5">
        <f t="shared" si="6"/>
        <v>6.4606712889196269E-2</v>
      </c>
      <c r="V19" s="5">
        <f t="shared" si="6"/>
        <v>1.9163981336850537E-2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2.5483870967741935</v>
      </c>
      <c r="AU19" s="13">
        <v>0</v>
      </c>
      <c r="AV19" s="13">
        <v>3.2258064516129031E-2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2.7016291951775822</v>
      </c>
      <c r="BI19" s="13">
        <f t="shared" si="13"/>
        <v>2.2520284815366778E-3</v>
      </c>
      <c r="BJ19" s="13">
        <f t="shared" si="14"/>
        <v>2.9462792921280494E-2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0.88888888888888884</v>
      </c>
      <c r="BM19" s="13">
        <v>6.5</v>
      </c>
      <c r="BN19" s="13">
        <v>0</v>
      </c>
      <c r="BO19" s="13">
        <v>0</v>
      </c>
      <c r="BP19" s="13">
        <v>0</v>
      </c>
      <c r="BQ19" s="13">
        <v>5.7777777777777777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0.87694287184765818</v>
      </c>
      <c r="CG19" s="13">
        <f>IF($CE19=1,BT19,BZ19*BM19+(1-BZ19)*BT19)</f>
        <v>6.5987625418060203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5.3299665551839466</v>
      </c>
      <c r="CL19" s="56">
        <f>V19*$CS$3</f>
        <v>10.614591074575568</v>
      </c>
      <c r="CM19" s="10">
        <f t="shared" si="17"/>
        <v>9.3083899804268189</v>
      </c>
      <c r="CN19" s="5">
        <f t="shared" si="18"/>
        <v>2.5022603084520371E-2</v>
      </c>
      <c r="CO19" s="19">
        <f t="shared" si="19"/>
        <v>8.9583877868908086</v>
      </c>
      <c r="CP19" s="65"/>
      <c r="CR19" t="str">
        <v>Eric Gray</v>
      </c>
      <c r="CS19" s="10">
        <f>T19*$CS$3</f>
        <v>1.5517437021329392E-2</v>
      </c>
      <c r="CT19" s="18">
        <f>AO19</f>
        <v>0.5</v>
      </c>
      <c r="CU19" s="20">
        <f t="shared" si="20"/>
        <v>7.7587185106646958E-3</v>
      </c>
      <c r="CV19" s="21">
        <f t="shared" si="21"/>
        <v>2</v>
      </c>
      <c r="CW19" s="10">
        <f t="shared" si="22"/>
        <v>3.1034874042658783E-2</v>
      </c>
      <c r="CX19" s="10">
        <f>CS19*AC19</f>
        <v>5.6427043713925063E-3</v>
      </c>
      <c r="CY19" s="19">
        <f>AA19*CS19</f>
        <v>0</v>
      </c>
      <c r="CZ19" s="13" t="str">
        <f>""</f>
        <v/>
      </c>
      <c r="DA19" s="10">
        <f>$CS$4*U19</f>
        <v>28.936966663583423</v>
      </c>
      <c r="DB19" s="5">
        <f t="shared" si="23"/>
        <v>6.4606712889196283E-2</v>
      </c>
      <c r="DC19" s="77">
        <f t="shared" si="5"/>
        <v>2.7016291951775822</v>
      </c>
      <c r="DD19" s="10">
        <f>DC19*DA19</f>
        <v>78.17695395821741</v>
      </c>
      <c r="DE19" s="22">
        <f>AX19*DD19</f>
        <v>0.57028327830713221</v>
      </c>
      <c r="DF19" s="19">
        <f>DA19*BJ19</f>
        <v>0.85256385657915534</v>
      </c>
      <c r="DG19" s="13" t="str">
        <f>""</f>
        <v/>
      </c>
      <c r="DH19" s="20">
        <f>V19*$CS$3</f>
        <v>10.614591074575568</v>
      </c>
      <c r="DI19" s="5">
        <f t="shared" si="24"/>
        <v>1.9163981336850537E-2</v>
      </c>
      <c r="DJ19" s="20">
        <f>CO19</f>
        <v>8.9583877868908086</v>
      </c>
      <c r="DK19" s="77">
        <v>5.3299665551839466</v>
      </c>
      <c r="DL19" s="77">
        <f>BO19</f>
        <v>0</v>
      </c>
      <c r="DM19" s="10">
        <f>DK19*DH19</f>
        <v>56.575415424441807</v>
      </c>
      <c r="DN19" s="19">
        <f>BR19*DM19</f>
        <v>0.29384195839766281</v>
      </c>
      <c r="DO19" s="19">
        <f>DL19*DJ19</f>
        <v>0</v>
      </c>
      <c r="DP19" s="13" t="str">
        <f>""</f>
        <v/>
      </c>
      <c r="DQ19" s="10">
        <f>CW19*(1/25)+CX19*4-CY19</f>
        <v>2.3812212447276375E-2</v>
      </c>
      <c r="DR19" s="10">
        <f>DN19*6+DM19*0.1+DJ19*1-DO19*2</f>
        <v>16.378981079720965</v>
      </c>
      <c r="DS19" s="10">
        <f>DD19*0.1+DE19*6-DF19*2</f>
        <v>9.5342673525062249</v>
      </c>
      <c r="DT19" s="33">
        <f t="shared" si="25"/>
        <v>25.937060644674467</v>
      </c>
      <c r="DZ19" t="str">
        <v>NYG</v>
      </c>
      <c r="EA19" t="str">
        <v>New York Giants</v>
      </c>
      <c r="EB19" t="s">
        <v>349</v>
      </c>
      <c r="EC19" t="str">
        <v>Eric Gray</v>
      </c>
      <c r="ED19" s="10">
        <v>25.937060644674467</v>
      </c>
      <c r="EE19">
        <v>5.6427043713925063E-3</v>
      </c>
      <c r="EF19">
        <v>3.1034874042658783E-2</v>
      </c>
      <c r="EG19">
        <v>0.57028327830713221</v>
      </c>
      <c r="EH19">
        <v>78.17695395821741</v>
      </c>
      <c r="EI19">
        <v>0.29384195839766281</v>
      </c>
      <c r="EJ19">
        <v>56.575415424441807</v>
      </c>
      <c r="EK19">
        <v>0</v>
      </c>
      <c r="EL19">
        <v>0.85256385657915534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2.762525082417842E-2</v>
      </c>
      <c r="V20" s="5">
        <f t="shared" si="6"/>
        <v>1.1561731749515247E-2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6.40383918549621</v>
      </c>
      <c r="CM20" s="10">
        <f t="shared" si="17"/>
        <v>4.8559917994284056</v>
      </c>
      <c r="CN20" s="5">
        <f t="shared" si="18"/>
        <v>1.305376715353424E-2</v>
      </c>
      <c r="CO20" s="19">
        <f t="shared" si="19"/>
        <v>4.6734029967281892</v>
      </c>
      <c r="CP20" s="65"/>
      <c r="CR20" t="str">
        <v>Dante Miller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12.373187342674077</v>
      </c>
      <c r="DB20" s="5">
        <f t="shared" si="23"/>
        <v>2.7625250824178427E-2</v>
      </c>
      <c r="DC20" s="77">
        <f t="shared" si="5"/>
        <v>4.1828743545611013</v>
      </c>
      <c r="DD20" s="10">
        <f>DC20*DA20</f>
        <v>51.75548801985142</v>
      </c>
      <c r="DE20" s="22">
        <f>AX20*DD20</f>
        <v>0.37754463283541545</v>
      </c>
      <c r="DF20" s="19">
        <f>DA20*BJ20</f>
        <v>6.9213182209450511E-2</v>
      </c>
      <c r="DG20" s="13" t="str">
        <f>""</f>
        <v/>
      </c>
      <c r="DH20" s="20">
        <f>V20*$CS$3</f>
        <v>6.40383918549621</v>
      </c>
      <c r="DI20" s="5">
        <f t="shared" si="24"/>
        <v>1.1561731749515247E-2</v>
      </c>
      <c r="DJ20" s="20">
        <f>CO20</f>
        <v>4.6734029967281892</v>
      </c>
      <c r="DK20" s="77">
        <v>1.3187500000000001</v>
      </c>
      <c r="DL20" s="77">
        <f>BO20</f>
        <v>0</v>
      </c>
      <c r="DM20" s="10">
        <f>DK20*DH20</f>
        <v>8.4450629258731276</v>
      </c>
      <c r="DN20" s="19">
        <f>BR20*DM20</f>
        <v>4.3862052276826734E-2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5.781081602976462</v>
      </c>
      <c r="DS20" s="10">
        <f>DD20*0.1+DE20*6-DF20*2</f>
        <v>7.3023902345787342</v>
      </c>
      <c r="DT20" s="33">
        <f t="shared" si="25"/>
        <v>13.083471837555196</v>
      </c>
      <c r="DZ20" t="str">
        <v>NYG</v>
      </c>
      <c r="EA20" t="str">
        <v>New York Giants</v>
      </c>
      <c r="EB20" t="s">
        <v>349</v>
      </c>
      <c r="EC20" t="str">
        <v>Dante Miller</v>
      </c>
      <c r="ED20" s="10">
        <v>13.083471837555196</v>
      </c>
      <c r="EE20">
        <v>0</v>
      </c>
      <c r="EF20">
        <v>0</v>
      </c>
      <c r="EG20">
        <v>0.37754463283541545</v>
      </c>
      <c r="EH20">
        <v>51.75548801985142</v>
      </c>
      <c r="EI20">
        <v>4.3862052276826734E-2</v>
      </c>
      <c r="EJ20">
        <v>8.4450629258731276</v>
      </c>
      <c r="EK20">
        <v>0</v>
      </c>
      <c r="EL20">
        <v>6.9213182209450511E-2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1.0416544295754872E-2</v>
      </c>
      <c r="V21" s="5">
        <f t="shared" si="6"/>
        <v>5.5748754600820575E-3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3.0878251371842738</v>
      </c>
      <c r="CM21" s="10">
        <f t="shared" si="17"/>
        <v>2.2928089923331307</v>
      </c>
      <c r="CN21" s="5">
        <f t="shared" si="18"/>
        <v>6.1634771947039063E-3</v>
      </c>
      <c r="CO21" s="19">
        <f t="shared" si="19"/>
        <v>2.2065977164451289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4.6655089162786316</v>
      </c>
      <c r="DB21" s="5">
        <f t="shared" si="23"/>
        <v>1.0416544295754874E-2</v>
      </c>
      <c r="DC21" s="77">
        <f t="shared" si="5"/>
        <v>3.481420313790256</v>
      </c>
      <c r="DD21" s="10">
        <f>DC21*DA21</f>
        <v>16.242597515301991</v>
      </c>
      <c r="DE21" s="22">
        <f>AX21*DD21</f>
        <v>0.11848609200353795</v>
      </c>
      <c r="DF21" s="19">
        <f>DA21*BJ21</f>
        <v>2.6968259631668389E-2</v>
      </c>
      <c r="DG21" s="13" t="str">
        <f>""</f>
        <v/>
      </c>
      <c r="DH21" s="20">
        <f>V21*$CS$3</f>
        <v>3.0878251371842738</v>
      </c>
      <c r="DI21" s="5">
        <f t="shared" si="24"/>
        <v>5.5748754600820575E-3</v>
      </c>
      <c r="DJ21" s="20">
        <f>CO21</f>
        <v>2.2065977164451289</v>
      </c>
      <c r="DK21" s="77">
        <v>1.3467432950191571</v>
      </c>
      <c r="DL21" s="77">
        <f>BO21</f>
        <v>0</v>
      </c>
      <c r="DM21" s="10">
        <f>DK21*DH21</f>
        <v>4.1585077996945294</v>
      </c>
      <c r="DN21" s="19">
        <f>BR21*DM21</f>
        <v>2.1598499396016629E-2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2.7520394927906819</v>
      </c>
      <c r="DS21" s="10">
        <f>DD21*0.1+DE21*6-DF21*2</f>
        <v>2.2812397842880903</v>
      </c>
      <c r="DT21" s="33">
        <f t="shared" si="25"/>
        <v>5.0332792770787727</v>
      </c>
      <c r="DZ21" t="str">
        <v>NYG</v>
      </c>
      <c r="EA21" t="str">
        <v>New York Giants</v>
      </c>
      <c r="EB21" t="s">
        <v>349</v>
      </c>
      <c r="EC21" t="str">
        <v>All Other</v>
      </c>
      <c r="ED21" s="10">
        <v>5.0332792770787727</v>
      </c>
      <c r="EE21">
        <v>0</v>
      </c>
      <c r="EF21">
        <v>0</v>
      </c>
      <c r="EG21">
        <v>0.11848609200353795</v>
      </c>
      <c r="EH21">
        <v>16.242597515301991</v>
      </c>
      <c r="EI21">
        <v>2.1598499396016629E-2</v>
      </c>
      <c r="EJ21">
        <v>4.1585077996945294</v>
      </c>
      <c r="EK21">
        <v>0</v>
      </c>
      <c r="EL21">
        <v>2.6968259631668389E-2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NYG</v>
      </c>
      <c r="EA22" t="str">
        <v>New York Giants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NYG</v>
      </c>
      <c r="EA23" t="str">
        <v>New York Giants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1.718213058419244E-3</v>
      </c>
      <c r="G24" s="5">
        <v>1.3227513227513227E-2</v>
      </c>
      <c r="H24" s="5">
        <v>0.35343035343035345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1.5936406855646312E-3</v>
      </c>
      <c r="Q24" s="5">
        <f t="shared" si="1"/>
        <v>1.2936566762306751E-2</v>
      </c>
      <c r="R24" s="5">
        <f t="shared" si="1"/>
        <v>0.34150538717809181</v>
      </c>
      <c r="S24" s="5"/>
      <c r="T24" s="5">
        <f t="shared" si="6"/>
        <v>1.79537208064608E-3</v>
      </c>
      <c r="U24" s="5">
        <f t="shared" si="6"/>
        <v>1.0287964229813861E-2</v>
      </c>
      <c r="V24" s="5">
        <f t="shared" si="6"/>
        <v>0.28362486465355141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0.4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0.92323337679269879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0.64117647058823535</v>
      </c>
      <c r="BM24" s="13">
        <v>11.045871559633028</v>
      </c>
      <c r="BN24" s="13">
        <v>4.1176470588235294E-2</v>
      </c>
      <c r="BO24" s="13">
        <v>0</v>
      </c>
      <c r="BP24" s="13">
        <v>5.8139534883720929E-3</v>
      </c>
      <c r="BQ24" s="13">
        <v>7.0823529411764703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0.64295466003227708</v>
      </c>
      <c r="CG24" s="13">
        <f>IF($CE24=1,BT24,BZ24*BM24+(1-BZ24)*BT24)</f>
        <v>11.202366441533353</v>
      </c>
      <c r="CH24" s="13">
        <f>IF($CE24=1,BU24,CA24*BN24+(1-CA24)*BU24)</f>
        <v>4.2196000871061942E-2</v>
      </c>
      <c r="CI24" s="13">
        <f>IF($CE24=1,BV24,CB24*BO24+(1-CB24)*BV24)</f>
        <v>5.617977528089886E-4</v>
      </c>
      <c r="CJ24" s="13">
        <f>IF($CE24=1,BW24,CC24*BP24+(1-CC24)*BW24)</f>
        <v>5.8507499437639747E-3</v>
      </c>
      <c r="CK24" s="13">
        <f>IF($CE24=1,BX24,CD24*BQ24+(1-CD24)*BX24)</f>
        <v>6.5258723030538981</v>
      </c>
      <c r="CL24" s="56">
        <f>V24*$CS$3</f>
        <v>157.09480738693176</v>
      </c>
      <c r="CM24" s="10">
        <f t="shared" si="17"/>
        <v>101.00483847630076</v>
      </c>
      <c r="CN24" s="5">
        <f t="shared" si="18"/>
        <v>0.27151891875212086</v>
      </c>
      <c r="CO24" s="19">
        <f t="shared" si="19"/>
        <v>97.206983519773175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Malik Nabers</v>
      </c>
      <c r="CS24" s="10">
        <f>T24*$CS$3</f>
        <v>0.99442491243314646</v>
      </c>
      <c r="CT24" s="18">
        <f>AO24</f>
        <v>0.57777777777777783</v>
      </c>
      <c r="CU24" s="20">
        <f t="shared" si="20"/>
        <v>0.57455661607248465</v>
      </c>
      <c r="CV24" s="21">
        <f t="shared" si="21"/>
        <v>11.911111111111111</v>
      </c>
      <c r="CW24" s="10">
        <f t="shared" si="22"/>
        <v>11.844705623648144</v>
      </c>
      <c r="CX24" s="10">
        <f>CS24*AC24</f>
        <v>0.14671842970325111</v>
      </c>
      <c r="CY24" s="19">
        <f>AA24*CS24</f>
        <v>0</v>
      </c>
      <c r="CZ24" s="13" t="str">
        <f>""</f>
        <v/>
      </c>
      <c r="DA24" s="10">
        <f>$CS$4*U24</f>
        <v>4.6079186610969822</v>
      </c>
      <c r="DB24" s="5">
        <f t="shared" si="23"/>
        <v>1.0287964229813864E-2</v>
      </c>
      <c r="DC24" s="77">
        <f t="shared" si="5"/>
        <v>0.92323337679269879</v>
      </c>
      <c r="DD24" s="10">
        <f>DC24*DA24</f>
        <v>4.2541843054706581</v>
      </c>
      <c r="DE24" s="22">
        <f>AX24*DD24</f>
        <v>3.2847000954733675E-2</v>
      </c>
      <c r="DF24" s="19">
        <f>DA24*BJ24</f>
        <v>4.2054016463727332E-3</v>
      </c>
      <c r="DG24" s="13" t="str">
        <f>""</f>
        <v/>
      </c>
      <c r="DH24" s="20">
        <f>V24*$CS$3</f>
        <v>157.09480738693176</v>
      </c>
      <c r="DI24" s="5">
        <f t="shared" si="24"/>
        <v>0.28362486465355141</v>
      </c>
      <c r="DJ24" s="20">
        <f>CO24</f>
        <v>97.206983519773175</v>
      </c>
      <c r="DK24" s="77">
        <v>6.5258723030538981</v>
      </c>
      <c r="DL24" s="77">
        <f>BO24</f>
        <v>0</v>
      </c>
      <c r="DM24" s="10">
        <f>DK24*DH24</f>
        <v>1025.1806524799649</v>
      </c>
      <c r="DN24" s="19">
        <f>BR24*DM24</f>
        <v>6.2346714074623995</v>
      </c>
      <c r="DO24" s="19">
        <f>DL24*DJ24</f>
        <v>0</v>
      </c>
      <c r="DP24" s="13" t="str">
        <f>""</f>
        <v/>
      </c>
      <c r="DQ24" s="10">
        <f>CW24*(1/25)+CX24*4-CY24</f>
        <v>1.0606619437589302</v>
      </c>
      <c r="DR24" s="10">
        <f>DN24*6+DM24*0.1+DJ24*1-DO24*2</f>
        <v>237.13307721254409</v>
      </c>
      <c r="DS24" s="10">
        <f>DD24*0.1+DE24*6-DF24*2</f>
        <v>0.61408963298272246</v>
      </c>
      <c r="DT24" s="33">
        <f t="shared" si="25"/>
        <v>238.80782878928574</v>
      </c>
      <c r="DZ24" t="str">
        <v>NYG</v>
      </c>
      <c r="EA24" t="str">
        <v>New York Giants</v>
      </c>
      <c r="EB24" t="s">
        <v>350</v>
      </c>
      <c r="EC24" t="str">
        <v>Malik Nabers</v>
      </c>
      <c r="ED24" s="10">
        <v>238.80782878928574</v>
      </c>
      <c r="EE24">
        <v>0.14671842970325111</v>
      </c>
      <c r="EF24">
        <v>11.844705623648144</v>
      </c>
      <c r="EG24">
        <v>3.2847000954733675E-2</v>
      </c>
      <c r="EH24">
        <v>4.2541843054706581</v>
      </c>
      <c r="EI24">
        <v>6.2346714074623995</v>
      </c>
      <c r="EJ24">
        <v>1025.1806524799649</v>
      </c>
      <c r="EK24">
        <v>0</v>
      </c>
      <c r="EL24">
        <v>4.2054016463727332E-3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1.1640888239353712E-2</v>
      </c>
      <c r="H25" s="5">
        <v>0.24689941931321241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1.1061982092122394E-2</v>
      </c>
      <c r="R25" s="5">
        <f t="shared" si="1"/>
        <v>0.23798897350284612</v>
      </c>
      <c r="S25" s="5"/>
      <c r="T25" s="5">
        <f t="shared" si="6"/>
        <v>2.5214187173570482E-5</v>
      </c>
      <c r="U25" s="5">
        <f t="shared" si="6"/>
        <v>8.7971776566090863E-3</v>
      </c>
      <c r="V25" s="5">
        <f t="shared" si="6"/>
        <v>0.19765307644643967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7.4285714285714288</v>
      </c>
      <c r="AU25" s="13">
        <v>7.1428571428571425E-2</v>
      </c>
      <c r="AV25" s="13">
        <v>0</v>
      </c>
      <c r="AW25" s="13">
        <v>9.6153846153846159E-3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7.2618062397372745</v>
      </c>
      <c r="BI25" s="13">
        <f t="shared" si="13"/>
        <v>6.8653530377668304E-2</v>
      </c>
      <c r="BJ25" s="13">
        <f t="shared" si="14"/>
        <v>4.5977011494252861E-4</v>
      </c>
      <c r="BK25" s="13">
        <f t="shared" si="15"/>
        <v>9.4120265209650684E-3</v>
      </c>
      <c r="BL25" s="55" cm="1">
        <f t="array" ref="BL25:BQ25">_xlfn.XLOOKUP(CR25,Receiving[Player Name],Receiving[[Rep Conv %]:[Yards per Target]],{0,0,0,0,0,0})</f>
        <v>0.70682730923694781</v>
      </c>
      <c r="BM25" s="13">
        <v>8.2443181818181817</v>
      </c>
      <c r="BN25" s="13">
        <v>2.0080321285140562E-2</v>
      </c>
      <c r="BO25" s="13">
        <v>0</v>
      </c>
      <c r="BP25" s="13">
        <v>3.4458993797381117E-3</v>
      </c>
      <c r="BQ25" s="13">
        <v>5.8273092369477908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0.70049318973795383</v>
      </c>
      <c r="CG25" s="13">
        <f>IF($CE25=1,BT25,BZ25*BM25+(1-BZ25)*BT25)</f>
        <v>8.7146465975544913</v>
      </c>
      <c r="CH25" s="13">
        <f>IF($CE25=1,BU25,CA25*BN25+(1-CA25)*BU25)</f>
        <v>2.3257808837517602E-2</v>
      </c>
      <c r="CI25" s="13">
        <f>IF($CE25=1,BV25,CB25*BO25+(1-CB25)*BV25)</f>
        <v>5.0292397660818696E-4</v>
      </c>
      <c r="CJ25" s="13">
        <f>IF($CE25=1,BW25,CC25*BP25+(1-CC25)*BW25)</f>
        <v>3.7237010878050222E-3</v>
      </c>
      <c r="CK25" s="13">
        <f>IF($CE25=1,BX25,CD25*BQ25+(1-CD25)*BX25)</f>
        <v>5.3999818220249418</v>
      </c>
      <c r="CL25" s="56">
        <f>V25*$CS$3</f>
        <v>109.47655104821624</v>
      </c>
      <c r="CM25" s="10">
        <f t="shared" si="17"/>
        <v>76.687578445274923</v>
      </c>
      <c r="CN25" s="5">
        <f t="shared" si="18"/>
        <v>0.20614981119013509</v>
      </c>
      <c r="CO25" s="19">
        <f t="shared" si="19"/>
        <v>73.804070048092314</v>
      </c>
      <c r="CP25" s="65"/>
      <c r="CR25" t="str">
        <v>Wan'Dale Robinson</v>
      </c>
      <c r="CS25" s="10">
        <f>T25*$CS$3</f>
        <v>1.396569331919645E-2</v>
      </c>
      <c r="CT25" s="18">
        <f>AO25</f>
        <v>0.4</v>
      </c>
      <c r="CU25" s="20">
        <f t="shared" si="20"/>
        <v>5.5862773276785802E-3</v>
      </c>
      <c r="CV25" s="21">
        <f t="shared" si="21"/>
        <v>5.9</v>
      </c>
      <c r="CW25" s="10">
        <f t="shared" si="22"/>
        <v>8.2397590583259059E-2</v>
      </c>
      <c r="CX25" s="10">
        <f>CS25*AC25</f>
        <v>2.0605121290617713E-3</v>
      </c>
      <c r="CY25" s="19">
        <f>AA25*CS25</f>
        <v>0</v>
      </c>
      <c r="CZ25" s="13" t="str">
        <f>""</f>
        <v/>
      </c>
      <c r="DA25" s="10">
        <f>$CS$4*U25</f>
        <v>3.940204124291347</v>
      </c>
      <c r="DB25" s="5">
        <f t="shared" si="23"/>
        <v>8.7971776566090881E-3</v>
      </c>
      <c r="DC25" s="77">
        <f t="shared" si="5"/>
        <v>7.2618062397372745</v>
      </c>
      <c r="DD25" s="10">
        <f>DC25*DA25</f>
        <v>28.612998895617448</v>
      </c>
      <c r="DE25" s="22">
        <f>AX25*DD25</f>
        <v>0.22092395029372386</v>
      </c>
      <c r="DF25" s="19">
        <f>DA25*BJ25</f>
        <v>1.8115881031224579E-3</v>
      </c>
      <c r="DG25" s="13" t="str">
        <f>""</f>
        <v/>
      </c>
      <c r="DH25" s="20">
        <f>V25*$CS$3</f>
        <v>109.47655104821624</v>
      </c>
      <c r="DI25" s="5">
        <f t="shared" si="24"/>
        <v>0.19765307644643967</v>
      </c>
      <c r="DJ25" s="20">
        <f>CO25</f>
        <v>73.804070048092314</v>
      </c>
      <c r="DK25" s="77">
        <v>5.3999818220249418</v>
      </c>
      <c r="DL25" s="77">
        <f>BO25</f>
        <v>0</v>
      </c>
      <c r="DM25" s="10">
        <f>DK25*DH25</f>
        <v>591.17138559835325</v>
      </c>
      <c r="DN25" s="19">
        <f>BR25*DM25</f>
        <v>3.5952291196521706</v>
      </c>
      <c r="DO25" s="19">
        <f>DL25*DJ25</f>
        <v>0</v>
      </c>
      <c r="DP25" s="13" t="str">
        <f>""</f>
        <v/>
      </c>
      <c r="DQ25" s="10">
        <f>CW25*(1/25)+CX25*4-CY25</f>
        <v>1.1537952139577447E-2</v>
      </c>
      <c r="DR25" s="10">
        <f>DN25*6+DM25*0.1+DJ25*1-DO25*2</f>
        <v>154.49258332584066</v>
      </c>
      <c r="DS25" s="10">
        <f>DD25*0.1+DE25*6-DF25*2</f>
        <v>4.1832204151178427</v>
      </c>
      <c r="DT25" s="33">
        <f t="shared" si="25"/>
        <v>158.68734169309806</v>
      </c>
      <c r="DZ25" t="str">
        <v>NYG</v>
      </c>
      <c r="EA25" t="str">
        <v>New York Giants</v>
      </c>
      <c r="EB25" t="s">
        <v>350</v>
      </c>
      <c r="EC25" t="str">
        <v>Wan'Dale Robinson</v>
      </c>
      <c r="ED25" s="10">
        <v>158.68734169309806</v>
      </c>
      <c r="EE25">
        <v>2.0605121290617713E-3</v>
      </c>
      <c r="EF25">
        <v>8.2397590583259059E-2</v>
      </c>
      <c r="EG25">
        <v>0.22092395029372386</v>
      </c>
      <c r="EH25">
        <v>28.612998895617448</v>
      </c>
      <c r="EI25">
        <v>3.5952291196521706</v>
      </c>
      <c r="EJ25">
        <v>591.17138559835325</v>
      </c>
      <c r="EK25">
        <v>0</v>
      </c>
      <c r="EL25">
        <v>1.8115881031224579E-3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1.1287360688956433E-3</v>
      </c>
      <c r="H26" s="5">
        <v>0.15986831001736326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1.489389593499933E-3</v>
      </c>
      <c r="R26" s="5">
        <f t="shared" si="1"/>
        <v>0.15439401756177681</v>
      </c>
      <c r="S26" s="5"/>
      <c r="T26" s="5">
        <f t="shared" si="6"/>
        <v>2.5214187173570482E-5</v>
      </c>
      <c r="U26" s="5">
        <f t="shared" si="6"/>
        <v>1.1844554388905017E-3</v>
      </c>
      <c r="V26" s="5">
        <f t="shared" si="6"/>
        <v>0.12822632959356781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1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1.4997159090909089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0.55670103092783507</v>
      </c>
      <c r="BM26" s="13">
        <v>15.041666666666666</v>
      </c>
      <c r="BN26" s="13">
        <v>3.3505154639175257E-2</v>
      </c>
      <c r="BO26" s="13">
        <v>1.3888888888888888E-2</v>
      </c>
      <c r="BP26" s="13">
        <v>4.0012311480455524E-3</v>
      </c>
      <c r="BQ26" s="13">
        <v>8.3737113402061851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0.56359306068638459</v>
      </c>
      <c r="CG26" s="13">
        <f>IF($CE26=1,BT26,BZ26*BM26+(1-BZ26)*BT26)</f>
        <v>14.780782773564463</v>
      </c>
      <c r="CH26" s="13">
        <f>IF($CE26=1,BU26,CA26*BN26+(1-CA26)*BU26)</f>
        <v>3.4763767055962652E-2</v>
      </c>
      <c r="CI26" s="13">
        <f>IF($CE26=1,BV26,CB26*BO26+(1-CB26)*BV26)</f>
        <v>1.2969483568075117E-2</v>
      </c>
      <c r="CJ26" s="13">
        <f>IF($CE26=1,BW26,CC26*BP26+(1-CC26)*BW26)</f>
        <v>4.1936748059306405E-3</v>
      </c>
      <c r="CK26" s="13">
        <f>IF($CE26=1,BX26,CD26*BQ26+(1-CD26)*BX26)</f>
        <v>7.696181304054833</v>
      </c>
      <c r="CL26" s="56">
        <f>V26*$CS$3</f>
        <v>71.022301144296151</v>
      </c>
      <c r="CM26" s="10">
        <f t="shared" si="17"/>
        <v>40.02767607890398</v>
      </c>
      <c r="CN26" s="5">
        <f t="shared" si="18"/>
        <v>0.10760149209737327</v>
      </c>
      <c r="CO26" s="19">
        <f t="shared" si="19"/>
        <v>38.522606517011496</v>
      </c>
      <c r="CP26" s="65"/>
      <c r="CR26" t="str">
        <v>Darius Slayton</v>
      </c>
      <c r="CS26" s="10">
        <f>T26*$CS$3</f>
        <v>1.396569331919645E-2</v>
      </c>
      <c r="CT26" s="18">
        <f>AO26</f>
        <v>0.45833333333333337</v>
      </c>
      <c r="CU26" s="20">
        <f t="shared" si="20"/>
        <v>6.4009427712983739E-3</v>
      </c>
      <c r="CV26" s="21">
        <f t="shared" si="21"/>
        <v>10.541666666666668</v>
      </c>
      <c r="CW26" s="10">
        <f t="shared" si="22"/>
        <v>0.14722168373986261</v>
      </c>
      <c r="CX26" s="10">
        <f>CS26*AC26</f>
        <v>2.0605121290617713E-3</v>
      </c>
      <c r="CY26" s="19">
        <f>AA26*CS26</f>
        <v>0</v>
      </c>
      <c r="CZ26" s="13" t="str">
        <f>""</f>
        <v/>
      </c>
      <c r="DA26" s="10">
        <f>$CS$4*U26</f>
        <v>0.53051062369412105</v>
      </c>
      <c r="DB26" s="5">
        <f t="shared" si="23"/>
        <v>1.1844554388905021E-3</v>
      </c>
      <c r="DC26" s="77">
        <f t="shared" si="5"/>
        <v>1.4997159090909089</v>
      </c>
      <c r="DD26" s="10">
        <f>DC26*DA26</f>
        <v>0.79561522229581383</v>
      </c>
      <c r="DE26" s="22">
        <f>AX26*DD26</f>
        <v>6.1430281553022589E-3</v>
      </c>
      <c r="DF26" s="19">
        <f>DA26*BJ26</f>
        <v>1.5071324536764798E-4</v>
      </c>
      <c r="DG26" s="13" t="str">
        <f>""</f>
        <v/>
      </c>
      <c r="DH26" s="20">
        <f>V26*$CS$3</f>
        <v>71.022301144296151</v>
      </c>
      <c r="DI26" s="5">
        <f t="shared" si="24"/>
        <v>0.12822632959356781</v>
      </c>
      <c r="DJ26" s="20">
        <f>CO26</f>
        <v>38.522606517011496</v>
      </c>
      <c r="DK26" s="77">
        <v>7.696181304054833</v>
      </c>
      <c r="DL26" s="77">
        <f>BO26</f>
        <v>1.3888888888888888E-2</v>
      </c>
      <c r="DM26" s="10">
        <f>DK26*DH26</f>
        <v>546.60050623768416</v>
      </c>
      <c r="DN26" s="19">
        <f>BR26*DM26</f>
        <v>3.3241697834432768</v>
      </c>
      <c r="DO26" s="19">
        <f>DL26*DJ26</f>
        <v>0.53503620162515964</v>
      </c>
      <c r="DP26" s="13" t="str">
        <f>""</f>
        <v/>
      </c>
      <c r="DQ26" s="10">
        <f>CW26*(1/25)+CX26*4-CY26</f>
        <v>1.413091586584159E-2</v>
      </c>
      <c r="DR26" s="10">
        <f>DN26*6+DM26*0.1+DJ26*1-DO26*2</f>
        <v>112.05760343818926</v>
      </c>
      <c r="DS26" s="10">
        <f>DD26*0.1+DE26*6-DF26*2</f>
        <v>0.11611826467065965</v>
      </c>
      <c r="DT26" s="33">
        <f t="shared" si="25"/>
        <v>112.18785261872577</v>
      </c>
      <c r="DZ26" t="str">
        <v>NYG</v>
      </c>
      <c r="EA26" t="str">
        <v>New York Giants</v>
      </c>
      <c r="EB26" t="s">
        <v>350</v>
      </c>
      <c r="EC26" t="str">
        <v>Darius Slayton</v>
      </c>
      <c r="ED26" s="10">
        <v>112.18785261872577</v>
      </c>
      <c r="EE26">
        <v>2.0605121290617713E-3</v>
      </c>
      <c r="EF26">
        <v>0.14722168373986261</v>
      </c>
      <c r="EG26">
        <v>6.1430281553022589E-3</v>
      </c>
      <c r="EH26">
        <v>0.79561522229581383</v>
      </c>
      <c r="EI26">
        <v>3.3241697834432768</v>
      </c>
      <c r="EJ26">
        <v>546.60050623768416</v>
      </c>
      <c r="EK26">
        <v>0</v>
      </c>
      <c r="EL26">
        <v>0.53518691487052727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2.1011822644642075E-4</v>
      </c>
      <c r="U27" s="5">
        <f t="shared" si="6"/>
        <v>3.2308705568036547E-3</v>
      </c>
      <c r="V27" s="5">
        <f t="shared" si="6"/>
        <v>4.9956544246602133E-2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0.52542372881355937</v>
      </c>
      <c r="BM27" s="13">
        <v>14.03225806451613</v>
      </c>
      <c r="BN27" s="13">
        <v>0</v>
      </c>
      <c r="BO27" s="13">
        <v>0</v>
      </c>
      <c r="BP27" s="13">
        <v>0</v>
      </c>
      <c r="BQ27" s="13">
        <v>7.3728813559322033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0.53398698278314127</v>
      </c>
      <c r="CG27" s="13">
        <f>IF($CE27=1,BT27,BZ27*BM27+(1-BZ27)*BT27)</f>
        <v>13.851843243524938</v>
      </c>
      <c r="CH27" s="13">
        <f>IF($CE27=1,BU27,CA27*BN27+(1-CA27)*BU27)</f>
        <v>4.4422507403751223E-3</v>
      </c>
      <c r="CI27" s="13">
        <f>IF($CE27=1,BV27,CB27*BO27+(1-CB27)*BV27)</f>
        <v>6.7851373182552493E-4</v>
      </c>
      <c r="CJ27" s="13">
        <f>IF($CE27=1,BW27,CC27*BP27+(1-CC27)*BW27)</f>
        <v>5.9451461184801548E-4</v>
      </c>
      <c r="CK27" s="13">
        <f>IF($CE27=1,BX27,CD27*BQ27+(1-CD27)*BX27)</f>
        <v>6.7992442704197584</v>
      </c>
      <c r="CL27" s="56">
        <f>V27*$CS$3</f>
        <v>27.670048272117981</v>
      </c>
      <c r="CM27" s="10">
        <f t="shared" si="17"/>
        <v>14.775445590292152</v>
      </c>
      <c r="CN27" s="5">
        <f t="shared" si="18"/>
        <v>3.9719018130980208E-2</v>
      </c>
      <c r="CO27" s="19">
        <f t="shared" si="19"/>
        <v>14.219878152964274</v>
      </c>
      <c r="CP27" s="65"/>
      <c r="CR27" t="str">
        <v>Jalin Hyatt</v>
      </c>
      <c r="CS27" s="10">
        <f>T27*$CS$3</f>
        <v>0.11638077765997046</v>
      </c>
      <c r="CT27" s="18">
        <f>AO27</f>
        <v>0.58823529411764708</v>
      </c>
      <c r="CU27" s="20">
        <f t="shared" si="20"/>
        <v>6.8459280976453207E-2</v>
      </c>
      <c r="CV27" s="21">
        <f t="shared" si="21"/>
        <v>7.2352941176470598</v>
      </c>
      <c r="CW27" s="10">
        <f t="shared" si="22"/>
        <v>0.84204915601037456</v>
      </c>
      <c r="CX27" s="10">
        <f>CS27*AC27</f>
        <v>1.71709344088481E-2</v>
      </c>
      <c r="CY27" s="19">
        <f>AA27*CS27</f>
        <v>0</v>
      </c>
      <c r="CZ27" s="13" t="str">
        <f>""</f>
        <v/>
      </c>
      <c r="DA27" s="10">
        <f>$CS$4*U27</f>
        <v>1.4470879172714346</v>
      </c>
      <c r="DB27" s="5">
        <f t="shared" si="23"/>
        <v>3.2308705568036555E-3</v>
      </c>
      <c r="DC27" s="77">
        <f t="shared" si="5"/>
        <v>5.8245033112582787</v>
      </c>
      <c r="DD27" s="10">
        <f>DC27*DA27</f>
        <v>8.4285683658293173</v>
      </c>
      <c r="DE27" s="22">
        <f>AX27*DD27</f>
        <v>6.5077855889650787E-2</v>
      </c>
      <c r="DF27" s="19">
        <f>DA27*BJ27</f>
        <v>9.5833636905393038E-3</v>
      </c>
      <c r="DG27" s="13" t="str">
        <f>""</f>
        <v/>
      </c>
      <c r="DH27" s="20">
        <f>V27*$CS$3</f>
        <v>27.670048272117981</v>
      </c>
      <c r="DI27" s="5">
        <f t="shared" si="24"/>
        <v>4.9956544246602133E-2</v>
      </c>
      <c r="DJ27" s="20">
        <f>CO27</f>
        <v>14.219878152964274</v>
      </c>
      <c r="DK27" s="77">
        <v>6.7992442704197584</v>
      </c>
      <c r="DL27" s="77">
        <f>BO27</f>
        <v>0</v>
      </c>
      <c r="DM27" s="10">
        <f>DK27*DH27</f>
        <v>188.13541717643631</v>
      </c>
      <c r="DN27" s="19">
        <f>BR27*DM27</f>
        <v>1.1441520120024515</v>
      </c>
      <c r="DO27" s="19">
        <f>DL27*DJ27</f>
        <v>0</v>
      </c>
      <c r="DP27" s="13" t="str">
        <f>""</f>
        <v/>
      </c>
      <c r="DQ27" s="10">
        <f>CW27*(1/25)+CX27*4-CY27</f>
        <v>0.10236570387580737</v>
      </c>
      <c r="DR27" s="10">
        <f>DN27*6+DM27*0.1+DJ27*1-DO27*2</f>
        <v>39.898331942622619</v>
      </c>
      <c r="DS27" s="10">
        <f>DD27*0.1+DE27*6-DF27*2</f>
        <v>1.2141572445397579</v>
      </c>
      <c r="DT27" s="33">
        <f t="shared" si="25"/>
        <v>41.214854891038179</v>
      </c>
      <c r="DZ27" t="str">
        <v>NYG</v>
      </c>
      <c r="EA27" t="str">
        <v>New York Giants</v>
      </c>
      <c r="EB27" t="s">
        <v>350</v>
      </c>
      <c r="EC27" t="str">
        <v>Jalin Hyatt</v>
      </c>
      <c r="ED27" s="10">
        <v>41.214854891038179</v>
      </c>
      <c r="EE27">
        <v>1.71709344088481E-2</v>
      </c>
      <c r="EF27">
        <v>0.84204915601037456</v>
      </c>
      <c r="EG27">
        <v>6.5077855889650787E-2</v>
      </c>
      <c r="EH27">
        <v>8.4285683658293173</v>
      </c>
      <c r="EI27">
        <v>1.1441520120024515</v>
      </c>
      <c r="EJ27">
        <v>188.13541717643631</v>
      </c>
      <c r="EK27">
        <v>0</v>
      </c>
      <c r="EL27">
        <v>9.5833636905393038E-3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6.107572778458815E-5</v>
      </c>
      <c r="U28" s="5">
        <f t="shared" si="6"/>
        <v>1.1477425551099766E-3</v>
      </c>
      <c r="V28" s="5">
        <f t="shared" si="6"/>
        <v>1.5504243317849798E-2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8.5875267694631585</v>
      </c>
      <c r="CM28" s="10">
        <f t="shared" si="17"/>
        <v>4.9480591584002269</v>
      </c>
      <c r="CN28" s="5">
        <f t="shared" si="18"/>
        <v>1.3301260542341131E-2</v>
      </c>
      <c r="CO28" s="19">
        <f t="shared" si="19"/>
        <v>4.7620085564349424</v>
      </c>
      <c r="CP28" s="65"/>
      <c r="CR28" t="str">
        <v>All Other</v>
      </c>
      <c r="CS28" s="10">
        <f>T28*$CS$3</f>
        <v>3.3828767812922468E-2</v>
      </c>
      <c r="CT28" s="18">
        <f>AO28</f>
        <v>0.375</v>
      </c>
      <c r="CU28" s="20">
        <f t="shared" si="20"/>
        <v>1.2685787929845926E-2</v>
      </c>
      <c r="CV28" s="21">
        <f t="shared" si="21"/>
        <v>9.75</v>
      </c>
      <c r="CW28" s="10">
        <f t="shared" si="22"/>
        <v>0.32983048617599409</v>
      </c>
      <c r="CX28" s="10">
        <f>CS28*AC28</f>
        <v>4.9911296773164299E-3</v>
      </c>
      <c r="CY28" s="19">
        <f>AA28*CS28</f>
        <v>0</v>
      </c>
      <c r="CZ28" s="13" t="str">
        <f>""</f>
        <v/>
      </c>
      <c r="DA28" s="10">
        <f>$CS$4*U28</f>
        <v>0.51406713900696377</v>
      </c>
      <c r="DB28" s="5">
        <f t="shared" si="23"/>
        <v>1.1477425551099771E-3</v>
      </c>
      <c r="DC28" s="77">
        <f t="shared" si="5"/>
        <v>6.1091954022988508</v>
      </c>
      <c r="DD28" s="10">
        <f>DC28*DA28</f>
        <v>3.1405366020942673</v>
      </c>
      <c r="DE28" s="22">
        <f>AX28*DD28</f>
        <v>2.424841082571615E-2</v>
      </c>
      <c r="DF28" s="19">
        <f>DA28*BJ28</f>
        <v>2.9544088448676077E-3</v>
      </c>
      <c r="DG28" s="13" t="str">
        <f>""</f>
        <v/>
      </c>
      <c r="DH28" s="20">
        <f>V28*$CS$3</f>
        <v>8.5875267694631585</v>
      </c>
      <c r="DI28" s="5">
        <f t="shared" si="24"/>
        <v>1.5504243317849798E-2</v>
      </c>
      <c r="DJ28" s="20">
        <f>CO28</f>
        <v>4.7620085564349424</v>
      </c>
      <c r="DK28" s="77">
        <v>1.7355343771272975</v>
      </c>
      <c r="DL28" s="77">
        <f>BO28</f>
        <v>0</v>
      </c>
      <c r="DM28" s="10">
        <f>DK28*DH28</f>
        <v>14.903947922904237</v>
      </c>
      <c r="DN28" s="19">
        <f>BR28*DM28</f>
        <v>9.0638872035341711E-2</v>
      </c>
      <c r="DO28" s="19">
        <f>DL28*DJ28</f>
        <v>0</v>
      </c>
      <c r="DP28" s="13" t="str">
        <f>""</f>
        <v/>
      </c>
      <c r="DQ28" s="10">
        <f>CW28*(1/25)+CX28*4-CY28</f>
        <v>3.3157738156305482E-2</v>
      </c>
      <c r="DR28" s="10">
        <f>DN28*6+DM28*0.1+DJ28*1-DO28*2</f>
        <v>6.7962365809374159</v>
      </c>
      <c r="DS28" s="10">
        <f>DD28*0.1+DE28*6-DF28*2</f>
        <v>0.45363530747398845</v>
      </c>
      <c r="DT28" s="33">
        <f t="shared" si="25"/>
        <v>7.2830296265677097</v>
      </c>
      <c r="DZ28" t="str">
        <v>NYG</v>
      </c>
      <c r="EA28" t="str">
        <v>New York Giants</v>
      </c>
      <c r="EB28" t="s">
        <v>350</v>
      </c>
      <c r="EC28" t="str">
        <v>All Other</v>
      </c>
      <c r="ED28" s="10">
        <v>7.2830296265677097</v>
      </c>
      <c r="EE28">
        <v>4.9911296773164299E-3</v>
      </c>
      <c r="EF28">
        <v>0.32983048617599409</v>
      </c>
      <c r="EG28">
        <v>2.424841082571615E-2</v>
      </c>
      <c r="EH28">
        <v>3.1405366020942673</v>
      </c>
      <c r="EI28">
        <v>9.0638872035341711E-2</v>
      </c>
      <c r="EJ28">
        <v>14.903947922904237</v>
      </c>
      <c r="EK28">
        <v>0</v>
      </c>
      <c r="EL28">
        <v>2.9544088448676077E-3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NYG</v>
      </c>
      <c r="EA29" t="str">
        <v>New York Giants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NYG</v>
      </c>
      <c r="EA30" t="str">
        <v>New York Giants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7.4844074844074848E-2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8.149672778142153E-2</v>
      </c>
      <c r="S31" s="5"/>
      <c r="T31" s="5">
        <f t="shared" si="6"/>
        <v>5.6031527052378848E-6</v>
      </c>
      <c r="U31" s="5">
        <f t="shared" si="6"/>
        <v>2.1931406097508254E-4</v>
      </c>
      <c r="V31" s="5">
        <f t="shared" si="6"/>
        <v>6.7684139854165798E-2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0.67441860465116277</v>
      </c>
      <c r="BM31" s="13">
        <v>11.413793103448276</v>
      </c>
      <c r="BN31" s="13">
        <v>2.3255813953488372E-2</v>
      </c>
      <c r="BO31" s="13">
        <v>0</v>
      </c>
      <c r="BP31" s="13">
        <v>3.0211480362537764E-3</v>
      </c>
      <c r="BQ31" s="13">
        <v>7.6976744186046515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0.67654999687421857</v>
      </c>
      <c r="CG31" s="13">
        <f>IF($CE31=1,BT31,BZ31*BM31+(1-BZ31)*BT31)</f>
        <v>11.33936622005346</v>
      </c>
      <c r="CH31" s="13">
        <f>IF($CE31=1,BU31,CA31*BN31+(1-CA31)*BU31)</f>
        <v>2.5970555138784695E-2</v>
      </c>
      <c r="CI31" s="13">
        <f>IF($CE31=1,BV31,CB31*BO31+(1-CB31)*BV31)</f>
        <v>6.8823955566288321E-4</v>
      </c>
      <c r="CJ31" s="13">
        <f>IF($CE31=1,BW31,CC31*BP31+(1-CC31)*BW31)</f>
        <v>3.3980350998835335E-3</v>
      </c>
      <c r="CK31" s="13">
        <f>IF($CE31=1,BX31,CD31*BQ31+(1-CD31)*BX31)</f>
        <v>7.0716403744742031</v>
      </c>
      <c r="CL31" s="56">
        <f>V31*$CS$3</f>
        <v>37.489050639225006</v>
      </c>
      <c r="CM31" s="10">
        <f t="shared" si="17"/>
        <v>25.363217092785099</v>
      </c>
      <c r="CN31" s="5">
        <f t="shared" si="18"/>
        <v>6.8180825641577097E-2</v>
      </c>
      <c r="CO31" s="19">
        <f t="shared" si="19"/>
        <v>24.409541791656622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Theo Johnson</v>
      </c>
      <c r="CS31" s="10">
        <f>T31*$CS$3</f>
        <v>3.103487404265878E-3</v>
      </c>
      <c r="CT31" s="18">
        <f>AO31</f>
        <v>0.52631578947368418</v>
      </c>
      <c r="CU31" s="20">
        <f t="shared" si="20"/>
        <v>1.6334144232978305E-3</v>
      </c>
      <c r="CV31" s="21">
        <f t="shared" si="21"/>
        <v>7.1578947368421053</v>
      </c>
      <c r="CW31" s="10">
        <f t="shared" si="22"/>
        <v>2.2214436156850495E-2</v>
      </c>
      <c r="CX31" s="10">
        <f>CS31*AC31</f>
        <v>1.4106760928481264E-4</v>
      </c>
      <c r="CY31" s="19">
        <f>AA31*CS31</f>
        <v>0</v>
      </c>
      <c r="CZ31" s="13" t="str">
        <f>""</f>
        <v/>
      </c>
      <c r="DA31" s="10">
        <f>$CS$4*U31</f>
        <v>9.822947782802785E-2</v>
      </c>
      <c r="DB31" s="5">
        <f t="shared" si="23"/>
        <v>2.1931406097508259E-4</v>
      </c>
      <c r="DC31" s="77">
        <f t="shared" si="5"/>
        <v>4.3609756097560979</v>
      </c>
      <c r="DD31" s="10">
        <f>DC31*DA31</f>
        <v>0.42837635696710685</v>
      </c>
      <c r="DE31" s="22">
        <f>AX31*DD31</f>
        <v>9.3390106258231832E-3</v>
      </c>
      <c r="DF31" s="19">
        <f>DA31*BJ31</f>
        <v>9.5833636905393027E-4</v>
      </c>
      <c r="DG31" s="13" t="str">
        <f>""</f>
        <v/>
      </c>
      <c r="DH31" s="20">
        <f>V31*$CS$3</f>
        <v>37.489050639225006</v>
      </c>
      <c r="DI31" s="5">
        <f t="shared" si="24"/>
        <v>6.7684139854165798E-2</v>
      </c>
      <c r="DJ31" s="20">
        <f>CO31</f>
        <v>24.409541791656622</v>
      </c>
      <c r="DK31" s="77">
        <v>7.0716403744742031</v>
      </c>
      <c r="DL31" s="77">
        <f>BO31</f>
        <v>0</v>
      </c>
      <c r="DM31" s="10">
        <f>DK31*DH31</f>
        <v>265.10908410105151</v>
      </c>
      <c r="DN31" s="19">
        <f>BR31*DM31</f>
        <v>1.9194623167326452</v>
      </c>
      <c r="DO31" s="19">
        <f>DL31*DJ31</f>
        <v>0</v>
      </c>
      <c r="DP31" s="13" t="str">
        <f>""</f>
        <v/>
      </c>
      <c r="DQ31" s="10">
        <f>CW31*(1/25)+CX31*4-CY31</f>
        <v>1.4528478834132702E-3</v>
      </c>
      <c r="DR31" s="10">
        <f>DN31*6+DM31*0.1+DJ31*1-DO31*2</f>
        <v>62.437224102157643</v>
      </c>
      <c r="DS31" s="10">
        <f>DD31*0.1+DE31*6-DF31*2</f>
        <v>9.695502671354192E-2</v>
      </c>
      <c r="DT31" s="33">
        <f t="shared" si="25"/>
        <v>62.535631976754601</v>
      </c>
      <c r="DZ31" t="str">
        <v>NYG</v>
      </c>
      <c r="EA31" t="str">
        <v>New York Giants</v>
      </c>
      <c r="EB31" t="s">
        <v>351</v>
      </c>
      <c r="EC31" t="str">
        <v>Theo Johnson</v>
      </c>
      <c r="ED31" s="10">
        <v>62.535631976754601</v>
      </c>
      <c r="EE31">
        <v>1.4106760928481264E-4</v>
      </c>
      <c r="EF31">
        <v>2.2214436156850495E-2</v>
      </c>
      <c r="EG31">
        <v>9.3390106258231832E-3</v>
      </c>
      <c r="EH31">
        <v>0.42837635696710685</v>
      </c>
      <c r="EI31">
        <v>1.9194623167326452</v>
      </c>
      <c r="EJ31">
        <v>265.10908410105151</v>
      </c>
      <c r="EK31">
        <v>0</v>
      </c>
      <c r="EL31">
        <v>9.5833636905393027E-4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2.8015763526189429E-5</v>
      </c>
      <c r="U32" s="5">
        <f t="shared" si="6"/>
        <v>3.958351344428319E-4</v>
      </c>
      <c r="V32" s="5">
        <f t="shared" si="6"/>
        <v>4.31115606913915E-2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2</v>
      </c>
      <c r="AU32" s="13">
        <v>1</v>
      </c>
      <c r="AV32" s="13">
        <v>0</v>
      </c>
      <c r="AW32" s="13">
        <v>0.5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0</v>
      </c>
      <c r="BH32" s="13">
        <f t="shared" si="12"/>
        <v>2.0081081081081082</v>
      </c>
      <c r="BI32" s="13">
        <f t="shared" si="13"/>
        <v>0.90540540540540537</v>
      </c>
      <c r="BJ32" s="13">
        <f t="shared" si="14"/>
        <v>2.7027027027027024E-3</v>
      </c>
      <c r="BK32" s="13">
        <f t="shared" si="15"/>
        <v>0.45259740259740261</v>
      </c>
      <c r="BL32" s="55" cm="1">
        <f t="array" ref="BL32:BQ32">_xlfn.XLOOKUP(CR32,Receiving[Player Name],Receiving[[Rep Conv %]:[Yards per Target]],{0,0,0,0,0,0})</f>
        <v>0.84705882352941175</v>
      </c>
      <c r="BM32" s="13">
        <v>9.2916666666666661</v>
      </c>
      <c r="BN32" s="13">
        <v>3.5294117647058823E-2</v>
      </c>
      <c r="BO32" s="13">
        <v>1.3888888888888888E-2</v>
      </c>
      <c r="BP32" s="13">
        <v>4.4843049327354259E-3</v>
      </c>
      <c r="BQ32" s="13">
        <v>7.8705882352941172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0.8333435611718949</v>
      </c>
      <c r="CG32" s="13">
        <f>IF($CE32=1,BT32,BZ32*BM32+(1-BZ32)*BT32)</f>
        <v>9.3648847889139528</v>
      </c>
      <c r="CH32" s="13">
        <f>IF($CE32=1,BU32,CA32*BN32+(1-CA32)*BU32)</f>
        <v>3.6958025488850313E-2</v>
      </c>
      <c r="CI32" s="13">
        <f>IF($CE32=1,BV32,CB32*BO32+(1-CB32)*BV32)</f>
        <v>1.3112310667096358E-2</v>
      </c>
      <c r="CJ32" s="13">
        <f>IF($CE32=1,BW32,CC32*BP32+(1-CC32)*BW32)</f>
        <v>4.7656841102437768E-3</v>
      </c>
      <c r="CK32" s="13">
        <f>IF($CE32=1,BX32,CD32*BQ32+(1-CD32)*BX32)</f>
        <v>7.2243930920740835</v>
      </c>
      <c r="CL32" s="56">
        <f>V32*$CS$3</f>
        <v>23.878732674714257</v>
      </c>
      <c r="CM32" s="10">
        <f t="shared" si="17"/>
        <v>19.899188123418067</v>
      </c>
      <c r="CN32" s="5">
        <f t="shared" si="18"/>
        <v>5.3492546741542989E-2</v>
      </c>
      <c r="CO32" s="19">
        <f t="shared" si="19"/>
        <v>19.150964262210362</v>
      </c>
      <c r="CP32" s="65"/>
      <c r="CR32" t="str">
        <v>Daniel Bellinger</v>
      </c>
      <c r="CS32" s="10">
        <f>T32*$CS$3</f>
        <v>1.5517437021329392E-2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7.0533804642406329E-4</v>
      </c>
      <c r="CY32" s="19">
        <f>AA32*CS32</f>
        <v>0</v>
      </c>
      <c r="CZ32" s="13" t="str">
        <f>""</f>
        <v/>
      </c>
      <c r="DA32" s="10">
        <f>$CS$4*U32</f>
        <v>0.17729222827497709</v>
      </c>
      <c r="DB32" s="5">
        <f t="shared" si="23"/>
        <v>3.9583513444283201E-4</v>
      </c>
      <c r="DC32" s="77">
        <f t="shared" si="5"/>
        <v>2.0081081081081082</v>
      </c>
      <c r="DD32" s="10">
        <f>DC32*DA32</f>
        <v>0.35602196110353512</v>
      </c>
      <c r="DE32" s="22">
        <f>AX32*DD32</f>
        <v>7.7616162136315715E-3</v>
      </c>
      <c r="DF32" s="19">
        <f>DA32*BJ32</f>
        <v>4.7916818452696508E-4</v>
      </c>
      <c r="DG32" s="13" t="str">
        <f>""</f>
        <v/>
      </c>
      <c r="DH32" s="20">
        <f>V32*$CS$3</f>
        <v>23.878732674714257</v>
      </c>
      <c r="DI32" s="5">
        <f t="shared" si="24"/>
        <v>4.31115606913915E-2</v>
      </c>
      <c r="DJ32" s="20">
        <f>CO32</f>
        <v>19.150964262210362</v>
      </c>
      <c r="DK32" s="77">
        <v>7.2243930920740835</v>
      </c>
      <c r="DL32" s="77">
        <f>BO32</f>
        <v>1.3888888888888888E-2</v>
      </c>
      <c r="DM32" s="10">
        <f>DK32*DH32</f>
        <v>172.50935138268937</v>
      </c>
      <c r="DN32" s="19">
        <f>BR32*DM32</f>
        <v>1.2490149116763123</v>
      </c>
      <c r="DO32" s="19">
        <f>DL32*DJ32</f>
        <v>0.26598561475292171</v>
      </c>
      <c r="DP32" s="13" t="str">
        <f>""</f>
        <v/>
      </c>
      <c r="DQ32" s="10">
        <f>CW32*(1/25)+CX32*4-CY32</f>
        <v>2.8213521856962531E-3</v>
      </c>
      <c r="DR32" s="10">
        <f>DN32*6+DM32*0.1+DJ32*1-DO32*2</f>
        <v>43.364017641031339</v>
      </c>
      <c r="DS32" s="10">
        <f>DD32*0.1+DE32*6-DF32*2</f>
        <v>8.1213557023089022E-2</v>
      </c>
      <c r="DT32" s="33">
        <f t="shared" si="25"/>
        <v>43.448052550240128</v>
      </c>
      <c r="DZ32" t="str">
        <v>NYG</v>
      </c>
      <c r="EA32" t="str">
        <v>New York Giants</v>
      </c>
      <c r="EB32" t="s">
        <v>351</v>
      </c>
      <c r="EC32" t="str">
        <v>Daniel Bellinger</v>
      </c>
      <c r="ED32" s="10">
        <v>43.448052550240128</v>
      </c>
      <c r="EE32">
        <v>7.0533804642406329E-4</v>
      </c>
      <c r="EF32">
        <v>0</v>
      </c>
      <c r="EG32">
        <v>7.7616162136315715E-3</v>
      </c>
      <c r="EH32">
        <v>0.35602196110353512</v>
      </c>
      <c r="EI32">
        <v>1.2490149116763123</v>
      </c>
      <c r="EJ32">
        <v>172.50935138268937</v>
      </c>
      <c r="EK32">
        <v>0</v>
      </c>
      <c r="EL32">
        <v>0.26646478293744869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1.2147686776275225E-4</v>
      </c>
      <c r="V33" s="5">
        <f t="shared" si="6"/>
        <v>1.8295711367427376E-2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0.69696969696969702</v>
      </c>
      <c r="BM33" s="13">
        <v>9.1739130434782616</v>
      </c>
      <c r="BN33" s="13">
        <v>6.0606060606060608E-2</v>
      </c>
      <c r="BO33" s="13">
        <v>0</v>
      </c>
      <c r="BP33" s="13">
        <v>9.4786729857819912E-3</v>
      </c>
      <c r="BQ33" s="13">
        <v>6.3939393939393936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10.133671660923303</v>
      </c>
      <c r="CM33" s="10">
        <f t="shared" si="17"/>
        <v>7.0433811377257687</v>
      </c>
      <c r="CN33" s="5">
        <f t="shared" si="18"/>
        <v>1.8933857622306888E-2</v>
      </c>
      <c r="CO33" s="19">
        <f t="shared" si="19"/>
        <v>6.77854491435117</v>
      </c>
      <c r="CP33" s="65"/>
      <c r="CR33" t="str">
        <v>Chris Manhertz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5.4408774501126363E-2</v>
      </c>
      <c r="DB33" s="5">
        <f t="shared" si="23"/>
        <v>1.2147686776275228E-4</v>
      </c>
      <c r="DC33" s="77">
        <f t="shared" si="5"/>
        <v>4.7272727272727275</v>
      </c>
      <c r="DD33" s="10">
        <f>DC33*DA33</f>
        <v>0.25720511582350647</v>
      </c>
      <c r="DE33" s="22">
        <f>AX33*DD33</f>
        <v>5.6073153212707573E-3</v>
      </c>
      <c r="DF33" s="19">
        <f>DA33*BJ33</f>
        <v>0</v>
      </c>
      <c r="DG33" s="13" t="str">
        <f>""</f>
        <v/>
      </c>
      <c r="DH33" s="20">
        <f>V33*$CS$3</f>
        <v>10.133671660923303</v>
      </c>
      <c r="DI33" s="5">
        <f t="shared" si="24"/>
        <v>1.8295711367427376E-2</v>
      </c>
      <c r="DJ33" s="20">
        <f>CO33</f>
        <v>6.77854491435117</v>
      </c>
      <c r="DK33" s="77">
        <v>1.4387510008006406</v>
      </c>
      <c r="DL33" s="77">
        <f>BO33</f>
        <v>0</v>
      </c>
      <c r="DM33" s="10">
        <f>DK33*DH33</f>
        <v>14.579830243938492</v>
      </c>
      <c r="DN33" s="19">
        <f>BR33*DM33</f>
        <v>0.10556196077736692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8.8698997034092208</v>
      </c>
      <c r="DS33" s="10">
        <f>DD33*0.1+DE33*6-DF33*2</f>
        <v>5.936440350997519E-2</v>
      </c>
      <c r="DT33" s="33">
        <f t="shared" si="25"/>
        <v>8.9292641069191969</v>
      </c>
      <c r="DZ33" t="str">
        <v>NYG</v>
      </c>
      <c r="EA33" t="str">
        <v>New York Giants</v>
      </c>
      <c r="EB33" t="s">
        <v>351</v>
      </c>
      <c r="EC33" t="str">
        <v>Chris Manhertz</v>
      </c>
      <c r="ED33" s="10">
        <v>8.9292641069191969</v>
      </c>
      <c r="EE33">
        <v>0</v>
      </c>
      <c r="EF33">
        <v>0</v>
      </c>
      <c r="EG33">
        <v>5.6073153212707573E-3</v>
      </c>
      <c r="EH33">
        <v>0.25720511582350647</v>
      </c>
      <c r="EI33">
        <v>0.10556196077736692</v>
      </c>
      <c r="EJ33">
        <v>14.579830243938492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0.11519607843137254</v>
      </c>
      <c r="J34" s="5">
        <v>0</v>
      </c>
      <c r="K34" s="5">
        <v>0</v>
      </c>
      <c r="L34" s="5">
        <v>0</v>
      </c>
      <c r="M34" s="5"/>
      <c r="N34" s="10">
        <f t="shared" si="0"/>
        <v>0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4.8906271436952202E-5</v>
      </c>
      <c r="V34" s="5">
        <f t="shared" si="6"/>
        <v>7.0638501900897486E-3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0.57746478873239437</v>
      </c>
      <c r="BM34" s="13">
        <v>11.317073170731707</v>
      </c>
      <c r="BN34" s="13">
        <v>2.8169014084507043E-2</v>
      </c>
      <c r="BO34" s="13">
        <v>0</v>
      </c>
      <c r="BP34" s="13">
        <v>4.3103448275862068E-3</v>
      </c>
      <c r="BQ34" s="13">
        <v>6.535211267605634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3.9125419641108867</v>
      </c>
      <c r="CM34" s="10">
        <f t="shared" si="17"/>
        <v>2.6305601290617875</v>
      </c>
      <c r="CN34" s="5">
        <f t="shared" si="18"/>
        <v>7.0714121494574048E-3</v>
      </c>
      <c r="CO34" s="19">
        <f t="shared" si="19"/>
        <v>2.5316491662276128</v>
      </c>
      <c r="CP34" s="65"/>
      <c r="CR34" t="str">
        <v>Greg Dulcich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2.1904831292661263E-2</v>
      </c>
      <c r="DB34" s="5">
        <f t="shared" si="23"/>
        <v>4.8906271436952216E-5</v>
      </c>
      <c r="DC34" s="77">
        <f t="shared" si="5"/>
        <v>8.6666666666666679</v>
      </c>
      <c r="DD34" s="10">
        <f>DC34*DA34</f>
        <v>0.18984187120306431</v>
      </c>
      <c r="DE34" s="22">
        <f>AX34*DD34</f>
        <v>4.1387327371284165E-3</v>
      </c>
      <c r="DF34" s="19">
        <f>DA34*BJ34</f>
        <v>0</v>
      </c>
      <c r="DG34" s="13" t="str">
        <f>""</f>
        <v/>
      </c>
      <c r="DH34" s="20">
        <f>V34*$CS$3</f>
        <v>3.9125419641108867</v>
      </c>
      <c r="DI34" s="5">
        <f t="shared" si="24"/>
        <v>7.0638501900897486E-3</v>
      </c>
      <c r="DJ34" s="20">
        <f>CO34</f>
        <v>2.5316491662276128</v>
      </c>
      <c r="DK34" s="77">
        <v>1.4873417721518989</v>
      </c>
      <c r="DL34" s="77">
        <f>BO34</f>
        <v>0</v>
      </c>
      <c r="DM34" s="10">
        <f>DK34*DH34</f>
        <v>5.8192870985193572</v>
      </c>
      <c r="DN34" s="19">
        <f>BR34*DM34</f>
        <v>4.2133231057441746E-2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3.3663772624241992</v>
      </c>
      <c r="DS34" s="10">
        <f>DD34*0.1+DE34*6-DF34*2</f>
        <v>4.381658354307693E-2</v>
      </c>
      <c r="DT34" s="33">
        <f t="shared" si="25"/>
        <v>3.4101938459672763</v>
      </c>
      <c r="DZ34" t="str">
        <v>NYG</v>
      </c>
      <c r="EA34" t="str">
        <v>New York Giants</v>
      </c>
      <c r="EB34" t="s">
        <v>351</v>
      </c>
      <c r="EC34" t="str">
        <v>Greg Dulcich</v>
      </c>
      <c r="ED34" s="10">
        <v>3.4101938459672763</v>
      </c>
      <c r="EE34">
        <v>0</v>
      </c>
      <c r="EF34">
        <v>0</v>
      </c>
      <c r="EG34">
        <v>4.1387327371284165E-3</v>
      </c>
      <c r="EH34">
        <v>0.18984187120306431</v>
      </c>
      <c r="EI34">
        <v>4.2133231057441746E-2</v>
      </c>
      <c r="EJ34">
        <v>5.8192870985193572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7.470870273650514E-5</v>
      </c>
      <c r="U35" s="5">
        <f t="shared" si="6"/>
        <v>2.208670322959132E-4</v>
      </c>
      <c r="V35" s="5">
        <f t="shared" si="6"/>
        <v>4.1234074033433986E-3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2.2838825946989081</v>
      </c>
      <c r="CM35" s="10">
        <f t="shared" si="17"/>
        <v>1.4380001522178312</v>
      </c>
      <c r="CN35" s="5">
        <f t="shared" si="18"/>
        <v>3.8655994344982043E-3</v>
      </c>
      <c r="CO35" s="19">
        <f t="shared" si="19"/>
        <v>1.3839303067730573</v>
      </c>
      <c r="CP35" s="65"/>
      <c r="CR35" t="str">
        <v>All Other</v>
      </c>
      <c r="CS35" s="10">
        <f>T35*$CS$3</f>
        <v>4.1379832056878375E-2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1.8809014571308353E-3</v>
      </c>
      <c r="CY35" s="19">
        <f>AA35*CS35</f>
        <v>0</v>
      </c>
      <c r="CZ35" s="13" t="str">
        <f>""</f>
        <v/>
      </c>
      <c r="DA35" s="10">
        <f>$CS$4*U35</f>
        <v>9.8925044547502491E-2</v>
      </c>
      <c r="DB35" s="5">
        <f t="shared" si="23"/>
        <v>2.2086703229591328E-4</v>
      </c>
      <c r="DC35" s="77">
        <f t="shared" si="5"/>
        <v>1.5</v>
      </c>
      <c r="DD35" s="10">
        <f>DC35*DA35</f>
        <v>0.14838756682125373</v>
      </c>
      <c r="DE35" s="22">
        <f>AX35*DD35</f>
        <v>3.2349896084254365E-3</v>
      </c>
      <c r="DF35" s="19">
        <f>DA35*BJ35</f>
        <v>0</v>
      </c>
      <c r="DG35" s="13" t="str">
        <f>""</f>
        <v/>
      </c>
      <c r="DH35" s="20">
        <f>V35*$CS$3</f>
        <v>2.2838825946989081</v>
      </c>
      <c r="DI35" s="5">
        <f t="shared" si="24"/>
        <v>4.1234074033433986E-3</v>
      </c>
      <c r="DJ35" s="20">
        <f>CO35</f>
        <v>1.3839303067730573</v>
      </c>
      <c r="DK35" s="77">
        <v>1.588235294117647</v>
      </c>
      <c r="DL35" s="77">
        <f>BO35</f>
        <v>0</v>
      </c>
      <c r="DM35" s="10">
        <f>DK35*DH35</f>
        <v>3.6273429445217951</v>
      </c>
      <c r="DN35" s="19">
        <f>BR35*DM35</f>
        <v>2.6262955550861881E-2</v>
      </c>
      <c r="DO35" s="19">
        <f>DL35*DJ35</f>
        <v>0</v>
      </c>
      <c r="DP35" s="13" t="str">
        <f>""</f>
        <v/>
      </c>
      <c r="DQ35" s="10">
        <f>CW35*(1/25)+CX35*4-CY35</f>
        <v>7.5236058285233411E-3</v>
      </c>
      <c r="DR35" s="10">
        <f>DN35*6+DM35*0.1+DJ35*1-DO35*2</f>
        <v>1.904242334530408</v>
      </c>
      <c r="DS35" s="10">
        <f>DD35*0.1+DE35*6-DF35*2</f>
        <v>3.4248694332677992E-2</v>
      </c>
      <c r="DT35" s="33">
        <f t="shared" si="25"/>
        <v>1.9460146346916094</v>
      </c>
      <c r="DZ35" t="str">
        <v>NYG</v>
      </c>
      <c r="EA35" t="str">
        <v>New York Giants</v>
      </c>
      <c r="EB35" t="s">
        <v>351</v>
      </c>
      <c r="EC35" t="str">
        <v>All Other</v>
      </c>
      <c r="ED35" s="10">
        <v>1.9460146346916094</v>
      </c>
      <c r="EE35">
        <v>1.8809014571308353E-3</v>
      </c>
      <c r="EF35">
        <v>0</v>
      </c>
      <c r="EG35">
        <v>3.2349896084254365E-3</v>
      </c>
      <c r="EH35">
        <v>0.14838756682125373</v>
      </c>
      <c r="EI35">
        <v>2.6262955550861881E-2</v>
      </c>
      <c r="EJ35">
        <v>3.6273429445217951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3" priority="1">
      <formula>$CR10=""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164B-C56E-4A75-8686-189CEDA43814}">
  <sheetPr>
    <tabColor theme="6"/>
  </sheetPr>
  <dimension ref="A1:EL83"/>
  <sheetViews>
    <sheetView topLeftCell="CJ1" zoomScaleNormal="100" workbookViewId="0">
      <pane xSplit="9" ySplit="8" topLeftCell="CS9" activePane="bottomRight" state="frozen"/>
      <selection activeCell="DA12" sqref="DA12"/>
      <selection pane="topRight" activeCell="DA12" sqref="DA12"/>
      <selection pane="bottomLeft" activeCell="DA12" sqref="DA12"/>
      <selection pane="bottomRight"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243</v>
      </c>
      <c r="CV1" s="115" t="e" vm="17">
        <f>_xlfn.IMAGE(_xlfn.XLOOKUP(CS1,Teams[team_abbr],Teams[team_logo_wikipedia]))</f>
        <v>#VALUE!</v>
      </c>
      <c r="CW1" s="115"/>
      <c r="CX1" s="115"/>
      <c r="CY1" s="116" t="e" vm="18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New Orleans Saints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545.14117647058822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484.41176470588238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35.54117647058824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0.65111146776807416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0.85053512328159009</v>
      </c>
      <c r="G10" s="5">
        <v>7.8688830360039153E-2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0.85650836711751066</v>
      </c>
      <c r="Q10" s="5">
        <f t="shared" si="1"/>
        <v>8.0615632341806298E-2</v>
      </c>
      <c r="R10" s="5">
        <f t="shared" si="1"/>
        <v>2.3157987082006591E-5</v>
      </c>
      <c r="S10" s="5"/>
      <c r="T10" s="5">
        <f>P10/SUM(P$10:P$35)</f>
        <v>0.85125871839154377</v>
      </c>
      <c r="U10" s="5">
        <f>Q10/SUM(Q$10:Q$35)</f>
        <v>7.0070383417243892E-2</v>
      </c>
      <c r="V10" s="5">
        <f>R10/SUM(R$10:R$35)</f>
        <v>1.9726813096683764E-5</v>
      </c>
      <c r="X10" s="5" cm="1">
        <f t="array" ref="X10:AB10">_xlfn.XLOOKUP(CR10,passingRates[Player Name],passingRates[[Comp. %]:[Yds per Att]],{0,0,0,0,0})</f>
        <v>0.66270783847980996</v>
      </c>
      <c r="Y10" s="13">
        <v>11.207885304659499</v>
      </c>
      <c r="Z10" s="13">
        <v>6.8697729988052569E-2</v>
      </c>
      <c r="AA10" s="13">
        <v>2.0190023752969122E-2</v>
      </c>
      <c r="AB10" s="13">
        <v>7.4275534441805222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0.66230860511555056</v>
      </c>
      <c r="AP10" s="52">
        <f>IF($AN10,AE10,Y10*AJ10+(1-AJ10)*AE10)</f>
        <v>11.200424055266673</v>
      </c>
      <c r="AQ10" s="52">
        <f>IF($AN10,AF10,Z10*AK10+(1-AK10)*AF10)</f>
        <v>6.8823253468979176E-2</v>
      </c>
      <c r="AR10" s="52">
        <f>IF($AN10,AG10,AA10*AL10+(1-AL10)*AG10)</f>
        <v>2.0244727326450756E-2</v>
      </c>
      <c r="AS10" s="52">
        <f>IF($AN10,AH10,AB10*AM10+(1-AM10)*AH10)</f>
        <v>7.4181938295605647</v>
      </c>
      <c r="AT10" s="56" cm="1">
        <f t="array" ref="AT10:AW10">_xlfn.XLOOKUP(CR10,rushingRates[player_display_name],rushingRates[[Yards per Carry]:[TD per Yard]],{0,0,0,0})</f>
        <v>3.1437908496732025</v>
      </c>
      <c r="AU10" s="13">
        <v>2.6143790849673203E-2</v>
      </c>
      <c r="AV10" s="13">
        <v>1.3071895424836602E-2</v>
      </c>
      <c r="AW10" s="13">
        <v>8.3160083160083165E-3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3.216002271155574</v>
      </c>
      <c r="BI10" s="13">
        <f>IF($BG10=1,AZ10,AU10*BD10+(1-BD10)*AZ10)</f>
        <v>2.7321108995966223E-2</v>
      </c>
      <c r="BJ10" s="13">
        <f>IF($BG10=1,BA10,AV10*BE10+(1-BE10)*BA10)</f>
        <v>1.3198654107806384E-2</v>
      </c>
      <c r="BK10" s="13">
        <f>IF($BG10=1,BB10,AW10*BF10+(1-BF10)*BB10)</f>
        <v>8.4417286605880919E-3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1.0753898099541595E-2</v>
      </c>
      <c r="CM10" s="10">
        <f>CL10*CF10</f>
        <v>8.2722293073396892E-3</v>
      </c>
      <c r="CN10" s="5">
        <f>CM10/SUM($CM$10:$CM$35)</f>
        <v>2.2633409065318814E-5</v>
      </c>
      <c r="CO10" s="19">
        <f>CN10*(SUM($CU$10:$CU$35))</f>
        <v>8.0336758470319607E-3</v>
      </c>
      <c r="CP10" s="65"/>
      <c r="CR10" t="str" cm="1">
        <f t="array" ref="CR10:CR14">_xlfn.VSTACK(_xlfn.MAP(_xlfn.TAKE(_xlfn.TEXTSPLIT(_xlfn.TEXTAFTER(_xlfn.XLOOKUP($CS$2,DepthChart[Column1],DepthChart[Column2]),"QB: "),,", "),4),_xlfn.LAMBDA(_xlpm.x,IFERROR(_xlfn.TEXTBEFORE(_xlpm.x," ("),_xlpm.x))),"All Other")</f>
        <v>Derek Carr</v>
      </c>
      <c r="CS10" s="10">
        <f>T10*$CS$3</f>
        <v>464.05617922481133</v>
      </c>
      <c r="CT10" s="18">
        <f>AO10</f>
        <v>0.66230860511555056</v>
      </c>
      <c r="CU10" s="110">
        <f>CT10*CS10</f>
        <v>307.34840075763674</v>
      </c>
      <c r="CV10" s="113">
        <f>AS10</f>
        <v>7.4181938295605647</v>
      </c>
      <c r="CW10" s="10">
        <f>CV10*CS10</f>
        <v>3442.4586852949469</v>
      </c>
      <c r="CX10" s="22">
        <f>CS10*AC10</f>
        <v>20.462158594490937</v>
      </c>
      <c r="CY10" s="19">
        <f>AA10*CS10</f>
        <v>9.3693052812610365</v>
      </c>
      <c r="CZ10" s="13" t="str">
        <f>""</f>
        <v/>
      </c>
      <c r="DA10" s="10">
        <f>$CS$4*U10</f>
        <v>33.942918084764912</v>
      </c>
      <c r="DB10" s="5">
        <f>DA10/SUM($DA$10:$DA$35)</f>
        <v>7.0070383417243892E-2</v>
      </c>
      <c r="DC10" s="77">
        <f>BH10</f>
        <v>3.216002271155574</v>
      </c>
      <c r="DD10" s="10">
        <f>DC10*DA10</f>
        <v>109.16050165025156</v>
      </c>
      <c r="DE10" s="22">
        <f>AX10*DD10</f>
        <v>1.1918560131477196</v>
      </c>
      <c r="DF10" s="19">
        <f>DA10*BJ10</f>
        <v>0.448000835210418</v>
      </c>
      <c r="DG10" s="13" t="str">
        <f>""</f>
        <v/>
      </c>
      <c r="DH10" s="20">
        <f>V10*$CS$3</f>
        <v>1.0753898099541595E-2</v>
      </c>
      <c r="DI10" s="5">
        <f>DH10/SUM($DH$10:$DH$35)</f>
        <v>1.972681309668376E-5</v>
      </c>
      <c r="DJ10" s="20">
        <f t="shared" ref="DJ10:DJ35" si="5">CO10</f>
        <v>8.0336758470319607E-3</v>
      </c>
      <c r="DK10" s="77" cm="1">
        <f t="array" ref="DK10:DK35">CK10:CK35</f>
        <v>1.3</v>
      </c>
      <c r="DL10" s="77">
        <f>CI10</f>
        <v>0</v>
      </c>
      <c r="DM10" s="10">
        <f>DK10*DH10</f>
        <v>1.3980067529404073E-2</v>
      </c>
      <c r="DN10" s="19">
        <f>BR10*DM10</f>
        <v>4.0983911323985879E-4</v>
      </c>
      <c r="DO10" s="19">
        <f>DL10*DJ10</f>
        <v>0</v>
      </c>
      <c r="DP10" s="13" t="str">
        <f>""</f>
        <v/>
      </c>
      <c r="DQ10" s="10">
        <f>CW10*(1/25)+CX10*4-CY10</f>
        <v>210.17767650850058</v>
      </c>
      <c r="DR10" s="10">
        <f>DN10*6+DM10*0.1+DJ10*1-DO10*2</f>
        <v>1.189071727941152E-2</v>
      </c>
      <c r="DS10" s="10">
        <f>DD10*0.1+DE10*6-DF10*2</f>
        <v>17.171184573490635</v>
      </c>
      <c r="DT10" s="33">
        <f>SUM(DQ10:DS10)</f>
        <v>227.36075179927064</v>
      </c>
      <c r="DZ10" t="str" cm="1">
        <f t="array" ref="DZ10:DZ35">_xlfn.EXPAND(CS1,ROWS($CS$10:$CS$35),,CS1)</f>
        <v>NO</v>
      </c>
      <c r="EA10" t="str" cm="1">
        <f t="array" ref="EA10:EA35">_xlfn.EXPAND(CS2,ROWS($CS$10:$CS$35),,CS2)</f>
        <v>New Orleans Saints</v>
      </c>
      <c r="EB10" t="s">
        <v>348</v>
      </c>
      <c r="EC10" t="str" cm="1">
        <f t="array" ref="EC10:EC35">CR10:CR35</f>
        <v>Derek Carr</v>
      </c>
      <c r="ED10" s="10" cm="1">
        <f t="array" ref="ED10:ED35">DT10:DT35</f>
        <v>227.36075179927064</v>
      </c>
      <c r="EE10" s="22" cm="1">
        <f t="array" ref="EE10:EE35">CX10:CX35</f>
        <v>20.462158594490937</v>
      </c>
      <c r="EF10" s="10" cm="1">
        <f t="array" ref="EF10:EF35">CW10:CW35</f>
        <v>3442.4586852949469</v>
      </c>
      <c r="EG10" s="10" cm="1">
        <f t="array" ref="EG10:EG35">DE10:DE35</f>
        <v>1.1918560131477196</v>
      </c>
      <c r="EH10" s="10" cm="1">
        <f t="array" ref="EH10:EH35">DD10:DD35</f>
        <v>109.16050165025156</v>
      </c>
      <c r="EI10" s="19" cm="1">
        <f t="array" ref="EI10:EI35">DN10:DN35</f>
        <v>4.0983911323985879E-4</v>
      </c>
      <c r="EJ10" s="10" cm="1">
        <f t="array" ref="EJ10:EJ35">DM10:DM35</f>
        <v>1.3980067529404073E-2</v>
      </c>
      <c r="EK10" s="19" cm="1">
        <f t="array" ref="EK10:EK35">CY10:CY35</f>
        <v>9.3693052812610365</v>
      </c>
      <c r="EL10" s="19" cm="1">
        <f t="array" ref="EL10:EL35">DF10:DF35+DO10:DO35</f>
        <v>0.448000835210418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0.43181818181818182</v>
      </c>
      <c r="G11" s="5">
        <v>4.7619047619047616E-2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2.411818181818182E-2</v>
      </c>
      <c r="Q11" s="5">
        <f t="shared" si="1"/>
        <v>2.8959746537694207E-2</v>
      </c>
      <c r="R11" s="5">
        <f t="shared" si="1"/>
        <v>4.0480251615986561E-4</v>
      </c>
      <c r="S11" s="5"/>
      <c r="T11" s="5">
        <f t="shared" ref="T11:V35" si="6">P11/SUM(P$10:P$35)</f>
        <v>2.3970358414096983E-2</v>
      </c>
      <c r="U11" s="5">
        <f t="shared" si="6"/>
        <v>2.5171551529344079E-2</v>
      </c>
      <c r="V11" s="5">
        <f t="shared" si="6"/>
        <v>3.4482546125770851E-4</v>
      </c>
      <c r="X11" s="5" cm="1">
        <f t="array" ref="X11:AB11">_xlfn.XLOOKUP(CR11,passingRates[Player Name],passingRates[[Comp. %]:[Yds per Att]],{0,0,0,0,0})</f>
        <v>0.57017543859649122</v>
      </c>
      <c r="Y11" s="13">
        <v>10.13076923076923</v>
      </c>
      <c r="Z11" s="13">
        <v>3.0769230769230771E-2</v>
      </c>
      <c r="AA11" s="13">
        <v>2.1929824561403508E-2</v>
      </c>
      <c r="AB11" s="13">
        <v>5.7763157894736841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0.62592848469622731</v>
      </c>
      <c r="AP11" s="52">
        <f>IF($AN11,AE11,Y11*AJ11+(1-AJ11)*AE11)</f>
        <v>10.450107692307691</v>
      </c>
      <c r="AQ11" s="52">
        <f>IF($AN11,AF11,Z11*AK11+(1-AK11)*AF11)</f>
        <v>5.4404120879120881E-2</v>
      </c>
      <c r="AR11" s="52">
        <f>IF($AN11,AG11,AA11*AL11+(1-AL11)*AG11)</f>
        <v>2.7095789892392075E-2</v>
      </c>
      <c r="AS11" s="52">
        <f>IF($AN11,AH11,AB11*AM11+(1-AM11)*AH11)</f>
        <v>6.541199912071348</v>
      </c>
      <c r="AT11" s="56" cm="1">
        <f t="array" ref="AT11:AW11">_xlfn.XLOOKUP(CR11,rushingRates[player_display_name],rushingRates[[Yards per Carry]:[TD per Yard]],{0,0,0,0})</f>
        <v>8.1111111111111107</v>
      </c>
      <c r="AU11" s="13">
        <v>0</v>
      </c>
      <c r="AV11" s="13">
        <v>0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3.8629861111111108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0.18797855762704047</v>
      </c>
      <c r="CM11" s="10">
        <f t="shared" ref="CM11:CM35" si="17">CL11*CF11</f>
        <v>0.12716196545358618</v>
      </c>
      <c r="CN11" s="5">
        <f t="shared" ref="CN11:CN35" si="18">CM11/SUM($CM$10:$CM$35)</f>
        <v>3.479242021382676E-4</v>
      </c>
      <c r="CO11" s="19">
        <f t="shared" ref="CO11:CO35" si="19">CN11*(SUM($CU$10:$CU$35))</f>
        <v>0.12349488542576713</v>
      </c>
      <c r="CP11" s="65"/>
      <c r="CR11" t="str">
        <v>Spencer Rattler</v>
      </c>
      <c r="CS11" s="10">
        <f>T11*$CS$3</f>
        <v>13.067229386282493</v>
      </c>
      <c r="CT11" s="18">
        <f>AO11</f>
        <v>0.62592848469622731</v>
      </c>
      <c r="CU11" s="20">
        <f t="shared" ref="CU11:CU35" si="20">CT11*CS11</f>
        <v>8.1791510889338142</v>
      </c>
      <c r="CV11" s="21">
        <f t="shared" ref="CV11:CV35" si="21">AS11</f>
        <v>6.541199912071348</v>
      </c>
      <c r="CW11" s="10">
        <f t="shared" ref="CW11:CW35" si="22">CV11*CS11</f>
        <v>85.475359712567183</v>
      </c>
      <c r="CX11" s="10">
        <f>CS11*AC11</f>
        <v>0.57618825492068537</v>
      </c>
      <c r="CY11" s="19">
        <f>AA11*CS11</f>
        <v>0.28656204794479151</v>
      </c>
      <c r="CZ11" s="13" t="str">
        <f>""</f>
        <v/>
      </c>
      <c r="DA11" s="10">
        <f>$CS$4*U11</f>
        <v>12.193395696714617</v>
      </c>
      <c r="DB11" s="5">
        <f t="shared" ref="DB11:DB35" si="23">DA11/SUM($DA$10:$DA$35)</f>
        <v>2.5171551529344079E-2</v>
      </c>
      <c r="DC11" s="77">
        <f>BH11</f>
        <v>3.8629861111111108</v>
      </c>
      <c r="DD11" s="10">
        <f>DC11*DA11</f>
        <v>47.102918223690551</v>
      </c>
      <c r="DE11" s="22">
        <f>AX11*DD11</f>
        <v>0.51428763584819526</v>
      </c>
      <c r="DF11" s="19">
        <f>DA11*BJ11</f>
        <v>0.18861658968355424</v>
      </c>
      <c r="DG11" s="13" t="str">
        <f>""</f>
        <v/>
      </c>
      <c r="DH11" s="20">
        <f>V11*$CS$3</f>
        <v>0.18797855762704047</v>
      </c>
      <c r="DI11" s="5">
        <f t="shared" ref="DI11:DI35" si="24">DH11/SUM($DH$10:$DH$35)</f>
        <v>3.4482546125770845E-4</v>
      </c>
      <c r="DJ11" s="20">
        <f t="shared" si="5"/>
        <v>0.12349488542576713</v>
      </c>
      <c r="DK11" s="77">
        <v>1.4782608695652175</v>
      </c>
      <c r="DL11" s="77">
        <f t="shared" ref="DL11:DL35" si="25">BO11</f>
        <v>0</v>
      </c>
      <c r="DM11" s="10">
        <f>DK11*DH11</f>
        <v>0.2778813460573642</v>
      </c>
      <c r="DN11" s="19">
        <f>BR11*DM11</f>
        <v>8.1463586792061161E-3</v>
      </c>
      <c r="DO11" s="19">
        <f>DL11*DJ11</f>
        <v>0</v>
      </c>
      <c r="DP11" s="13" t="str">
        <f>""</f>
        <v/>
      </c>
      <c r="DQ11" s="10">
        <f>CW11*(1/25)+CX11*4-CY11</f>
        <v>5.4372053602406378</v>
      </c>
      <c r="DR11" s="10">
        <f>DN11*6+DM11*0.1+DJ11*1-DO11*2</f>
        <v>0.20016117210674025</v>
      </c>
      <c r="DS11" s="10">
        <f>DD11*0.1+DE11*6-DF11*2</f>
        <v>7.4187844580911184</v>
      </c>
      <c r="DT11" s="33">
        <f t="shared" ref="DT11:DT35" si="26">SUM(DQ11:DS11)</f>
        <v>13.056150990438496</v>
      </c>
      <c r="DZ11" t="str">
        <v>NO</v>
      </c>
      <c r="EA11" t="str">
        <v>New Orleans Saints</v>
      </c>
      <c r="EB11" t="s">
        <v>348</v>
      </c>
      <c r="EC11" t="str">
        <v>Spencer Rattler</v>
      </c>
      <c r="ED11" s="10">
        <v>13.056150990438496</v>
      </c>
      <c r="EE11">
        <v>0.57618825492068537</v>
      </c>
      <c r="EF11">
        <v>85.475359712567183</v>
      </c>
      <c r="EG11">
        <v>0.51428763584819526</v>
      </c>
      <c r="EH11">
        <v>47.102918223690551</v>
      </c>
      <c r="EI11">
        <v>8.1463586792061161E-3</v>
      </c>
      <c r="EJ11">
        <v>0.2778813460573642</v>
      </c>
      <c r="EK11">
        <v>0.28656204794479151</v>
      </c>
      <c r="EL11">
        <v>0.18861658968355424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3.3129029093487473E-3</v>
      </c>
      <c r="U12" s="5">
        <f t="shared" si="6"/>
        <v>1.1199778208386709E-2</v>
      </c>
      <c r="V12" s="5">
        <f t="shared" si="6"/>
        <v>2.1873112234715173E-5</v>
      </c>
      <c r="X12" s="5" cm="1">
        <f t="array" ref="X12:AB12">_xlfn.XLOOKUP(CR12,passingRates[Player Name],passingRates[[Comp. %]:[Yds per Att]],{0,0,0,0,0})</f>
        <v>0.46153846153846156</v>
      </c>
      <c r="Y12" s="13">
        <v>12.555555555555555</v>
      </c>
      <c r="Z12" s="13">
        <v>5.5555555555555552E-2</v>
      </c>
      <c r="AA12" s="13">
        <v>2.564102564102564E-2</v>
      </c>
      <c r="AB12" s="13">
        <v>5.7948717948717947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2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1.1923934136705847E-2</v>
      </c>
      <c r="CM12" s="10">
        <f t="shared" si="17"/>
        <v>1.1923934136705847E-2</v>
      </c>
      <c r="CN12" s="5">
        <f t="shared" si="18"/>
        <v>3.262473378784691E-5</v>
      </c>
      <c r="CO12" s="19">
        <f t="shared" si="19"/>
        <v>1.1580073293019031E-2</v>
      </c>
      <c r="CP12" s="65"/>
      <c r="CR12" t="str">
        <v>Jake Haener</v>
      </c>
      <c r="CS12" s="10">
        <f>T12*$CS$3</f>
        <v>1.8059997895352107</v>
      </c>
      <c r="CT12" s="18">
        <f>AO12</f>
        <v>0.60354446997046274</v>
      </c>
      <c r="CU12" s="20">
        <f t="shared" si="20"/>
        <v>1.0900011857417959</v>
      </c>
      <c r="CV12" s="21">
        <f t="shared" si="21"/>
        <v>6.2527075812274369</v>
      </c>
      <c r="CW12" s="10">
        <f t="shared" si="22"/>
        <v>11.292388575721967</v>
      </c>
      <c r="CX12" s="10">
        <f>CS12*AC12</f>
        <v>7.9634009349510482E-2</v>
      </c>
      <c r="CY12" s="19">
        <f>AA12*CS12</f>
        <v>4.6307686911159246E-2</v>
      </c>
      <c r="CZ12" s="13" t="str">
        <f>""</f>
        <v/>
      </c>
      <c r="DA12" s="10">
        <f>$CS$4*U12</f>
        <v>5.4253043262390914</v>
      </c>
      <c r="DB12" s="5">
        <f t="shared" si="23"/>
        <v>1.1199778208386709E-2</v>
      </c>
      <c r="DC12" s="77">
        <f>BH12</f>
        <v>3.9164785553047405</v>
      </c>
      <c r="DD12" s="10">
        <f>DC12*DA12</f>
        <v>21.248088049717435</v>
      </c>
      <c r="DE12" s="22">
        <f>AX12*DD12</f>
        <v>0.23199473369120016</v>
      </c>
      <c r="DF12" s="19">
        <f>DA12*BJ12</f>
        <v>6.1233683140396067E-2</v>
      </c>
      <c r="DG12" s="13" t="str">
        <f>""</f>
        <v/>
      </c>
      <c r="DH12" s="20">
        <f>V12*$CS$3</f>
        <v>1.1923934136705847E-2</v>
      </c>
      <c r="DI12" s="5">
        <f t="shared" si="24"/>
        <v>2.1873112234715169E-5</v>
      </c>
      <c r="DJ12" s="20">
        <f t="shared" si="5"/>
        <v>1.1580073293019031E-2</v>
      </c>
      <c r="DK12" s="77">
        <v>1</v>
      </c>
      <c r="DL12" s="77">
        <f t="shared" si="25"/>
        <v>0</v>
      </c>
      <c r="DM12" s="10">
        <f>DK12*DH12</f>
        <v>1.1923934136705847E-2</v>
      </c>
      <c r="DN12" s="19">
        <f>BR12*DM12</f>
        <v>3.495615870695525E-4</v>
      </c>
      <c r="DO12" s="19">
        <f>DL12*DJ12</f>
        <v>0</v>
      </c>
      <c r="DP12" s="13" t="str">
        <f>""</f>
        <v/>
      </c>
      <c r="DQ12" s="10">
        <f>CW12*(1/25)+CX12*4-CY12</f>
        <v>0.72392389351576136</v>
      </c>
      <c r="DR12" s="10">
        <f>DN12*6+DM12*0.1+DJ12*1-DO12*2</f>
        <v>1.486983622910693E-2</v>
      </c>
      <c r="DS12" s="10">
        <f>DD12*0.1+DE12*6-DF12*2</f>
        <v>3.3943098408381522</v>
      </c>
      <c r="DT12" s="33">
        <f t="shared" si="26"/>
        <v>4.133103570583021</v>
      </c>
      <c r="DZ12" t="str">
        <v>NO</v>
      </c>
      <c r="EA12" t="str">
        <v>New Orleans Saints</v>
      </c>
      <c r="EB12" t="s">
        <v>348</v>
      </c>
      <c r="EC12" t="str">
        <v>Jake Haener</v>
      </c>
      <c r="ED12" s="10">
        <v>4.133103570583021</v>
      </c>
      <c r="EE12">
        <v>7.9634009349510482E-2</v>
      </c>
      <c r="EF12">
        <v>11.292388575721967</v>
      </c>
      <c r="EG12">
        <v>0.23199473369120016</v>
      </c>
      <c r="EH12">
        <v>21.248088049717435</v>
      </c>
      <c r="EI12">
        <v>3.495615870695525E-4</v>
      </c>
      <c r="EJ12">
        <v>1.1923934136705847E-2</v>
      </c>
      <c r="EK12">
        <v>4.6307686911159246E-2</v>
      </c>
      <c r="EL12">
        <v>6.1233683140396067E-2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3.3129029093487473E-3</v>
      </c>
      <c r="U13" s="5">
        <f t="shared" si="6"/>
        <v>8.0030519477536331E-3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0.53488372093023251</v>
      </c>
      <c r="Y13" s="13">
        <v>9.5217391304347831</v>
      </c>
      <c r="Z13" s="13">
        <v>0</v>
      </c>
      <c r="AA13" s="13">
        <v>0</v>
      </c>
      <c r="AB13" s="13">
        <v>5.0930232558139537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0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3.6666666666666665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0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Ben DiNucci</v>
      </c>
      <c r="CS13" s="10">
        <f>T13*$CS$3</f>
        <v>1.8059997895352107</v>
      </c>
      <c r="CT13" s="18">
        <f>AO13</f>
        <v>0.55531914893617018</v>
      </c>
      <c r="CU13" s="20">
        <f t="shared" si="20"/>
        <v>1.0029062661035957</v>
      </c>
      <c r="CV13" s="21">
        <f t="shared" si="21"/>
        <v>6.3808510638297875</v>
      </c>
      <c r="CW13" s="10">
        <f t="shared" si="22"/>
        <v>11.523815678332122</v>
      </c>
      <c r="CX13" s="10">
        <f>CS13*AC13</f>
        <v>7.9634009349510482E-2</v>
      </c>
      <c r="CY13" s="19">
        <f>AA13*CS13</f>
        <v>0</v>
      </c>
      <c r="CZ13" s="13" t="str">
        <f>""</f>
        <v/>
      </c>
      <c r="DA13" s="10">
        <f>$CS$4*U13</f>
        <v>3.8767725170441865</v>
      </c>
      <c r="DB13" s="5">
        <f t="shared" si="23"/>
        <v>8.0030519477536331E-3</v>
      </c>
      <c r="DC13" s="77">
        <f>BH13</f>
        <v>3.6753246753246751</v>
      </c>
      <c r="DD13" s="10">
        <f>DC13*DA13</f>
        <v>14.248397692513048</v>
      </c>
      <c r="DE13" s="22">
        <f>AX13*DD13</f>
        <v>0.15556944325844105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 t="shared" si="5"/>
        <v>0</v>
      </c>
      <c r="DK13" s="77">
        <v>0</v>
      </c>
      <c r="DL13" s="77">
        <f t="shared" si="25"/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0.77948866453132681</v>
      </c>
      <c r="DR13" s="10">
        <f>DN13*6+DM13*0.1+DJ13*1-DO13*2</f>
        <v>0</v>
      </c>
      <c r="DS13" s="10">
        <f>DD13*0.1+DE13*6-DF13*2</f>
        <v>2.3582564288019512</v>
      </c>
      <c r="DT13" s="33">
        <f t="shared" si="26"/>
        <v>3.1377450933332778</v>
      </c>
      <c r="DZ13" t="str">
        <v>NO</v>
      </c>
      <c r="EA13" t="str">
        <v>New Orleans Saints</v>
      </c>
      <c r="EB13" t="s">
        <v>348</v>
      </c>
      <c r="EC13" t="str">
        <v>Ben DiNucci</v>
      </c>
      <c r="ED13" s="10">
        <v>3.1377450933332778</v>
      </c>
      <c r="EE13">
        <v>7.9634009349510482E-2</v>
      </c>
      <c r="EF13">
        <v>11.523815678332122</v>
      </c>
      <c r="EG13">
        <v>0.15556944325844105</v>
      </c>
      <c r="EH13">
        <v>14.248397692513048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3.3129029093487473E-3</v>
      </c>
      <c r="U14" s="5">
        <f t="shared" si="6"/>
        <v>1.3095903187233218E-2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R14" t="str">
        <v>All Other</v>
      </c>
      <c r="CS14" s="10">
        <f>T14*$CS$3</f>
        <v>1.8059997895352107</v>
      </c>
      <c r="CT14" s="18">
        <f>AO14</f>
        <v>0.5</v>
      </c>
      <c r="CU14" s="20">
        <f t="shared" si="20"/>
        <v>0.90299989476760534</v>
      </c>
      <c r="CV14" s="21">
        <f t="shared" si="21"/>
        <v>6.384615384615385</v>
      </c>
      <c r="CW14" s="10">
        <f t="shared" si="22"/>
        <v>11.530614040878653</v>
      </c>
      <c r="CX14" s="10">
        <f>CS14*AC14</f>
        <v>7.9634009349510482E-2</v>
      </c>
      <c r="CY14" s="19">
        <f>AA14*CS14</f>
        <v>0</v>
      </c>
      <c r="CZ14" s="13" t="str">
        <f>""</f>
        <v/>
      </c>
      <c r="DA14" s="10">
        <f>$CS$4*U14</f>
        <v>6.3438095733450321</v>
      </c>
      <c r="DB14" s="5">
        <f t="shared" si="23"/>
        <v>1.3095903187233218E-2</v>
      </c>
      <c r="DC14" s="77">
        <f>BH14</f>
        <v>4.7142857142857144</v>
      </c>
      <c r="DD14" s="10">
        <f>DC14*DA14</f>
        <v>29.906530845769439</v>
      </c>
      <c r="DE14" s="22">
        <f>AX14*DD14</f>
        <v>0.32653091623856528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 t="shared" si="5"/>
        <v>0</v>
      </c>
      <c r="DK14" s="77">
        <v>0</v>
      </c>
      <c r="DL14" s="77">
        <f t="shared" si="25"/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0.77976059903318806</v>
      </c>
      <c r="DR14" s="10">
        <f>DN14*6+DM14*0.1+DJ14*1-DO14*2</f>
        <v>0</v>
      </c>
      <c r="DS14" s="10">
        <f>DD14*0.1+DE14*6-DF14*2</f>
        <v>4.9498385820083364</v>
      </c>
      <c r="DT14" s="33">
        <f t="shared" si="26"/>
        <v>5.7295991810415243</v>
      </c>
      <c r="DZ14" t="str">
        <v>NO</v>
      </c>
      <c r="EA14" t="str">
        <v>New Orleans Saints</v>
      </c>
      <c r="EB14" t="s">
        <v>348</v>
      </c>
      <c r="EC14" t="str">
        <v>All Other</v>
      </c>
      <c r="ED14" s="10">
        <v>5.7295991810415243</v>
      </c>
      <c r="EE14">
        <v>7.9634009349510482E-2</v>
      </c>
      <c r="EF14">
        <v>11.530614040878653</v>
      </c>
      <c r="EG14">
        <v>0.32653091623856528</v>
      </c>
      <c r="EH14">
        <v>29.906530845769439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>BH15</f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 t="shared" si="5"/>
        <v>0</v>
      </c>
      <c r="DK15" s="77">
        <v>0</v>
      </c>
      <c r="DL15" s="77">
        <f t="shared" si="25"/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6"/>
        <v>0</v>
      </c>
      <c r="DZ15" t="str">
        <v>NO</v>
      </c>
      <c r="EA15" t="str">
        <v>New Orleans Saints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>BH16</f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 t="shared" si="5"/>
        <v>0</v>
      </c>
      <c r="DK16" s="77">
        <v>0</v>
      </c>
      <c r="DL16" s="77">
        <f t="shared" si="25"/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6"/>
        <v>0</v>
      </c>
      <c r="DZ16" t="str">
        <v>NO</v>
      </c>
      <c r="EA16" t="str">
        <v>New Orleans Saints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0.5165360951916339</v>
      </c>
      <c r="H17" s="5">
        <v>0.21442295861726865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0.5099967069275213</v>
      </c>
      <c r="R17" s="5">
        <f t="shared" si="1"/>
        <v>0.2024136828269458</v>
      </c>
      <c r="S17" s="5"/>
      <c r="T17" s="5">
        <f t="shared" si="6"/>
        <v>1.9772352954604891E-5</v>
      </c>
      <c r="U17" s="5">
        <f t="shared" si="6"/>
        <v>0.44328455608244471</v>
      </c>
      <c r="V17" s="5">
        <f t="shared" si="6"/>
        <v>0.17242331447887677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4.1446769790718836</v>
      </c>
      <c r="AU17" s="13">
        <v>3.0937215650591446E-2</v>
      </c>
      <c r="AV17" s="13">
        <v>1.8198362147406734E-3</v>
      </c>
      <c r="AW17" s="117">
        <v>7.4643249176728869E-3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4.1711831599814895</v>
      </c>
      <c r="BI17" s="13">
        <f t="shared" si="13"/>
        <v>3.126369923820406E-2</v>
      </c>
      <c r="BJ17" s="13">
        <f t="shared" si="14"/>
        <v>2.0433869444116443E-3</v>
      </c>
      <c r="BK17" s="13">
        <f t="shared" si="15"/>
        <v>7.4934950901379416E-3</v>
      </c>
      <c r="BL17" s="55" cm="1">
        <f t="array" ref="BL17:BQ17">_xlfn.XLOOKUP(CR17,Receiving[Player Name],Receiving[[Rep Conv %]:[Yards per Target]],{0,0,0,0,0,0})</f>
        <v>0.77188940092165903</v>
      </c>
      <c r="BM17" s="13">
        <v>8.1522388059701498</v>
      </c>
      <c r="BN17" s="13">
        <v>3.4562211981566823E-2</v>
      </c>
      <c r="BO17" s="13">
        <v>5.9701492537313433E-3</v>
      </c>
      <c r="BP17" s="13">
        <v>5.4924935920908089E-3</v>
      </c>
      <c r="BQ17" s="13">
        <v>6.2926267281105988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0.77263071388249571</v>
      </c>
      <c r="CG17" s="13">
        <f>IF($CE17=1,BT17,BZ17*BM17+(1-BZ17)*BT17)</f>
        <v>8.073186169314976</v>
      </c>
      <c r="CH17" s="13">
        <f>IF($CE17=1,BU17,CA17*BN17+(1-CA17)*BU17)</f>
        <v>3.4203057382931737E-2</v>
      </c>
      <c r="CI17" s="13">
        <f>IF($CE17=1,BV17,CB17*BO17+(1-CB17)*BV17)</f>
        <v>6.0678031490367232E-3</v>
      </c>
      <c r="CJ17" s="13">
        <f>IF($CE17=1,BW17,CC17*BP17+(1-CC17)*BW17)</f>
        <v>5.4830849140465546E-3</v>
      </c>
      <c r="CK17" s="13">
        <f>IF($CE17=1,BX17,CD17*BQ17+(1-CD17)*BX17)</f>
        <v>5.7916839260588278</v>
      </c>
      <c r="CL17" s="56">
        <f>V17*$CS$3</f>
        <v>93.995048505973088</v>
      </c>
      <c r="CM17" s="10">
        <f t="shared" si="17"/>
        <v>72.623461428589792</v>
      </c>
      <c r="CN17" s="5">
        <f t="shared" si="18"/>
        <v>0.1987029673844096</v>
      </c>
      <c r="CO17" s="19">
        <f t="shared" si="19"/>
        <v>70.529155603684359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Alvin Kamara</v>
      </c>
      <c r="CS17" s="10">
        <f>T17*$CS$3</f>
        <v>1.0778723751265021E-2</v>
      </c>
      <c r="CT17" s="18">
        <f>AO17</f>
        <v>0.52941176470588236</v>
      </c>
      <c r="CU17" s="20">
        <f t="shared" si="20"/>
        <v>5.7063831624344233E-3</v>
      </c>
      <c r="CV17" s="21">
        <f t="shared" si="21"/>
        <v>4.1764705882352944</v>
      </c>
      <c r="CW17" s="10">
        <f t="shared" si="22"/>
        <v>4.5017022725871561E-2</v>
      </c>
      <c r="CX17" s="10">
        <f>CS17*AC17</f>
        <v>3.9195359095509173E-3</v>
      </c>
      <c r="CY17" s="19">
        <f>AA17*CS17</f>
        <v>0</v>
      </c>
      <c r="CZ17" s="13" t="str">
        <f>""</f>
        <v/>
      </c>
      <c r="DA17" s="111">
        <f>$CS$4*U17</f>
        <v>214.73225407876072</v>
      </c>
      <c r="DB17" s="5">
        <f t="shared" si="23"/>
        <v>0.44328455608244471</v>
      </c>
      <c r="DC17" s="77">
        <f>BH17</f>
        <v>4.1711831599814895</v>
      </c>
      <c r="DD17" s="111">
        <f>DC17*DA17</f>
        <v>895.68756211819323</v>
      </c>
      <c r="DE17" s="22">
        <f>AX17*DD17</f>
        <v>6.5338391098825239</v>
      </c>
      <c r="DF17" s="19">
        <f>DA17*BJ17</f>
        <v>0.43878108452862369</v>
      </c>
      <c r="DG17" s="13" t="str">
        <f>""</f>
        <v/>
      </c>
      <c r="DH17" s="110">
        <f>V17*$CS$3</f>
        <v>93.995048505973088</v>
      </c>
      <c r="DI17" s="112">
        <f t="shared" si="24"/>
        <v>0.17242331447887674</v>
      </c>
      <c r="DJ17" s="110">
        <f t="shared" si="5"/>
        <v>70.529155603684359</v>
      </c>
      <c r="DK17" s="77">
        <v>5.7916839260588278</v>
      </c>
      <c r="DL17" s="77">
        <f t="shared" si="25"/>
        <v>5.9701492537313433E-3</v>
      </c>
      <c r="DM17" s="10">
        <f>DK17*DH17</f>
        <v>544.3896115611642</v>
      </c>
      <c r="DN17" s="19">
        <f>BR17*DM17</f>
        <v>2.8274562085383694</v>
      </c>
      <c r="DO17" s="19">
        <f>DL17*DJ17</f>
        <v>0.42106958569363795</v>
      </c>
      <c r="DP17" s="13" t="str">
        <f>""</f>
        <v/>
      </c>
      <c r="DQ17" s="10">
        <f>CW17*(1/25)+CX17*4-CY17</f>
        <v>1.7478824547238533E-2</v>
      </c>
      <c r="DR17" s="10">
        <f>DN17*6+DM17*0.1+DJ17*1-DO17*2</f>
        <v>141.09071483964371</v>
      </c>
      <c r="DS17" s="10">
        <f>DD17*0.1+DE17*6-DF17*2</f>
        <v>127.89422870205725</v>
      </c>
      <c r="DT17" s="33">
        <f t="shared" si="26"/>
        <v>269.0024223662482</v>
      </c>
      <c r="DZ17" t="str">
        <v>NO</v>
      </c>
      <c r="EA17" t="str">
        <v>New Orleans Saints</v>
      </c>
      <c r="EB17" t="s">
        <v>349</v>
      </c>
      <c r="EC17" t="str">
        <v>Alvin Kamara</v>
      </c>
      <c r="ED17" s="10">
        <v>269.0024223662482</v>
      </c>
      <c r="EE17">
        <v>3.9195359095509173E-3</v>
      </c>
      <c r="EF17">
        <v>4.5017022725871561E-2</v>
      </c>
      <c r="EG17">
        <v>6.5338391098825239</v>
      </c>
      <c r="EH17">
        <v>895.68756211819323</v>
      </c>
      <c r="EI17">
        <v>2.8274562085383694</v>
      </c>
      <c r="EJ17">
        <v>544.3896115611642</v>
      </c>
      <c r="EK17">
        <v>0</v>
      </c>
      <c r="EL17">
        <v>0.85985067022226169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0.9</v>
      </c>
      <c r="K18" s="5">
        <v>0.9</v>
      </c>
      <c r="L18" s="5">
        <v>0.9</v>
      </c>
      <c r="M18" s="5"/>
      <c r="N18" s="10">
        <f t="shared" si="0"/>
        <v>1</v>
      </c>
      <c r="O18" s="10"/>
      <c r="P18" s="5">
        <f t="shared" si="1"/>
        <v>2.4867859467006131E-5</v>
      </c>
      <c r="Q18" s="5">
        <f t="shared" si="1"/>
        <v>0.2064685913115816</v>
      </c>
      <c r="R18" s="5">
        <f t="shared" si="1"/>
        <v>5.6362977790360612E-2</v>
      </c>
      <c r="S18" s="5"/>
      <c r="T18" s="5">
        <f t="shared" si="6"/>
        <v>2.4715441193256119E-5</v>
      </c>
      <c r="U18" s="5">
        <f t="shared" si="6"/>
        <v>0.17946064474790663</v>
      </c>
      <c r="V18" s="5">
        <f t="shared" si="6"/>
        <v>4.8012028183005678E-2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3.8</v>
      </c>
      <c r="AU18" s="13">
        <v>2.5000000000000001E-2</v>
      </c>
      <c r="AV18" s="13">
        <v>0</v>
      </c>
      <c r="AW18" s="13">
        <v>6.5789473684210523E-3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3.8449478759447482</v>
      </c>
      <c r="BI18" s="13">
        <f t="shared" si="13"/>
        <v>2.549713317696117E-2</v>
      </c>
      <c r="BJ18" s="13">
        <f t="shared" si="14"/>
        <v>4.2350794891842571E-4</v>
      </c>
      <c r="BK18" s="13">
        <f t="shared" si="15"/>
        <v>6.6263469386272904E-3</v>
      </c>
      <c r="BL18" s="55" cm="1">
        <f t="array" ref="BL18:BQ18">_xlfn.XLOOKUP(CR18,Receiving[Player Name],Receiving[[Rep Conv %]:[Yards per Target]],{0,0,0,0,0,0})</f>
        <v>0.78947368421052633</v>
      </c>
      <c r="BM18" s="13">
        <v>10</v>
      </c>
      <c r="BN18" s="13">
        <v>0</v>
      </c>
      <c r="BO18" s="13">
        <v>0</v>
      </c>
      <c r="BP18" s="13">
        <v>0</v>
      </c>
      <c r="BQ18" s="13">
        <v>7.8947368421052628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0.7884234923592166</v>
      </c>
      <c r="CG18" s="13">
        <f>IF($CE18=1,BT18,BZ18*BM18+(1-BZ18)*BT18)</f>
        <v>9.7462537192318095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7.233637515481969</v>
      </c>
      <c r="CL18" s="56">
        <f>V18*$CS$3</f>
        <v>26.173333528422752</v>
      </c>
      <c r="CM18" s="10">
        <f t="shared" si="17"/>
        <v>20.635671027161642</v>
      </c>
      <c r="CN18" s="5">
        <f t="shared" si="18"/>
        <v>5.6460666930581022E-2</v>
      </c>
      <c r="CO18" s="19">
        <f t="shared" si="19"/>
        <v>20.040582261315464</v>
      </c>
      <c r="CP18" s="65"/>
      <c r="CR18" t="str">
        <v>Kendre Miller</v>
      </c>
      <c r="CS18" s="10">
        <f>T18*$CS$3</f>
        <v>1.3473404689081279E-2</v>
      </c>
      <c r="CT18" s="18">
        <f>AO18</f>
        <v>0.66666666666666674</v>
      </c>
      <c r="CU18" s="20">
        <f t="shared" si="20"/>
        <v>8.9822697927208536E-3</v>
      </c>
      <c r="CV18" s="21">
        <f t="shared" si="21"/>
        <v>6.666666666666667</v>
      </c>
      <c r="CW18" s="10">
        <f t="shared" si="22"/>
        <v>8.9822697927208539E-2</v>
      </c>
      <c r="CX18" s="10">
        <f>CS18*AC18</f>
        <v>4.899419886938647E-3</v>
      </c>
      <c r="CY18" s="19">
        <f>AA18*CS18</f>
        <v>0</v>
      </c>
      <c r="CZ18" s="13" t="str">
        <f>""</f>
        <v/>
      </c>
      <c r="DA18" s="10">
        <f>$CS$4*U18</f>
        <v>86.932847617588891</v>
      </c>
      <c r="DB18" s="5">
        <f t="shared" si="23"/>
        <v>0.17946064474790663</v>
      </c>
      <c r="DC18" s="77">
        <f>BH18</f>
        <v>3.8449478759447482</v>
      </c>
      <c r="DD18" s="10">
        <f>DC18*DA18</f>
        <v>334.25226779707685</v>
      </c>
      <c r="DE18" s="22">
        <f>AX18*DD18</f>
        <v>2.4382950397733421</v>
      </c>
      <c r="DF18" s="19">
        <f>DA18*BJ18</f>
        <v>3.6816751988163122E-2</v>
      </c>
      <c r="DG18" s="13" t="str">
        <f>""</f>
        <v/>
      </c>
      <c r="DH18" s="20">
        <f>V18*$CS$3</f>
        <v>26.173333528422752</v>
      </c>
      <c r="DI18" s="5">
        <f t="shared" si="24"/>
        <v>4.8012028183005664E-2</v>
      </c>
      <c r="DJ18" s="20">
        <f t="shared" si="5"/>
        <v>20.040582261315464</v>
      </c>
      <c r="DK18" s="77">
        <v>7.233637515481969</v>
      </c>
      <c r="DL18" s="77">
        <f t="shared" si="25"/>
        <v>0</v>
      </c>
      <c r="DM18" s="10">
        <f>DK18*DH18</f>
        <v>189.32840731642088</v>
      </c>
      <c r="DN18" s="19">
        <f>BR18*DM18</f>
        <v>0.98333577524440052</v>
      </c>
      <c r="DO18" s="19">
        <f>DL18*DJ18</f>
        <v>0</v>
      </c>
      <c r="DP18" s="13" t="str">
        <f>""</f>
        <v/>
      </c>
      <c r="DQ18" s="10">
        <f>CW18*(1/25)+CX18*4-CY18</f>
        <v>2.319058746484293E-2</v>
      </c>
      <c r="DR18" s="10">
        <f>DN18*6+DM18*0.1+DJ18*1-DO18*2</f>
        <v>44.873437644423959</v>
      </c>
      <c r="DS18" s="10">
        <f>DD18*0.1+DE18*6-DF18*2</f>
        <v>47.981363514371409</v>
      </c>
      <c r="DT18" s="33">
        <f t="shared" si="26"/>
        <v>92.877991746260221</v>
      </c>
      <c r="DZ18" t="str">
        <v>NO</v>
      </c>
      <c r="EA18" t="str">
        <v>New Orleans Saints</v>
      </c>
      <c r="EB18" t="s">
        <v>349</v>
      </c>
      <c r="EC18" t="str">
        <v>Kendre Miller</v>
      </c>
      <c r="ED18" s="10">
        <v>92.877991746260221</v>
      </c>
      <c r="EE18">
        <v>4.899419886938647E-3</v>
      </c>
      <c r="EF18">
        <v>8.9822697927208539E-2</v>
      </c>
      <c r="EG18">
        <v>2.4382950397733421</v>
      </c>
      <c r="EH18">
        <v>334.25226779707685</v>
      </c>
      <c r="EI18">
        <v>0.98333577524440052</v>
      </c>
      <c r="EJ18">
        <v>189.32840731642088</v>
      </c>
      <c r="EK18">
        <v>0</v>
      </c>
      <c r="EL18">
        <v>3.6816751988163122E-2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2.4715441193256119E-5</v>
      </c>
      <c r="U19" s="5">
        <f t="shared" si="6"/>
        <v>7.0612642274733392E-2</v>
      </c>
      <c r="V19" s="5">
        <f t="shared" si="6"/>
        <v>1.965599889582386E-2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3.5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3.558080808080808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0.6</v>
      </c>
      <c r="BM19" s="13">
        <v>5.916666666666667</v>
      </c>
      <c r="BN19" s="13">
        <v>0</v>
      </c>
      <c r="BO19" s="13">
        <v>0</v>
      </c>
      <c r="BP19" s="13">
        <v>0</v>
      </c>
      <c r="BQ19" s="13">
        <v>3.55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0.61694287184765828</v>
      </c>
      <c r="CG19" s="13">
        <f>IF($CE19=1,BT19,BZ19*BM19+(1-BZ19)*BT19)</f>
        <v>6.0737625418060199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3.3249665551839462</v>
      </c>
      <c r="CL19" s="56">
        <f>V19*$CS$3</f>
        <v>10.715294362774003</v>
      </c>
      <c r="CM19" s="10">
        <f t="shared" si="17"/>
        <v>6.6107244768628171</v>
      </c>
      <c r="CN19" s="5">
        <f t="shared" si="18"/>
        <v>1.8087413409852635E-2</v>
      </c>
      <c r="CO19" s="19">
        <f t="shared" si="19"/>
        <v>6.4200852742360972</v>
      </c>
      <c r="CP19" s="65"/>
      <c r="CR19" t="str">
        <v>Jordan Mims</v>
      </c>
      <c r="CS19" s="10">
        <f>T19*$CS$3</f>
        <v>1.3473404689081279E-2</v>
      </c>
      <c r="CT19" s="18">
        <f>AO19</f>
        <v>0.5</v>
      </c>
      <c r="CU19" s="20">
        <f t="shared" si="20"/>
        <v>6.7367023445406397E-3</v>
      </c>
      <c r="CV19" s="21">
        <f t="shared" si="21"/>
        <v>2</v>
      </c>
      <c r="CW19" s="10">
        <f t="shared" si="22"/>
        <v>2.6946809378162559E-2</v>
      </c>
      <c r="CX19" s="10">
        <f>CS19*AC19</f>
        <v>4.899419886938647E-3</v>
      </c>
      <c r="CY19" s="19">
        <f>AA19*CS19</f>
        <v>0</v>
      </c>
      <c r="CZ19" s="13" t="str">
        <f>""</f>
        <v/>
      </c>
      <c r="DA19" s="10">
        <f>$CS$4*U19</f>
        <v>34.205594654848795</v>
      </c>
      <c r="DB19" s="5">
        <f t="shared" si="23"/>
        <v>7.0612642274733392E-2</v>
      </c>
      <c r="DC19" s="77">
        <f>BH19</f>
        <v>3.558080808080808</v>
      </c>
      <c r="DD19" s="10">
        <f>DC19*DA19</f>
        <v>121.70626987040896</v>
      </c>
      <c r="DE19" s="22">
        <f>AX19*DD19</f>
        <v>0.88781983766372863</v>
      </c>
      <c r="DF19" s="19">
        <f>DA19*BJ19</f>
        <v>1.472670079526525E-2</v>
      </c>
      <c r="DG19" s="13" t="str">
        <f>""</f>
        <v/>
      </c>
      <c r="DH19" s="20">
        <f>V19*$CS$3</f>
        <v>10.715294362774003</v>
      </c>
      <c r="DI19" s="5">
        <f t="shared" si="24"/>
        <v>1.9655998895823857E-2</v>
      </c>
      <c r="DJ19" s="20">
        <f t="shared" si="5"/>
        <v>6.4200852742360972</v>
      </c>
      <c r="DK19" s="77">
        <v>3.3249665551839462</v>
      </c>
      <c r="DL19" s="77">
        <f t="shared" si="25"/>
        <v>0</v>
      </c>
      <c r="DM19" s="10">
        <f>DK19*DH19</f>
        <v>35.627995385174636</v>
      </c>
      <c r="DN19" s="19">
        <f>BR19*DM19</f>
        <v>0.1850450387190577</v>
      </c>
      <c r="DO19" s="19">
        <f>DL19*DJ19</f>
        <v>0</v>
      </c>
      <c r="DP19" s="13" t="str">
        <f>""</f>
        <v/>
      </c>
      <c r="DQ19" s="10">
        <f>CW19*(1/25)+CX19*4-CY19</f>
        <v>2.0675551922881091E-2</v>
      </c>
      <c r="DR19" s="10">
        <f>DN19*6+DM19*0.1+DJ19*1-DO19*2</f>
        <v>11.093155045067906</v>
      </c>
      <c r="DS19" s="10">
        <f>DD19*0.1+DE19*6-DF19*2</f>
        <v>17.468092611432738</v>
      </c>
      <c r="DT19" s="33">
        <f t="shared" si="26"/>
        <v>28.581923208423525</v>
      </c>
      <c r="DZ19" t="str">
        <v>NO</v>
      </c>
      <c r="EA19" t="str">
        <v>New Orleans Saints</v>
      </c>
      <c r="EB19" t="s">
        <v>349</v>
      </c>
      <c r="EC19" t="str">
        <v>Jordan Mims</v>
      </c>
      <c r="ED19" s="10">
        <v>28.581923208423525</v>
      </c>
      <c r="EE19">
        <v>4.899419886938647E-3</v>
      </c>
      <c r="EF19">
        <v>2.6946809378162559E-2</v>
      </c>
      <c r="EG19">
        <v>0.88781983766372863</v>
      </c>
      <c r="EH19">
        <v>121.70626987040896</v>
      </c>
      <c r="EI19">
        <v>0.1850450387190577</v>
      </c>
      <c r="EJ19">
        <v>35.627995385174636</v>
      </c>
      <c r="EK19">
        <v>0</v>
      </c>
      <c r="EL19">
        <v>1.472670079526525E-2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3.019333234834325E-2</v>
      </c>
      <c r="V20" s="5">
        <f t="shared" si="6"/>
        <v>1.1858568556695929E-2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9.5</v>
      </c>
      <c r="AU20" s="13">
        <v>8.3333333333333329E-2</v>
      </c>
      <c r="AV20" s="13">
        <v>8.3333333333333329E-2</v>
      </c>
      <c r="AW20" s="13">
        <v>8.771929824561403E-3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8.9682874354561104</v>
      </c>
      <c r="BI20" s="13">
        <f t="shared" si="13"/>
        <v>7.7581755593803786E-2</v>
      </c>
      <c r="BJ20" s="13">
        <f t="shared" si="14"/>
        <v>7.555938037865749E-2</v>
      </c>
      <c r="BK20" s="13">
        <f t="shared" si="15"/>
        <v>8.5119572926761929E-3</v>
      </c>
      <c r="BL20" s="55" cm="1">
        <f t="array" ref="BL20:BQ20">_xlfn.XLOOKUP(CR20,Receiving[Player Name],Receiving[[Rep Conv %]:[Yards per Target]],{0,0,0,0,0,0})</f>
        <v>0.53333333333333333</v>
      </c>
      <c r="BM20" s="13">
        <v>14.375</v>
      </c>
      <c r="BN20" s="13">
        <v>6.6666666666666666E-2</v>
      </c>
      <c r="BO20" s="13">
        <v>0</v>
      </c>
      <c r="BP20" s="13">
        <v>8.6956521739130436E-3</v>
      </c>
      <c r="BQ20" s="13">
        <v>7.666666666666667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0.55582938388625591</v>
      </c>
      <c r="CG20" s="13">
        <f>IF($CE20=1,BT20,BZ20*BM20+(1-BZ20)*BT20)</f>
        <v>13.667375</v>
      </c>
      <c r="CH20" s="13">
        <f>IF($CE20=1,BU20,CA20*BN20+(1-CA20)*BU20)</f>
        <v>6.2938388625592409E-2</v>
      </c>
      <c r="CI20" s="13">
        <f>IF($CE20=1,BV20,CB20*BO20+(1-CB20)*BV20)</f>
        <v>2.4999999999999995E-4</v>
      </c>
      <c r="CJ20" s="13">
        <f>IF($CE20=1,BW20,CC20*BP20+(1-CC20)*BW20)</f>
        <v>8.3569997840607022E-3</v>
      </c>
      <c r="CK20" s="13">
        <f>IF($CE20=1,BX20,CD20*BQ20+(1-CD20)*BX20)</f>
        <v>7.0318750000000003</v>
      </c>
      <c r="CL20" s="56">
        <f>V20*$CS$3</f>
        <v>6.4645940142543443</v>
      </c>
      <c r="CM20" s="10">
        <f t="shared" si="17"/>
        <v>3.5932113080177701</v>
      </c>
      <c r="CN20" s="5">
        <f t="shared" si="18"/>
        <v>9.8312822784466236E-3</v>
      </c>
      <c r="CO20" s="19">
        <f t="shared" si="19"/>
        <v>3.4895907531107686</v>
      </c>
      <c r="CP20" s="65"/>
      <c r="CR20" t="str">
        <v>Velus Jones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14.626005405212158</v>
      </c>
      <c r="DB20" s="5">
        <f t="shared" si="23"/>
        <v>3.0193332348343253E-2</v>
      </c>
      <c r="DC20" s="77">
        <f>BH20</f>
        <v>8.9682874354561104</v>
      </c>
      <c r="DD20" s="10">
        <f>DC20*DA20</f>
        <v>131.17022050647736</v>
      </c>
      <c r="DE20" s="22">
        <f>AX20*DD20</f>
        <v>0.95685722683290142</v>
      </c>
      <c r="DF20" s="19">
        <f>DA20*BJ20</f>
        <v>1.105131905832726</v>
      </c>
      <c r="DG20" s="13" t="str">
        <f>""</f>
        <v/>
      </c>
      <c r="DH20" s="20">
        <f>V20*$CS$3</f>
        <v>6.4645940142543443</v>
      </c>
      <c r="DI20" s="5">
        <f t="shared" si="24"/>
        <v>1.1858568556695927E-2</v>
      </c>
      <c r="DJ20" s="20">
        <f t="shared" si="5"/>
        <v>3.4895907531107686</v>
      </c>
      <c r="DK20" s="77">
        <v>7.0318750000000003</v>
      </c>
      <c r="DL20" s="77">
        <f t="shared" si="25"/>
        <v>0</v>
      </c>
      <c r="DM20" s="10">
        <f>DK20*DH20</f>
        <v>45.458217033984766</v>
      </c>
      <c r="DN20" s="19">
        <f>BR20*DM20</f>
        <v>0.2361013422229567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9.4520205098469852</v>
      </c>
      <c r="DS20" s="10">
        <f>DD20*0.1+DE20*6-DF20*2</f>
        <v>16.647901599979694</v>
      </c>
      <c r="DT20" s="33">
        <f t="shared" si="26"/>
        <v>26.099922109826679</v>
      </c>
      <c r="DZ20" t="str">
        <v>NO</v>
      </c>
      <c r="EA20" t="str">
        <v>New Orleans Saints</v>
      </c>
      <c r="EB20" t="s">
        <v>349</v>
      </c>
      <c r="EC20" t="str">
        <v>Velus Jones</v>
      </c>
      <c r="ED20" s="10">
        <v>26.099922109826679</v>
      </c>
      <c r="EE20">
        <v>0</v>
      </c>
      <c r="EF20">
        <v>0</v>
      </c>
      <c r="EG20">
        <v>0.95685722683290142</v>
      </c>
      <c r="EH20">
        <v>131.17022050647736</v>
      </c>
      <c r="EI20">
        <v>0.2361013422229567</v>
      </c>
      <c r="EJ20">
        <v>45.458217033984766</v>
      </c>
      <c r="EK20">
        <v>0</v>
      </c>
      <c r="EL20">
        <v>1.105131905832726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1.1384880660258024E-2</v>
      </c>
      <c r="V21" s="5">
        <f t="shared" si="6"/>
        <v>5.7180052496198629E-3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3.1171201088427716</v>
      </c>
      <c r="CM21" s="10">
        <f t="shared" si="17"/>
        <v>2.3145614463953437</v>
      </c>
      <c r="CN21" s="5">
        <f t="shared" si="18"/>
        <v>6.332805109331408E-3</v>
      </c>
      <c r="CO21" s="19">
        <f t="shared" si="19"/>
        <v>2.2478144279534624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5.5149701316014603</v>
      </c>
      <c r="DB21" s="5">
        <f t="shared" si="23"/>
        <v>1.1384880660258024E-2</v>
      </c>
      <c r="DC21" s="77">
        <f>BH21</f>
        <v>3.481420313790256</v>
      </c>
      <c r="DD21" s="10">
        <f>DC21*DA21</f>
        <v>19.199929046103847</v>
      </c>
      <c r="DE21" s="22">
        <f>AX21*DD21</f>
        <v>0.14005915970489802</v>
      </c>
      <c r="DF21" s="19">
        <f>DA21*BJ21</f>
        <v>3.1878440067060462E-2</v>
      </c>
      <c r="DG21" s="13" t="str">
        <f>""</f>
        <v/>
      </c>
      <c r="DH21" s="20">
        <f>V21*$CS$3</f>
        <v>3.1171201088427716</v>
      </c>
      <c r="DI21" s="5">
        <f t="shared" si="24"/>
        <v>5.7180052496198621E-3</v>
      </c>
      <c r="DJ21" s="20">
        <f t="shared" si="5"/>
        <v>2.2478144279534624</v>
      </c>
      <c r="DK21" s="77">
        <v>1.3467432950191571</v>
      </c>
      <c r="DL21" s="77">
        <f t="shared" si="25"/>
        <v>0</v>
      </c>
      <c r="DM21" s="10">
        <f>DK21*DH21</f>
        <v>4.1979606063533881</v>
      </c>
      <c r="DN21" s="19">
        <f>BR21*DM21</f>
        <v>2.1803409777777873E-2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2.7984309472554685</v>
      </c>
      <c r="DS21" s="10">
        <f>DD21*0.1+DE21*6-DF21*2</f>
        <v>2.696590982705652</v>
      </c>
      <c r="DT21" s="33">
        <f t="shared" si="26"/>
        <v>5.4950219299611209</v>
      </c>
      <c r="DZ21" t="str">
        <v>NO</v>
      </c>
      <c r="EA21" t="str">
        <v>New Orleans Saints</v>
      </c>
      <c r="EB21" t="s">
        <v>349</v>
      </c>
      <c r="EC21" t="str">
        <v>All Other</v>
      </c>
      <c r="ED21" s="10">
        <v>5.4950219299611209</v>
      </c>
      <c r="EE21">
        <v>0</v>
      </c>
      <c r="EF21">
        <v>0</v>
      </c>
      <c r="EG21">
        <v>0.14005915970489802</v>
      </c>
      <c r="EH21">
        <v>19.199929046103847</v>
      </c>
      <c r="EI21">
        <v>2.1803409777777873E-2</v>
      </c>
      <c r="EJ21">
        <v>4.1979606063533881</v>
      </c>
      <c r="EK21">
        <v>0</v>
      </c>
      <c r="EL21">
        <v>3.1878440067060462E-2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>BH22</f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 t="shared" si="5"/>
        <v>0</v>
      </c>
      <c r="DK22" s="77">
        <v>0</v>
      </c>
      <c r="DL22" s="77">
        <f t="shared" si="25"/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6"/>
        <v>0</v>
      </c>
      <c r="DZ22" t="str">
        <v>NO</v>
      </c>
      <c r="EA22" t="str">
        <v>New Orleans Saints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>BH23</f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 t="shared" si="5"/>
        <v>0</v>
      </c>
      <c r="DK23" s="77">
        <v>0</v>
      </c>
      <c r="DL23" s="77">
        <f t="shared" si="25"/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6"/>
        <v>0</v>
      </c>
      <c r="DZ23" t="str">
        <v>NO</v>
      </c>
      <c r="EA23" t="str">
        <v>New Orleans Saints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0</v>
      </c>
      <c r="H24" s="5">
        <v>0.29363987163043659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1.0318048575448466E-3</v>
      </c>
      <c r="R24" s="5">
        <f t="shared" si="1"/>
        <v>0.28769395355816663</v>
      </c>
      <c r="S24" s="5"/>
      <c r="T24" s="5">
        <f t="shared" si="6"/>
        <v>4.6959338267186616E-5</v>
      </c>
      <c r="U24" s="5">
        <f t="shared" si="6"/>
        <v>8.9683551291141756E-4</v>
      </c>
      <c r="V24" s="5">
        <f t="shared" si="6"/>
        <v>0.24506814131948382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7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6.8632333767926985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0.63455149501661134</v>
      </c>
      <c r="BM24" s="13">
        <v>13.429319371727749</v>
      </c>
      <c r="BN24" s="13">
        <v>3.3222591362126248E-2</v>
      </c>
      <c r="BO24" s="13">
        <v>1.5706806282722512E-2</v>
      </c>
      <c r="BP24" s="13">
        <v>3.8986354775828458E-3</v>
      </c>
      <c r="BQ24" s="13">
        <v>8.5215946843853825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0.63699218201781549</v>
      </c>
      <c r="CG24" s="13">
        <f>IF($CE24=1,BT24,BZ24*BM24+(1-BZ24)*BT24)</f>
        <v>13.347469472418602</v>
      </c>
      <c r="CH24" s="13">
        <f>IF($CE24=1,BU24,CA24*BN24+(1-CA24)*BU24)</f>
        <v>3.503750956756381E-2</v>
      </c>
      <c r="CI24" s="13">
        <f>IF($CE24=1,BV24,CB24*BO24+(1-CB24)*BV24)</f>
        <v>1.4697923407259249E-2</v>
      </c>
      <c r="CJ24" s="13">
        <f>IF($CE24=1,BW24,CC24*BP24+(1-CC24)*BW24)</f>
        <v>4.126963734053652E-3</v>
      </c>
      <c r="CK24" s="13">
        <f>IF($CE24=1,BX24,CD24*BQ24+(1-CD24)*BX24)</f>
        <v>7.8211898719419191</v>
      </c>
      <c r="CL24" s="56">
        <f>V24*$CS$3</f>
        <v>133.59673487436379</v>
      </c>
      <c r="CM24" s="10">
        <f t="shared" si="17"/>
        <v>85.100075658076577</v>
      </c>
      <c r="CN24" s="5">
        <f t="shared" si="18"/>
        <v>0.23283987330354286</v>
      </c>
      <c r="CO24" s="19">
        <f t="shared" si="19"/>
        <v>82.645970873690175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Chris Olave</v>
      </c>
      <c r="CS24" s="10">
        <f>T24*$CS$3</f>
        <v>2.5599468909254425E-2</v>
      </c>
      <c r="CT24" s="18">
        <f>AO24</f>
        <v>0.57777777777777783</v>
      </c>
      <c r="CU24" s="20">
        <f t="shared" si="20"/>
        <v>1.4790804258680337E-2</v>
      </c>
      <c r="CV24" s="21">
        <f t="shared" si="21"/>
        <v>11.911111111111111</v>
      </c>
      <c r="CW24" s="10">
        <f t="shared" si="22"/>
        <v>0.30491811856356382</v>
      </c>
      <c r="CX24" s="10">
        <f>CS24*AC24</f>
        <v>3.7769708226768825E-3</v>
      </c>
      <c r="CY24" s="19">
        <f>AA24*CS24</f>
        <v>0</v>
      </c>
      <c r="CZ24" s="13" t="str">
        <f>""</f>
        <v/>
      </c>
      <c r="DA24" s="10">
        <f>$CS$4*U24</f>
        <v>0.43443767346032491</v>
      </c>
      <c r="DB24" s="5">
        <f t="shared" si="23"/>
        <v>8.9683551291141746E-4</v>
      </c>
      <c r="DC24" s="77">
        <f>BH24</f>
        <v>6.8632333767926985</v>
      </c>
      <c r="DD24" s="10">
        <f>DC24*DA24</f>
        <v>2.9816471406290694</v>
      </c>
      <c r="DE24" s="22">
        <f>AX24*DD24</f>
        <v>2.3021608713326928E-2</v>
      </c>
      <c r="DF24" s="19">
        <f>DA24*BJ24</f>
        <v>3.9648809833406438E-4</v>
      </c>
      <c r="DG24" s="13" t="str">
        <f>""</f>
        <v/>
      </c>
      <c r="DH24" s="20">
        <f>V24*$CS$3</f>
        <v>133.59673487436379</v>
      </c>
      <c r="DI24" s="5">
        <f t="shared" si="24"/>
        <v>0.24506814131948379</v>
      </c>
      <c r="DJ24" s="20">
        <f t="shared" si="5"/>
        <v>82.645970873690175</v>
      </c>
      <c r="DK24" s="77">
        <v>7.8211898719419191</v>
      </c>
      <c r="DL24" s="77">
        <f t="shared" si="25"/>
        <v>1.5706806282722512E-2</v>
      </c>
      <c r="DM24" s="10">
        <f>DK24*DH24</f>
        <v>1044.8854297238838</v>
      </c>
      <c r="DN24" s="19">
        <f>BR24*DM24</f>
        <v>6.3545066881769641</v>
      </c>
      <c r="DO24" s="19">
        <f>DL24*DJ24</f>
        <v>1.2981042545605785</v>
      </c>
      <c r="DP24" s="13" t="str">
        <f>""</f>
        <v/>
      </c>
      <c r="DQ24" s="10">
        <f>CW24*(1/25)+CX24*4-CY24</f>
        <v>2.7304608033250084E-2</v>
      </c>
      <c r="DR24" s="10">
        <f>DN24*6+DM24*0.1+DJ24*1-DO24*2</f>
        <v>222.66534546601918</v>
      </c>
      <c r="DS24" s="10">
        <f>DD24*0.1+DE24*6-DF24*2</f>
        <v>0.43550139014620043</v>
      </c>
      <c r="DT24" s="33">
        <f t="shared" si="26"/>
        <v>223.12815146419865</v>
      </c>
      <c r="DZ24" t="str">
        <v>NO</v>
      </c>
      <c r="EA24" t="str">
        <v>New Orleans Saints</v>
      </c>
      <c r="EB24" t="s">
        <v>350</v>
      </c>
      <c r="EC24" t="str">
        <v>Chris Olave</v>
      </c>
      <c r="ED24" s="10">
        <v>223.12815146419865</v>
      </c>
      <c r="EE24">
        <v>3.7769708226768825E-3</v>
      </c>
      <c r="EF24">
        <v>0.30491811856356382</v>
      </c>
      <c r="EG24">
        <v>2.3021608713326928E-2</v>
      </c>
      <c r="EH24">
        <v>2.9816471406290694</v>
      </c>
      <c r="EI24">
        <v>6.3545066881769641</v>
      </c>
      <c r="EJ24">
        <v>1044.8854297238838</v>
      </c>
      <c r="EK24">
        <v>0</v>
      </c>
      <c r="EL24">
        <v>1.2985007426589126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5.284869482817982E-3</v>
      </c>
      <c r="H25" s="5">
        <v>0.21394981851993183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5.3415652112402357E-3</v>
      </c>
      <c r="R25" s="5">
        <f t="shared" si="1"/>
        <v>0.2083343327888936</v>
      </c>
      <c r="S25" s="5"/>
      <c r="T25" s="5">
        <f t="shared" si="6"/>
        <v>2.2243897073930503E-5</v>
      </c>
      <c r="U25" s="5">
        <f t="shared" si="6"/>
        <v>4.6428404954123852E-3</v>
      </c>
      <c r="V25" s="5">
        <f t="shared" si="6"/>
        <v>0.1774667387970888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5.0769230769230766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5.1453227232537575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0.64212678936605316</v>
      </c>
      <c r="BM25" s="13">
        <v>12.257961783439491</v>
      </c>
      <c r="BN25" s="13">
        <v>5.3169734151329244E-2</v>
      </c>
      <c r="BO25" s="13">
        <v>0</v>
      </c>
      <c r="BP25" s="13">
        <v>6.7550012990387114E-3</v>
      </c>
      <c r="BQ25" s="13">
        <v>7.8711656441717794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0.64226272185414868</v>
      </c>
      <c r="CG25" s="13">
        <f>IF($CE25=1,BT25,BZ25*BM25+(1-BZ25)*BT25)</f>
        <v>12.326925839013672</v>
      </c>
      <c r="CH25" s="13">
        <f>IF($CE25=1,BU25,CA25*BN25+(1-CA25)*BU25)</f>
        <v>5.3038280417087413E-2</v>
      </c>
      <c r="CI25" s="13">
        <f>IF($CE25=1,BV25,CB25*BO25+(1-CB25)*BV25)</f>
        <v>5.0292397660818696E-4</v>
      </c>
      <c r="CJ25" s="13">
        <f>IF($CE25=1,BW25,CC25*BP25+(1-CC25)*BW25)</f>
        <v>6.7018928151755617E-3</v>
      </c>
      <c r="CK25" s="13">
        <f>IF($CE25=1,BX25,CD25*BQ25+(1-CD25)*BX25)</f>
        <v>7.2394525885265315</v>
      </c>
      <c r="CL25" s="56">
        <f>V25*$CS$3</f>
        <v>96.744426772243571</v>
      </c>
      <c r="CM25" s="10">
        <f t="shared" si="17"/>
        <v>62.135338862960531</v>
      </c>
      <c r="CN25" s="5">
        <f t="shared" si="18"/>
        <v>0.1700067164059138</v>
      </c>
      <c r="CO25" s="19">
        <f t="shared" si="19"/>
        <v>60.343488136578841</v>
      </c>
      <c r="CP25" s="65"/>
      <c r="CR25" t="str">
        <v>Brandin Cooks</v>
      </c>
      <c r="CS25" s="10">
        <f>T25*$CS$3</f>
        <v>1.2126064220173149E-2</v>
      </c>
      <c r="CT25" s="18">
        <f>AO25</f>
        <v>0.4</v>
      </c>
      <c r="CU25" s="20">
        <f t="shared" si="20"/>
        <v>4.8504256880692598E-3</v>
      </c>
      <c r="CV25" s="21">
        <f t="shared" si="21"/>
        <v>5.9</v>
      </c>
      <c r="CW25" s="10">
        <f t="shared" si="22"/>
        <v>7.1543778899021582E-2</v>
      </c>
      <c r="CX25" s="10">
        <f>CS25*AC25</f>
        <v>1.7890914423206285E-3</v>
      </c>
      <c r="CY25" s="19">
        <f>AA25*CS25</f>
        <v>0</v>
      </c>
      <c r="CZ25" s="13" t="str">
        <f>""</f>
        <v/>
      </c>
      <c r="DA25" s="10">
        <f>$CS$4*U25</f>
        <v>2.2490465576306469</v>
      </c>
      <c r="DB25" s="5">
        <f t="shared" si="23"/>
        <v>4.6428404954123852E-3</v>
      </c>
      <c r="DC25" s="77">
        <f>BH25</f>
        <v>5.1453227232537575</v>
      </c>
      <c r="DD25" s="10">
        <f>DC25*DA25</f>
        <v>11.572070358632608</v>
      </c>
      <c r="DE25" s="22">
        <f>AX25*DD25</f>
        <v>8.9349162806475452E-2</v>
      </c>
      <c r="DF25" s="19">
        <f>DA25*BJ25</f>
        <v>1.0340443943129408E-3</v>
      </c>
      <c r="DG25" s="13" t="str">
        <f>""</f>
        <v/>
      </c>
      <c r="DH25" s="20">
        <f>V25*$CS$3</f>
        <v>96.744426772243571</v>
      </c>
      <c r="DI25" s="5">
        <f t="shared" si="24"/>
        <v>0.17746673879708877</v>
      </c>
      <c r="DJ25" s="20">
        <f t="shared" si="5"/>
        <v>60.343488136578841</v>
      </c>
      <c r="DK25" s="77">
        <v>7.2394525885265315</v>
      </c>
      <c r="DL25" s="77">
        <f t="shared" si="25"/>
        <v>0</v>
      </c>
      <c r="DM25" s="10">
        <f>DK25*DH25</f>
        <v>700.37669082183425</v>
      </c>
      <c r="DN25" s="19">
        <f>BR25*DM25</f>
        <v>4.2593649403711895</v>
      </c>
      <c r="DO25" s="19">
        <f>DL25*DJ25</f>
        <v>0</v>
      </c>
      <c r="DP25" s="13" t="str">
        <f>""</f>
        <v/>
      </c>
      <c r="DQ25" s="10">
        <f>CW25*(1/25)+CX25*4-CY25</f>
        <v>1.0018116925243377E-2</v>
      </c>
      <c r="DR25" s="10">
        <f>DN25*6+DM25*0.1+DJ25*1-DO25*2</f>
        <v>155.93734686098941</v>
      </c>
      <c r="DS25" s="10">
        <f>DD25*0.1+DE25*6-DF25*2</f>
        <v>1.6912339239134877</v>
      </c>
      <c r="DT25" s="33">
        <f t="shared" si="26"/>
        <v>157.63859890182815</v>
      </c>
      <c r="DZ25" t="str">
        <v>NO</v>
      </c>
      <c r="EA25" t="str">
        <v>New Orleans Saints</v>
      </c>
      <c r="EB25" t="s">
        <v>350</v>
      </c>
      <c r="EC25" t="str">
        <v>Brandin Cooks</v>
      </c>
      <c r="ED25" s="10">
        <v>157.63859890182815</v>
      </c>
      <c r="EE25">
        <v>1.7890914423206285E-3</v>
      </c>
      <c r="EF25">
        <v>7.1543778899021582E-2</v>
      </c>
      <c r="EG25">
        <v>8.9349162806475452E-2</v>
      </c>
      <c r="EH25">
        <v>11.572070358632608</v>
      </c>
      <c r="EI25">
        <v>4.2593649403711895</v>
      </c>
      <c r="EJ25">
        <v>700.37669082183425</v>
      </c>
      <c r="EK25">
        <v>0</v>
      </c>
      <c r="EL25">
        <v>1.0340443943129408E-3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1.5096412471114141E-2</v>
      </c>
      <c r="H26" s="5">
        <v>0.11894525888101906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1.4060298355496581E-2</v>
      </c>
      <c r="R26" s="5">
        <f t="shared" si="1"/>
        <v>0.11756327153906701</v>
      </c>
      <c r="S26" s="5"/>
      <c r="T26" s="5">
        <f t="shared" si="6"/>
        <v>2.2243897073930503E-5</v>
      </c>
      <c r="U26" s="5">
        <f t="shared" si="6"/>
        <v>1.2221085019258365E-2</v>
      </c>
      <c r="V26" s="5">
        <f t="shared" si="6"/>
        <v>0.10014465749865628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7.2352941176470589</v>
      </c>
      <c r="AU26" s="13">
        <v>5.8823529411764705E-2</v>
      </c>
      <c r="AV26" s="13">
        <v>0</v>
      </c>
      <c r="AW26" s="13">
        <v>8.130081300813009E-3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7.1114806149732619</v>
      </c>
      <c r="BI26" s="13">
        <f t="shared" si="13"/>
        <v>5.6350267379679145E-2</v>
      </c>
      <c r="BJ26" s="13">
        <f t="shared" si="14"/>
        <v>2.8409090909090902E-4</v>
      </c>
      <c r="BK26" s="13">
        <f t="shared" si="15"/>
        <v>7.885524141835451E-3</v>
      </c>
      <c r="BL26" s="55" cm="1">
        <f t="array" ref="BL26:BQ26">_xlfn.XLOOKUP(CR26,Receiving[Player Name],Receiving[[Rep Conv %]:[Yards per Target]],{0,0,0,0,0,0})</f>
        <v>0.62666666666666671</v>
      </c>
      <c r="BM26" s="13">
        <v>16.553191489361701</v>
      </c>
      <c r="BN26" s="13">
        <v>6.6666666666666666E-2</v>
      </c>
      <c r="BO26" s="13">
        <v>0</v>
      </c>
      <c r="BP26" s="13">
        <v>6.4267352185089976E-3</v>
      </c>
      <c r="BQ26" s="13">
        <v>10.373333333333333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0.62656213285133311</v>
      </c>
      <c r="CG26" s="13">
        <f>IF($CE26=1,BT26,BZ26*BM26+(1-BZ26)*BT26)</f>
        <v>16.141155113989996</v>
      </c>
      <c r="CH26" s="13">
        <f>IF($CE26=1,BU26,CA26*BN26+(1-CA26)*BU26)</f>
        <v>6.4609127880704914E-2</v>
      </c>
      <c r="CI26" s="13">
        <f>IF($CE26=1,BV26,CB26*BO26+(1-CB26)*BV26)</f>
        <v>4.6948356807511736E-4</v>
      </c>
      <c r="CJ26" s="13">
        <f>IF($CE26=1,BW26,CC26*BP26+(1-CC26)*BW26)</f>
        <v>6.3766284693477409E-3</v>
      </c>
      <c r="CK26" s="13">
        <f>IF($CE26=1,BX26,CD26*BQ26+(1-CD26)*BX26)</f>
        <v>9.4958410978692669</v>
      </c>
      <c r="CL26" s="56">
        <f>V26*$CS$3</f>
        <v>54.592976406061602</v>
      </c>
      <c r="CM26" s="10">
        <f t="shared" si="17"/>
        <v>34.20589173568446</v>
      </c>
      <c r="CN26" s="5">
        <f t="shared" si="18"/>
        <v>9.3589758133377041E-2</v>
      </c>
      <c r="CO26" s="19">
        <f t="shared" si="19"/>
        <v>33.219466730611281</v>
      </c>
      <c r="CP26" s="65"/>
      <c r="CR26" t="str">
        <v>Rashid Shaheed</v>
      </c>
      <c r="CS26" s="10">
        <f>T26*$CS$3</f>
        <v>1.2126064220173149E-2</v>
      </c>
      <c r="CT26" s="18">
        <f>AO26</f>
        <v>0.45833333333333337</v>
      </c>
      <c r="CU26" s="20">
        <f t="shared" si="20"/>
        <v>5.5577794342460277E-3</v>
      </c>
      <c r="CV26" s="21">
        <f t="shared" si="21"/>
        <v>10.541666666666668</v>
      </c>
      <c r="CW26" s="10">
        <f t="shared" si="22"/>
        <v>0.12782892698765863</v>
      </c>
      <c r="CX26" s="10">
        <f>CS26*AC26</f>
        <v>1.7890914423206285E-3</v>
      </c>
      <c r="CY26" s="19">
        <f>AA26*CS26</f>
        <v>0</v>
      </c>
      <c r="CZ26" s="13" t="str">
        <f>""</f>
        <v/>
      </c>
      <c r="DA26" s="10">
        <f>$CS$4*U26</f>
        <v>5.9200373607995669</v>
      </c>
      <c r="DB26" s="5">
        <f t="shared" si="23"/>
        <v>1.2221085019258365E-2</v>
      </c>
      <c r="DC26" s="77">
        <f>BH26</f>
        <v>7.1114806149732619</v>
      </c>
      <c r="DD26" s="10">
        <f>DC26*DA26</f>
        <v>42.100230931243587</v>
      </c>
      <c r="DE26" s="22">
        <f>AX26*DD26</f>
        <v>0.3250602762590169</v>
      </c>
      <c r="DF26" s="19">
        <f>DA26*BJ26</f>
        <v>1.6818287956816948E-3</v>
      </c>
      <c r="DG26" s="13" t="str">
        <f>""</f>
        <v/>
      </c>
      <c r="DH26" s="20">
        <f>V26*$CS$3</f>
        <v>54.592976406061602</v>
      </c>
      <c r="DI26" s="5">
        <f t="shared" si="24"/>
        <v>0.10014465749865627</v>
      </c>
      <c r="DJ26" s="20">
        <f t="shared" si="5"/>
        <v>33.219466730611281</v>
      </c>
      <c r="DK26" s="77">
        <v>9.4958410978692669</v>
      </c>
      <c r="DL26" s="77">
        <f t="shared" si="25"/>
        <v>0</v>
      </c>
      <c r="DM26" s="10">
        <f>DK26*DH26</f>
        <v>518.40622901168695</v>
      </c>
      <c r="DN26" s="19">
        <f>BR26*DM26</f>
        <v>3.152705316522479</v>
      </c>
      <c r="DO26" s="19">
        <f>DL26*DJ26</f>
        <v>0</v>
      </c>
      <c r="DP26" s="13" t="str">
        <f>""</f>
        <v/>
      </c>
      <c r="DQ26" s="10">
        <f>CW26*(1/25)+CX26*4-CY26</f>
        <v>1.226952284878886E-2</v>
      </c>
      <c r="DR26" s="10">
        <f>DN26*6+DM26*0.1+DJ26*1-DO26*2</f>
        <v>103.97632153091484</v>
      </c>
      <c r="DS26" s="10">
        <f>DD26*0.1+DE26*6-DF26*2</f>
        <v>6.1570210930870966</v>
      </c>
      <c r="DT26" s="33">
        <f t="shared" si="26"/>
        <v>110.14561214685072</v>
      </c>
      <c r="DZ26" t="str">
        <v>NO</v>
      </c>
      <c r="EA26" t="str">
        <v>New Orleans Saints</v>
      </c>
      <c r="EB26" t="s">
        <v>350</v>
      </c>
      <c r="EC26" t="str">
        <v>Rashid Shaheed</v>
      </c>
      <c r="ED26" s="10">
        <v>110.14561214685072</v>
      </c>
      <c r="EE26">
        <v>1.7890914423206285E-3</v>
      </c>
      <c r="EF26">
        <v>0.12782892698765863</v>
      </c>
      <c r="EG26">
        <v>0.3250602762590169</v>
      </c>
      <c r="EH26">
        <v>42.100230931243587</v>
      </c>
      <c r="EI26">
        <v>3.152705316522479</v>
      </c>
      <c r="EJ26">
        <v>518.40622901168695</v>
      </c>
      <c r="EK26">
        <v>0</v>
      </c>
      <c r="EL26">
        <v>1.6818287956816948E-3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1.853658089494209E-4</v>
      </c>
      <c r="U27" s="5">
        <f t="shared" si="6"/>
        <v>3.5312167522718136E-3</v>
      </c>
      <c r="V27" s="5">
        <f t="shared" si="6"/>
        <v>5.123913247933496E-2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0.6</v>
      </c>
      <c r="BM27" s="13">
        <v>13.111111111111111</v>
      </c>
      <c r="BN27" s="13">
        <v>6.6666666666666666E-2</v>
      </c>
      <c r="BO27" s="13">
        <v>0</v>
      </c>
      <c r="BP27" s="13">
        <v>8.4745762711864406E-3</v>
      </c>
      <c r="BQ27" s="13">
        <v>7.8666666666666663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0.60110562685093782</v>
      </c>
      <c r="CG27" s="13">
        <f>IF($CE27=1,BT27,BZ27*BM27+(1-BZ27)*BT27)</f>
        <v>13.022810985460421</v>
      </c>
      <c r="CH27" s="13">
        <f>IF($CE27=1,BU27,CA27*BN27+(1-CA27)*BU27)</f>
        <v>6.4442250740375115E-2</v>
      </c>
      <c r="CI27" s="13">
        <f>IF($CE27=1,BV27,CB27*BO27+(1-CB27)*BV27)</f>
        <v>6.7851373182552493E-4</v>
      </c>
      <c r="CJ27" s="13">
        <f>IF($CE27=1,BW27,CC27*BP27+(1-CC27)*BW27)</f>
        <v>8.2216332559158119E-3</v>
      </c>
      <c r="CK27" s="13">
        <f>IF($CE27=1,BX27,CD27*BQ27+(1-CD27)*BX27)</f>
        <v>7.2436510500807758</v>
      </c>
      <c r="CL27" s="56">
        <f>V27*$CS$3</f>
        <v>27.932560961116987</v>
      </c>
      <c r="CM27" s="10">
        <f t="shared" si="17"/>
        <v>16.79041956608426</v>
      </c>
      <c r="CN27" s="5">
        <f t="shared" si="18"/>
        <v>4.5939784826846394E-2</v>
      </c>
      <c r="CO27" s="19">
        <f t="shared" si="19"/>
        <v>16.306219655915655</v>
      </c>
      <c r="CP27" s="65"/>
      <c r="CR27" t="str">
        <v>Bub Means</v>
      </c>
      <c r="CS27" s="10">
        <f>T27*$CS$3</f>
        <v>0.10105053516810961</v>
      </c>
      <c r="CT27" s="18">
        <f>AO27</f>
        <v>0.58823529411764708</v>
      </c>
      <c r="CU27" s="20">
        <f t="shared" si="20"/>
        <v>5.9441491275358596E-2</v>
      </c>
      <c r="CV27" s="21">
        <f t="shared" si="21"/>
        <v>7.2352941176470598</v>
      </c>
      <c r="CW27" s="10">
        <f t="shared" si="22"/>
        <v>0.73113034268691079</v>
      </c>
      <c r="CX27" s="10">
        <f>CS27*AC27</f>
        <v>1.490909535267191E-2</v>
      </c>
      <c r="CY27" s="19">
        <f>AA27*CS27</f>
        <v>0</v>
      </c>
      <c r="CZ27" s="13" t="str">
        <f>""</f>
        <v/>
      </c>
      <c r="DA27" s="10">
        <f>$CS$4*U27</f>
        <v>1.7105629385269638</v>
      </c>
      <c r="DB27" s="5">
        <f t="shared" si="23"/>
        <v>3.5312167522718136E-3</v>
      </c>
      <c r="DC27" s="77">
        <f>BH27</f>
        <v>5.8245033112582787</v>
      </c>
      <c r="DD27" s="10">
        <f>DC27*DA27</f>
        <v>9.9631794995659924</v>
      </c>
      <c r="DE27" s="22">
        <f>AX27*DD27</f>
        <v>7.6926748592811831E-2</v>
      </c>
      <c r="DF27" s="19">
        <f>DA27*BJ27</f>
        <v>1.1328231380973271E-2</v>
      </c>
      <c r="DG27" s="13" t="str">
        <f>""</f>
        <v/>
      </c>
      <c r="DH27" s="20">
        <f>V27*$CS$3</f>
        <v>27.932560961116987</v>
      </c>
      <c r="DI27" s="5">
        <f t="shared" si="24"/>
        <v>5.1239132479334946E-2</v>
      </c>
      <c r="DJ27" s="20">
        <f t="shared" si="5"/>
        <v>16.306219655915655</v>
      </c>
      <c r="DK27" s="77">
        <v>7.2436510500807758</v>
      </c>
      <c r="DL27" s="77">
        <f t="shared" si="25"/>
        <v>0</v>
      </c>
      <c r="DM27" s="10">
        <f>DK27*DH27</f>
        <v>202.33372453744036</v>
      </c>
      <c r="DN27" s="19">
        <f>BR27*DM27</f>
        <v>1.2304995066843656</v>
      </c>
      <c r="DO27" s="19">
        <f>DL27*DJ27</f>
        <v>0</v>
      </c>
      <c r="DP27" s="13" t="str">
        <f>""</f>
        <v/>
      </c>
      <c r="DQ27" s="10">
        <f>CW27*(1/25)+CX27*4-CY27</f>
        <v>8.888159511816407E-2</v>
      </c>
      <c r="DR27" s="10">
        <f>DN27*6+DM27*0.1+DJ27*1-DO27*2</f>
        <v>43.922589149765884</v>
      </c>
      <c r="DS27" s="10">
        <f>DD27*0.1+DE27*6-DF27*2</f>
        <v>1.4352219787515237</v>
      </c>
      <c r="DT27" s="33">
        <f t="shared" si="26"/>
        <v>45.446692723635572</v>
      </c>
      <c r="DZ27" t="str">
        <v>NO</v>
      </c>
      <c r="EA27" t="str">
        <v>New Orleans Saints</v>
      </c>
      <c r="EB27" t="s">
        <v>350</v>
      </c>
      <c r="EC27" t="str">
        <v>Bub Means</v>
      </c>
      <c r="ED27" s="10">
        <v>45.446692723635572</v>
      </c>
      <c r="EE27">
        <v>1.490909535267191E-2</v>
      </c>
      <c r="EF27">
        <v>0.73113034268691079</v>
      </c>
      <c r="EG27">
        <v>7.6926748592811831E-2</v>
      </c>
      <c r="EH27">
        <v>9.9631794995659924</v>
      </c>
      <c r="EI27">
        <v>1.2304995066843656</v>
      </c>
      <c r="EJ27">
        <v>202.33372453744036</v>
      </c>
      <c r="EK27">
        <v>0</v>
      </c>
      <c r="EL27">
        <v>1.1328231380973271E-2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5.3880864499166622E-5</v>
      </c>
      <c r="U28" s="5">
        <f t="shared" si="6"/>
        <v>1.254438290436873E-3</v>
      </c>
      <c r="V28" s="5">
        <f t="shared" si="6"/>
        <v>1.590230047606192E-2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8.6689987901091907</v>
      </c>
      <c r="CM28" s="10">
        <f t="shared" si="17"/>
        <v>4.9950026368583647</v>
      </c>
      <c r="CN28" s="5">
        <f t="shared" si="18"/>
        <v>1.3666683279929424E-2</v>
      </c>
      <c r="CO28" s="19">
        <f t="shared" si="19"/>
        <v>4.8509574080575204</v>
      </c>
      <c r="CP28" s="65"/>
      <c r="CR28" t="str">
        <v>All Other</v>
      </c>
      <c r="CS28" s="10">
        <f>T28*$CS$3</f>
        <v>2.9372677862328042E-2</v>
      </c>
      <c r="CT28" s="18">
        <f>AO28</f>
        <v>0.375</v>
      </c>
      <c r="CU28" s="20">
        <f t="shared" si="20"/>
        <v>1.1014754198373016E-2</v>
      </c>
      <c r="CV28" s="21">
        <f t="shared" si="21"/>
        <v>9.75</v>
      </c>
      <c r="CW28" s="10">
        <f t="shared" si="22"/>
        <v>0.28638360915769839</v>
      </c>
      <c r="CX28" s="10">
        <f>CS28*AC28</f>
        <v>4.3336737829664327E-3</v>
      </c>
      <c r="CY28" s="19">
        <f>AA28*CS28</f>
        <v>0</v>
      </c>
      <c r="CZ28" s="13" t="str">
        <f>""</f>
        <v/>
      </c>
      <c r="DA28" s="10">
        <f>$CS$4*U28</f>
        <v>0.60766466598515589</v>
      </c>
      <c r="DB28" s="5">
        <f t="shared" si="23"/>
        <v>1.254438290436873E-3</v>
      </c>
      <c r="DC28" s="77">
        <f>BH28</f>
        <v>6.1091954022988508</v>
      </c>
      <c r="DD28" s="10">
        <f>DC28*DA28</f>
        <v>3.7123421835759811</v>
      </c>
      <c r="DE28" s="22">
        <f>AX28*DD28</f>
        <v>2.8663381389332564E-2</v>
      </c>
      <c r="DF28" s="19">
        <f>DA28*BJ28</f>
        <v>3.4923256665813558E-3</v>
      </c>
      <c r="DG28" s="13" t="str">
        <f>""</f>
        <v/>
      </c>
      <c r="DH28" s="20">
        <f>V28*$CS$3</f>
        <v>8.6689987901091907</v>
      </c>
      <c r="DI28" s="5">
        <f t="shared" si="24"/>
        <v>1.5902300476061917E-2</v>
      </c>
      <c r="DJ28" s="20">
        <f t="shared" si="5"/>
        <v>4.8509574080575204</v>
      </c>
      <c r="DK28" s="77">
        <v>1.7355343771272975</v>
      </c>
      <c r="DL28" s="77">
        <f t="shared" si="25"/>
        <v>0</v>
      </c>
      <c r="DM28" s="10">
        <f>DK28*DH28</f>
        <v>15.04534541550945</v>
      </c>
      <c r="DN28" s="19">
        <f>BR28*DM28</f>
        <v>9.1498785751134196E-2</v>
      </c>
      <c r="DO28" s="19">
        <f>DL28*DJ28</f>
        <v>0</v>
      </c>
      <c r="DP28" s="13" t="str">
        <f>""</f>
        <v/>
      </c>
      <c r="DQ28" s="10">
        <f>CW28*(1/25)+CX28*4-CY28</f>
        <v>2.8790039498173665E-2</v>
      </c>
      <c r="DR28" s="10">
        <f>DN28*6+DM28*0.1+DJ28*1-DO28*2</f>
        <v>6.9044846641152704</v>
      </c>
      <c r="DS28" s="10">
        <f>DD28*0.1+DE28*6-DF28*2</f>
        <v>0.53622985536043077</v>
      </c>
      <c r="DT28" s="33">
        <f t="shared" si="26"/>
        <v>7.4695045589738749</v>
      </c>
      <c r="DZ28" t="str">
        <v>NO</v>
      </c>
      <c r="EA28" t="str">
        <v>New Orleans Saints</v>
      </c>
      <c r="EB28" t="s">
        <v>350</v>
      </c>
      <c r="EC28" t="str">
        <v>All Other</v>
      </c>
      <c r="ED28" s="10">
        <v>7.4695045589738749</v>
      </c>
      <c r="EE28">
        <v>4.3336737829664327E-3</v>
      </c>
      <c r="EF28">
        <v>0.28638360915769839</v>
      </c>
      <c r="EG28">
        <v>2.8663381389332564E-2</v>
      </c>
      <c r="EH28">
        <v>3.7123421835759811</v>
      </c>
      <c r="EI28">
        <v>9.1498785751134196E-2</v>
      </c>
      <c r="EJ28">
        <v>15.04534541550945</v>
      </c>
      <c r="EK28">
        <v>0</v>
      </c>
      <c r="EL28">
        <v>3.4923256665813558E-3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>BH29</f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 t="shared" si="5"/>
        <v>0</v>
      </c>
      <c r="DK29" s="77">
        <v>0</v>
      </c>
      <c r="DL29" s="77">
        <f t="shared" si="25"/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6"/>
        <v>0</v>
      </c>
      <c r="DZ29" t="str">
        <v>NO</v>
      </c>
      <c r="EA29" t="str">
        <v>New Orleans Saints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>BH30</f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 t="shared" si="5"/>
        <v>0</v>
      </c>
      <c r="DK30" s="77">
        <v>0</v>
      </c>
      <c r="DL30" s="77">
        <f t="shared" si="25"/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6"/>
        <v>0</v>
      </c>
      <c r="DZ30" t="str">
        <v>NO</v>
      </c>
      <c r="EA30" t="str">
        <v>New Orleans Saints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0.11328726418425476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0.11609559818758346</v>
      </c>
      <c r="S31" s="5"/>
      <c r="T31" s="5">
        <f t="shared" si="6"/>
        <v>4.9430882386512227E-6</v>
      </c>
      <c r="U31" s="5">
        <f t="shared" si="6"/>
        <v>2.3970179940917941E-4</v>
      </c>
      <c r="V31" s="5">
        <f t="shared" si="6"/>
        <v>9.8894440120558036E-2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0.65765765765765771</v>
      </c>
      <c r="BM31" s="13">
        <v>11.109589041095891</v>
      </c>
      <c r="BN31" s="13">
        <v>8.1081081081081086E-2</v>
      </c>
      <c r="BO31" s="13">
        <v>0</v>
      </c>
      <c r="BP31" s="13">
        <v>1.1097410604192354E-2</v>
      </c>
      <c r="BQ31" s="13">
        <v>7.3063063063063067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0.661465144580064</v>
      </c>
      <c r="CG31" s="13">
        <f>IF($CE31=1,BT31,BZ31*BM31+(1-BZ31)*BT31)</f>
        <v>11.065582563936314</v>
      </c>
      <c r="CH31" s="13">
        <f>IF($CE31=1,BU31,CA31*BN31+(1-CA31)*BU31)</f>
        <v>7.8013295553618134E-2</v>
      </c>
      <c r="CI31" s="13">
        <f>IF($CE31=1,BV31,CB31*BO31+(1-CB31)*BV31)</f>
        <v>6.8823955566288321E-4</v>
      </c>
      <c r="CJ31" s="13">
        <f>IF($CE31=1,BW31,CC31*BP31+(1-CC31)*BW31)</f>
        <v>1.0666671411028254E-2</v>
      </c>
      <c r="CK31" s="13">
        <f>IF($CE31=1,BX31,CD31*BQ31+(1-CD31)*BX31)</f>
        <v>6.7194090734056928</v>
      </c>
      <c r="CL31" s="56">
        <f>V31*$CS$3</f>
        <v>53.911431433721148</v>
      </c>
      <c r="CM31" s="10">
        <f t="shared" si="17"/>
        <v>35.660532787824565</v>
      </c>
      <c r="CN31" s="5">
        <f t="shared" si="18"/>
        <v>9.7569759745165144E-2</v>
      </c>
      <c r="CO31" s="19">
        <f t="shared" si="19"/>
        <v>34.632159035490979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Juwan Johnson</v>
      </c>
      <c r="CS31" s="10">
        <f>T31*$CS$3</f>
        <v>2.6946809378162553E-3</v>
      </c>
      <c r="CT31" s="18">
        <f>AO31</f>
        <v>0.52631578947368418</v>
      </c>
      <c r="CU31" s="20">
        <f t="shared" si="20"/>
        <v>1.4182531251664501E-3</v>
      </c>
      <c r="CV31" s="21">
        <f t="shared" si="21"/>
        <v>7.1578947368421053</v>
      </c>
      <c r="CW31" s="10">
        <f t="shared" si="22"/>
        <v>1.9288242502263721E-2</v>
      </c>
      <c r="CX31" s="10">
        <f>CS31*AC31</f>
        <v>1.2248549717346616E-4</v>
      </c>
      <c r="CY31" s="19">
        <f>AA31*CS31</f>
        <v>0</v>
      </c>
      <c r="CZ31" s="13" t="str">
        <f>""</f>
        <v/>
      </c>
      <c r="DA31" s="10">
        <f>$CS$4*U31</f>
        <v>0.11611437165497603</v>
      </c>
      <c r="DB31" s="5">
        <f t="shared" si="23"/>
        <v>2.3970179940917941E-4</v>
      </c>
      <c r="DC31" s="77">
        <f>BH31</f>
        <v>4.3609756097560979</v>
      </c>
      <c r="DD31" s="10">
        <f>DC31*DA31</f>
        <v>0.50637194272950525</v>
      </c>
      <c r="DE31" s="22">
        <f>AX31*DD31</f>
        <v>1.1039388324908646E-2</v>
      </c>
      <c r="DF31" s="19">
        <f>DA31*BJ31</f>
        <v>1.132823138097327E-3</v>
      </c>
      <c r="DG31" s="13" t="str">
        <f>""</f>
        <v/>
      </c>
      <c r="DH31" s="20">
        <f>V31*$CS$3</f>
        <v>53.911431433721148</v>
      </c>
      <c r="DI31" s="5">
        <f t="shared" si="24"/>
        <v>9.8894440120558022E-2</v>
      </c>
      <c r="DJ31" s="20">
        <f t="shared" si="5"/>
        <v>34.632159035490979</v>
      </c>
      <c r="DK31" s="77">
        <v>6.7194090734056928</v>
      </c>
      <c r="DL31" s="77">
        <f t="shared" si="25"/>
        <v>0</v>
      </c>
      <c r="DM31" s="10">
        <f>DK31*DH31</f>
        <v>362.25296153603477</v>
      </c>
      <c r="DN31" s="19">
        <f>BR31*DM31</f>
        <v>2.622810573055204</v>
      </c>
      <c r="DO31" s="19">
        <f>DL31*DJ31</f>
        <v>0</v>
      </c>
      <c r="DP31" s="13" t="str">
        <f>""</f>
        <v/>
      </c>
      <c r="DQ31" s="10">
        <f>CW31*(1/25)+CX31*4-CY31</f>
        <v>1.2614716887844135E-3</v>
      </c>
      <c r="DR31" s="10">
        <f>DN31*6+DM31*0.1+DJ31*1-DO31*2</f>
        <v>86.594318627425679</v>
      </c>
      <c r="DS31" s="10">
        <f>DD31*0.1+DE31*6-DF31*2</f>
        <v>0.11460787794620775</v>
      </c>
      <c r="DT31" s="33">
        <f t="shared" si="26"/>
        <v>86.71018797706067</v>
      </c>
      <c r="DZ31" t="str">
        <v>NO</v>
      </c>
      <c r="EA31" t="str">
        <v>New Orleans Saints</v>
      </c>
      <c r="EB31" t="s">
        <v>351</v>
      </c>
      <c r="EC31" t="str">
        <v>Juwan Johnson</v>
      </c>
      <c r="ED31" s="10">
        <v>86.71018797706067</v>
      </c>
      <c r="EE31">
        <v>1.2248549717346616E-4</v>
      </c>
      <c r="EF31">
        <v>1.9288242502263721E-2</v>
      </c>
      <c r="EG31">
        <v>1.1039388324908646E-2</v>
      </c>
      <c r="EH31">
        <v>0.50637194272950525</v>
      </c>
      <c r="EI31">
        <v>2.622810573055204</v>
      </c>
      <c r="EJ31">
        <v>362.25296153603477</v>
      </c>
      <c r="EK31">
        <v>0</v>
      </c>
      <c r="EL31">
        <v>1.132823138097327E-3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0.1278491536686211</v>
      </c>
      <c r="G32" s="5">
        <v>0.14606976293462814</v>
      </c>
      <c r="H32" s="5">
        <v>2.4220213559180203E-2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0.1150667250877057</v>
      </c>
      <c r="Q32" s="5">
        <f t="shared" si="1"/>
        <v>0.1315125607998735</v>
      </c>
      <c r="R32" s="5">
        <f t="shared" si="1"/>
        <v>2.6989144076875041E-2</v>
      </c>
      <c r="S32" s="5"/>
      <c r="T32" s="5">
        <f t="shared" si="6"/>
        <v>0.11436146649368781</v>
      </c>
      <c r="U32" s="5">
        <f t="shared" si="6"/>
        <v>0.11430953639808983</v>
      </c>
      <c r="V32" s="5">
        <f t="shared" si="6"/>
        <v>2.299033154127882E-2</v>
      </c>
      <c r="X32" s="5" cm="1">
        <f t="array" ref="X32:AB32">_xlfn.XLOOKUP(CR32,passingRates[Player Name],passingRates[[Comp. %]:[Yds per Att]],{0,0,0,0,0})</f>
        <v>0.6470588235294118</v>
      </c>
      <c r="Y32" s="13">
        <v>12.032085561497325</v>
      </c>
      <c r="Z32" s="13">
        <v>5.8823529411764705E-2</v>
      </c>
      <c r="AA32" s="13">
        <v>2.768166089965398E-2</v>
      </c>
      <c r="AB32" s="13">
        <v>7.7854671280276815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0</v>
      </c>
      <c r="AO32" s="53">
        <f t="shared" si="9"/>
        <v>0.58235294117647063</v>
      </c>
      <c r="AP32" s="52">
        <f>IF($AN32,AE32,Y32*AJ32+(1-AJ32)*AE32)</f>
        <v>10.828877005347593</v>
      </c>
      <c r="AQ32" s="52">
        <f>IF($AN32,AF32,Z32*AK32+(1-AK32)*AF32)</f>
        <v>5.2941176470588235E-2</v>
      </c>
      <c r="AR32" s="52">
        <f>IF($AN32,AG32,AA32*AL32+(1-AL32)*AG32)</f>
        <v>2.4913494809688581E-2</v>
      </c>
      <c r="AS32" s="52">
        <f>IF($AN32,AH32,AB32*AM32+(1-AM32)*AH32)</f>
        <v>7.0069204152249132</v>
      </c>
      <c r="AT32" s="56" cm="1">
        <f t="array" ref="AT32:AW32">_xlfn.XLOOKUP(CR32,rushingRates[player_display_name],rushingRates[[Yards per Carry]:[TD per Yard]],{0,0,0,0})</f>
        <v>5.5702917771883289</v>
      </c>
      <c r="AU32" s="13">
        <v>7.9575596816976124E-2</v>
      </c>
      <c r="AV32" s="13">
        <v>1.0610079575596816E-2</v>
      </c>
      <c r="AW32" s="13">
        <v>1.4285714285714285E-2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0</v>
      </c>
      <c r="BH32" s="13">
        <f t="shared" si="12"/>
        <v>5.2213707075776048</v>
      </c>
      <c r="BI32" s="13">
        <f t="shared" si="13"/>
        <v>7.7023442540683926E-2</v>
      </c>
      <c r="BJ32" s="13">
        <f t="shared" si="14"/>
        <v>1.2251774320739837E-2</v>
      </c>
      <c r="BK32" s="13">
        <f t="shared" si="15"/>
        <v>1.5454545454545453E-2</v>
      </c>
      <c r="BL32" s="55" cm="1">
        <f t="array" ref="BL32:BQ32">_xlfn.XLOOKUP(CR32,Receiving[Player Name],Receiving[[Rep Conv %]:[Yards per Target]],{0,0,0,0,0,0})</f>
        <v>0.75961538461538458</v>
      </c>
      <c r="BM32" s="13">
        <v>8.9873417721518987</v>
      </c>
      <c r="BN32" s="13">
        <v>4.807692307692308E-2</v>
      </c>
      <c r="BO32" s="13">
        <v>1.2658227848101266E-2</v>
      </c>
      <c r="BP32" s="13">
        <v>7.0422535211267607E-3</v>
      </c>
      <c r="BQ32" s="13">
        <v>6.8269230769230766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0.7546444661492705</v>
      </c>
      <c r="CG32" s="13">
        <f>IF($CE32=1,BT32,BZ32*BM32+(1-BZ32)*BT32)</f>
        <v>9.0909923838506632</v>
      </c>
      <c r="CH32" s="13">
        <f>IF($CE32=1,BU32,CA32*BN32+(1-CA32)*BU32)</f>
        <v>4.8462550375728143E-2</v>
      </c>
      <c r="CI32" s="13">
        <f>IF($CE32=1,BV32,CB32*BO32+(1-CB32)*BV32)</f>
        <v>1.2004715730387498E-2</v>
      </c>
      <c r="CJ32" s="13">
        <f>IF($CE32=1,BW32,CC32*BP32+(1-CC32)*BW32)</f>
        <v>7.067837839795978E-3</v>
      </c>
      <c r="CK32" s="13">
        <f>IF($CE32=1,BX32,CD32*BQ32+(1-CD32)*BX32)</f>
        <v>6.2850944495401473</v>
      </c>
      <c r="CL32" s="56">
        <f>V32*$CS$3</f>
        <v>12.532976383861607</v>
      </c>
      <c r="CM32" s="10">
        <f t="shared" si="17"/>
        <v>9.4579412724606566</v>
      </c>
      <c r="CN32" s="5">
        <f t="shared" si="18"/>
        <v>2.5877601524589077E-2</v>
      </c>
      <c r="CO32" s="19">
        <f t="shared" si="19"/>
        <v>9.1851944065183773</v>
      </c>
      <c r="CP32" s="65"/>
      <c r="CR32" t="str">
        <v>Taysom Hill</v>
      </c>
      <c r="CS32" s="10">
        <f>T32*$CS$3</f>
        <v>62.343144387270726</v>
      </c>
      <c r="CT32" s="18">
        <f>AO32</f>
        <v>0.58235294117647063</v>
      </c>
      <c r="CU32" s="110">
        <f t="shared" si="20"/>
        <v>36.305713496116482</v>
      </c>
      <c r="CV32" s="113">
        <f t="shared" si="21"/>
        <v>7.0069204152249132</v>
      </c>
      <c r="CW32" s="10">
        <f t="shared" si="22"/>
        <v>436.83345115648171</v>
      </c>
      <c r="CX32" s="10">
        <f>CS32*AC32</f>
        <v>2.8337792903304875</v>
      </c>
      <c r="CY32" s="19">
        <f>AA32*CS32</f>
        <v>1.7257617823465945</v>
      </c>
      <c r="CZ32" s="13" t="str">
        <f>""</f>
        <v/>
      </c>
      <c r="DA32" s="10">
        <f>$CS$4*U32</f>
        <v>55.37288424930999</v>
      </c>
      <c r="DB32" s="5">
        <f t="shared" si="23"/>
        <v>0.11430953639808983</v>
      </c>
      <c r="DC32" s="77">
        <f>BH32</f>
        <v>5.2213707075776048</v>
      </c>
      <c r="DD32" s="10">
        <f>DC32*DA32</f>
        <v>289.12235581343253</v>
      </c>
      <c r="DE32" s="22">
        <f>AX32*DD32</f>
        <v>6.3031414063591926</v>
      </c>
      <c r="DF32" s="19">
        <f>DA32*BJ32</f>
        <v>0.67841608131099551</v>
      </c>
      <c r="DG32" s="13" t="str">
        <f>""</f>
        <v/>
      </c>
      <c r="DH32" s="20">
        <f>V32*$CS$3</f>
        <v>12.532976383861607</v>
      </c>
      <c r="DI32" s="5">
        <f t="shared" si="24"/>
        <v>2.2990331541278813E-2</v>
      </c>
      <c r="DJ32" s="20">
        <f t="shared" si="5"/>
        <v>9.1851944065183773</v>
      </c>
      <c r="DK32" s="77">
        <v>6.2850944495401473</v>
      </c>
      <c r="DL32" s="77">
        <f t="shared" si="25"/>
        <v>1.2658227848101266E-2</v>
      </c>
      <c r="DM32" s="10">
        <f>DK32*DH32</f>
        <v>78.77094030642634</v>
      </c>
      <c r="DN32" s="19">
        <f>BR32*DM32</f>
        <v>0.57032316370626512</v>
      </c>
      <c r="DO32" s="19">
        <f>DL32*DJ32</f>
        <v>0.11626828362681491</v>
      </c>
      <c r="DP32" s="13" t="str">
        <f>""</f>
        <v/>
      </c>
      <c r="DQ32" s="10">
        <f>CW32*(1/25)+CX32*4-CY32</f>
        <v>27.082693425234623</v>
      </c>
      <c r="DR32" s="10">
        <f>DN32*6+DM32*0.1+DJ32*1-DO32*2</f>
        <v>20.251690852144975</v>
      </c>
      <c r="DS32" s="10">
        <f>DD32*0.1+DE32*6-DF32*2</f>
        <v>65.374251856876427</v>
      </c>
      <c r="DT32" s="33">
        <f t="shared" si="26"/>
        <v>112.70863613425603</v>
      </c>
      <c r="DZ32" t="str">
        <v>NO</v>
      </c>
      <c r="EA32" t="str">
        <v>New Orleans Saints</v>
      </c>
      <c r="EB32" t="s">
        <v>351</v>
      </c>
      <c r="EC32" t="str">
        <v>Taysom Hill</v>
      </c>
      <c r="ED32" s="10">
        <v>112.70863613425603</v>
      </c>
      <c r="EE32">
        <v>2.8337792903304875</v>
      </c>
      <c r="EF32">
        <v>436.83345115648171</v>
      </c>
      <c r="EG32">
        <v>6.3031414063591926</v>
      </c>
      <c r="EH32">
        <v>289.12235581343253</v>
      </c>
      <c r="EI32">
        <v>0.57032316370626512</v>
      </c>
      <c r="EJ32">
        <v>78.77094030642634</v>
      </c>
      <c r="EK32">
        <v>1.7257617823465945</v>
      </c>
      <c r="EL32">
        <v>0.79468436493781036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7.2390984811366965E-2</v>
      </c>
      <c r="J33" s="5">
        <v>0</v>
      </c>
      <c r="K33" s="5">
        <v>0</v>
      </c>
      <c r="L33" s="5">
        <v>0</v>
      </c>
      <c r="M33" s="5"/>
      <c r="N33" s="10">
        <f t="shared" si="0"/>
        <v>0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1.3276952540052111E-4</v>
      </c>
      <c r="V33" s="5">
        <f t="shared" si="6"/>
        <v>1.8765436895148094E-2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0.6910112359550562</v>
      </c>
      <c r="BM33" s="13">
        <v>12.512195121951219</v>
      </c>
      <c r="BN33" s="13">
        <v>7.3033707865168537E-2</v>
      </c>
      <c r="BO33" s="13">
        <v>0</v>
      </c>
      <c r="BP33" s="13">
        <v>8.4470435347628325E-3</v>
      </c>
      <c r="BQ33" s="13">
        <v>8.6460674157303377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10.229812346005614</v>
      </c>
      <c r="CM33" s="10">
        <f t="shared" si="17"/>
        <v>7.1102034614140308</v>
      </c>
      <c r="CN33" s="5">
        <f t="shared" si="18"/>
        <v>1.9454023516616379E-2</v>
      </c>
      <c r="CO33" s="19">
        <f t="shared" si="19"/>
        <v>6.9051603495521103</v>
      </c>
      <c r="CP33" s="65"/>
      <c r="CR33" t="str">
        <v>Foster Moreau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6.4315120098428907E-2</v>
      </c>
      <c r="DB33" s="5">
        <f t="shared" si="23"/>
        <v>1.3276952540052111E-4</v>
      </c>
      <c r="DC33" s="77">
        <f>BH33</f>
        <v>4.7272727272727275</v>
      </c>
      <c r="DD33" s="10">
        <f>DC33*DA33</f>
        <v>0.30403511319257304</v>
      </c>
      <c r="DE33" s="22">
        <f>AX33*DD33</f>
        <v>6.6282536525395066E-3</v>
      </c>
      <c r="DF33" s="19">
        <f>DA33*BJ33</f>
        <v>0</v>
      </c>
      <c r="DG33" s="13" t="str">
        <f>""</f>
        <v/>
      </c>
      <c r="DH33" s="20">
        <f>V33*$CS$3</f>
        <v>10.229812346005614</v>
      </c>
      <c r="DI33" s="5">
        <f t="shared" si="24"/>
        <v>1.8765436895148091E-2</v>
      </c>
      <c r="DJ33" s="20">
        <f t="shared" si="5"/>
        <v>6.9051603495521103</v>
      </c>
      <c r="DK33" s="77">
        <v>1.4387510008006406</v>
      </c>
      <c r="DL33" s="77">
        <f t="shared" si="25"/>
        <v>0</v>
      </c>
      <c r="DM33" s="10">
        <f>DK33*DH33</f>
        <v>14.718152750818327</v>
      </c>
      <c r="DN33" s="19">
        <f>BR33*DM33</f>
        <v>0.10656345357951712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9.0163563461110456</v>
      </c>
      <c r="DS33" s="10">
        <f>DD33*0.1+DE33*6-DF33*2</f>
        <v>7.017303323449435E-2</v>
      </c>
      <c r="DT33" s="33">
        <f t="shared" si="26"/>
        <v>9.0865293793455404</v>
      </c>
      <c r="DZ33" t="str">
        <v>NO</v>
      </c>
      <c r="EA33" t="str">
        <v>New Orleans Saints</v>
      </c>
      <c r="EB33" t="s">
        <v>351</v>
      </c>
      <c r="EC33" t="str">
        <v>Foster Moreau</v>
      </c>
      <c r="ED33" s="10">
        <v>9.0865293793455404</v>
      </c>
      <c r="EE33">
        <v>0</v>
      </c>
      <c r="EF33">
        <v>0</v>
      </c>
      <c r="EG33">
        <v>6.6282536525395066E-3</v>
      </c>
      <c r="EH33">
        <v>0.30403511319257304</v>
      </c>
      <c r="EI33">
        <v>0.10656345357951712</v>
      </c>
      <c r="EJ33">
        <v>14.718152750818327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5.345266607033966E-5</v>
      </c>
      <c r="V34" s="5">
        <f t="shared" si="6"/>
        <v>7.2452080335561305E-3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0.74193548387096775</v>
      </c>
      <c r="BM34" s="13">
        <v>8.6086956521739122</v>
      </c>
      <c r="BN34" s="13">
        <v>0</v>
      </c>
      <c r="BO34" s="13">
        <v>0</v>
      </c>
      <c r="BP34" s="13">
        <v>0</v>
      </c>
      <c r="BQ34" s="13">
        <v>6.387096774193548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3.9496612311869459</v>
      </c>
      <c r="CM34" s="10">
        <f t="shared" si="17"/>
        <v>2.655516912883138</v>
      </c>
      <c r="CN34" s="5">
        <f t="shared" si="18"/>
        <v>7.2656835704286854E-3</v>
      </c>
      <c r="CO34" s="19">
        <f t="shared" si="19"/>
        <v>2.5789374655614949</v>
      </c>
      <c r="CP34" s="65"/>
      <c r="CR34" t="str">
        <v>Jack Stoll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2.5893100299367477E-2</v>
      </c>
      <c r="DB34" s="5">
        <f t="shared" si="23"/>
        <v>5.345266607033966E-5</v>
      </c>
      <c r="DC34" s="77">
        <f>BH34</f>
        <v>8.6666666666666679</v>
      </c>
      <c r="DD34" s="10">
        <f>DC34*DA34</f>
        <v>0.22440686926118483</v>
      </c>
      <c r="DE34" s="22">
        <f>AX34*DD34</f>
        <v>4.8922824578267786E-3</v>
      </c>
      <c r="DF34" s="19">
        <f>DA34*BJ34</f>
        <v>0</v>
      </c>
      <c r="DG34" s="13" t="str">
        <f>""</f>
        <v/>
      </c>
      <c r="DH34" s="20">
        <f>V34*$CS$3</f>
        <v>3.9496612311869459</v>
      </c>
      <c r="DI34" s="5">
        <f t="shared" si="24"/>
        <v>7.2452080335561287E-3</v>
      </c>
      <c r="DJ34" s="20">
        <f t="shared" si="5"/>
        <v>2.5789374655614949</v>
      </c>
      <c r="DK34" s="77">
        <v>1.4873417721518989</v>
      </c>
      <c r="DL34" s="77">
        <f t="shared" si="25"/>
        <v>0</v>
      </c>
      <c r="DM34" s="10">
        <f>DK34*DH34</f>
        <v>5.874496134993243</v>
      </c>
      <c r="DN34" s="19">
        <f>BR34*DM34</f>
        <v>4.2532959589619647E-2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3.4215848365985373</v>
      </c>
      <c r="DS34" s="10">
        <f>DD34*0.1+DE34*6-DF34*2</f>
        <v>5.1794381673079162E-2</v>
      </c>
      <c r="DT34" s="33">
        <f t="shared" si="26"/>
        <v>3.4733792182716163</v>
      </c>
      <c r="DZ34" t="str">
        <v>NO</v>
      </c>
      <c r="EA34" t="str">
        <v>New Orleans Saints</v>
      </c>
      <c r="EB34" t="s">
        <v>351</v>
      </c>
      <c r="EC34" t="str">
        <v>Jack Stoll</v>
      </c>
      <c r="ED34" s="10">
        <v>3.4733792182716163</v>
      </c>
      <c r="EE34">
        <v>0</v>
      </c>
      <c r="EF34">
        <v>0</v>
      </c>
      <c r="EG34">
        <v>4.8922824578267786E-3</v>
      </c>
      <c r="EH34">
        <v>0.22440686926118483</v>
      </c>
      <c r="EI34">
        <v>4.2532959589619647E-2</v>
      </c>
      <c r="EJ34">
        <v>5.874496134993243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6.5907843182016305E-5</v>
      </c>
      <c r="U35" s="5">
        <f t="shared" si="6"/>
        <v>2.4139913709185655E-4</v>
      </c>
      <c r="V35" s="5">
        <f t="shared" si="6"/>
        <v>4.2292720882220244E-3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2.3055503617875757</v>
      </c>
      <c r="CM35" s="10">
        <f t="shared" si="17"/>
        <v>1.45164282038477</v>
      </c>
      <c r="CN35" s="5">
        <f t="shared" si="18"/>
        <v>3.9717982359785235E-3</v>
      </c>
      <c r="CO35" s="19">
        <f t="shared" si="19"/>
        <v>1.40978053573722</v>
      </c>
      <c r="CP35" s="65"/>
      <c r="CR35" t="str">
        <v>All Other</v>
      </c>
      <c r="CS35" s="10">
        <f>T35*$CS$3</f>
        <v>3.5929079170883407E-2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1.6331399623128822E-3</v>
      </c>
      <c r="CY35" s="19">
        <f>AA35*CS35</f>
        <v>0</v>
      </c>
      <c r="CZ35" s="13" t="str">
        <f>""</f>
        <v/>
      </c>
      <c r="DA35" s="10">
        <f>$CS$4*U35</f>
        <v>0.11693658199714346</v>
      </c>
      <c r="DB35" s="5">
        <f t="shared" si="23"/>
        <v>2.4139913709185655E-4</v>
      </c>
      <c r="DC35" s="77">
        <f>BH35</f>
        <v>1.5</v>
      </c>
      <c r="DD35" s="10">
        <f>DC35*DA35</f>
        <v>0.17540487299571519</v>
      </c>
      <c r="DE35" s="22">
        <f>AX35*DD35</f>
        <v>3.8239924918497151E-3</v>
      </c>
      <c r="DF35" s="19">
        <f>DA35*BJ35</f>
        <v>0</v>
      </c>
      <c r="DG35" s="13" t="str">
        <f>""</f>
        <v/>
      </c>
      <c r="DH35" s="20">
        <f>V35*$CS$3</f>
        <v>2.3055503617875757</v>
      </c>
      <c r="DI35" s="5">
        <f t="shared" si="24"/>
        <v>4.2292720882220235E-3</v>
      </c>
      <c r="DJ35" s="20">
        <f t="shared" si="5"/>
        <v>1.40978053573722</v>
      </c>
      <c r="DK35" s="77">
        <v>1.588235294117647</v>
      </c>
      <c r="DL35" s="77">
        <f t="shared" si="25"/>
        <v>0</v>
      </c>
      <c r="DM35" s="10">
        <f>DK35*DH35</f>
        <v>3.6617564569567378</v>
      </c>
      <c r="DN35" s="19">
        <f>BR35*DM35</f>
        <v>2.6512118798244624E-2</v>
      </c>
      <c r="DO35" s="19">
        <f>DL35*DJ35</f>
        <v>0</v>
      </c>
      <c r="DP35" s="13" t="str">
        <f>""</f>
        <v/>
      </c>
      <c r="DQ35" s="10">
        <f>CW35*(1/25)+CX35*4-CY35</f>
        <v>6.5325598492515288E-3</v>
      </c>
      <c r="DR35" s="10">
        <f>DN35*6+DM35*0.1+DJ35*1-DO35*2</f>
        <v>1.9350288942223615</v>
      </c>
      <c r="DS35" s="10">
        <f>DD35*0.1+DE35*6-DF35*2</f>
        <v>4.0484442250669814E-2</v>
      </c>
      <c r="DT35" s="33">
        <f t="shared" si="26"/>
        <v>1.9820458963222829</v>
      </c>
      <c r="DZ35" t="str">
        <v>NO</v>
      </c>
      <c r="EA35" t="str">
        <v>New Orleans Saints</v>
      </c>
      <c r="EB35" t="s">
        <v>351</v>
      </c>
      <c r="EC35" t="str">
        <v>All Other</v>
      </c>
      <c r="ED35" s="10">
        <v>1.9820458963222829</v>
      </c>
      <c r="EE35">
        <v>1.6331399623128822E-3</v>
      </c>
      <c r="EF35">
        <v>0</v>
      </c>
      <c r="EG35">
        <v>3.8239924918497151E-3</v>
      </c>
      <c r="EH35">
        <v>0.17540487299571519</v>
      </c>
      <c r="EI35">
        <v>2.6512118798244624E-2</v>
      </c>
      <c r="EJ35">
        <v>3.6617564569567378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2" priority="1">
      <formula>$CR10=""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77AED-DCC6-4C6B-BE96-1005D6ECE54D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236</v>
      </c>
      <c r="CV1" s="115" t="e" vm="19">
        <f>_xlfn.IMAGE(_xlfn.XLOOKUP(CS1,Teams[team_abbr],Teams[team_logo_wikipedia]))</f>
        <v>#VALUE!</v>
      </c>
      <c r="CW1" s="115"/>
      <c r="CX1" s="115"/>
      <c r="CY1" s="116" t="e" vm="20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New England Patriots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525.37647058823529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461.30588235294118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41.635294117647057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0.66203937035753524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0.630859375</v>
      </c>
      <c r="G10" s="5">
        <v>0.1240506329113924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0.64781640625000003</v>
      </c>
      <c r="Q10" s="5">
        <f t="shared" si="1"/>
        <v>0.12370934476559188</v>
      </c>
      <c r="R10" s="5">
        <f t="shared" si="1"/>
        <v>2.3157987082006591E-5</v>
      </c>
      <c r="S10" s="5"/>
      <c r="T10" s="5">
        <f>P10/SUM(P$10:P$35)</f>
        <v>0.94785400275126774</v>
      </c>
      <c r="U10" s="5">
        <f>Q10/SUM(Q$10:Q$35)</f>
        <v>0.11028426417612841</v>
      </c>
      <c r="V10" s="5">
        <f>R10/SUM(R$10:R$35)</f>
        <v>1.747477588954489E-5</v>
      </c>
      <c r="X10" s="5" cm="1">
        <f t="array" ref="X10:AB10">_xlfn.XLOOKUP(CR10,passingRates[Player Name],passingRates[[Comp. %]:[Yds per Att]],{0,0,0,0,0})</f>
        <v>0.66568047337278102</v>
      </c>
      <c r="Y10" s="13">
        <v>10.115555555555556</v>
      </c>
      <c r="Z10" s="13">
        <v>6.6666666666666666E-2</v>
      </c>
      <c r="AA10" s="13">
        <v>2.9585798816568046E-2</v>
      </c>
      <c r="AB10" s="13">
        <v>6.7337278106508878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0.6651326082638731</v>
      </c>
      <c r="AP10" s="52">
        <f>IF($AN10,AE10,Y10*AJ10+(1-AJ10)*AE10)</f>
        <v>10.162710793617928</v>
      </c>
      <c r="AQ10" s="52">
        <f>IF($AN10,AF10,Z10*AK10+(1-AK10)*AF10)</f>
        <v>6.689374331366256E-2</v>
      </c>
      <c r="AR10" s="52">
        <f>IF($AN10,AG10,AA10*AL10+(1-AL10)*AG10)</f>
        <v>2.9170713636869735E-2</v>
      </c>
      <c r="AS10" s="52">
        <f>IF($AN10,AH10,AB10*AM10+(1-AM10)*AH10)</f>
        <v>6.759059477707412</v>
      </c>
      <c r="AT10" s="56" cm="1">
        <f t="array" ref="AT10:AW10">_xlfn.XLOOKUP(CR10,rushingRates[player_display_name],rushingRates[[Yards per Carry]:[TD per Yard]],{0,0,0,0})</f>
        <v>7.7962962962962967</v>
      </c>
      <c r="AU10" s="13">
        <v>3.7037037037037035E-2</v>
      </c>
      <c r="AV10" s="13">
        <v>3.7037037037037035E-2</v>
      </c>
      <c r="AW10" s="13">
        <v>4.7505938242280287E-3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7.6358824454475132</v>
      </c>
      <c r="BI10" s="13">
        <f>IF($BG10=1,AZ10,AU10*BD10+(1-BD10)*AZ10)</f>
        <v>3.7669692873961866E-2</v>
      </c>
      <c r="BJ10" s="13">
        <f>IF($BG10=1,BA10,AV10*BE10+(1-BE10)*BA10)</f>
        <v>3.5965538639396798E-2</v>
      </c>
      <c r="BK10" s="13">
        <f>IF($BG10=1,BB10,AW10*BF10+(1-BF10)*BB10)</f>
        <v>5.0545848933968174E-3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9.1808360811694838E-3</v>
      </c>
      <c r="CM10" s="10">
        <f>CL10*CF10</f>
        <v>7.0621816008996034E-3</v>
      </c>
      <c r="CN10" s="5">
        <f>CM10/SUM($CM$10:$CM$35)</f>
        <v>1.9344918586430177E-5</v>
      </c>
      <c r="CO10" s="19">
        <f>CN10*(SUM($CU$10:$CU$35))</f>
        <v>6.7285477989159105E-3</v>
      </c>
      <c r="CP10" s="65"/>
      <c r="CR10" t="str" cm="1">
        <f t="array" ref="CR10:CR12">_xlfn.VSTACK(_xlfn.MAP(_xlfn.TAKE(_xlfn.TEXTSPLIT(_xlfn.TEXTAFTER(_xlfn.XLOOKUP($CS$2,DepthChart[Column1],DepthChart[Column2]),"QB: "),,", "),4),_xlfn.LAMBDA(_xlpm.x,IFERROR(_xlfn.TEXTBEFORE(_xlpm.x," ("),_xlpm.x))),"All Other")</f>
        <v>Drake Maye</v>
      </c>
      <c r="CS10" s="10">
        <f>T10*$CS$3</f>
        <v>497.98019059839254</v>
      </c>
      <c r="CT10" s="18">
        <f>AO10</f>
        <v>0.6651326082638731</v>
      </c>
      <c r="CU10" s="20">
        <f>CT10*CS10</f>
        <v>331.2228630364495</v>
      </c>
      <c r="CV10" s="21">
        <f>AS10</f>
        <v>6.759059477707412</v>
      </c>
      <c r="CW10" s="10">
        <f>CV10*CS10</f>
        <v>3365.8777269746088</v>
      </c>
      <c r="CX10" s="22">
        <f>CS10*AC10</f>
        <v>21.958008734978453</v>
      </c>
      <c r="CY10" s="19">
        <f>AA10*CS10</f>
        <v>14.733141733680252</v>
      </c>
      <c r="CZ10" s="13" t="str">
        <f>""</f>
        <v/>
      </c>
      <c r="DA10" s="10">
        <f>$CS$4*U10</f>
        <v>50.874779795413779</v>
      </c>
      <c r="DB10" s="5">
        <f>DA10/SUM($DA$10:$DA$35)</f>
        <v>0.11028426417612844</v>
      </c>
      <c r="DC10" s="77">
        <f t="shared" ref="DC10:DC35" si="5">BH10</f>
        <v>7.6358824454475132</v>
      </c>
      <c r="DD10" s="10">
        <f>DC10*DA10</f>
        <v>388.47383795580788</v>
      </c>
      <c r="DE10" s="22">
        <f>AX10*DD10</f>
        <v>4.2415056061363883</v>
      </c>
      <c r="DF10" s="19">
        <f>DA10*BJ10</f>
        <v>1.8297388585027579</v>
      </c>
      <c r="DG10" s="13" t="str">
        <f>""</f>
        <v/>
      </c>
      <c r="DH10" s="20">
        <f>V10*$CS$3</f>
        <v>9.1808360811694838E-3</v>
      </c>
      <c r="DI10" s="5">
        <f>DH10/SUM($DH$10:$DH$35)</f>
        <v>1.747477588954489E-5</v>
      </c>
      <c r="DJ10" s="20">
        <f>CO10</f>
        <v>6.7285477989159105E-3</v>
      </c>
      <c r="DK10" s="77" cm="1">
        <f t="array" ref="DK10:DK35">CK10:CK35</f>
        <v>1.3</v>
      </c>
      <c r="DL10" s="77">
        <f>CI10</f>
        <v>0</v>
      </c>
      <c r="DM10" s="10">
        <f>DK10*DH10</f>
        <v>1.193508690552033E-2</v>
      </c>
      <c r="DN10" s="19">
        <f>BR10*DM10</f>
        <v>3.4988854120417904E-4</v>
      </c>
      <c r="DO10" s="19">
        <f>DL10*DJ10</f>
        <v>0</v>
      </c>
      <c r="DP10" s="13" t="str">
        <f>""</f>
        <v/>
      </c>
      <c r="DQ10" s="10">
        <f>CW10*(1/25)+CX10*4-CY10</f>
        <v>207.73400228521794</v>
      </c>
      <c r="DR10" s="10">
        <f>DN10*6+DM10*0.1+DJ10*1-DO10*2</f>
        <v>1.0021387736693019E-2</v>
      </c>
      <c r="DS10" s="10">
        <f>DD10*0.1+DE10*6-DF10*2</f>
        <v>60.636939715393609</v>
      </c>
      <c r="DT10" s="33">
        <f>SUM(DQ10:DS10)</f>
        <v>268.38096338834822</v>
      </c>
      <c r="DZ10" t="str" cm="1">
        <f t="array" ref="DZ10:DZ35">_xlfn.EXPAND(CS1,ROWS($CS$10:$CS$35),,CS1)</f>
        <v>NE</v>
      </c>
      <c r="EA10" t="str" cm="1">
        <f t="array" ref="EA10:EA35">_xlfn.EXPAND(CS2,ROWS($CS$10:$CS$35),,CS2)</f>
        <v>New England Patriots</v>
      </c>
      <c r="EB10" t="s">
        <v>348</v>
      </c>
      <c r="EC10" t="str" cm="1">
        <f t="array" ref="EC10:EC35">CR10:CR35</f>
        <v>Drake Maye</v>
      </c>
      <c r="ED10" s="10" cm="1">
        <f t="array" ref="ED10:ED35">DT10:DT35</f>
        <v>268.38096338834822</v>
      </c>
      <c r="EE10" s="22" cm="1">
        <f t="array" ref="EE10:EE35">CX10:CX35</f>
        <v>21.958008734978453</v>
      </c>
      <c r="EF10" s="10" cm="1">
        <f t="array" ref="EF10:EF35">CW10:CW35</f>
        <v>3365.8777269746088</v>
      </c>
      <c r="EG10" s="10" cm="1">
        <f t="array" ref="EG10:EG35">DE10:DE35</f>
        <v>4.2415056061363883</v>
      </c>
      <c r="EH10" s="10" cm="1">
        <f t="array" ref="EH10:EH35">DD10:DD35</f>
        <v>388.47383795580788</v>
      </c>
      <c r="EI10" s="19" cm="1">
        <f t="array" ref="EI10:EI35">DN10:DN35</f>
        <v>3.4988854120417904E-4</v>
      </c>
      <c r="EJ10" s="10" cm="1">
        <f t="array" ref="EJ10:EJ35">DM10:DM35</f>
        <v>1.193508690552033E-2</v>
      </c>
      <c r="EK10" s="19" cm="1">
        <f t="array" ref="EK10:EK35">CY10:CY35</f>
        <v>14.733141733680252</v>
      </c>
      <c r="EL10" s="19" cm="1">
        <f t="array" ref="EL10:EL35">DF10:DF35+DO10:DO35</f>
        <v>1.8297388585027579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0.48014440433212996</v>
      </c>
      <c r="G11" s="5">
        <v>0.11576354679802955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2.4601444043321301E-2</v>
      </c>
      <c r="Q11" s="5">
        <f t="shared" si="1"/>
        <v>2.9641191529484023E-2</v>
      </c>
      <c r="R11" s="5">
        <f t="shared" si="1"/>
        <v>4.0480251615986561E-4</v>
      </c>
      <c r="S11" s="5"/>
      <c r="T11" s="5">
        <f t="shared" ref="T11:V35" si="6">P11/SUM(P$10:P$35)</f>
        <v>3.5995657079614794E-2</v>
      </c>
      <c r="U11" s="5">
        <f t="shared" si="6"/>
        <v>2.6424495282284067E-2</v>
      </c>
      <c r="V11" s="5">
        <f t="shared" si="6"/>
        <v>3.0545976316368996E-4</v>
      </c>
      <c r="X11" s="5" cm="1">
        <f t="array" ref="X11:AB11">_xlfn.XLOOKUP(CR11,passingRates[Player Name],passingRates[[Comp. %]:[Yds per Att]],{0,0,0,0,0})</f>
        <v>0.62942271880819367</v>
      </c>
      <c r="Y11" s="13">
        <v>9.5798816568047336</v>
      </c>
      <c r="Z11" s="13">
        <v>5.0295857988165681E-2</v>
      </c>
      <c r="AA11" s="13">
        <v>2.6070763500931099E-2</v>
      </c>
      <c r="AB11" s="13">
        <v>6.0297951582867784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0.62652095749834436</v>
      </c>
      <c r="AP11" s="52">
        <f>IF($AN11,AE11,Y11*AJ11+(1-AJ11)*AE11)</f>
        <v>10.444598816568046</v>
      </c>
      <c r="AQ11" s="52">
        <f>IF($AN11,AF11,Z11*AK11+(1-AK11)*AF11)</f>
        <v>5.4599387151310227E-2</v>
      </c>
      <c r="AR11" s="52">
        <f>IF($AN11,AG11,AA11*AL11+(1-AL11)*AG11)</f>
        <v>2.7137199281787351E-2</v>
      </c>
      <c r="AS11" s="52">
        <f>IF($AN11,AH11,AB11*AM11+(1-AM11)*AH11)</f>
        <v>6.543734705759479</v>
      </c>
      <c r="AT11" s="56" cm="1">
        <f t="array" ref="AT11:AW11">_xlfn.XLOOKUP(CR11,rushingRates[player_display_name],rushingRates[[Yards per Carry]:[TD per Yard]],{0,0,0,0})</f>
        <v>5.302083333333333</v>
      </c>
      <c r="AU11" s="13">
        <v>8.3333333333333329E-2</v>
      </c>
      <c r="AV11" s="13">
        <v>2.0833333333333332E-2</v>
      </c>
      <c r="AW11" s="13">
        <v>1.5717092337917484E-2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3.8348958333333334</v>
      </c>
      <c r="BI11" s="13">
        <f t="shared" ref="BI11:BI35" si="13">IF($BG11=1,AZ11,AU11*BD11+(1-BD11)*AZ11)</f>
        <v>4.9583333333333326E-2</v>
      </c>
      <c r="BJ11" s="13">
        <f t="shared" ref="BJ11:BJ35" si="14">IF($BG11=1,BA11,AV11*BE11+(1-BE11)*BA11)</f>
        <v>1.5677083333333335E-2</v>
      </c>
      <c r="BK11" s="13">
        <f t="shared" ref="BK11:BK35" si="15">IF($BG11=1,BB11,AW11*BF11+(1-BF11)*BB11)</f>
        <v>1.2918697943706392E-2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0.16048137227765769</v>
      </c>
      <c r="CM11" s="10">
        <f t="shared" ref="CM11:CM35" si="17">CL11*CF11</f>
        <v>0.1085609283054743</v>
      </c>
      <c r="CN11" s="5">
        <f t="shared" ref="CN11:CN35" si="18">CM11/SUM($CM$10:$CM$35)</f>
        <v>2.973730269792504E-4</v>
      </c>
      <c r="CO11" s="19">
        <f t="shared" ref="CO11:CO35" si="19">CN11*(SUM($CU$10:$CU$35))</f>
        <v>0.10343225882282876</v>
      </c>
      <c r="CP11" s="65"/>
      <c r="CR11" t="str">
        <v>Joshua Dobbs</v>
      </c>
      <c r="CS11" s="10">
        <f>T11*$CS$3</f>
        <v>18.911271272992444</v>
      </c>
      <c r="CT11" s="18">
        <f>AO11</f>
        <v>0.62652095749834436</v>
      </c>
      <c r="CU11" s="20">
        <f t="shared" ref="CU11:CU35" si="20">CT11*CS11</f>
        <v>11.84830778546616</v>
      </c>
      <c r="CV11" s="21">
        <f t="shared" ref="CV11:CV35" si="21">AS11</f>
        <v>6.543734705759479</v>
      </c>
      <c r="CW11" s="10">
        <f t="shared" ref="CW11:CW35" si="22">CV11*CS11</f>
        <v>123.7503421591129</v>
      </c>
      <c r="CX11" s="10">
        <f>CS11*AC11</f>
        <v>0.83387626183067609</v>
      </c>
      <c r="CY11" s="19">
        <f>AA11*CS11</f>
        <v>0.4930312808601382</v>
      </c>
      <c r="CZ11" s="13" t="str">
        <f>""</f>
        <v/>
      </c>
      <c r="DA11" s="10">
        <f>$CS$4*U11</f>
        <v>12.189775111925183</v>
      </c>
      <c r="DB11" s="5">
        <f t="shared" ref="DB11:DB35" si="23">DA11/SUM($DA$10:$DA$35)</f>
        <v>2.6424495282284074E-2</v>
      </c>
      <c r="DC11" s="77">
        <f t="shared" si="5"/>
        <v>3.8348958333333334</v>
      </c>
      <c r="DD11" s="10">
        <f>DC11*DA11</f>
        <v>46.746517785992253</v>
      </c>
      <c r="DE11" s="22">
        <f>AX11*DD11</f>
        <v>0.51039631986542167</v>
      </c>
      <c r="DF11" s="19">
        <f>DA11*BJ11</f>
        <v>0.19110012024424378</v>
      </c>
      <c r="DG11" s="13" t="str">
        <f>""</f>
        <v/>
      </c>
      <c r="DH11" s="20">
        <f>V11*$CS$3</f>
        <v>0.16048137227765769</v>
      </c>
      <c r="DI11" s="5">
        <f t="shared" ref="DI11:DI35" si="24">DH11/SUM($DH$10:$DH$35)</f>
        <v>3.0545976316368996E-4</v>
      </c>
      <c r="DJ11" s="20">
        <f>CO11</f>
        <v>0.10343225882282876</v>
      </c>
      <c r="DK11" s="77">
        <v>1.4782608695652175</v>
      </c>
      <c r="DL11" s="77">
        <f>BO11</f>
        <v>0</v>
      </c>
      <c r="DM11" s="10">
        <f>DK11*DH11</f>
        <v>0.23723333293218965</v>
      </c>
      <c r="DN11" s="19">
        <f>BR11*DM11</f>
        <v>6.9547231152759176E-3</v>
      </c>
      <c r="DO11" s="19">
        <f>DL11*DJ11</f>
        <v>0</v>
      </c>
      <c r="DP11" s="13" t="str">
        <f>""</f>
        <v/>
      </c>
      <c r="DQ11" s="10">
        <f>CW11*(1/25)+CX11*4-CY11</f>
        <v>7.7924874528270829</v>
      </c>
      <c r="DR11" s="10">
        <f>DN11*6+DM11*0.1+DJ11*1-DO11*2</f>
        <v>0.16888393080770325</v>
      </c>
      <c r="DS11" s="10">
        <f>DD11*0.1+DE11*6-DF11*2</f>
        <v>7.3548294573032678</v>
      </c>
      <c r="DT11" s="33">
        <f t="shared" ref="DT11:DT35" si="25">SUM(DQ11:DS11)</f>
        <v>15.316200840938054</v>
      </c>
      <c r="DZ11" t="str">
        <v>NE</v>
      </c>
      <c r="EA11" t="str">
        <v>New England Patriots</v>
      </c>
      <c r="EB11" t="s">
        <v>348</v>
      </c>
      <c r="EC11" t="str">
        <v>Joshua Dobbs</v>
      </c>
      <c r="ED11" s="10">
        <v>15.316200840938054</v>
      </c>
      <c r="EE11">
        <v>0.83387626183067609</v>
      </c>
      <c r="EF11">
        <v>123.7503421591129</v>
      </c>
      <c r="EG11">
        <v>0.51039631986542167</v>
      </c>
      <c r="EH11">
        <v>46.746517785992253</v>
      </c>
      <c r="EI11">
        <v>6.9547231152759176E-3</v>
      </c>
      <c r="EJ11">
        <v>0.23723333293218965</v>
      </c>
      <c r="EK11">
        <v>0.4930312808601382</v>
      </c>
      <c r="EL11">
        <v>0.19110012024424378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4.8771740141526024E-3</v>
      </c>
      <c r="U12" s="5">
        <f t="shared" si="6"/>
        <v>1.1486963380502733E-2</v>
      </c>
      <c r="V12" s="5">
        <f t="shared" si="6"/>
        <v>1.9376050882378239E-5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1.0179721226521941E-2</v>
      </c>
      <c r="CM12" s="10">
        <f t="shared" si="17"/>
        <v>1.0179721226521941E-2</v>
      </c>
      <c r="CN12" s="5">
        <f t="shared" si="18"/>
        <v>2.7884567331791219E-5</v>
      </c>
      <c r="CO12" s="19">
        <f t="shared" si="19"/>
        <v>9.6988076380769787E-3</v>
      </c>
      <c r="CP12" s="65"/>
      <c r="CR12" t="str">
        <v>All Other</v>
      </c>
      <c r="CS12" s="10">
        <f>T12*$CS$3</f>
        <v>2.5623524700001501</v>
      </c>
      <c r="CT12" s="18">
        <f>AO12</f>
        <v>0.60354446997046274</v>
      </c>
      <c r="CU12" s="20">
        <f t="shared" si="20"/>
        <v>1.5464936633837467</v>
      </c>
      <c r="CV12" s="21">
        <f t="shared" si="21"/>
        <v>6.2527075812274369</v>
      </c>
      <c r="CW12" s="10">
        <f t="shared" si="22"/>
        <v>16.021640714946788</v>
      </c>
      <c r="CX12" s="10">
        <f>CS12*AC12</f>
        <v>0.11298473108086425</v>
      </c>
      <c r="CY12" s="19">
        <f>AA12*CS12</f>
        <v>0</v>
      </c>
      <c r="CZ12" s="13" t="str">
        <f>""</f>
        <v/>
      </c>
      <c r="DA12" s="10">
        <f>$CS$4*U12</f>
        <v>5.2990037777987373</v>
      </c>
      <c r="DB12" s="5">
        <f t="shared" si="23"/>
        <v>1.1486963380502736E-2</v>
      </c>
      <c r="DC12" s="77">
        <f t="shared" si="5"/>
        <v>3.9164785553047405</v>
      </c>
      <c r="DD12" s="10">
        <f>DC12*DA12</f>
        <v>20.753434660227562</v>
      </c>
      <c r="DE12" s="22">
        <f>AX12*DD12</f>
        <v>0.22659391922282832</v>
      </c>
      <c r="DF12" s="19">
        <f>DA12*BJ12</f>
        <v>5.9808169049647149E-2</v>
      </c>
      <c r="DG12" s="13" t="str">
        <f>""</f>
        <v/>
      </c>
      <c r="DH12" s="20">
        <f>V12*$CS$3</f>
        <v>1.0179721226521941E-2</v>
      </c>
      <c r="DI12" s="5">
        <f t="shared" si="24"/>
        <v>1.9376050882378239E-5</v>
      </c>
      <c r="DJ12" s="20">
        <f>CO12</f>
        <v>9.6988076380769787E-3</v>
      </c>
      <c r="DK12" s="77">
        <v>1</v>
      </c>
      <c r="DL12" s="77">
        <f>BO12</f>
        <v>0</v>
      </c>
      <c r="DM12" s="10">
        <f>DK12*DH12</f>
        <v>1.0179721226521941E-2</v>
      </c>
      <c r="DN12" s="19">
        <f>BR12*DM12</f>
        <v>2.9842830957230447E-4</v>
      </c>
      <c r="DO12" s="19">
        <f>DL12*DJ12</f>
        <v>0</v>
      </c>
      <c r="DP12" s="13" t="str">
        <f>""</f>
        <v/>
      </c>
      <c r="DQ12" s="10">
        <f>CW12*(1/25)+CX12*4-CY12</f>
        <v>1.0928045529213286</v>
      </c>
      <c r="DR12" s="10">
        <f>DN12*6+DM12*0.1+DJ12*1-DO12*2</f>
        <v>1.2507349618162999E-2</v>
      </c>
      <c r="DS12" s="10">
        <f>DD12*0.1+DE12*6-DF12*2</f>
        <v>3.3152906432604312</v>
      </c>
      <c r="DT12" s="33">
        <f t="shared" si="25"/>
        <v>4.4206025457999232</v>
      </c>
      <c r="DZ12" t="str">
        <v>NE</v>
      </c>
      <c r="EA12" t="str">
        <v>New England Patriots</v>
      </c>
      <c r="EB12" t="s">
        <v>348</v>
      </c>
      <c r="EC12" t="str">
        <v>All Other</v>
      </c>
      <c r="ED12" s="10">
        <v>4.4206025457999232</v>
      </c>
      <c r="EE12">
        <v>0.11298473108086425</v>
      </c>
      <c r="EF12">
        <v>16.021640714946788</v>
      </c>
      <c r="EG12">
        <v>0.22659391922282832</v>
      </c>
      <c r="EH12">
        <v>20.753434660227562</v>
      </c>
      <c r="EI12">
        <v>2.9842830957230447E-4</v>
      </c>
      <c r="EJ12">
        <v>1.0179721226521941E-2</v>
      </c>
      <c r="EK12">
        <v>0</v>
      </c>
      <c r="EL12">
        <v>5.9808169049647149E-2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4.8771740141526024E-3</v>
      </c>
      <c r="U13" s="5">
        <f t="shared" si="6"/>
        <v>8.2082665339985664E-3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S13" s="10">
        <f>T13*$CS$3</f>
        <v>2.5623524700001501</v>
      </c>
      <c r="CT13" s="18">
        <f>AO13</f>
        <v>0.55531914893617018</v>
      </c>
      <c r="CU13" s="20">
        <f t="shared" si="20"/>
        <v>1.4229233929149769</v>
      </c>
      <c r="CV13" s="21">
        <f t="shared" si="21"/>
        <v>6.3808510638297875</v>
      </c>
      <c r="CW13" s="10">
        <f t="shared" si="22"/>
        <v>16.34998948410734</v>
      </c>
      <c r="CX13" s="10">
        <f>CS13*AC13</f>
        <v>0.11298473108086425</v>
      </c>
      <c r="CY13" s="19">
        <f>AA13*CS13</f>
        <v>0</v>
      </c>
      <c r="CZ13" s="13" t="str">
        <f>""</f>
        <v/>
      </c>
      <c r="DA13" s="10">
        <f>$CS$4*U13</f>
        <v>3.786521636054327</v>
      </c>
      <c r="DB13" s="5">
        <f t="shared" si="23"/>
        <v>8.2082665339985681E-3</v>
      </c>
      <c r="DC13" s="77">
        <f t="shared" si="5"/>
        <v>3.6753246753246751</v>
      </c>
      <c r="DD13" s="10">
        <f>DC13*DA13</f>
        <v>13.916696402641227</v>
      </c>
      <c r="DE13" s="22">
        <f>AX13*DD13</f>
        <v>0.15194780199694108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1.1059385036877507</v>
      </c>
      <c r="DR13" s="10">
        <f>DN13*6+DM13*0.1+DJ13*1-DO13*2</f>
        <v>0</v>
      </c>
      <c r="DS13" s="10">
        <f>DD13*0.1+DE13*6-DF13*2</f>
        <v>2.3033564522457692</v>
      </c>
      <c r="DT13" s="33">
        <f t="shared" si="25"/>
        <v>3.4092949559335199</v>
      </c>
      <c r="DZ13" t="str">
        <v>NE</v>
      </c>
      <c r="EA13" t="str">
        <v>New England Patriots</v>
      </c>
      <c r="EB13" t="s">
        <v>348</v>
      </c>
      <c r="EC13">
        <v>0</v>
      </c>
      <c r="ED13" s="10">
        <v>3.4092949559335199</v>
      </c>
      <c r="EE13">
        <v>0.11298473108086425</v>
      </c>
      <c r="EF13">
        <v>16.34998948410734</v>
      </c>
      <c r="EG13">
        <v>0.15194780199694108</v>
      </c>
      <c r="EH13">
        <v>13.916696402641227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4.8771740141526024E-3</v>
      </c>
      <c r="U14" s="5">
        <f t="shared" si="6"/>
        <v>1.3431708873815836E-2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2.5623524700001501</v>
      </c>
      <c r="CT14" s="18">
        <f>AO14</f>
        <v>0.5</v>
      </c>
      <c r="CU14" s="20">
        <f t="shared" si="20"/>
        <v>1.281176235000075</v>
      </c>
      <c r="CV14" s="21">
        <f t="shared" si="21"/>
        <v>6.384615384615385</v>
      </c>
      <c r="CW14" s="10">
        <f t="shared" si="22"/>
        <v>16.35963500077019</v>
      </c>
      <c r="CX14" s="10">
        <f>CS14*AC14</f>
        <v>0.11298473108086425</v>
      </c>
      <c r="CY14" s="19">
        <f>AA14*CS14</f>
        <v>0</v>
      </c>
      <c r="CZ14" s="13" t="str">
        <f>""</f>
        <v/>
      </c>
      <c r="DA14" s="10">
        <f>$CS$4*U14</f>
        <v>6.1961263135434441</v>
      </c>
      <c r="DB14" s="5">
        <f t="shared" si="23"/>
        <v>1.343170887381584E-2</v>
      </c>
      <c r="DC14" s="77">
        <f t="shared" si="5"/>
        <v>4.7142857142857144</v>
      </c>
      <c r="DD14" s="10">
        <f>DC14*DA14</f>
        <v>29.210309763847665</v>
      </c>
      <c r="DE14" s="22">
        <f>AX14*DD14</f>
        <v>0.31892930878509895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1.1063243243542646</v>
      </c>
      <c r="DR14" s="10">
        <f>DN14*6+DM14*0.1+DJ14*1-DO14*2</f>
        <v>0</v>
      </c>
      <c r="DS14" s="10">
        <f>DD14*0.1+DE14*6-DF14*2</f>
        <v>4.8346068290953603</v>
      </c>
      <c r="DT14" s="33">
        <f t="shared" si="25"/>
        <v>5.9409311534496254</v>
      </c>
      <c r="DZ14" t="str">
        <v>NE</v>
      </c>
      <c r="EA14" t="str">
        <v>New England Patriots</v>
      </c>
      <c r="EB14" t="s">
        <v>348</v>
      </c>
      <c r="EC14">
        <v>0</v>
      </c>
      <c r="ED14" s="10">
        <v>5.9409311534496254</v>
      </c>
      <c r="EE14">
        <v>0.11298473108086425</v>
      </c>
      <c r="EF14">
        <v>16.35963500077019</v>
      </c>
      <c r="EG14">
        <v>0.31892930878509895</v>
      </c>
      <c r="EH14">
        <v>29.210309763847665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NE</v>
      </c>
      <c r="EA15" t="str">
        <v>New England Patriots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NE</v>
      </c>
      <c r="EA16" t="str">
        <v>New England Patriots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0.43518040751943576</v>
      </c>
      <c r="H17" s="5">
        <v>0.11603679932266033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0.43677658802254304</v>
      </c>
      <c r="R17" s="5">
        <f t="shared" si="1"/>
        <v>0.1138661394617983</v>
      </c>
      <c r="S17" s="5"/>
      <c r="T17" s="5">
        <f t="shared" si="6"/>
        <v>2.9108370715219454E-5</v>
      </c>
      <c r="U17" s="5">
        <f t="shared" si="6"/>
        <v>0.38937708958607203</v>
      </c>
      <c r="V17" s="5">
        <f t="shared" si="6"/>
        <v>8.5922203059203797E-2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4.3319327731092434</v>
      </c>
      <c r="AU17" s="13">
        <v>2.9411764705882353E-2</v>
      </c>
      <c r="AV17" s="13">
        <v>7.0028011204481795E-3</v>
      </c>
      <c r="AW17" s="117">
        <v>6.7895247332686714E-3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4.3397133746151129</v>
      </c>
      <c r="BI17" s="13">
        <f t="shared" si="13"/>
        <v>2.9890793387965874E-2</v>
      </c>
      <c r="BJ17" s="13">
        <f t="shared" si="14"/>
        <v>6.7080553595483998E-3</v>
      </c>
      <c r="BK17" s="13">
        <f t="shared" si="15"/>
        <v>6.886174924174147E-3</v>
      </c>
      <c r="BL17" s="55" cm="1">
        <f t="array" ref="BL17:BQ17">_xlfn.XLOOKUP(CR17,Receiving[Player Name],Receiving[[Rep Conv %]:[Yards per Target]],{0,0,0,0,0,0})</f>
        <v>0.78217821782178221</v>
      </c>
      <c r="BM17" s="13">
        <v>6.2215189873417724</v>
      </c>
      <c r="BN17" s="13">
        <v>9.9009900990099011E-3</v>
      </c>
      <c r="BO17" s="13">
        <v>6.3291139240506328E-3</v>
      </c>
      <c r="BP17" s="13">
        <v>2.0345879959308239E-3</v>
      </c>
      <c r="BQ17" s="13">
        <v>4.8663366336633667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0.78189064909260664</v>
      </c>
      <c r="CG17" s="13">
        <f>IF($CE17=1,BT17,BZ17*BM17+(1-BZ17)*BT17)</f>
        <v>6.3355383325494365</v>
      </c>
      <c r="CH17" s="13">
        <f>IF($CE17=1,BU17,CA17*BN17+(1-CA17)*BU17)</f>
        <v>1.2007957688630503E-2</v>
      </c>
      <c r="CI17" s="13">
        <f>IF($CE17=1,BV17,CB17*BO17+(1-CB17)*BV17)</f>
        <v>6.3908713523240833E-3</v>
      </c>
      <c r="CJ17" s="13">
        <f>IF($CE17=1,BW17,CC17*BP17+(1-CC17)*BW17)</f>
        <v>2.3709698775025686E-3</v>
      </c>
      <c r="CK17" s="13">
        <f>IF($CE17=1,BX17,CD17*BQ17+(1-CD17)*BX17)</f>
        <v>4.5080228410563192</v>
      </c>
      <c r="CL17" s="56">
        <f>V17*$CS$3</f>
        <v>45.141503788410162</v>
      </c>
      <c r="CM17" s="10">
        <f t="shared" si="17"/>
        <v>35.295719698136381</v>
      </c>
      <c r="CN17" s="5">
        <f t="shared" si="18"/>
        <v>9.6682988713138143E-2</v>
      </c>
      <c r="CO17" s="19">
        <f t="shared" si="19"/>
        <v>33.628268218958908</v>
      </c>
      <c r="CP17" s="65"/>
      <c r="CR17" t="str" cm="1">
        <f t="array" ref="CR17:CR20">_xlfn.VSTACK(_xlfn.MAP(_xlfn.TAKE(_xlfn.TEXTSPLIT(_xlfn.TEXTAFTER(_xlfn.XLOOKUP($CS$2,DepthChart[Column1],DepthChart[Column3]),"RB: "),,", "),4),_xlfn.LAMBDA(_xlpm.x,IFERROR(_xlfn.TEXTBEFORE(_xlpm.x," ("),_xlpm.x))),"All Other")</f>
        <v>Rhamondre Stevenson</v>
      </c>
      <c r="CS17" s="10">
        <f>T17*$CS$3</f>
        <v>1.5292853070935943E-2</v>
      </c>
      <c r="CT17" s="18">
        <f>AO17</f>
        <v>0.52941176470588236</v>
      </c>
      <c r="CU17" s="20">
        <f t="shared" si="20"/>
        <v>8.0962163316719692E-3</v>
      </c>
      <c r="CV17" s="21">
        <f t="shared" si="21"/>
        <v>4.1764705882352944</v>
      </c>
      <c r="CW17" s="10">
        <f t="shared" si="22"/>
        <v>6.3870151060967773E-2</v>
      </c>
      <c r="CX17" s="10">
        <f>CS17*AC17</f>
        <v>5.5610374803403435E-3</v>
      </c>
      <c r="CY17" s="19">
        <f>AA17*CS17</f>
        <v>0</v>
      </c>
      <c r="CZ17" s="13" t="str">
        <f>""</f>
        <v/>
      </c>
      <c r="DA17" s="10">
        <f>$CS$4*U17</f>
        <v>179.62194187952318</v>
      </c>
      <c r="DB17" s="5">
        <f t="shared" si="23"/>
        <v>0.38937708958607209</v>
      </c>
      <c r="DC17" s="77">
        <f t="shared" si="5"/>
        <v>4.3397133746151129</v>
      </c>
      <c r="DD17" s="10">
        <f>DC17*DA17</f>
        <v>779.50774354890518</v>
      </c>
      <c r="DE17" s="22">
        <f>AX17*DD17</f>
        <v>5.6863334902310809</v>
      </c>
      <c r="DF17" s="19">
        <f>DA17*BJ17</f>
        <v>1.2049139299174265</v>
      </c>
      <c r="DG17" s="13" t="str">
        <f>""</f>
        <v/>
      </c>
      <c r="DH17" s="20">
        <f>V17*$CS$3</f>
        <v>45.141503788410162</v>
      </c>
      <c r="DI17" s="5">
        <f t="shared" si="24"/>
        <v>8.5922203059203797E-2</v>
      </c>
      <c r="DJ17" s="20">
        <f>CO17</f>
        <v>33.628268218958908</v>
      </c>
      <c r="DK17" s="77">
        <v>4.5080228410563192</v>
      </c>
      <c r="DL17" s="77">
        <f>BO17</f>
        <v>6.3291139240506328E-3</v>
      </c>
      <c r="DM17" s="10">
        <f>DK17*DH17</f>
        <v>203.49893015778338</v>
      </c>
      <c r="DN17" s="19">
        <f>BR17*DM17</f>
        <v>1.0569347784861138</v>
      </c>
      <c r="DO17" s="19">
        <f>DL17*DJ17</f>
        <v>0.2128371406263222</v>
      </c>
      <c r="DP17" s="13" t="str">
        <f>""</f>
        <v/>
      </c>
      <c r="DQ17" s="10">
        <f>CW17*(1/25)+CX17*4-CY17</f>
        <v>2.4798955963800086E-2</v>
      </c>
      <c r="DR17" s="10">
        <f>DN17*6+DM17*0.1+DJ17*1-DO17*2</f>
        <v>59.894095624401281</v>
      </c>
      <c r="DS17" s="10">
        <f>DD17*0.1+DE17*6-DF17*2</f>
        <v>109.65894743644216</v>
      </c>
      <c r="DT17" s="33">
        <f t="shared" si="25"/>
        <v>169.57784201680724</v>
      </c>
      <c r="DZ17" t="str">
        <v>NE</v>
      </c>
      <c r="EA17" t="str">
        <v>New England Patriots</v>
      </c>
      <c r="EB17" t="s">
        <v>349</v>
      </c>
      <c r="EC17" t="str">
        <v>Rhamondre Stevenson</v>
      </c>
      <c r="ED17" s="10">
        <v>169.57784201680724</v>
      </c>
      <c r="EE17">
        <v>5.5610374803403435E-3</v>
      </c>
      <c r="EF17">
        <v>6.3870151060967773E-2</v>
      </c>
      <c r="EG17">
        <v>5.6863334902310809</v>
      </c>
      <c r="EH17">
        <v>779.50774354890518</v>
      </c>
      <c r="EI17">
        <v>1.0569347784861138</v>
      </c>
      <c r="EJ17">
        <v>203.49893015778338</v>
      </c>
      <c r="EK17">
        <v>0</v>
      </c>
      <c r="EL17">
        <v>1.4177510705437486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0.3553640498697514</v>
      </c>
      <c r="H18" s="5">
        <v>0.10046998098330866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0.34047450401393442</v>
      </c>
      <c r="R18" s="5">
        <f t="shared" si="1"/>
        <v>9.6059280664013855E-2</v>
      </c>
      <c r="S18" s="5"/>
      <c r="T18" s="5">
        <f t="shared" si="6"/>
        <v>3.6385463394024317E-6</v>
      </c>
      <c r="U18" s="5">
        <f t="shared" si="6"/>
        <v>0.30352581866032802</v>
      </c>
      <c r="V18" s="5">
        <f t="shared" si="6"/>
        <v>7.2485332847378306E-2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4.1391752577319592</v>
      </c>
      <c r="AU18" s="13">
        <v>2.9639175257731958E-2</v>
      </c>
      <c r="AV18" s="13">
        <v>5.1546391752577319E-3</v>
      </c>
      <c r="AW18" s="13">
        <v>7.1606475716064757E-3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4.1502056079035121</v>
      </c>
      <c r="BI18" s="13">
        <f t="shared" si="13"/>
        <v>2.9672390908919929E-2</v>
      </c>
      <c r="BJ18" s="13">
        <f t="shared" si="14"/>
        <v>5.0626832066503844E-3</v>
      </c>
      <c r="BK18" s="13">
        <f t="shared" si="15"/>
        <v>7.1498771214941713E-3</v>
      </c>
      <c r="BL18" s="55" cm="1">
        <f t="array" ref="BL18:BQ18">_xlfn.XLOOKUP(CR18,Receiving[Player Name],Receiving[[Rep Conv %]:[Yards per Target]],{0,0,0,0,0,0})</f>
        <v>0.80408163265306121</v>
      </c>
      <c r="BM18" s="13">
        <v>7.5786802030456855</v>
      </c>
      <c r="BN18" s="13">
        <v>2.8571428571428571E-2</v>
      </c>
      <c r="BO18" s="13">
        <v>2.030456852791878E-2</v>
      </c>
      <c r="BP18" s="13">
        <v>4.6885465505693237E-3</v>
      </c>
      <c r="BQ18" s="13">
        <v>6.093877551020408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0.80157064595749805</v>
      </c>
      <c r="CG18" s="13">
        <f>IF($CE18=1,BT18,BZ18*BM18+(1-BZ18)*BT18)</f>
        <v>7.5670659019729269</v>
      </c>
      <c r="CH18" s="13">
        <f>IF($CE18=1,BU18,CA18*BN18+(1-CA18)*BU18)</f>
        <v>2.8495575221238936E-2</v>
      </c>
      <c r="CI18" s="13">
        <f>IF($CE18=1,BV18,CB18*BO18+(1-CB18)*BV18)</f>
        <v>1.8733943971583487E-2</v>
      </c>
      <c r="CJ18" s="13">
        <f>IF($CE18=1,BW18,CC18*BP18+(1-CC18)*BW18)</f>
        <v>4.6981434522922671E-3</v>
      </c>
      <c r="CK18" s="13">
        <f>IF($CE18=1,BX18,CD18*BQ18+(1-CD18)*BX18)</f>
        <v>5.6128641535056003</v>
      </c>
      <c r="CL18" s="56">
        <f>V18*$CS$3</f>
        <v>38.082088340769097</v>
      </c>
      <c r="CM18" s="10">
        <f t="shared" si="17"/>
        <v>30.525484150720789</v>
      </c>
      <c r="CN18" s="5">
        <f t="shared" si="18"/>
        <v>8.3616230660485555E-2</v>
      </c>
      <c r="CO18" s="19">
        <f t="shared" si="19"/>
        <v>29.08338963798543</v>
      </c>
      <c r="CP18" s="65"/>
      <c r="CR18" t="str">
        <v>Antonio Gibson</v>
      </c>
      <c r="CS18" s="10">
        <f>T18*$CS$3</f>
        <v>1.9116066338669929E-3</v>
      </c>
      <c r="CT18" s="18">
        <f>AO18</f>
        <v>0.66666666666666674</v>
      </c>
      <c r="CU18" s="20">
        <f t="shared" si="20"/>
        <v>1.2744044225779954E-3</v>
      </c>
      <c r="CV18" s="21">
        <f t="shared" si="21"/>
        <v>6.666666666666667</v>
      </c>
      <c r="CW18" s="10">
        <f t="shared" si="22"/>
        <v>1.2744044225779953E-2</v>
      </c>
      <c r="CX18" s="10">
        <f>CS18*AC18</f>
        <v>6.9512968504254293E-4</v>
      </c>
      <c r="CY18" s="19">
        <f>AA18*CS18</f>
        <v>0</v>
      </c>
      <c r="CZ18" s="13" t="str">
        <f>""</f>
        <v/>
      </c>
      <c r="DA18" s="10">
        <f>$CS$4*U18</f>
        <v>140.01824559400143</v>
      </c>
      <c r="DB18" s="5">
        <f t="shared" si="23"/>
        <v>0.30352581866032807</v>
      </c>
      <c r="DC18" s="77">
        <f t="shared" si="5"/>
        <v>4.1502056079035121</v>
      </c>
      <c r="DD18" s="10">
        <f>DC18*DA18</f>
        <v>581.10450807303596</v>
      </c>
      <c r="DE18" s="22">
        <f>AX18*DD18</f>
        <v>4.2390265560878948</v>
      </c>
      <c r="DF18" s="19">
        <f>DA18*BJ18</f>
        <v>0.70886802059340026</v>
      </c>
      <c r="DG18" s="13" t="str">
        <f>""</f>
        <v/>
      </c>
      <c r="DH18" s="20">
        <f>V18*$CS$3</f>
        <v>38.082088340769097</v>
      </c>
      <c r="DI18" s="5">
        <f t="shared" si="24"/>
        <v>7.2485332847378306E-2</v>
      </c>
      <c r="DJ18" s="20">
        <f>CO18</f>
        <v>29.08338963798543</v>
      </c>
      <c r="DK18" s="77">
        <v>5.6128641535056003</v>
      </c>
      <c r="DL18" s="77">
        <f>BO18</f>
        <v>2.030456852791878E-2</v>
      </c>
      <c r="DM18" s="10">
        <f>DK18*DH18</f>
        <v>213.74958853853644</v>
      </c>
      <c r="DN18" s="19">
        <f>BR18*DM18</f>
        <v>1.110174750492835</v>
      </c>
      <c r="DO18" s="19">
        <f>DL18*DJ18</f>
        <v>0.59052567792863808</v>
      </c>
      <c r="DP18" s="13" t="str">
        <f>""</f>
        <v/>
      </c>
      <c r="DQ18" s="10">
        <f>CW18*(1/25)+CX18*4-CY18</f>
        <v>3.2902805092013699E-3</v>
      </c>
      <c r="DR18" s="10">
        <f>DN18*6+DM18*0.1+DJ18*1-DO18*2</f>
        <v>55.938345638938813</v>
      </c>
      <c r="DS18" s="10">
        <f>DD18*0.1+DE18*6-DF18*2</f>
        <v>82.126874102644166</v>
      </c>
      <c r="DT18" s="33">
        <f t="shared" si="25"/>
        <v>138.06851002209217</v>
      </c>
      <c r="DZ18" t="str">
        <v>NE</v>
      </c>
      <c r="EA18" t="str">
        <v>New England Patriots</v>
      </c>
      <c r="EB18" t="s">
        <v>349</v>
      </c>
      <c r="EC18" t="str">
        <v>Antonio Gibson</v>
      </c>
      <c r="ED18" s="10">
        <v>138.06851002209217</v>
      </c>
      <c r="EE18">
        <v>6.9512968504254293E-4</v>
      </c>
      <c r="EF18">
        <v>1.2744044225779953E-2</v>
      </c>
      <c r="EG18">
        <v>4.2390265560878948</v>
      </c>
      <c r="EH18">
        <v>581.10450807303596</v>
      </c>
      <c r="EI18">
        <v>1.110174750492835</v>
      </c>
      <c r="EJ18">
        <v>213.74958853853644</v>
      </c>
      <c r="EK18">
        <v>0</v>
      </c>
      <c r="EL18">
        <v>1.2993936985220382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3.6385463394024323E-5</v>
      </c>
      <c r="U19" s="5">
        <f t="shared" si="6"/>
        <v>7.2423294543726632E-2</v>
      </c>
      <c r="V19" s="5">
        <f t="shared" si="6"/>
        <v>1.7412045924813175E-2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2.5384615384615383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2.6926961926961925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1</v>
      </c>
      <c r="CF19" s="56">
        <f>IF($CE19=1,BS19,BY19*BL19+(1-BY19)*BS19)</f>
        <v>0.76942871847658256</v>
      </c>
      <c r="CG19" s="13">
        <f>IF($CE19=1,BT19,BZ19*BM19+(1-BZ19)*BT19)</f>
        <v>7.4876254180602011</v>
      </c>
      <c r="CH19" s="13">
        <f>IF($CE19=1,BU19,CA19*BN19+(1-CA19)*BU19)</f>
        <v>2.4704065877509004E-2</v>
      </c>
      <c r="CI19" s="13">
        <f>IF($CE19=1,BV19,CB19*BO19+(1-CB19)*BV19)</f>
        <v>3.3444816053511705E-3</v>
      </c>
      <c r="CJ19" s="13">
        <f>IF($CE19=1,BW19,CC19*BP19+(1-CC19)*BW19)</f>
        <v>4.2880114346971589E-3</v>
      </c>
      <c r="CK19" s="13">
        <f>IF($CE19=1,BX19,CD19*BQ19+(1-CD19)*BX19)</f>
        <v>1.2996655518394649</v>
      </c>
      <c r="CL19" s="56">
        <f>V19*$CS$3</f>
        <v>9.1478792336986103</v>
      </c>
      <c r="CM19" s="10">
        <f t="shared" si="17"/>
        <v>7.0386409955632638</v>
      </c>
      <c r="CN19" s="5">
        <f t="shared" si="18"/>
        <v>1.9280435524475389E-2</v>
      </c>
      <c r="CO19" s="19">
        <f t="shared" si="19"/>
        <v>6.7061193062528499</v>
      </c>
      <c r="CP19" s="65"/>
      <c r="CR19" t="str">
        <v>Terrell Jennings</v>
      </c>
      <c r="CS19" s="10">
        <f>T19*$CS$3</f>
        <v>1.911606633866993E-2</v>
      </c>
      <c r="CT19" s="18">
        <f>AO19</f>
        <v>0.5</v>
      </c>
      <c r="CU19" s="20">
        <f t="shared" si="20"/>
        <v>9.558033169334965E-3</v>
      </c>
      <c r="CV19" s="21">
        <f t="shared" si="21"/>
        <v>2</v>
      </c>
      <c r="CW19" s="10">
        <f t="shared" si="22"/>
        <v>3.823213267733986E-2</v>
      </c>
      <c r="CX19" s="10">
        <f>CS19*AC19</f>
        <v>6.9512968504254289E-3</v>
      </c>
      <c r="CY19" s="19">
        <f>AA19*CS19</f>
        <v>0</v>
      </c>
      <c r="CZ19" s="13" t="str">
        <f>""</f>
        <v/>
      </c>
      <c r="DA19" s="10">
        <f>$CS$4*U19</f>
        <v>33.409291792400765</v>
      </c>
      <c r="DB19" s="5">
        <f t="shared" si="23"/>
        <v>7.2423294543726646E-2</v>
      </c>
      <c r="DC19" s="77">
        <f t="shared" si="5"/>
        <v>2.6926961926961925</v>
      </c>
      <c r="DD19" s="10">
        <f>DC19*DA19</f>
        <v>89.961072810073688</v>
      </c>
      <c r="DE19" s="22">
        <f>AX19*DD19</f>
        <v>0.65624577224606473</v>
      </c>
      <c r="DF19" s="19">
        <f>DA19*BJ19</f>
        <v>1.4383864656440133E-2</v>
      </c>
      <c r="DG19" s="13" t="str">
        <f>""</f>
        <v/>
      </c>
      <c r="DH19" s="20">
        <f>V19*$CS$3</f>
        <v>9.1478792336986103</v>
      </c>
      <c r="DI19" s="5">
        <f t="shared" si="24"/>
        <v>1.7412045924813175E-2</v>
      </c>
      <c r="DJ19" s="20">
        <f>CO19</f>
        <v>6.7061193062528499</v>
      </c>
      <c r="DK19" s="77">
        <v>1.2996655518394649</v>
      </c>
      <c r="DL19" s="77">
        <f>BO19</f>
        <v>0</v>
      </c>
      <c r="DM19" s="10">
        <f>DK19*DH19</f>
        <v>11.889183512425685</v>
      </c>
      <c r="DN19" s="19">
        <f>BR19*DM19</f>
        <v>6.1750160221202395E-2</v>
      </c>
      <c r="DO19" s="19">
        <f>DL19*DJ19</f>
        <v>0</v>
      </c>
      <c r="DP19" s="13" t="str">
        <f>""</f>
        <v/>
      </c>
      <c r="DQ19" s="10">
        <f>CW19*(1/25)+CX19*4-CY19</f>
        <v>2.9334472708795311E-2</v>
      </c>
      <c r="DR19" s="10">
        <f>DN19*6+DM19*0.1+DJ19*1-DO19*2</f>
        <v>8.2655386188226334</v>
      </c>
      <c r="DS19" s="10">
        <f>DD19*0.1+DE19*6-DF19*2</f>
        <v>12.904814185170876</v>
      </c>
      <c r="DT19" s="33">
        <f t="shared" si="25"/>
        <v>21.199687276702306</v>
      </c>
      <c r="DZ19" t="str">
        <v>NE</v>
      </c>
      <c r="EA19" t="str">
        <v>New England Patriots</v>
      </c>
      <c r="EB19" t="s">
        <v>349</v>
      </c>
      <c r="EC19" t="str">
        <v>Terrell Jennings</v>
      </c>
      <c r="ED19" s="10">
        <v>21.199687276702306</v>
      </c>
      <c r="EE19">
        <v>6.9512968504254289E-3</v>
      </c>
      <c r="EF19">
        <v>3.823213267733986E-2</v>
      </c>
      <c r="EG19">
        <v>0.65624577224606473</v>
      </c>
      <c r="EH19">
        <v>89.961072810073688</v>
      </c>
      <c r="EI19">
        <v>6.1750160221202395E-2</v>
      </c>
      <c r="EJ19">
        <v>11.889183512425685</v>
      </c>
      <c r="EK19">
        <v>0</v>
      </c>
      <c r="EL19">
        <v>1.4383864656440133E-2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3.0967551014630956E-2</v>
      </c>
      <c r="V20" s="5">
        <f t="shared" si="6"/>
        <v>1.0504779808244925E-2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5.5189641399622777</v>
      </c>
      <c r="CM20" s="10">
        <f t="shared" si="17"/>
        <v>4.184996504236798</v>
      </c>
      <c r="CN20" s="5">
        <f t="shared" si="18"/>
        <v>1.146365545862528E-2</v>
      </c>
      <c r="CO20" s="19">
        <f t="shared" si="19"/>
        <v>3.987287584542758</v>
      </c>
      <c r="CP20" s="65"/>
      <c r="CR20" t="str">
        <v>All Other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14.285513445114052</v>
      </c>
      <c r="DB20" s="5">
        <f t="shared" si="23"/>
        <v>3.0967551014630963E-2</v>
      </c>
      <c r="DC20" s="77">
        <f t="shared" si="5"/>
        <v>4.1828743545611013</v>
      </c>
      <c r="DD20" s="10">
        <f>DC20*DA20</f>
        <v>59.754507831305375</v>
      </c>
      <c r="DE20" s="22">
        <f>AX20*DD20</f>
        <v>0.43589568145465074</v>
      </c>
      <c r="DF20" s="19">
        <f>DA20*BJ20</f>
        <v>7.9910359202445214E-2</v>
      </c>
      <c r="DG20" s="13" t="str">
        <f>""</f>
        <v/>
      </c>
      <c r="DH20" s="20">
        <f>V20*$CS$3</f>
        <v>5.5189641399622777</v>
      </c>
      <c r="DI20" s="5">
        <f t="shared" si="24"/>
        <v>1.0504779808244925E-2</v>
      </c>
      <c r="DJ20" s="20">
        <f>CO20</f>
        <v>3.987287584542758</v>
      </c>
      <c r="DK20" s="77">
        <v>1.3187500000000001</v>
      </c>
      <c r="DL20" s="77">
        <f>BO20</f>
        <v>0</v>
      </c>
      <c r="DM20" s="10">
        <f>DK20*DH20</f>
        <v>7.2781339595752543</v>
      </c>
      <c r="DN20" s="19">
        <f>BR20*DM20</f>
        <v>3.7801244942130781E-2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4.9419084501530683</v>
      </c>
      <c r="DS20" s="10">
        <f>DD20*0.1+DE20*6-DF20*2</f>
        <v>8.43100415345355</v>
      </c>
      <c r="DT20" s="33">
        <f t="shared" si="25"/>
        <v>13.372912603606618</v>
      </c>
      <c r="DZ20" t="str">
        <v>NE</v>
      </c>
      <c r="EA20" t="str">
        <v>New England Patriots</v>
      </c>
      <c r="EB20" t="s">
        <v>349</v>
      </c>
      <c r="EC20" t="str">
        <v>All Other</v>
      </c>
      <c r="ED20" s="10">
        <v>13.372912603606618</v>
      </c>
      <c r="EE20">
        <v>0</v>
      </c>
      <c r="EF20">
        <v>0</v>
      </c>
      <c r="EG20">
        <v>0.43589568145465074</v>
      </c>
      <c r="EH20">
        <v>59.754507831305375</v>
      </c>
      <c r="EI20">
        <v>3.7801244942130781E-2</v>
      </c>
      <c r="EJ20">
        <v>7.2781339595752543</v>
      </c>
      <c r="EK20">
        <v>0</v>
      </c>
      <c r="EL20">
        <v>7.9910359202445214E-2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1.1676812237035879E-2</v>
      </c>
      <c r="V21" s="5">
        <f t="shared" si="6"/>
        <v>5.0652307487591992E-3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2.6611530534981123</v>
      </c>
      <c r="CM21" s="10">
        <f t="shared" si="17"/>
        <v>1.9759913142617562</v>
      </c>
      <c r="CN21" s="5">
        <f t="shared" si="18"/>
        <v>5.4126887783539253E-3</v>
      </c>
      <c r="CO21" s="19">
        <f t="shared" si="19"/>
        <v>1.8826409117770728</v>
      </c>
      <c r="CP21" s="65"/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5.3865821720754568</v>
      </c>
      <c r="DB21" s="5">
        <f t="shared" si="23"/>
        <v>1.167681223703588E-2</v>
      </c>
      <c r="DC21" s="77">
        <f t="shared" si="5"/>
        <v>3.481420313790256</v>
      </c>
      <c r="DD21" s="10">
        <f>DC21*DA21</f>
        <v>18.752956595763933</v>
      </c>
      <c r="DE21" s="22">
        <f>AX21*DD21</f>
        <v>0.13679859631138114</v>
      </c>
      <c r="DF21" s="19">
        <f>DA21*BJ21</f>
        <v>3.1136313133384143E-2</v>
      </c>
      <c r="DG21" s="13" t="str">
        <f>""</f>
        <v/>
      </c>
      <c r="DH21" s="20">
        <f>V21*$CS$3</f>
        <v>2.6611530534981123</v>
      </c>
      <c r="DI21" s="5">
        <f t="shared" si="24"/>
        <v>5.0652307487591992E-3</v>
      </c>
      <c r="DJ21" s="20">
        <f>CO21</f>
        <v>1.8826409117770728</v>
      </c>
      <c r="DK21" s="77">
        <v>1.3467432950191571</v>
      </c>
      <c r="DL21" s="77">
        <f>BO21</f>
        <v>0</v>
      </c>
      <c r="DM21" s="10">
        <f>DK21*DH21</f>
        <v>3.5838900318183389</v>
      </c>
      <c r="DN21" s="19">
        <f>BR21*DM21</f>
        <v>1.8614043886921276E-2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2.3527141782804346</v>
      </c>
      <c r="DS21" s="10">
        <f>DD21*0.1+DE21*6-DF21*2</f>
        <v>2.6338146111779119</v>
      </c>
      <c r="DT21" s="33">
        <f t="shared" si="25"/>
        <v>4.9865287894583465</v>
      </c>
      <c r="DZ21" t="str">
        <v>NE</v>
      </c>
      <c r="EA21" t="str">
        <v>New England Patriots</v>
      </c>
      <c r="EB21" t="s">
        <v>349</v>
      </c>
      <c r="EC21">
        <v>0</v>
      </c>
      <c r="ED21" s="10">
        <v>4.9865287894583465</v>
      </c>
      <c r="EE21">
        <v>0</v>
      </c>
      <c r="EF21">
        <v>0</v>
      </c>
      <c r="EG21">
        <v>0.13679859631138114</v>
      </c>
      <c r="EH21">
        <v>18.752956595763933</v>
      </c>
      <c r="EI21">
        <v>1.8614043886921276E-2</v>
      </c>
      <c r="EJ21">
        <v>3.5838900318183389</v>
      </c>
      <c r="EK21">
        <v>0</v>
      </c>
      <c r="EL21">
        <v>3.1136313133384143E-2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NE</v>
      </c>
      <c r="EA22" t="str">
        <v>New England Patriots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NE</v>
      </c>
      <c r="EA23" t="str">
        <v>New England Patriots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3.5587188612099641E-4</v>
      </c>
      <c r="G24" s="5">
        <v>3.0471552764249508E-3</v>
      </c>
      <c r="H24" s="5">
        <v>0.29992510579492981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3.6753363049620843E-4</v>
      </c>
      <c r="Q24" s="5">
        <f t="shared" si="1"/>
        <v>3.7742446063273026E-3</v>
      </c>
      <c r="R24" s="5">
        <f t="shared" si="1"/>
        <v>0.29335066430621054</v>
      </c>
      <c r="S24" s="5"/>
      <c r="T24" s="5">
        <f t="shared" si="6"/>
        <v>5.3775764159498161E-4</v>
      </c>
      <c r="U24" s="5">
        <f t="shared" si="6"/>
        <v>3.3646592342577797E-3</v>
      </c>
      <c r="V24" s="5">
        <f t="shared" si="6"/>
        <v>0.22135935639169405</v>
      </c>
      <c r="X24" s="5" cm="1">
        <f t="array" ref="X24:AB24">_xlfn.XLOOKUP(CR24,passingRates[Player Name],passingRates[[Comp. %]:[Yds per Att]],{0,0,0,0,0})</f>
        <v>1</v>
      </c>
      <c r="Y24" s="13">
        <v>13</v>
      </c>
      <c r="Z24" s="13">
        <v>0</v>
      </c>
      <c r="AA24" s="13">
        <v>0</v>
      </c>
      <c r="AB24" s="13">
        <v>13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0</v>
      </c>
      <c r="AO24" s="53">
        <f t="shared" si="9"/>
        <v>0.95777777777777784</v>
      </c>
      <c r="AP24" s="52">
        <f>IF($AN24,AE24,Y24*AJ24+(1-AJ24)*AE24)</f>
        <v>13.761538461538462</v>
      </c>
      <c r="AQ24" s="52">
        <f>IF($AN24,AF24,Z24*AK24+(1-AK24)*AF24)</f>
        <v>3.0769230769230764E-2</v>
      </c>
      <c r="AR24" s="52">
        <f>IF($AN24,AG24,AA24*AL24+(1-AL24)*AG24)</f>
        <v>2.2222222222222218E-3</v>
      </c>
      <c r="AS24" s="52">
        <f>IF($AN24,AH24,AB24*AM24+(1-AM24)*AH24)</f>
        <v>12.891111111111112</v>
      </c>
      <c r="AT24" s="56" cm="1">
        <f t="array" ref="AT24:AW24">_xlfn.XLOOKUP(CR24,rushingRates[player_display_name],rushingRates[[Yards per Carry]:[TD per Yard]],{0,0,0,0})</f>
        <v>2.5714285714285716</v>
      </c>
      <c r="AU24" s="13">
        <v>0.14285714285714285</v>
      </c>
      <c r="AV24" s="13">
        <v>0</v>
      </c>
      <c r="AW24" s="13">
        <v>5.5555555555555552E-2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2.8775190910784132</v>
      </c>
      <c r="BI24" s="13">
        <f t="shared" si="13"/>
        <v>0.13482957720245856</v>
      </c>
      <c r="BJ24" s="13">
        <f t="shared" si="14"/>
        <v>9.1264667535853952E-4</v>
      </c>
      <c r="BK24" s="13">
        <f t="shared" si="15"/>
        <v>5.1111111111111107E-2</v>
      </c>
      <c r="BL24" s="55" cm="1">
        <f t="array" ref="BL24:BQ24">_xlfn.XLOOKUP(CR24,Receiving[Player Name],Receiving[[Rep Conv %]:[Yards per Target]],{0,0,0,0,0,0})</f>
        <v>0.68662420382165601</v>
      </c>
      <c r="BM24" s="13">
        <v>12</v>
      </c>
      <c r="BN24" s="13">
        <v>5.3503184713375798E-2</v>
      </c>
      <c r="BO24" s="13">
        <v>1.8552875695732839E-3</v>
      </c>
      <c r="BP24" s="13">
        <v>6.4935064935064939E-3</v>
      </c>
      <c r="BQ24" s="13">
        <v>8.2394904458598734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0.68385761994235561</v>
      </c>
      <c r="CG24" s="13">
        <f>IF($CE24=1,BT24,BZ24*BM24+(1-BZ24)*BT24)</f>
        <v>12.061082037863629</v>
      </c>
      <c r="CH24" s="13">
        <f>IF($CE24=1,BU24,CA24*BN24+(1-CA24)*BU24)</f>
        <v>5.3290043583688398E-2</v>
      </c>
      <c r="CI24" s="13">
        <f>IF($CE24=1,BV24,CB24*BO24+(1-CB24)*BV24)</f>
        <v>2.2315565654249443E-3</v>
      </c>
      <c r="CJ24" s="13">
        <f>IF($CE24=1,BW24,CC24*BP24+(1-CC24)*BW24)</f>
        <v>6.4623476483849354E-3</v>
      </c>
      <c r="CK24" s="13">
        <f>IF($CE24=1,BX24,CD24*BQ24+(1-CD24)*BX24)</f>
        <v>7.5672960572689609</v>
      </c>
      <c r="CL24" s="56">
        <f>V24*$CS$3</f>
        <v>116.29699739275154</v>
      </c>
      <c r="CM24" s="10">
        <f t="shared" si="17"/>
        <v>79.530587843449396</v>
      </c>
      <c r="CN24" s="5">
        <f t="shared" si="18"/>
        <v>0.21785233429376574</v>
      </c>
      <c r="CO24" s="19">
        <f t="shared" si="19"/>
        <v>75.773378825654092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Stefon Diggs</v>
      </c>
      <c r="CS24" s="10">
        <f>T24*$CS$3</f>
        <v>0.28252521177302464</v>
      </c>
      <c r="CT24" s="18">
        <f>AO24</f>
        <v>0.95777777777777784</v>
      </c>
      <c r="CU24" s="20">
        <f t="shared" si="20"/>
        <v>0.27059636949816362</v>
      </c>
      <c r="CV24" s="21">
        <f t="shared" si="21"/>
        <v>12.891111111111112</v>
      </c>
      <c r="CW24" s="10">
        <f t="shared" si="22"/>
        <v>3.642063896656258</v>
      </c>
      <c r="CX24" s="10">
        <f>CS24*AC24</f>
        <v>4.1684047638642981E-2</v>
      </c>
      <c r="CY24" s="19">
        <f>AA24*CS24</f>
        <v>0</v>
      </c>
      <c r="CZ24" s="13" t="str">
        <f>""</f>
        <v/>
      </c>
      <c r="DA24" s="10">
        <f>$CS$4*U24</f>
        <v>1.5521370968762565</v>
      </c>
      <c r="DB24" s="5">
        <f t="shared" si="23"/>
        <v>3.3646592342577806E-3</v>
      </c>
      <c r="DC24" s="77">
        <f t="shared" si="5"/>
        <v>2.8775190910784132</v>
      </c>
      <c r="DD24" s="10">
        <f>DC24*DA24</f>
        <v>4.4663041282324523</v>
      </c>
      <c r="DE24" s="22">
        <f>AX24*DD24</f>
        <v>3.4484800241382993E-2</v>
      </c>
      <c r="DF24" s="19">
        <f>DA24*BJ24</f>
        <v>1.4165527611647709E-3</v>
      </c>
      <c r="DG24" s="13" t="str">
        <f>""</f>
        <v/>
      </c>
      <c r="DH24" s="20">
        <f>V24*$CS$3</f>
        <v>116.29699739275154</v>
      </c>
      <c r="DI24" s="5">
        <f t="shared" si="24"/>
        <v>0.22135935639169405</v>
      </c>
      <c r="DJ24" s="20">
        <f>CO24</f>
        <v>75.773378825654092</v>
      </c>
      <c r="DK24" s="77">
        <v>7.5672960572689609</v>
      </c>
      <c r="DL24" s="77">
        <f>BO24</f>
        <v>1.8552875695732839E-3</v>
      </c>
      <c r="DM24" s="10">
        <f>DK24*DH24</f>
        <v>880.0538098423873</v>
      </c>
      <c r="DN24" s="19">
        <f>BR24*DM24</f>
        <v>5.3520775211468532</v>
      </c>
      <c r="DO24" s="19">
        <f>DL24*DJ24</f>
        <v>0.14058140783980352</v>
      </c>
      <c r="DP24" s="13" t="str">
        <f>""</f>
        <v/>
      </c>
      <c r="DQ24" s="10">
        <f>CW24*(1/25)+CX24*4-CY24</f>
        <v>0.31241874642082224</v>
      </c>
      <c r="DR24" s="10">
        <f>DN24*6+DM24*0.1+DJ24*1-DO24*2</f>
        <v>195.61006212109433</v>
      </c>
      <c r="DS24" s="10">
        <f>DD24*0.1+DE24*6-DF24*2</f>
        <v>0.65070610874921364</v>
      </c>
      <c r="DT24" s="33">
        <f t="shared" si="25"/>
        <v>196.57318697626437</v>
      </c>
      <c r="DZ24" t="str">
        <v>NE</v>
      </c>
      <c r="EA24" t="str">
        <v>New England Patriots</v>
      </c>
      <c r="EB24" t="s">
        <v>350</v>
      </c>
      <c r="EC24" t="str">
        <v>Stefon Diggs</v>
      </c>
      <c r="ED24" s="10">
        <v>196.57318697626437</v>
      </c>
      <c r="EE24">
        <v>4.1684047638642981E-2</v>
      </c>
      <c r="EF24">
        <v>3.642063896656258</v>
      </c>
      <c r="EG24">
        <v>3.4484800241382993E-2</v>
      </c>
      <c r="EH24">
        <v>4.4663041282324523</v>
      </c>
      <c r="EI24">
        <v>5.3520775211468532</v>
      </c>
      <c r="EJ24">
        <v>880.0538098423873</v>
      </c>
      <c r="EK24">
        <v>0</v>
      </c>
      <c r="EL24">
        <v>0.14199796060096828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1.2635852192814217E-2</v>
      </c>
      <c r="H25" s="5">
        <v>0.17817078754578752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1.1957449650236847E-2</v>
      </c>
      <c r="R25" s="5">
        <f t="shared" si="1"/>
        <v>0.17613320491216372</v>
      </c>
      <c r="S25" s="5"/>
      <c r="T25" s="5">
        <f t="shared" si="6"/>
        <v>3.2746917054621885E-5</v>
      </c>
      <c r="U25" s="5">
        <f t="shared" si="6"/>
        <v>1.0659813440918481E-2</v>
      </c>
      <c r="V25" s="5">
        <f t="shared" si="6"/>
        <v>0.13290828221157533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5.1818181818181817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5.2397283176593525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0.69277108433734935</v>
      </c>
      <c r="BM25" s="13">
        <v>10.278260869565218</v>
      </c>
      <c r="BN25" s="13">
        <v>1.8072289156626505E-2</v>
      </c>
      <c r="BO25" s="13">
        <v>8.6956521739130436E-3</v>
      </c>
      <c r="BP25" s="13">
        <v>2.5380710659898475E-3</v>
      </c>
      <c r="BQ25" s="13">
        <v>7.1204819277108431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0.68784258732831527</v>
      </c>
      <c r="CG25" s="13">
        <f>IF($CE25=1,BT25,BZ25*BM25+(1-BZ25)*BT25)</f>
        <v>10.545195016526826</v>
      </c>
      <c r="CH25" s="13">
        <f>IF($CE25=1,BU25,CA25*BN25+(1-CA25)*BU25)</f>
        <v>2.1450579921854951E-2</v>
      </c>
      <c r="CI25" s="13">
        <f>IF($CE25=1,BV25,CB25*BO25+(1-CB25)*BV25)</f>
        <v>8.329010933129927E-3</v>
      </c>
      <c r="CJ25" s="13">
        <f>IF($CE25=1,BW25,CC25*BP25+(1-CC25)*BW25)</f>
        <v>2.9066556054315844E-3</v>
      </c>
      <c r="CK25" s="13">
        <f>IF($CE25=1,BX25,CD25*BQ25+(1-CD25)*BX25)</f>
        <v>6.5638372437116894</v>
      </c>
      <c r="CL25" s="56">
        <f>V25*$CS$3</f>
        <v>69.826884220262585</v>
      </c>
      <c r="CM25" s="10">
        <f t="shared" si="17"/>
        <v>48.029904707140126</v>
      </c>
      <c r="CN25" s="5">
        <f t="shared" si="18"/>
        <v>0.1315648122324225</v>
      </c>
      <c r="CO25" s="19">
        <f t="shared" si="19"/>
        <v>45.760860858945058</v>
      </c>
      <c r="CP25" s="65"/>
      <c r="CR25" t="str">
        <v>DeMario Douglas</v>
      </c>
      <c r="CS25" s="10">
        <f>T25*$CS$3</f>
        <v>1.7204459704802937E-2</v>
      </c>
      <c r="CT25" s="18">
        <f>AO25</f>
        <v>0.4</v>
      </c>
      <c r="CU25" s="20">
        <f t="shared" si="20"/>
        <v>6.8817838819211748E-3</v>
      </c>
      <c r="CV25" s="21">
        <f t="shared" si="21"/>
        <v>5.9</v>
      </c>
      <c r="CW25" s="10">
        <f t="shared" si="22"/>
        <v>0.10150631225833733</v>
      </c>
      <c r="CX25" s="10">
        <f>CS25*AC25</f>
        <v>2.5383629072660069E-3</v>
      </c>
      <c r="CY25" s="19">
        <f>AA25*CS25</f>
        <v>0</v>
      </c>
      <c r="CZ25" s="13" t="str">
        <f>""</f>
        <v/>
      </c>
      <c r="DA25" s="10">
        <f>$CS$4*U25</f>
        <v>4.9174346450806423</v>
      </c>
      <c r="DB25" s="5">
        <f t="shared" si="23"/>
        <v>1.0659813440918485E-2</v>
      </c>
      <c r="DC25" s="77">
        <f t="shared" si="5"/>
        <v>5.2397283176593525</v>
      </c>
      <c r="DD25" s="10">
        <f>DC25*DA25</f>
        <v>25.766021560068211</v>
      </c>
      <c r="DE25" s="22">
        <f>AX25*DD25</f>
        <v>0.1989421411984677</v>
      </c>
      <c r="DF25" s="19">
        <f>DA25*BJ25</f>
        <v>2.2608894919910992E-3</v>
      </c>
      <c r="DG25" s="13" t="str">
        <f>""</f>
        <v/>
      </c>
      <c r="DH25" s="20">
        <f>V25*$CS$3</f>
        <v>69.826884220262585</v>
      </c>
      <c r="DI25" s="5">
        <f t="shared" si="24"/>
        <v>0.13290828221157533</v>
      </c>
      <c r="DJ25" s="20">
        <f>CO25</f>
        <v>45.760860858945058</v>
      </c>
      <c r="DK25" s="77">
        <v>6.5638372437116894</v>
      </c>
      <c r="DL25" s="77">
        <f>BO25</f>
        <v>8.6956521739130436E-3</v>
      </c>
      <c r="DM25" s="10">
        <f>DK25*DH25</f>
        <v>458.33230325730364</v>
      </c>
      <c r="DN25" s="19">
        <f>BR25*DM25</f>
        <v>2.7873636703171609</v>
      </c>
      <c r="DO25" s="19">
        <f>DL25*DJ25</f>
        <v>0.39792052920821791</v>
      </c>
      <c r="DP25" s="13" t="str">
        <f>""</f>
        <v/>
      </c>
      <c r="DQ25" s="10">
        <f>CW25*(1/25)+CX25*4-CY25</f>
        <v>1.421370411939752E-2</v>
      </c>
      <c r="DR25" s="10">
        <f>DN25*6+DM25*0.1+DJ25*1-DO25*2</f>
        <v>107.52243214816195</v>
      </c>
      <c r="DS25" s="10">
        <f>DD25*0.1+DE25*6-DF25*2</f>
        <v>3.765733224213645</v>
      </c>
      <c r="DT25" s="33">
        <f t="shared" si="25"/>
        <v>111.302379076495</v>
      </c>
      <c r="DZ25" t="str">
        <v>NE</v>
      </c>
      <c r="EA25" t="str">
        <v>New England Patriots</v>
      </c>
      <c r="EB25" t="s">
        <v>350</v>
      </c>
      <c r="EC25" t="str">
        <v>DeMario Douglas</v>
      </c>
      <c r="ED25" s="10">
        <v>111.302379076495</v>
      </c>
      <c r="EE25">
        <v>2.5383629072660069E-3</v>
      </c>
      <c r="EF25">
        <v>0.10150631225833733</v>
      </c>
      <c r="EG25">
        <v>0.1989421411984677</v>
      </c>
      <c r="EH25">
        <v>25.766021560068211</v>
      </c>
      <c r="EI25">
        <v>2.7873636703171609</v>
      </c>
      <c r="EJ25">
        <v>458.33230325730364</v>
      </c>
      <c r="EK25">
        <v>0</v>
      </c>
      <c r="EL25">
        <v>0.40018141870020901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0.15343915343915343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4.7352713149385395E-4</v>
      </c>
      <c r="R26" s="5">
        <f t="shared" si="1"/>
        <v>0.14860777664138797</v>
      </c>
      <c r="S26" s="5"/>
      <c r="T26" s="5">
        <f t="shared" si="6"/>
        <v>3.2746917054621885E-5</v>
      </c>
      <c r="U26" s="5">
        <f t="shared" si="6"/>
        <v>4.2213942174849759E-4</v>
      </c>
      <c r="V26" s="5">
        <f t="shared" si="6"/>
        <v>0.1121378806826238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0.6</v>
      </c>
      <c r="BM26" s="13">
        <v>13.511111111111111</v>
      </c>
      <c r="BN26" s="13">
        <v>0.04</v>
      </c>
      <c r="BO26" s="13">
        <v>0</v>
      </c>
      <c r="BP26" s="13">
        <v>4.9342105263157892E-3</v>
      </c>
      <c r="BQ26" s="13">
        <v>8.1066666666666674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0.60256213285133309</v>
      </c>
      <c r="CG26" s="13">
        <f>IF($CE26=1,BT26,BZ26*BM26+(1-BZ26)*BT26)</f>
        <v>13.403282773564463</v>
      </c>
      <c r="CH26" s="13">
        <f>IF($CE26=1,BU26,CA26*BN26+(1-CA26)*BU26)</f>
        <v>4.0609127880704927E-2</v>
      </c>
      <c r="CI26" s="13">
        <f>IF($CE26=1,BV26,CB26*BO26+(1-CB26)*BV26)</f>
        <v>4.6948356807511736E-4</v>
      </c>
      <c r="CJ26" s="13">
        <f>IF($CE26=1,BW26,CC26*BP26+(1-CC26)*BW26)</f>
        <v>5.0333562463738537E-3</v>
      </c>
      <c r="CK26" s="13">
        <f>IF($CE26=1,BX26,CD26*BQ26+(1-CD26)*BX26)</f>
        <v>7.4558410978692677</v>
      </c>
      <c r="CL26" s="56">
        <f>V26*$CS$3</f>
        <v>58.91460397228154</v>
      </c>
      <c r="CM26" s="10">
        <f t="shared" si="17"/>
        <v>35.499709425629582</v>
      </c>
      <c r="CN26" s="5">
        <f t="shared" si="18"/>
        <v>9.7241762884326455E-2</v>
      </c>
      <c r="CO26" s="19">
        <f t="shared" si="19"/>
        <v>33.822620999656451</v>
      </c>
      <c r="CP26" s="65"/>
      <c r="CR26" t="str">
        <v>Kayshon Boutte</v>
      </c>
      <c r="CS26" s="10">
        <f>T26*$CS$3</f>
        <v>1.7204459704802937E-2</v>
      </c>
      <c r="CT26" s="18">
        <f>AO26</f>
        <v>0.45833333333333337</v>
      </c>
      <c r="CU26" s="20">
        <f t="shared" si="20"/>
        <v>7.8853773647013462E-3</v>
      </c>
      <c r="CV26" s="21">
        <f t="shared" si="21"/>
        <v>10.541666666666668</v>
      </c>
      <c r="CW26" s="10">
        <f t="shared" si="22"/>
        <v>0.18136367938813097</v>
      </c>
      <c r="CX26" s="10">
        <f>CS26*AC26</f>
        <v>2.5383629072660069E-3</v>
      </c>
      <c r="CY26" s="19">
        <f>AA26*CS26</f>
        <v>0</v>
      </c>
      <c r="CZ26" s="13" t="str">
        <f>""</f>
        <v/>
      </c>
      <c r="DA26" s="10">
        <f>$CS$4*U26</f>
        <v>0.19473539842565105</v>
      </c>
      <c r="DB26" s="5">
        <f t="shared" si="23"/>
        <v>4.221394217484977E-4</v>
      </c>
      <c r="DC26" s="77">
        <f t="shared" si="5"/>
        <v>5.9971590909090899</v>
      </c>
      <c r="DD26" s="10">
        <f>DC26*DA26</f>
        <v>1.1678591649901968</v>
      </c>
      <c r="DE26" s="22">
        <f>AX26*DD26</f>
        <v>9.0171624812064796E-3</v>
      </c>
      <c r="DF26" s="19">
        <f>DA26*BJ26</f>
        <v>5.5322556370923594E-4</v>
      </c>
      <c r="DG26" s="13" t="str">
        <f>""</f>
        <v/>
      </c>
      <c r="DH26" s="20">
        <f>V26*$CS$3</f>
        <v>58.91460397228154</v>
      </c>
      <c r="DI26" s="5">
        <f t="shared" si="24"/>
        <v>0.1121378806826238</v>
      </c>
      <c r="DJ26" s="20">
        <f>CO26</f>
        <v>33.822620999656451</v>
      </c>
      <c r="DK26" s="77">
        <v>7.4558410978692677</v>
      </c>
      <c r="DL26" s="77">
        <f>BO26</f>
        <v>0</v>
      </c>
      <c r="DM26" s="10">
        <f>DK26*DH26</f>
        <v>439.25792556122872</v>
      </c>
      <c r="DN26" s="19">
        <f>BR26*DM26</f>
        <v>2.6713621861405161</v>
      </c>
      <c r="DO26" s="19">
        <f>DL26*DJ26</f>
        <v>0</v>
      </c>
      <c r="DP26" s="13" t="str">
        <f>""</f>
        <v/>
      </c>
      <c r="DQ26" s="10">
        <f>CW26*(1/25)+CX26*4-CY26</f>
        <v>1.7407998804589268E-2</v>
      </c>
      <c r="DR26" s="10">
        <f>DN26*6+DM26*0.1+DJ26*1-DO26*2</f>
        <v>93.776586672622415</v>
      </c>
      <c r="DS26" s="10">
        <f>DD26*0.1+DE26*6-DF26*2</f>
        <v>0.16978244025884009</v>
      </c>
      <c r="DT26" s="33">
        <f t="shared" si="25"/>
        <v>93.963777111685843</v>
      </c>
      <c r="DZ26" t="str">
        <v>NE</v>
      </c>
      <c r="EA26" t="str">
        <v>New England Patriots</v>
      </c>
      <c r="EB26" t="s">
        <v>350</v>
      </c>
      <c r="EC26" t="str">
        <v>Kayshon Boutte</v>
      </c>
      <c r="ED26" s="10">
        <v>93.963777111685843</v>
      </c>
      <c r="EE26">
        <v>2.5383629072660069E-3</v>
      </c>
      <c r="EF26">
        <v>0.18136367938813097</v>
      </c>
      <c r="EG26">
        <v>9.0171624812064796E-3</v>
      </c>
      <c r="EH26">
        <v>1.1678591649901968</v>
      </c>
      <c r="EI26">
        <v>2.6713621861405161</v>
      </c>
      <c r="EJ26">
        <v>439.25792556122872</v>
      </c>
      <c r="EK26">
        <v>0</v>
      </c>
      <c r="EL26">
        <v>5.5322556370923594E-4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4.7984644913627637E-4</v>
      </c>
      <c r="G27" s="5">
        <v>6.6924193519704083E-3</v>
      </c>
      <c r="H27" s="5">
        <v>0.12195864576221835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4.5051269882290332E-4</v>
      </c>
      <c r="Q27" s="5">
        <f t="shared" si="1"/>
        <v>6.4294421716345716E-3</v>
      </c>
      <c r="R27" s="5">
        <f t="shared" si="1"/>
        <v>0.11577791988191258</v>
      </c>
      <c r="S27" s="5"/>
      <c r="T27" s="5">
        <f t="shared" si="6"/>
        <v>6.5916864832344648E-4</v>
      </c>
      <c r="U27" s="5">
        <f t="shared" si="6"/>
        <v>5.7317117013694291E-3</v>
      </c>
      <c r="V27" s="5">
        <f t="shared" si="6"/>
        <v>8.7364812655332053E-2</v>
      </c>
      <c r="X27" s="5" cm="1">
        <f t="array" ref="X27:AB27">_xlfn.XLOOKUP(CR27,passingRates[Player Name],passingRates[[Comp. %]:[Yds per Att]],{0,0,0,0,0})</f>
        <v>0.5</v>
      </c>
      <c r="Y27" s="13">
        <v>25</v>
      </c>
      <c r="Z27" s="13">
        <v>1</v>
      </c>
      <c r="AA27" s="13">
        <v>0</v>
      </c>
      <c r="AB27" s="13">
        <v>12.5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0</v>
      </c>
      <c r="AO27" s="53">
        <f t="shared" si="9"/>
        <v>0.50882352941176467</v>
      </c>
      <c r="AP27" s="52">
        <f>IF($AN27,AE27,Y27*AJ27+(1-AJ27)*AE27)</f>
        <v>23.73</v>
      </c>
      <c r="AQ27" s="52">
        <f>IF($AN27,AF27,Z27*AK27+(1-AK27)*AF27)</f>
        <v>0.92</v>
      </c>
      <c r="AR27" s="52">
        <f>IF($AN27,AG27,AA27*AL27+(1-AL27)*AG27)</f>
        <v>1.1764705882352939E-2</v>
      </c>
      <c r="AS27" s="52">
        <f>IF($AN27,AH27,AB27*AM27+(1-AM27)*AH27)</f>
        <v>11.973529411764705</v>
      </c>
      <c r="AT27" s="56" cm="1">
        <f t="array" ref="AT27:AW27">_xlfn.XLOOKUP(CR27,rushingRates[player_display_name],rushingRates[[Yards per Carry]:[TD per Yard]],{0,0,0,0})</f>
        <v>8.9523809523809526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8.6395931882686838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0.72013651877133111</v>
      </c>
      <c r="BM27" s="13">
        <v>12.744075829383887</v>
      </c>
      <c r="BN27" s="13">
        <v>5.1194539249146756E-2</v>
      </c>
      <c r="BO27" s="13">
        <v>9.4786729857819912E-3</v>
      </c>
      <c r="BP27" s="13">
        <v>5.5782818891781331E-3</v>
      </c>
      <c r="BQ27" s="13">
        <v>9.1774744027303754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0.70922849374513586</v>
      </c>
      <c r="CG27" s="13">
        <f>IF($CE27=1,BT27,BZ27*BM27+(1-BZ27)*BT27)</f>
        <v>12.692479231905917</v>
      </c>
      <c r="CH27" s="13">
        <f>IF($CE27=1,BU27,CA27*BN27+(1-CA27)*BU27)</f>
        <v>5.0517336064607204E-2</v>
      </c>
      <c r="CI27" s="13">
        <f>IF($CE27=1,BV27,CB27*BO27+(1-CB27)*BV27)</f>
        <v>9.209319419029317E-3</v>
      </c>
      <c r="CJ27" s="13">
        <f>IF($CE27=1,BW27,CC27*BP27+(1-CC27)*BW27)</f>
        <v>5.6149683121083354E-3</v>
      </c>
      <c r="CK27" s="13">
        <f>IF($CE27=1,BX27,CD27*BQ27+(1-CD27)*BX27)</f>
        <v>8.4233780125381124</v>
      </c>
      <c r="CL27" s="56">
        <f>V27*$CS$3</f>
        <v>45.899416926460745</v>
      </c>
      <c r="CM27" s="10">
        <f t="shared" si="17"/>
        <v>32.55317433053375</v>
      </c>
      <c r="CN27" s="5">
        <f t="shared" si="18"/>
        <v>8.917053436771237E-2</v>
      </c>
      <c r="CO27" s="19">
        <f t="shared" si="19"/>
        <v>31.015287041264603</v>
      </c>
      <c r="CP27" s="65"/>
      <c r="CR27" t="str">
        <v>Kendrick Bourne</v>
      </c>
      <c r="CS27" s="10">
        <f>T27*$CS$3</f>
        <v>0.34631169797859002</v>
      </c>
      <c r="CT27" s="18">
        <f>AO27</f>
        <v>0.50882352941176467</v>
      </c>
      <c r="CU27" s="20">
        <f t="shared" si="20"/>
        <v>0.17621154044204726</v>
      </c>
      <c r="CV27" s="21">
        <f t="shared" si="21"/>
        <v>11.973529411764705</v>
      </c>
      <c r="CW27" s="10">
        <f t="shared" si="22"/>
        <v>4.1465733013848229</v>
      </c>
      <c r="CX27" s="10">
        <f>CS27*AC27</f>
        <v>5.1095168554218195E-2</v>
      </c>
      <c r="CY27" s="19">
        <f>AA27*CS27</f>
        <v>0</v>
      </c>
      <c r="CZ27" s="13" t="str">
        <f>""</f>
        <v/>
      </c>
      <c r="DA27" s="10">
        <f>$CS$4*U27</f>
        <v>2.6440723237929022</v>
      </c>
      <c r="DB27" s="5">
        <f t="shared" si="23"/>
        <v>5.7317117013694309E-3</v>
      </c>
      <c r="DC27" s="77">
        <f t="shared" si="5"/>
        <v>8.6395931882686838</v>
      </c>
      <c r="DD27" s="10">
        <f>DC27*DA27</f>
        <v>22.843709237930909</v>
      </c>
      <c r="DE27" s="22">
        <f>AX27*DD27</f>
        <v>0.17637866281041648</v>
      </c>
      <c r="DF27" s="19">
        <f>DA27*BJ27</f>
        <v>1.7510412740350343E-3</v>
      </c>
      <c r="DG27" s="13" t="str">
        <f>""</f>
        <v/>
      </c>
      <c r="DH27" s="20">
        <f>V27*$CS$3</f>
        <v>45.899416926460745</v>
      </c>
      <c r="DI27" s="5">
        <f t="shared" si="24"/>
        <v>8.7364812655332053E-2</v>
      </c>
      <c r="DJ27" s="20">
        <f>CO27</f>
        <v>31.015287041264603</v>
      </c>
      <c r="DK27" s="77">
        <v>8.4233780125381124</v>
      </c>
      <c r="DL27" s="77">
        <f>BO27</f>
        <v>9.4786729857819912E-3</v>
      </c>
      <c r="DM27" s="10">
        <f>DK27*DH27</f>
        <v>386.6281393266691</v>
      </c>
      <c r="DN27" s="19">
        <f>BR27*DM27</f>
        <v>2.3512923305265763</v>
      </c>
      <c r="DO27" s="19">
        <f>DL27*DJ27</f>
        <v>0.29398376342430904</v>
      </c>
      <c r="DP27" s="13" t="str">
        <f>""</f>
        <v/>
      </c>
      <c r="DQ27" s="10">
        <f>CW27*(1/25)+CX27*4-CY27</f>
        <v>0.37024360627226571</v>
      </c>
      <c r="DR27" s="10">
        <f>DN27*6+DM27*0.1+DJ27*1-DO27*2</f>
        <v>83.197887430242361</v>
      </c>
      <c r="DS27" s="10">
        <f>DD27*0.1+DE27*6-DF27*2</f>
        <v>3.3391408181075195</v>
      </c>
      <c r="DT27" s="33">
        <f t="shared" si="25"/>
        <v>86.907271854622152</v>
      </c>
      <c r="DZ27" t="str">
        <v>NE</v>
      </c>
      <c r="EA27" t="str">
        <v>New England Patriots</v>
      </c>
      <c r="EB27" t="s">
        <v>350</v>
      </c>
      <c r="EC27" t="str">
        <v>Kendrick Bourne</v>
      </c>
      <c r="ED27" s="10">
        <v>86.907271854622152</v>
      </c>
      <c r="EE27">
        <v>5.1095168554218195E-2</v>
      </c>
      <c r="EF27">
        <v>4.1465733013848229</v>
      </c>
      <c r="EG27">
        <v>0.17637866281041648</v>
      </c>
      <c r="EH27">
        <v>22.843709237930909</v>
      </c>
      <c r="EI27">
        <v>2.3512923305265763</v>
      </c>
      <c r="EJ27">
        <v>386.6281393266691</v>
      </c>
      <c r="EK27">
        <v>0</v>
      </c>
      <c r="EL27">
        <v>0.29573480469834407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7.9322080781133326E-5</v>
      </c>
      <c r="U28" s="5">
        <f t="shared" si="6"/>
        <v>1.2866046485240602E-3</v>
      </c>
      <c r="V28" s="5">
        <f t="shared" si="6"/>
        <v>1.4086874326096822E-2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7.4009123150647742</v>
      </c>
      <c r="CM28" s="10">
        <f t="shared" si="17"/>
        <v>4.2643421026986283</v>
      </c>
      <c r="CN28" s="5">
        <f t="shared" si="18"/>
        <v>1.1681001065008462E-2</v>
      </c>
      <c r="CO28" s="19">
        <f t="shared" si="19"/>
        <v>4.0628847133132791</v>
      </c>
      <c r="CP28" s="65"/>
      <c r="CR28" t="str">
        <v>All Other</v>
      </c>
      <c r="CS28" s="10">
        <f>T28*$CS$3</f>
        <v>4.1673954840506719E-2</v>
      </c>
      <c r="CT28" s="18">
        <f>AO28</f>
        <v>0.375</v>
      </c>
      <c r="CU28" s="20">
        <f t="shared" si="20"/>
        <v>1.5627733065190018E-2</v>
      </c>
      <c r="CV28" s="21">
        <f t="shared" si="21"/>
        <v>9.75</v>
      </c>
      <c r="CW28" s="10">
        <f t="shared" si="22"/>
        <v>0.40632105969494053</v>
      </c>
      <c r="CX28" s="10">
        <f>CS28*AC28</f>
        <v>6.1486162879436142E-3</v>
      </c>
      <c r="CY28" s="19">
        <f>AA28*CS28</f>
        <v>0</v>
      </c>
      <c r="CZ28" s="13" t="str">
        <f>""</f>
        <v/>
      </c>
      <c r="DA28" s="10">
        <f>$CS$4*U28</f>
        <v>0.59351829262678735</v>
      </c>
      <c r="DB28" s="5">
        <f t="shared" si="23"/>
        <v>1.2866046485240604E-3</v>
      </c>
      <c r="DC28" s="77">
        <f t="shared" si="5"/>
        <v>6.1091954022988508</v>
      </c>
      <c r="DD28" s="10">
        <f>DC28*DA28</f>
        <v>3.6259192244958331</v>
      </c>
      <c r="DE28" s="22">
        <f>AX28*DD28</f>
        <v>2.7996100703875173E-2</v>
      </c>
      <c r="DF28" s="19">
        <f>DA28*BJ28</f>
        <v>3.4110246702688928E-3</v>
      </c>
      <c r="DG28" s="13" t="str">
        <f>""</f>
        <v/>
      </c>
      <c r="DH28" s="20">
        <f>V28*$CS$3</f>
        <v>7.4009123150647742</v>
      </c>
      <c r="DI28" s="5">
        <f t="shared" si="24"/>
        <v>1.4086874326096822E-2</v>
      </c>
      <c r="DJ28" s="20">
        <f>CO28</f>
        <v>4.0628847133132791</v>
      </c>
      <c r="DK28" s="77">
        <v>1.7355343771272975</v>
      </c>
      <c r="DL28" s="77">
        <f>BO28</f>
        <v>0</v>
      </c>
      <c r="DM28" s="10">
        <f>DK28*DH28</f>
        <v>12.844537744899688</v>
      </c>
      <c r="DN28" s="19">
        <f>BR28*DM28</f>
        <v>7.8114498187686662E-2</v>
      </c>
      <c r="DO28" s="19">
        <f>DL28*DJ28</f>
        <v>0</v>
      </c>
      <c r="DP28" s="13" t="str">
        <f>""</f>
        <v/>
      </c>
      <c r="DQ28" s="10">
        <f>CW28*(1/25)+CX28*4-CY28</f>
        <v>4.0847307539572081E-2</v>
      </c>
      <c r="DR28" s="10">
        <f>DN28*6+DM28*0.1+DJ28*1-DO28*2</f>
        <v>5.8160254769293678</v>
      </c>
      <c r="DS28" s="10">
        <f>DD28*0.1+DE28*6-DF28*2</f>
        <v>0.52374647733229662</v>
      </c>
      <c r="DT28" s="33">
        <f t="shared" si="25"/>
        <v>6.3806192618012361</v>
      </c>
      <c r="DZ28" t="str">
        <v>NE</v>
      </c>
      <c r="EA28" t="str">
        <v>New England Patriots</v>
      </c>
      <c r="EB28" t="s">
        <v>350</v>
      </c>
      <c r="EC28" t="str">
        <v>All Other</v>
      </c>
      <c r="ED28" s="10">
        <v>6.3806192618012361</v>
      </c>
      <c r="EE28">
        <v>6.1486162879436142E-3</v>
      </c>
      <c r="EF28">
        <v>0.40632105969494053</v>
      </c>
      <c r="EG28">
        <v>2.7996100703875173E-2</v>
      </c>
      <c r="EH28">
        <v>3.6259192244958331</v>
      </c>
      <c r="EI28">
        <v>7.8114498187686662E-2</v>
      </c>
      <c r="EJ28">
        <v>12.844537744899688</v>
      </c>
      <c r="EK28">
        <v>0</v>
      </c>
      <c r="EL28">
        <v>3.4110246702688928E-3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NE</v>
      </c>
      <c r="EA29" t="str">
        <v>New England Patriots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NE</v>
      </c>
      <c r="EA30" t="str">
        <v>New England Patriots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0.15465687223519259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0.15332824543342749</v>
      </c>
      <c r="S31" s="5"/>
      <c r="T31" s="5">
        <f t="shared" si="6"/>
        <v>7.2770926788048635E-6</v>
      </c>
      <c r="U31" s="5">
        <f t="shared" si="6"/>
        <v>2.4584824277966482E-4</v>
      </c>
      <c r="V31" s="5">
        <f t="shared" si="6"/>
        <v>0.11569989727510105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0.66838046272493579</v>
      </c>
      <c r="BM31" s="13">
        <v>10.953846153846154</v>
      </c>
      <c r="BN31" s="13">
        <v>5.9125964010282778E-2</v>
      </c>
      <c r="BO31" s="13">
        <v>0</v>
      </c>
      <c r="BP31" s="13">
        <v>8.0758426966292141E-3</v>
      </c>
      <c r="BQ31" s="13">
        <v>7.3213367609254503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0.67111566914061427</v>
      </c>
      <c r="CG31" s="13">
        <f>IF($CE31=1,BT31,BZ31*BM31+(1-BZ31)*BT31)</f>
        <v>10.925413965411551</v>
      </c>
      <c r="CH31" s="13">
        <f>IF($CE31=1,BU31,CA31*BN31+(1-CA31)*BU31)</f>
        <v>5.8253690189899662E-2</v>
      </c>
      <c r="CI31" s="13">
        <f>IF($CE31=1,BV31,CB31*BO31+(1-CB31)*BV31)</f>
        <v>6.8823955566288321E-4</v>
      </c>
      <c r="CJ31" s="13">
        <f>IF($CE31=1,BW31,CC31*BP31+(1-CC31)*BW31)</f>
        <v>7.9472602942214279E-3</v>
      </c>
      <c r="CK31" s="13">
        <f>IF($CE31=1,BX31,CD31*BQ31+(1-CD31)*BX31)</f>
        <v>6.7329364825629225</v>
      </c>
      <c r="CL31" s="56">
        <f>V31*$CS$3</f>
        <v>60.786003677813973</v>
      </c>
      <c r="CM31" s="10">
        <f t="shared" si="17"/>
        <v>40.794439532619961</v>
      </c>
      <c r="CN31" s="5">
        <f t="shared" si="18"/>
        <v>0.11174523060084655</v>
      </c>
      <c r="CO31" s="19">
        <f t="shared" si="19"/>
        <v>38.867215803435748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Hunter Henry</v>
      </c>
      <c r="CS31" s="10">
        <f>T31*$CS$3</f>
        <v>3.8232132677339858E-3</v>
      </c>
      <c r="CT31" s="18">
        <f>AO31</f>
        <v>0.52631578947368418</v>
      </c>
      <c r="CU31" s="20">
        <f t="shared" si="20"/>
        <v>2.0122175093336765E-3</v>
      </c>
      <c r="CV31" s="21">
        <f t="shared" si="21"/>
        <v>7.1578947368421053</v>
      </c>
      <c r="CW31" s="10">
        <f t="shared" si="22"/>
        <v>2.7366158126938003E-2</v>
      </c>
      <c r="CX31" s="10">
        <f>CS31*AC31</f>
        <v>1.7378242126063573E-4</v>
      </c>
      <c r="CY31" s="19">
        <f>AA31*CS31</f>
        <v>0</v>
      </c>
      <c r="CZ31" s="13" t="str">
        <f>""</f>
        <v/>
      </c>
      <c r="DA31" s="10">
        <f>$CS$4*U31</f>
        <v>0.11341124056039338</v>
      </c>
      <c r="DB31" s="5">
        <f t="shared" si="23"/>
        <v>2.4584824277966487E-4</v>
      </c>
      <c r="DC31" s="77">
        <f t="shared" si="5"/>
        <v>4.3609756097560979</v>
      </c>
      <c r="DD31" s="10">
        <f>DC31*DA31</f>
        <v>0.49458365395605702</v>
      </c>
      <c r="DE31" s="22">
        <f>AX31*DD31</f>
        <v>1.0782392455914039E-2</v>
      </c>
      <c r="DF31" s="19">
        <f>DA31*BJ31</f>
        <v>1.1064511274184721E-3</v>
      </c>
      <c r="DG31" s="13" t="str">
        <f>""</f>
        <v/>
      </c>
      <c r="DH31" s="20">
        <f>V31*$CS$3</f>
        <v>60.786003677813973</v>
      </c>
      <c r="DI31" s="5">
        <f t="shared" si="24"/>
        <v>0.11569989727510105</v>
      </c>
      <c r="DJ31" s="20">
        <f>CO31</f>
        <v>38.867215803435748</v>
      </c>
      <c r="DK31" s="77">
        <v>6.7329364825629225</v>
      </c>
      <c r="DL31" s="77">
        <f>BO31</f>
        <v>0</v>
      </c>
      <c r="DM31" s="10">
        <f>DK31*DH31</f>
        <v>409.26830179155769</v>
      </c>
      <c r="DN31" s="19">
        <f>BR31*DM31</f>
        <v>2.9632145023843148</v>
      </c>
      <c r="DO31" s="19">
        <f>DL31*DJ31</f>
        <v>0</v>
      </c>
      <c r="DP31" s="13" t="str">
        <f>""</f>
        <v/>
      </c>
      <c r="DQ31" s="10">
        <f>CW31*(1/25)+CX31*4-CY31</f>
        <v>1.7897760101200631E-3</v>
      </c>
      <c r="DR31" s="10">
        <f>DN31*6+DM31*0.1+DJ31*1-DO31*2</f>
        <v>97.57333299689742</v>
      </c>
      <c r="DS31" s="10">
        <f>DD31*0.1+DE31*6-DF31*2</f>
        <v>0.111939817876253</v>
      </c>
      <c r="DT31" s="33">
        <f t="shared" si="25"/>
        <v>97.687062590783782</v>
      </c>
      <c r="DZ31" t="str">
        <v>NE</v>
      </c>
      <c r="EA31" t="str">
        <v>New England Patriots</v>
      </c>
      <c r="EB31" t="s">
        <v>351</v>
      </c>
      <c r="EC31" t="str">
        <v>Hunter Henry</v>
      </c>
      <c r="ED31" s="10">
        <v>97.687062590783782</v>
      </c>
      <c r="EE31">
        <v>1.7378242126063573E-4</v>
      </c>
      <c r="EF31">
        <v>2.7366158126938003E-2</v>
      </c>
      <c r="EG31">
        <v>1.0782392455914039E-2</v>
      </c>
      <c r="EH31">
        <v>0.49458365395605702</v>
      </c>
      <c r="EI31">
        <v>2.9632145023843148</v>
      </c>
      <c r="EJ31">
        <v>409.26830179155769</v>
      </c>
      <c r="EK31">
        <v>0</v>
      </c>
      <c r="EL31">
        <v>1.1064511274184721E-3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0.13842147663239635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2.4867859467006124E-6</v>
      </c>
      <c r="Q32" s="5">
        <f t="shared" si="1"/>
        <v>4.9774158708160785E-5</v>
      </c>
      <c r="R32" s="5">
        <f t="shared" si="1"/>
        <v>0.12977028084276956</v>
      </c>
      <c r="S32" s="5"/>
      <c r="T32" s="5">
        <f t="shared" si="6"/>
        <v>3.6385463394024317E-6</v>
      </c>
      <c r="U32" s="5">
        <f t="shared" si="6"/>
        <v>4.4372609672427304E-5</v>
      </c>
      <c r="V32" s="5">
        <f t="shared" si="6"/>
        <v>9.792330252281177E-2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0.69152542372881354</v>
      </c>
      <c r="BM32" s="13">
        <v>9.7843137254901968</v>
      </c>
      <c r="BN32" s="13">
        <v>4.4067796610169491E-2</v>
      </c>
      <c r="BO32" s="13">
        <v>4.9019607843137254E-3</v>
      </c>
      <c r="BP32" s="13">
        <v>6.513026052104208E-3</v>
      </c>
      <c r="BQ32" s="13">
        <v>6.7661016949152541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0.69336350135135649</v>
      </c>
      <c r="CG32" s="13">
        <f>IF($CE32=1,BT32,BZ32*BM32+(1-BZ32)*BT32)</f>
        <v>9.808267141855131</v>
      </c>
      <c r="CH32" s="13">
        <f>IF($CE32=1,BU32,CA32*BN32+(1-CA32)*BU32)</f>
        <v>4.485433655564991E-2</v>
      </c>
      <c r="CI32" s="13">
        <f>IF($CE32=1,BV32,CB32*BO32+(1-CB32)*BV32)</f>
        <v>5.0240753729787115E-3</v>
      </c>
      <c r="CJ32" s="13">
        <f>IF($CE32=1,BW32,CC32*BP32+(1-CC32)*BW32)</f>
        <v>6.5915331176756801E-3</v>
      </c>
      <c r="CK32" s="13">
        <f>IF($CE32=1,BX32,CD32*BQ32+(1-CD32)*BX32)</f>
        <v>6.2303552057331073</v>
      </c>
      <c r="CL32" s="56">
        <f>V32*$CS$3</f>
        <v>51.446599067778884</v>
      </c>
      <c r="CM32" s="10">
        <f t="shared" si="17"/>
        <v>35.6711940622546</v>
      </c>
      <c r="CN32" s="5">
        <f t="shared" si="18"/>
        <v>9.7711498232665839E-2</v>
      </c>
      <c r="CO32" s="19">
        <f t="shared" si="19"/>
        <v>33.986004305201035</v>
      </c>
      <c r="CP32" s="65"/>
      <c r="CR32" t="str">
        <v>Austin Hooper</v>
      </c>
      <c r="CS32" s="10">
        <f>T32*$CS$3</f>
        <v>1.9116066338669929E-3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8.6891210630317867E-5</v>
      </c>
      <c r="CY32" s="19">
        <f>AA32*CS32</f>
        <v>0</v>
      </c>
      <c r="CZ32" s="13" t="str">
        <f>""</f>
        <v/>
      </c>
      <c r="DA32" s="10">
        <f>$CS$4*U32</f>
        <v>2.0469345857241729E-2</v>
      </c>
      <c r="DB32" s="5">
        <f t="shared" si="23"/>
        <v>4.4372609672427311E-5</v>
      </c>
      <c r="DC32" s="77">
        <f t="shared" si="5"/>
        <v>2.0810810810810811</v>
      </c>
      <c r="DD32" s="10">
        <f>DC32*DA32</f>
        <v>4.2598368405611167E-2</v>
      </c>
      <c r="DE32" s="22">
        <f>AX32*DD32</f>
        <v>9.2868480884270791E-4</v>
      </c>
      <c r="DF32" s="19">
        <f>DA32*BJ32</f>
        <v>5.5322556370923594E-4</v>
      </c>
      <c r="DG32" s="13" t="str">
        <f>""</f>
        <v/>
      </c>
      <c r="DH32" s="20">
        <f>V32*$CS$3</f>
        <v>51.446599067778884</v>
      </c>
      <c r="DI32" s="5">
        <f t="shared" si="24"/>
        <v>9.792330252281177E-2</v>
      </c>
      <c r="DJ32" s="20">
        <f>CO32</f>
        <v>33.986004305201035</v>
      </c>
      <c r="DK32" s="77">
        <v>6.2303552057331073</v>
      </c>
      <c r="DL32" s="77">
        <f>BO32</f>
        <v>4.9019607843137254E-3</v>
      </c>
      <c r="DM32" s="10">
        <f>DK32*DH32</f>
        <v>320.53058631920021</v>
      </c>
      <c r="DN32" s="19">
        <f>BR32*DM32</f>
        <v>2.3207291590408574</v>
      </c>
      <c r="DO32" s="19">
        <f>DL32*DJ32</f>
        <v>0.16659806031961291</v>
      </c>
      <c r="DP32" s="13" t="str">
        <f>""</f>
        <v/>
      </c>
      <c r="DQ32" s="10">
        <f>CW32*(1/25)+CX32*4-CY32</f>
        <v>3.4756484252127147E-4</v>
      </c>
      <c r="DR32" s="10">
        <f>DN32*6+DM32*0.1+DJ32*1-DO32*2</f>
        <v>79.630241770726968</v>
      </c>
      <c r="DS32" s="10">
        <f>DD32*0.1+DE32*6-DF32*2</f>
        <v>8.7254945661988919E-3</v>
      </c>
      <c r="DT32" s="33">
        <f t="shared" si="25"/>
        <v>79.639314830135689</v>
      </c>
      <c r="DZ32" t="str">
        <v>NE</v>
      </c>
      <c r="EA32" t="str">
        <v>New England Patriots</v>
      </c>
      <c r="EB32" t="s">
        <v>351</v>
      </c>
      <c r="EC32" t="str">
        <v>Austin Hooper</v>
      </c>
      <c r="ED32" s="10">
        <v>79.639314830135689</v>
      </c>
      <c r="EE32">
        <v>8.6891210630317867E-5</v>
      </c>
      <c r="EF32">
        <v>0</v>
      </c>
      <c r="EG32">
        <v>9.2868480884270791E-4</v>
      </c>
      <c r="EH32">
        <v>4.2598368405611167E-2</v>
      </c>
      <c r="EI32">
        <v>2.3207291590408574</v>
      </c>
      <c r="EJ32">
        <v>320.53058631920021</v>
      </c>
      <c r="EK32">
        <v>0</v>
      </c>
      <c r="EL32">
        <v>0.16715128588332215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1.3617400701564441E-4</v>
      </c>
      <c r="V33" s="5">
        <f t="shared" si="6"/>
        <v>1.6623151575721893E-2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0.66666666666666663</v>
      </c>
      <c r="BM33" s="13">
        <v>10</v>
      </c>
      <c r="BN33" s="13">
        <v>0</v>
      </c>
      <c r="BO33" s="13">
        <v>0</v>
      </c>
      <c r="BP33" s="13">
        <v>0</v>
      </c>
      <c r="BQ33" s="13">
        <v>6.666666666666667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8.7334127049060299</v>
      </c>
      <c r="CM33" s="10">
        <f t="shared" si="17"/>
        <v>6.0701349295646256</v>
      </c>
      <c r="CN33" s="5">
        <f t="shared" si="18"/>
        <v>1.6627477549729906E-2</v>
      </c>
      <c r="CO33" s="19">
        <f t="shared" si="19"/>
        <v>5.7833677081090507</v>
      </c>
      <c r="CP33" s="65"/>
      <c r="CR33" t="str">
        <v>Jaheim Bell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6.2817870459887445E-2</v>
      </c>
      <c r="DB33" s="5">
        <f t="shared" si="23"/>
        <v>1.3617400701564444E-4</v>
      </c>
      <c r="DC33" s="77">
        <f t="shared" si="5"/>
        <v>4.7272727272727275</v>
      </c>
      <c r="DD33" s="10">
        <f>DC33*DA33</f>
        <v>0.29695720581037705</v>
      </c>
      <c r="DE33" s="22">
        <f>AX33*DD33</f>
        <v>6.4739485626906842E-3</v>
      </c>
      <c r="DF33" s="19">
        <f>DA33*BJ33</f>
        <v>0</v>
      </c>
      <c r="DG33" s="13" t="str">
        <f>""</f>
        <v/>
      </c>
      <c r="DH33" s="20">
        <f>V33*$CS$3</f>
        <v>8.7334127049060299</v>
      </c>
      <c r="DI33" s="5">
        <f t="shared" si="24"/>
        <v>1.6623151575721893E-2</v>
      </c>
      <c r="DJ33" s="20">
        <f>CO33</f>
        <v>5.7833677081090507</v>
      </c>
      <c r="DK33" s="77">
        <v>1.4387510008006406</v>
      </c>
      <c r="DL33" s="77">
        <f>BO33</f>
        <v>0</v>
      </c>
      <c r="DM33" s="10">
        <f>DK33*DH33</f>
        <v>12.565206269588581</v>
      </c>
      <c r="DN33" s="19">
        <f>BR33*DM33</f>
        <v>9.0975531895598274E-2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7.5857415264414989</v>
      </c>
      <c r="DS33" s="10">
        <f>DD33*0.1+DE33*6-DF33*2</f>
        <v>6.8539411957181801E-2</v>
      </c>
      <c r="DT33" s="33">
        <f t="shared" si="25"/>
        <v>7.6542809383986805</v>
      </c>
      <c r="DZ33" t="str">
        <v>NE</v>
      </c>
      <c r="EA33" t="str">
        <v>New England Patriots</v>
      </c>
      <c r="EB33" t="s">
        <v>351</v>
      </c>
      <c r="EC33" t="str">
        <v>Jaheim Bell</v>
      </c>
      <c r="ED33" s="10">
        <v>7.6542809383986805</v>
      </c>
      <c r="EE33">
        <v>0</v>
      </c>
      <c r="EF33">
        <v>0</v>
      </c>
      <c r="EG33">
        <v>6.4739485626906842E-3</v>
      </c>
      <c r="EH33">
        <v>0.29695720581037705</v>
      </c>
      <c r="EI33">
        <v>9.0975531895598274E-2</v>
      </c>
      <c r="EJ33">
        <v>12.565206269588581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5.4823301525778921E-5</v>
      </c>
      <c r="V34" s="5">
        <f t="shared" si="6"/>
        <v>6.4180861875153816E-3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3.3719114691279342</v>
      </c>
      <c r="CM34" s="10">
        <f t="shared" si="17"/>
        <v>2.2670723920094193</v>
      </c>
      <c r="CN34" s="5">
        <f t="shared" si="18"/>
        <v>6.2100259284438644E-3</v>
      </c>
      <c r="CO34" s="19">
        <f t="shared" si="19"/>
        <v>2.1599706457980195</v>
      </c>
      <c r="CP34" s="65"/>
      <c r="CR34" t="str">
        <v>Jack Westover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2.5290311483850792E-2</v>
      </c>
      <c r="DB34" s="5">
        <f t="shared" si="23"/>
        <v>5.4823301525778934E-5</v>
      </c>
      <c r="DC34" s="77">
        <f t="shared" si="5"/>
        <v>8.6666666666666679</v>
      </c>
      <c r="DD34" s="10">
        <f>DC34*DA34</f>
        <v>0.21918269952670688</v>
      </c>
      <c r="DE34" s="22">
        <f>AX34*DD34</f>
        <v>4.7783906057955053E-3</v>
      </c>
      <c r="DF34" s="19">
        <f>DA34*BJ34</f>
        <v>0</v>
      </c>
      <c r="DG34" s="13" t="str">
        <f>""</f>
        <v/>
      </c>
      <c r="DH34" s="20">
        <f>V34*$CS$3</f>
        <v>3.3719114691279342</v>
      </c>
      <c r="DI34" s="5">
        <f t="shared" si="24"/>
        <v>6.4180861875153816E-3</v>
      </c>
      <c r="DJ34" s="20">
        <f>CO34</f>
        <v>2.1599706457980195</v>
      </c>
      <c r="DK34" s="77">
        <v>1.4873417721518989</v>
      </c>
      <c r="DL34" s="77">
        <f>BO34</f>
        <v>0</v>
      </c>
      <c r="DM34" s="10">
        <f>DK34*DH34</f>
        <v>5.0151847800320546</v>
      </c>
      <c r="DN34" s="19">
        <f>BR34*DM34</f>
        <v>3.6311310226749216E-2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2.8793569851617202</v>
      </c>
      <c r="DS34" s="10">
        <f>DD34*0.1+DE34*6-DF34*2</f>
        <v>5.0588613587443723E-2</v>
      </c>
      <c r="DT34" s="33">
        <f t="shared" si="25"/>
        <v>2.929945598749164</v>
      </c>
      <c r="DZ34" t="str">
        <v>NE</v>
      </c>
      <c r="EA34" t="str">
        <v>New England Patriots</v>
      </c>
      <c r="EB34" t="s">
        <v>351</v>
      </c>
      <c r="EC34" t="str">
        <v>Jack Westover</v>
      </c>
      <c r="ED34" s="10">
        <v>2.929945598749164</v>
      </c>
      <c r="EE34">
        <v>0</v>
      </c>
      <c r="EF34">
        <v>0</v>
      </c>
      <c r="EG34">
        <v>4.7783906057955053E-3</v>
      </c>
      <c r="EH34">
        <v>0.21918269952670688</v>
      </c>
      <c r="EI34">
        <v>3.6311310226749216E-2</v>
      </c>
      <c r="EJ34">
        <v>5.0151847800320546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9.7027902384064856E-5</v>
      </c>
      <c r="U35" s="5">
        <f t="shared" si="6"/>
        <v>2.4758910366480806E-4</v>
      </c>
      <c r="V35" s="5">
        <f t="shared" si="6"/>
        <v>3.7464531931927468E-3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1.9682983558636293</v>
      </c>
      <c r="CM35" s="10">
        <f t="shared" si="17"/>
        <v>1.2392989648030259</v>
      </c>
      <c r="CN35" s="5">
        <f t="shared" si="18"/>
        <v>3.3947211971025824E-3</v>
      </c>
      <c r="CO35" s="19">
        <f t="shared" si="19"/>
        <v>1.1807516137452423</v>
      </c>
      <c r="CP35" s="65"/>
      <c r="CR35" t="str">
        <v>All Other</v>
      </c>
      <c r="CS35" s="10">
        <f>T35*$CS$3</f>
        <v>5.0976176903119813E-2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2.3170989501418099E-3</v>
      </c>
      <c r="CY35" s="19">
        <f>AA35*CS35</f>
        <v>0</v>
      </c>
      <c r="CZ35" s="13" t="str">
        <f>""</f>
        <v/>
      </c>
      <c r="DA35" s="10">
        <f>$CS$4*U35</f>
        <v>0.1142143099270681</v>
      </c>
      <c r="DB35" s="5">
        <f t="shared" si="23"/>
        <v>2.4758910366480812E-4</v>
      </c>
      <c r="DC35" s="77">
        <f t="shared" si="5"/>
        <v>1.5</v>
      </c>
      <c r="DD35" s="10">
        <f>DC35*DA35</f>
        <v>0.17132146489060215</v>
      </c>
      <c r="DE35" s="22">
        <f>AX35*DD35</f>
        <v>3.7349703246292412E-3</v>
      </c>
      <c r="DF35" s="19">
        <f>DA35*BJ35</f>
        <v>0</v>
      </c>
      <c r="DG35" s="13" t="str">
        <f>""</f>
        <v/>
      </c>
      <c r="DH35" s="20">
        <f>V35*$CS$3</f>
        <v>1.9682983558636293</v>
      </c>
      <c r="DI35" s="5">
        <f t="shared" si="24"/>
        <v>3.7464531931927468E-3</v>
      </c>
      <c r="DJ35" s="20">
        <f>CO35</f>
        <v>1.1807516137452423</v>
      </c>
      <c r="DK35" s="77">
        <v>1.588235294117647</v>
      </c>
      <c r="DL35" s="77">
        <f>BO35</f>
        <v>0</v>
      </c>
      <c r="DM35" s="10">
        <f>DK35*DH35</f>
        <v>3.1261209181363525</v>
      </c>
      <c r="DN35" s="19">
        <f>BR35*DM35</f>
        <v>2.2633970919024377E-2</v>
      </c>
      <c r="DO35" s="19">
        <f>DL35*DJ35</f>
        <v>0</v>
      </c>
      <c r="DP35" s="13" t="str">
        <f>""</f>
        <v/>
      </c>
      <c r="DQ35" s="10">
        <f>CW35*(1/25)+CX35*4-CY35</f>
        <v>9.2683958005672397E-3</v>
      </c>
      <c r="DR35" s="10">
        <f>DN35*6+DM35*0.1+DJ35*1-DO35*2</f>
        <v>1.6291675310730238</v>
      </c>
      <c r="DS35" s="10">
        <f>DD35*0.1+DE35*6-DF35*2</f>
        <v>3.9541968436835662E-2</v>
      </c>
      <c r="DT35" s="33">
        <f t="shared" si="25"/>
        <v>1.6779778953104267</v>
      </c>
      <c r="DZ35" t="str">
        <v>NE</v>
      </c>
      <c r="EA35" t="str">
        <v>New England Patriots</v>
      </c>
      <c r="EB35" t="s">
        <v>351</v>
      </c>
      <c r="EC35" t="str">
        <v>All Other</v>
      </c>
      <c r="ED35" s="10">
        <v>1.6779778953104267</v>
      </c>
      <c r="EE35">
        <v>2.3170989501418099E-3</v>
      </c>
      <c r="EF35">
        <v>0</v>
      </c>
      <c r="EG35">
        <v>3.7349703246292412E-3</v>
      </c>
      <c r="EH35">
        <v>0.17132146489060215</v>
      </c>
      <c r="EI35">
        <v>2.2633970919024377E-2</v>
      </c>
      <c r="EJ35">
        <v>3.1261209181363525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1" priority="1">
      <formula>$CR10=""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198A-0B63-4B73-B0AE-4D890E2F14D1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227</v>
      </c>
      <c r="CV1" s="115" t="e" vm="21">
        <f>_xlfn.IMAGE(_xlfn.XLOOKUP(CS1,Teams[team_abbr],Teams[team_logo_wikipedia]))</f>
        <v>#VALUE!</v>
      </c>
      <c r="CW1" s="115"/>
      <c r="CX1" s="115"/>
      <c r="CY1" s="116" t="e" vm="22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Minnesota Vikings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600.2705882352941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439.7058823529411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42.858823529411758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0.65306295771645606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</v>
      </c>
      <c r="G10" s="5">
        <v>0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1</v>
      </c>
      <c r="O10" s="10"/>
      <c r="P10" s="5">
        <f t="shared" ref="P10:R35" si="1">IF($N10,B10,J10*F10+(1-J10)*B10)</f>
        <v>0.97</v>
      </c>
      <c r="Q10" s="5">
        <f t="shared" si="1"/>
        <v>0.11722486999538194</v>
      </c>
      <c r="R10" s="5">
        <f t="shared" si="1"/>
        <v>4.631597416401314E-4</v>
      </c>
      <c r="S10" s="5"/>
      <c r="T10" s="5">
        <f>P10/SUM(P$10:P$35)</f>
        <v>0.96743119558142754</v>
      </c>
      <c r="U10" s="5">
        <f>Q10/SUM(Q$10:Q$35)</f>
        <v>8.7769385820524834E-2</v>
      </c>
      <c r="V10" s="5">
        <f>R10/SUM(R$10:R$35)</f>
        <v>3.9951961616430288E-4</v>
      </c>
      <c r="X10" s="5" cm="1">
        <f t="array" ref="X10:AB10">_xlfn.XLOOKUP(CR10,passingRates[Player Name],passingRates[[Comp. %]:[Yds per Att]],{0,0,0,0,0})</f>
        <v>0</v>
      </c>
      <c r="Y10" s="13">
        <v>0</v>
      </c>
      <c r="Z10" s="13">
        <v>0</v>
      </c>
      <c r="AA10" s="13">
        <v>0</v>
      </c>
      <c r="AB10" s="13">
        <v>0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1</v>
      </c>
      <c r="AO10" s="53">
        <f>IF($AN10,AD10,X10*AI10+(1-AI10)*AD10)</f>
        <v>0.65472317119462076</v>
      </c>
      <c r="AP10" s="52">
        <f>IF($AN10,AE10,Y10*AJ10+(1-AJ10)*AE10)</f>
        <v>11.058660316802982</v>
      </c>
      <c r="AQ10" s="52">
        <f>IF($AN10,AF10,Z10*AK10+(1-AK10)*AF10)</f>
        <v>7.1208199606584532E-2</v>
      </c>
      <c r="AR10" s="52">
        <f>IF($AN10,AG10,AA10*AL10+(1-AL10)*AG10)</f>
        <v>2.1284095222601811E-2</v>
      </c>
      <c r="AS10" s="52">
        <f>IF($AN10,AH10,AB10*AM10+(1-AM10)*AH10)</f>
        <v>7.2403611517813573</v>
      </c>
      <c r="AT10" s="56" cm="1">
        <f t="array" ref="AT10:AW10">_xlfn.XLOOKUP(CR10,rushingRates[player_display_name],rushingRates[[Yards per Carry]:[TD per Yard]],{0,0,0,0})</f>
        <v>0</v>
      </c>
      <c r="AU10" s="13">
        <v>0</v>
      </c>
      <c r="AV10" s="13">
        <v>0</v>
      </c>
      <c r="AW10" s="13">
        <v>0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1</v>
      </c>
      <c r="BH10" s="13">
        <f>IF($BG10=1,AY10,AT10*BC10+(1-BC10)*AY10)</f>
        <v>4.5880192793206334</v>
      </c>
      <c r="BI10" s="13">
        <f>IF($BG10=1,AZ10,AU10*BD10+(1-BD10)*AZ10)</f>
        <v>4.9690153775533624E-2</v>
      </c>
      <c r="BJ10" s="13">
        <f>IF($BG10=1,BA10,AV10*BE10+(1-BE10)*BA10)</f>
        <v>1.560706908423227E-2</v>
      </c>
      <c r="BK10" s="13">
        <f>IF($BG10=1,BB10,AW10*BF10+(1-BF10)*BB10)</f>
        <v>1.0830415207603802E-2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0.23981987500648499</v>
      </c>
      <c r="CM10" s="10">
        <f>CL10*CF10</f>
        <v>0.18447682692806538</v>
      </c>
      <c r="CN10" s="5">
        <f>CM10/SUM($CM$10:$CM$35)</f>
        <v>4.4164416148626104E-4</v>
      </c>
      <c r="CO10" s="19">
        <f>CN10*(SUM($CU$10:$CU$35))</f>
        <v>0.17313090886416188</v>
      </c>
      <c r="CP10" s="65"/>
      <c r="CR10" t="str" cm="1">
        <f t="array" ref="CR10:CR11">_xlfn.VSTACK(_xlfn.MAP(_xlfn.TAKE(_xlfn.TEXTSPLIT(_xlfn.TEXTAFTER(_xlfn.XLOOKUP($CS$2,DepthChart[Column1],DepthChart[Column2]),"QB: "),,", "),4),_xlfn.LAMBDA(_xlpm.x,IFERROR(_xlfn.TEXTBEFORE(_xlpm.x," ("),_xlpm.x))),"All Other")</f>
        <v>J.J. McCarthy</v>
      </c>
      <c r="CS10" s="10">
        <f>T10*$CS$3</f>
        <v>580.72049284883735</v>
      </c>
      <c r="CT10" s="18">
        <f>AO10</f>
        <v>0.65472317119462076</v>
      </c>
      <c r="CU10" s="20">
        <f>CT10*CS10</f>
        <v>380.2111626556939</v>
      </c>
      <c r="CV10" s="21">
        <f>AS10</f>
        <v>7.2403611517813573</v>
      </c>
      <c r="CW10" s="10">
        <f>CV10*CS10</f>
        <v>4204.6260964660451</v>
      </c>
      <c r="CX10" s="22">
        <f>CS10*AC10</f>
        <v>25.60637128804883</v>
      </c>
      <c r="CY10" s="19">
        <f>AA10*CS10</f>
        <v>0</v>
      </c>
      <c r="CZ10" s="13" t="str">
        <f>""</f>
        <v/>
      </c>
      <c r="DA10" s="10">
        <f>$CS$4*U10</f>
        <v>38.592715235789591</v>
      </c>
      <c r="DB10" s="5">
        <f>DA10/SUM($DA$10:$DA$35)</f>
        <v>8.7769385820524848E-2</v>
      </c>
      <c r="DC10" s="77">
        <f t="shared" ref="DC10:DC35" si="5">BH10</f>
        <v>4.5880192793206334</v>
      </c>
      <c r="DD10" s="10">
        <f>DC10*DA10</f>
        <v>177.06412154313378</v>
      </c>
      <c r="DE10" s="22">
        <f>AX10*DD10</f>
        <v>1.9332536474599129</v>
      </c>
      <c r="DF10" s="19">
        <f>DA10*BJ10</f>
        <v>0.60231917283307146</v>
      </c>
      <c r="DG10" s="13" t="str">
        <f>""</f>
        <v/>
      </c>
      <c r="DH10" s="20">
        <f>V10*$CS$3</f>
        <v>0.23981987500648499</v>
      </c>
      <c r="DI10" s="5">
        <f>DH10/SUM($DH$10:$DH$35)</f>
        <v>3.9951961616430272E-4</v>
      </c>
      <c r="DJ10" s="20">
        <f>CO10</f>
        <v>0.17313090886416188</v>
      </c>
      <c r="DK10" s="77" cm="1">
        <f t="array" ref="DK10:DK35">CK10:CK35</f>
        <v>1.3</v>
      </c>
      <c r="DL10" s="77">
        <f>CI10</f>
        <v>0</v>
      </c>
      <c r="DM10" s="10">
        <f>DK10*DH10</f>
        <v>0.31176583750843051</v>
      </c>
      <c r="DN10" s="19">
        <f>BR10*DM10</f>
        <v>9.1397151061103406E-3</v>
      </c>
      <c r="DO10" s="19">
        <f>DL10*DJ10</f>
        <v>0</v>
      </c>
      <c r="DP10" s="13" t="str">
        <f>""</f>
        <v/>
      </c>
      <c r="DQ10" s="10">
        <f>CW10*(1/25)+CX10*4-CY10</f>
        <v>270.61052901083713</v>
      </c>
      <c r="DR10" s="10">
        <f>DN10*6+DM10*0.1+DJ10*1-DO10*2</f>
        <v>0.25914578325166698</v>
      </c>
      <c r="DS10" s="10">
        <f>DD10*0.1+DE10*6-DF10*2</f>
        <v>28.101295693406716</v>
      </c>
      <c r="DT10" s="33">
        <f>SUM(DQ10:DS10)</f>
        <v>298.97097048749549</v>
      </c>
      <c r="DZ10" t="str" cm="1">
        <f t="array" ref="DZ10:DZ35">_xlfn.EXPAND(CS1,ROWS($CS$10:$CS$35),,CS1)</f>
        <v>MIN</v>
      </c>
      <c r="EA10" t="str" cm="1">
        <f t="array" ref="EA10:EA35">_xlfn.EXPAND(CS2,ROWS($CS$10:$CS$35),,CS2)</f>
        <v>Minnesota Vikings</v>
      </c>
      <c r="EB10" t="s">
        <v>348</v>
      </c>
      <c r="EC10" t="str" cm="1">
        <f t="array" ref="EC10:EC35">CR10:CR35</f>
        <v>J.J. McCarthy</v>
      </c>
      <c r="ED10" s="10" cm="1">
        <f t="array" ref="ED10:ED35">DT10:DT35</f>
        <v>298.97097048749549</v>
      </c>
      <c r="EE10" s="22" cm="1">
        <f t="array" ref="EE10:EE35">CX10:CX35</f>
        <v>25.60637128804883</v>
      </c>
      <c r="EF10" s="10" cm="1">
        <f t="array" ref="EF10:EF35">CW10:CW35</f>
        <v>4204.6260964660451</v>
      </c>
      <c r="EG10" s="10" cm="1">
        <f t="array" ref="EG10:EG35">DE10:DE35</f>
        <v>1.9332536474599129</v>
      </c>
      <c r="EH10" s="10" cm="1">
        <f t="array" ref="EH10:EH35">DD10:DD35</f>
        <v>177.06412154313378</v>
      </c>
      <c r="EI10" s="19" cm="1">
        <f t="array" ref="EI10:EI35">DN10:DN35</f>
        <v>9.1397151061103406E-3</v>
      </c>
      <c r="EJ10" s="10" cm="1">
        <f t="array" ref="EJ10:EJ35">DM10:DM35</f>
        <v>0.31176583750843051</v>
      </c>
      <c r="EK10" s="19" cm="1">
        <f t="array" ref="EK10:EK35">CY10:CY35</f>
        <v>0</v>
      </c>
      <c r="EL10" s="19" cm="1">
        <f t="array" ref="EL10:EL35">DF10:DF35+DO10:DO35</f>
        <v>0.60231917283307146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1.9947034960441805E-2</v>
      </c>
      <c r="U11" s="5">
        <f t="shared" si="6"/>
        <v>2.1541816062375804E-2</v>
      </c>
      <c r="V11" s="5">
        <f t="shared" si="6"/>
        <v>3.5270800258581754E-4</v>
      </c>
      <c r="X11" s="5" cm="1">
        <f t="array" ref="X11:AB11">_xlfn.XLOOKUP(CR11,passingRates[Player Name],passingRates[[Comp. %]:[Yds per Att]],{0,0,0,0,0})</f>
        <v>0</v>
      </c>
      <c r="Y11" s="13">
        <v>0</v>
      </c>
      <c r="Z11" s="13">
        <v>0</v>
      </c>
      <c r="AA11" s="13">
        <v>0</v>
      </c>
      <c r="AB11" s="13">
        <v>0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1</v>
      </c>
      <c r="AO11" s="53">
        <f t="shared" ref="AO11:AO35" si="9">IF($AN11,AD11,X11*AI11+(1-AI11)*AD11)</f>
        <v>0.62649164677804292</v>
      </c>
      <c r="AP11" s="52">
        <f>IF($AN11,AE11,Y11*AJ11+(1-AJ11)*AE11)</f>
        <v>10.453333333333333</v>
      </c>
      <c r="AQ11" s="52">
        <f>IF($AN11,AF11,Z11*AK11+(1-AK11)*AF11)</f>
        <v>5.4642857142857146E-2</v>
      </c>
      <c r="AR11" s="52">
        <f>IF($AN11,AG11,AA11*AL11+(1-AL11)*AG11)</f>
        <v>2.714797136038186E-2</v>
      </c>
      <c r="AS11" s="52">
        <f>IF($AN11,AH11,AB11*AM11+(1-AM11)*AH11)</f>
        <v>6.5489260143198091</v>
      </c>
      <c r="AT11" s="56" cm="1">
        <f t="array" ref="AT11:AW11">_xlfn.XLOOKUP(CR11,rushingRates[player_display_name],rushingRates[[Yards per Carry]:[TD per Yard]],{0,0,0,0})</f>
        <v>0</v>
      </c>
      <c r="AU11" s="13">
        <v>0</v>
      </c>
      <c r="AV11" s="13">
        <v>0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1</v>
      </c>
      <c r="BH11" s="13">
        <f t="shared" ref="BH11:BH35" si="12">IF($BG11=1,AY11,AT11*BC11+(1-BC11)*AY11)</f>
        <v>3.8200757575757573</v>
      </c>
      <c r="BI11" s="13">
        <f t="shared" ref="BI11:BI35" si="13">IF($BG11=1,AZ11,AU11*BD11+(1-BD11)*AZ11)</f>
        <v>4.924242424242424E-2</v>
      </c>
      <c r="BJ11" s="13">
        <f t="shared" ref="BJ11:BJ35" si="14">IF($BG11=1,BA11,AV11*BE11+(1-BE11)*BA11)</f>
        <v>1.5625E-2</v>
      </c>
      <c r="BK11" s="13">
        <f t="shared" ref="BK11:BK35" si="15">IF($BG11=1,BB11,AW11*BF11+(1-BF11)*BB11)</f>
        <v>1.2890431333663856E-2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0.21172024018748434</v>
      </c>
      <c r="CM11" s="10">
        <f t="shared" ref="CM11:CM35" si="17">CL11*CF11</f>
        <v>0.14322251542094527</v>
      </c>
      <c r="CN11" s="5">
        <f t="shared" ref="CN11:CN35" si="18">CM11/SUM($CM$10:$CM$35)</f>
        <v>3.4287985533110557E-4</v>
      </c>
      <c r="CO11" s="19">
        <f t="shared" ref="CO11:CO35" si="19">CN11*(SUM($CU$10:$CU$35))</f>
        <v>0.13441387017302017</v>
      </c>
      <c r="CP11" s="65"/>
      <c r="CR11" t="str">
        <v>All Other</v>
      </c>
      <c r="CS11" s="10">
        <f>T11*$CS$3</f>
        <v>11.973618409254378</v>
      </c>
      <c r="CT11" s="18">
        <f>AO11</f>
        <v>0.62649164677804292</v>
      </c>
      <c r="CU11" s="20">
        <f t="shared" ref="CU11:CU35" si="20">CT11*CS11</f>
        <v>7.5013719151056657</v>
      </c>
      <c r="CV11" s="21">
        <f t="shared" ref="CV11:CV35" si="21">AS11</f>
        <v>6.5489260143198091</v>
      </c>
      <c r="CW11" s="10">
        <f t="shared" ref="CW11:CW35" si="22">CV11*CS11</f>
        <v>78.414341085904567</v>
      </c>
      <c r="CX11" s="10">
        <f>CS11*AC11</f>
        <v>0.52796641831028512</v>
      </c>
      <c r="CY11" s="19">
        <f>AA11*CS11</f>
        <v>0</v>
      </c>
      <c r="CZ11" s="13" t="str">
        <f>""</f>
        <v/>
      </c>
      <c r="DA11" s="10">
        <f>$CS$4*U11</f>
        <v>9.4720632391917121</v>
      </c>
      <c r="DB11" s="5">
        <f t="shared" ref="DB11:DB35" si="23">DA11/SUM($DA$10:$DA$35)</f>
        <v>2.1541816062375808E-2</v>
      </c>
      <c r="DC11" s="77">
        <f t="shared" si="5"/>
        <v>3.8200757575757573</v>
      </c>
      <c r="DD11" s="10">
        <f>DC11*DA11</f>
        <v>36.183999154260761</v>
      </c>
      <c r="DE11" s="22">
        <f>AX11*DD11</f>
        <v>0.39507071074034683</v>
      </c>
      <c r="DF11" s="19">
        <f>DA11*BJ11</f>
        <v>0.1480009881123705</v>
      </c>
      <c r="DG11" s="13" t="str">
        <f>""</f>
        <v/>
      </c>
      <c r="DH11" s="20">
        <f>V11*$CS$3</f>
        <v>0.21172024018748434</v>
      </c>
      <c r="DI11" s="5">
        <f t="shared" ref="DI11:DI35" si="24">DH11/SUM($DH$10:$DH$35)</f>
        <v>3.5270800258581744E-4</v>
      </c>
      <c r="DJ11" s="20">
        <f>CO11</f>
        <v>0.13441387017302017</v>
      </c>
      <c r="DK11" s="77">
        <v>1.4782608695652175</v>
      </c>
      <c r="DL11" s="77">
        <f>BO11</f>
        <v>0</v>
      </c>
      <c r="DM11" s="10">
        <f>DK11*DH11</f>
        <v>0.3129777463641073</v>
      </c>
      <c r="DN11" s="19">
        <f>BR11*DM11</f>
        <v>9.1752433787523312E-3</v>
      </c>
      <c r="DO11" s="19">
        <f>DL11*DJ11</f>
        <v>0</v>
      </c>
      <c r="DP11" s="13" t="str">
        <f>""</f>
        <v/>
      </c>
      <c r="DQ11" s="10">
        <f>CW11*(1/25)+CX11*4-CY11</f>
        <v>5.2484393166773238</v>
      </c>
      <c r="DR11" s="10">
        <f>DN11*6+DM11*0.1+DJ11*1-DO11*2</f>
        <v>0.22076310508194488</v>
      </c>
      <c r="DS11" s="10">
        <f>DD11*0.1+DE11*6-DF11*2</f>
        <v>5.6928222036434164</v>
      </c>
      <c r="DT11" s="33">
        <f t="shared" ref="DT11:DT35" si="25">SUM(DQ11:DS11)</f>
        <v>11.162024625402685</v>
      </c>
      <c r="DZ11" t="str">
        <v>MIN</v>
      </c>
      <c r="EA11" t="str">
        <v>Minnesota Vikings</v>
      </c>
      <c r="EB11" t="s">
        <v>348</v>
      </c>
      <c r="EC11" t="str">
        <v>All Other</v>
      </c>
      <c r="ED11" s="10">
        <v>11.162024625402685</v>
      </c>
      <c r="EE11">
        <v>0.52796641831028512</v>
      </c>
      <c r="EF11">
        <v>78.414341085904567</v>
      </c>
      <c r="EG11">
        <v>0.39507071074034683</v>
      </c>
      <c r="EH11">
        <v>36.183999154260761</v>
      </c>
      <c r="EI11">
        <v>9.1752433787523312E-3</v>
      </c>
      <c r="EJ11">
        <v>0.3129777463641073</v>
      </c>
      <c r="EK11">
        <v>0</v>
      </c>
      <c r="EL11">
        <v>0.1480009881123705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3.3245058267403014E-3</v>
      </c>
      <c r="U12" s="5">
        <f t="shared" si="6"/>
        <v>9.6475601035903719E-3</v>
      </c>
      <c r="V12" s="5">
        <f t="shared" si="6"/>
        <v>2.2149389669538621E-5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1.3295627165986694E-2</v>
      </c>
      <c r="CM12" s="10">
        <f t="shared" si="17"/>
        <v>1.3295627165986694E-2</v>
      </c>
      <c r="CN12" s="5">
        <f t="shared" si="18"/>
        <v>3.1830209836847637E-5</v>
      </c>
      <c r="CO12" s="19">
        <f t="shared" si="19"/>
        <v>1.2477903341561215E-2</v>
      </c>
      <c r="CP12" s="65"/>
      <c r="CS12" s="10">
        <f>T12*$CS$3</f>
        <v>1.9956030682090635</v>
      </c>
      <c r="CT12" s="18">
        <f>AO12</f>
        <v>0.60354446997046274</v>
      </c>
      <c r="CU12" s="20">
        <f t="shared" si="20"/>
        <v>1.2044351960736683</v>
      </c>
      <c r="CV12" s="21">
        <f t="shared" si="21"/>
        <v>6.2527075812274369</v>
      </c>
      <c r="CW12" s="10">
        <f t="shared" si="22"/>
        <v>12.477922433711544</v>
      </c>
      <c r="CX12" s="10">
        <f>CS12*AC12</f>
        <v>8.7994403051714215E-2</v>
      </c>
      <c r="CY12" s="19">
        <f>AA12*CS12</f>
        <v>0</v>
      </c>
      <c r="CZ12" s="13" t="str">
        <f>""</f>
        <v/>
      </c>
      <c r="DA12" s="10">
        <f>$CS$4*U12</f>
        <v>4.2420889279022367</v>
      </c>
      <c r="DB12" s="5">
        <f t="shared" si="23"/>
        <v>9.6475601035903736E-3</v>
      </c>
      <c r="DC12" s="77">
        <f t="shared" si="5"/>
        <v>3.9164785553047405</v>
      </c>
      <c r="DD12" s="10">
        <f>DC12*DA12</f>
        <v>16.614050315824787</v>
      </c>
      <c r="DE12" s="22">
        <f>AX12*DD12</f>
        <v>0.18139854134326353</v>
      </c>
      <c r="DF12" s="19">
        <f>DA12*BJ12</f>
        <v>4.7879107538399961E-2</v>
      </c>
      <c r="DG12" s="13" t="str">
        <f>""</f>
        <v/>
      </c>
      <c r="DH12" s="20">
        <f>V12*$CS$3</f>
        <v>1.3295627165986694E-2</v>
      </c>
      <c r="DI12" s="5">
        <f t="shared" si="24"/>
        <v>2.2149389669538611E-5</v>
      </c>
      <c r="DJ12" s="20">
        <f>CO12</f>
        <v>1.2477903341561215E-2</v>
      </c>
      <c r="DK12" s="77">
        <v>1</v>
      </c>
      <c r="DL12" s="77">
        <f>BO12</f>
        <v>0</v>
      </c>
      <c r="DM12" s="10">
        <f>DK12*DH12</f>
        <v>1.3295627165986694E-2</v>
      </c>
      <c r="DN12" s="19">
        <f>BR12*DM12</f>
        <v>3.8977408629928419E-4</v>
      </c>
      <c r="DO12" s="19">
        <f>DL12*DJ12</f>
        <v>0</v>
      </c>
      <c r="DP12" s="13" t="str">
        <f>""</f>
        <v/>
      </c>
      <c r="DQ12" s="10">
        <f>CW12*(1/25)+CX12*4-CY12</f>
        <v>0.85109450955531862</v>
      </c>
      <c r="DR12" s="10">
        <f>DN12*6+DM12*0.1+DJ12*1-DO12*2</f>
        <v>1.614611057595559E-2</v>
      </c>
      <c r="DS12" s="10">
        <f>DD12*0.1+DE12*6-DF12*2</f>
        <v>2.6540380645652601</v>
      </c>
      <c r="DT12" s="33">
        <f t="shared" si="25"/>
        <v>3.5212786846965343</v>
      </c>
      <c r="DZ12" t="str">
        <v>MIN</v>
      </c>
      <c r="EA12" t="str">
        <v>Minnesota Vikings</v>
      </c>
      <c r="EB12" t="s">
        <v>348</v>
      </c>
      <c r="EC12">
        <v>0</v>
      </c>
      <c r="ED12" s="10">
        <v>3.5212786846965343</v>
      </c>
      <c r="EE12">
        <v>8.7994403051714215E-2</v>
      </c>
      <c r="EF12">
        <v>12.477922433711544</v>
      </c>
      <c r="EG12">
        <v>0.18139854134326353</v>
      </c>
      <c r="EH12">
        <v>16.614050315824787</v>
      </c>
      <c r="EI12">
        <v>3.8977408629928419E-4</v>
      </c>
      <c r="EJ12">
        <v>1.3295627165986694E-2</v>
      </c>
      <c r="EK12">
        <v>0</v>
      </c>
      <c r="EL12">
        <v>4.7879107538399961E-2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3.3245058267403014E-3</v>
      </c>
      <c r="U13" s="5">
        <f t="shared" si="6"/>
        <v>6.8938797931098498E-3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S13" s="10">
        <f>T13*$CS$3</f>
        <v>1.9956030682090635</v>
      </c>
      <c r="CT13" s="18">
        <f>AO13</f>
        <v>0.55531914893617018</v>
      </c>
      <c r="CU13" s="20">
        <f t="shared" si="20"/>
        <v>1.1081965974522672</v>
      </c>
      <c r="CV13" s="21">
        <f t="shared" si="21"/>
        <v>6.3808510638297875</v>
      </c>
      <c r="CW13" s="10">
        <f t="shared" si="22"/>
        <v>12.733645960763791</v>
      </c>
      <c r="CX13" s="10">
        <f>CS13*AC13</f>
        <v>8.7994403051714215E-2</v>
      </c>
      <c r="CY13" s="19">
        <f>AA13*CS13</f>
        <v>0</v>
      </c>
      <c r="CZ13" s="13" t="str">
        <f>""</f>
        <v/>
      </c>
      <c r="DA13" s="10">
        <f>$CS$4*U13</f>
        <v>3.0312794972644777</v>
      </c>
      <c r="DB13" s="5">
        <f t="shared" si="23"/>
        <v>6.8938797931098507E-3</v>
      </c>
      <c r="DC13" s="77">
        <f t="shared" si="5"/>
        <v>3.6753246753246751</v>
      </c>
      <c r="DD13" s="10">
        <f>DC13*DA13</f>
        <v>11.140936334101911</v>
      </c>
      <c r="DE13" s="22">
        <f>AX13*DD13</f>
        <v>0.12164099432630882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0.86132345063740856</v>
      </c>
      <c r="DR13" s="10">
        <f>DN13*6+DM13*0.1+DJ13*1-DO13*2</f>
        <v>0</v>
      </c>
      <c r="DS13" s="10">
        <f>DD13*0.1+DE13*6-DF13*2</f>
        <v>1.8439395993680441</v>
      </c>
      <c r="DT13" s="33">
        <f t="shared" si="25"/>
        <v>2.7052630500054526</v>
      </c>
      <c r="DZ13" t="str">
        <v>MIN</v>
      </c>
      <c r="EA13" t="str">
        <v>Minnesota Vikings</v>
      </c>
      <c r="EB13" t="s">
        <v>348</v>
      </c>
      <c r="EC13">
        <v>0</v>
      </c>
      <c r="ED13" s="10">
        <v>2.7052630500054526</v>
      </c>
      <c r="EE13">
        <v>8.7994403051714215E-2</v>
      </c>
      <c r="EF13">
        <v>12.733645960763791</v>
      </c>
      <c r="EG13">
        <v>0.12164099432630882</v>
      </c>
      <c r="EH13">
        <v>11.140936334101911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3.3245058267403014E-3</v>
      </c>
      <c r="U14" s="5">
        <f t="shared" si="6"/>
        <v>1.1280894206907026E-2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1.9956030682090635</v>
      </c>
      <c r="CT14" s="18">
        <f>AO14</f>
        <v>0.5</v>
      </c>
      <c r="CU14" s="20">
        <f t="shared" si="20"/>
        <v>0.99780153410453176</v>
      </c>
      <c r="CV14" s="21">
        <f t="shared" si="21"/>
        <v>6.384615384615385</v>
      </c>
      <c r="CW14" s="10">
        <f t="shared" si="22"/>
        <v>12.741158050873253</v>
      </c>
      <c r="CX14" s="10">
        <f>CS14*AC14</f>
        <v>8.7994403051714215E-2</v>
      </c>
      <c r="CY14" s="19">
        <f>AA14*CS14</f>
        <v>0</v>
      </c>
      <c r="CZ14" s="13" t="str">
        <f>""</f>
        <v/>
      </c>
      <c r="DA14" s="10">
        <f>$CS$4*U14</f>
        <v>4.9602755409782358</v>
      </c>
      <c r="DB14" s="5">
        <f t="shared" si="23"/>
        <v>1.1280894206907028E-2</v>
      </c>
      <c r="DC14" s="77">
        <f t="shared" si="5"/>
        <v>4.7142857142857144</v>
      </c>
      <c r="DD14" s="10">
        <f>DC14*DA14</f>
        <v>23.38415612175454</v>
      </c>
      <c r="DE14" s="22">
        <f>AX14*DD14</f>
        <v>0.25531714003472589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0.86162393424178696</v>
      </c>
      <c r="DR14" s="10">
        <f>DN14*6+DM14*0.1+DJ14*1-DO14*2</f>
        <v>0</v>
      </c>
      <c r="DS14" s="10">
        <f>DD14*0.1+DE14*6-DF14*2</f>
        <v>3.8703184523838097</v>
      </c>
      <c r="DT14" s="33">
        <f t="shared" si="25"/>
        <v>4.7319423866255965</v>
      </c>
      <c r="DZ14" t="str">
        <v>MIN</v>
      </c>
      <c r="EA14" t="str">
        <v>Minnesota Vikings</v>
      </c>
      <c r="EB14" t="s">
        <v>348</v>
      </c>
      <c r="EC14">
        <v>0</v>
      </c>
      <c r="ED14" s="10">
        <v>4.7319423866255965</v>
      </c>
      <c r="EE14">
        <v>8.7994403051714215E-2</v>
      </c>
      <c r="EF14">
        <v>12.741158050873253</v>
      </c>
      <c r="EG14">
        <v>0.25531714003472589</v>
      </c>
      <c r="EH14">
        <v>23.38415612175454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MIN</v>
      </c>
      <c r="EA15" t="str">
        <v>Minnesota Vikings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MIN</v>
      </c>
      <c r="EA16" t="str">
        <v>Minnesota Vikings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0.47886454889085178</v>
      </c>
      <c r="H17" s="5">
        <v>0.13829029258153591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0.47609231525681744</v>
      </c>
      <c r="R17" s="5">
        <f t="shared" si="1"/>
        <v>0.13389428339478632</v>
      </c>
      <c r="S17" s="5"/>
      <c r="T17" s="5">
        <f t="shared" si="6"/>
        <v>1.9841602487188996E-5</v>
      </c>
      <c r="U17" s="5">
        <f t="shared" si="6"/>
        <v>0.3564630108406921</v>
      </c>
      <c r="V17" s="5">
        <f t="shared" si="6"/>
        <v>0.11549663733520915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4.9333958724202622</v>
      </c>
      <c r="AU17" s="13">
        <v>2.4390243902439025E-2</v>
      </c>
      <c r="AV17" s="13">
        <v>3.7523452157598499E-3</v>
      </c>
      <c r="AW17" s="117">
        <v>4.9439056854915387E-3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4.88103016399503</v>
      </c>
      <c r="BI17" s="13">
        <f t="shared" si="13"/>
        <v>2.537142466486688E-2</v>
      </c>
      <c r="BJ17" s="13">
        <f t="shared" si="14"/>
        <v>3.7826450453289028E-3</v>
      </c>
      <c r="BK17" s="13">
        <f t="shared" si="15"/>
        <v>5.2251177811747269E-3</v>
      </c>
      <c r="BL17" s="55" cm="1">
        <f t="array" ref="BL17:BQ17">_xlfn.XLOOKUP(CR17,Receiving[Player Name],Receiving[[Rep Conv %]:[Yards per Target]],{0,0,0,0,0,0})</f>
        <v>0.77380952380952384</v>
      </c>
      <c r="BM17" s="13">
        <v>7.5576923076923075</v>
      </c>
      <c r="BN17" s="13">
        <v>4.7619047619047616E-2</v>
      </c>
      <c r="BO17" s="13">
        <v>1.9230769230769232E-2</v>
      </c>
      <c r="BP17" s="13">
        <v>8.1424936386768447E-3</v>
      </c>
      <c r="BQ17" s="13">
        <v>5.8482142857142856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0.77435882448157412</v>
      </c>
      <c r="CG17" s="13">
        <f>IF($CE17=1,BT17,BZ17*BM17+(1-BZ17)*BT17)</f>
        <v>7.5380943208649187</v>
      </c>
      <c r="CH17" s="13">
        <f>IF($CE17=1,BU17,CA17*BN17+(1-CA17)*BU17)</f>
        <v>4.5954209456664452E-2</v>
      </c>
      <c r="CI17" s="13">
        <f>IF($CE17=1,BV17,CB17*BO17+(1-CB17)*BV17)</f>
        <v>1.8002361128370822E-2</v>
      </c>
      <c r="CJ17" s="13">
        <f>IF($CE17=1,BW17,CC17*BP17+(1-CC17)*BW17)</f>
        <v>7.8680849559739866E-3</v>
      </c>
      <c r="CK17" s="13">
        <f>IF($CE17=1,BX17,CD17*BQ17+(1-CD17)*BX17)</f>
        <v>5.3917127279021457</v>
      </c>
      <c r="CL17" s="56">
        <f>V17*$CS$3</f>
        <v>69.329234432404434</v>
      </c>
      <c r="CM17" s="10">
        <f t="shared" si="17"/>
        <v>53.685704477284169</v>
      </c>
      <c r="CN17" s="5">
        <f t="shared" si="18"/>
        <v>0.12852550823044462</v>
      </c>
      <c r="CO17" s="19">
        <f t="shared" si="19"/>
        <v>50.383861018974251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Aaron Jones</v>
      </c>
      <c r="CS17" s="10">
        <f>T17*$CS$3</f>
        <v>1.1910330396515813E-2</v>
      </c>
      <c r="CT17" s="18">
        <f>AO17</f>
        <v>0.52941176470588236</v>
      </c>
      <c r="CU17" s="20">
        <f t="shared" si="20"/>
        <v>6.305469033449548E-3</v>
      </c>
      <c r="CV17" s="21">
        <f t="shared" si="21"/>
        <v>4.1764705882352944</v>
      </c>
      <c r="CW17" s="10">
        <f t="shared" si="22"/>
        <v>4.9743144597213108E-2</v>
      </c>
      <c r="CX17" s="10">
        <f>CS17*AC17</f>
        <v>4.3310292350966593E-3</v>
      </c>
      <c r="CY17" s="19">
        <f>AA17*CS17</f>
        <v>0</v>
      </c>
      <c r="CZ17" s="13" t="str">
        <f>""</f>
        <v/>
      </c>
      <c r="DA17" s="10">
        <f>$CS$4*U17</f>
        <v>156.73888270789251</v>
      </c>
      <c r="DB17" s="5">
        <f t="shared" si="23"/>
        <v>0.3564630108406921</v>
      </c>
      <c r="DC17" s="77">
        <f t="shared" si="5"/>
        <v>4.88103016399503</v>
      </c>
      <c r="DD17" s="10">
        <f>DC17*DA17</f>
        <v>765.04721436810235</v>
      </c>
      <c r="DE17" s="22">
        <f>AX17*DD17</f>
        <v>5.5808471855115123</v>
      </c>
      <c r="DF17" s="19">
        <f>DA17*BJ17</f>
        <v>0.59288755808539761</v>
      </c>
      <c r="DG17" s="13" t="str">
        <f>""</f>
        <v/>
      </c>
      <c r="DH17" s="20">
        <f>V17*$CS$3</f>
        <v>69.329234432404434</v>
      </c>
      <c r="DI17" s="5">
        <f t="shared" si="24"/>
        <v>0.11549663733520912</v>
      </c>
      <c r="DJ17" s="20">
        <f>CO17</f>
        <v>50.383861018974251</v>
      </c>
      <c r="DK17" s="77">
        <v>5.3917127279021457</v>
      </c>
      <c r="DL17" s="77">
        <f>BO17</f>
        <v>1.9230769230769232E-2</v>
      </c>
      <c r="DM17" s="10">
        <f>DK17*DH17</f>
        <v>373.80331570490665</v>
      </c>
      <c r="DN17" s="19">
        <f>BR17*DM17</f>
        <v>1.9414633992208694</v>
      </c>
      <c r="DO17" s="19">
        <f>DL17*DJ17</f>
        <v>0.96892040421104331</v>
      </c>
      <c r="DP17" s="13" t="str">
        <f>""</f>
        <v/>
      </c>
      <c r="DQ17" s="10">
        <f>CW17*(1/25)+CX17*4-CY17</f>
        <v>1.9313842724275162E-2</v>
      </c>
      <c r="DR17" s="10">
        <f>DN17*6+DM17*0.1+DJ17*1-DO17*2</f>
        <v>97.475132176368064</v>
      </c>
      <c r="DS17" s="10">
        <f>DD17*0.1+DE17*6-DF17*2</f>
        <v>108.80402943370854</v>
      </c>
      <c r="DT17" s="33">
        <f t="shared" si="25"/>
        <v>206.29847545280086</v>
      </c>
      <c r="DZ17" t="str">
        <v>MIN</v>
      </c>
      <c r="EA17" t="str">
        <v>Minnesota Vikings</v>
      </c>
      <c r="EB17" t="s">
        <v>349</v>
      </c>
      <c r="EC17" t="str">
        <v>Aaron Jones</v>
      </c>
      <c r="ED17" s="10">
        <v>206.29847545280086</v>
      </c>
      <c r="EE17">
        <v>4.3310292350966593E-3</v>
      </c>
      <c r="EF17">
        <v>4.9743144597213108E-2</v>
      </c>
      <c r="EG17">
        <v>5.5808471855115123</v>
      </c>
      <c r="EH17">
        <v>765.04721436810235</v>
      </c>
      <c r="EI17">
        <v>1.9414633992208694</v>
      </c>
      <c r="EJ17">
        <v>373.80331570490665</v>
      </c>
      <c r="EK17">
        <v>0</v>
      </c>
      <c r="EL17">
        <v>1.5618079622964409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0.36386138613861385</v>
      </c>
      <c r="H18" s="5">
        <v>2.7459954233409609E-2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0.34812210665591065</v>
      </c>
      <c r="R18" s="5">
        <f t="shared" si="1"/>
        <v>3.0350256589104709E-2</v>
      </c>
      <c r="S18" s="5"/>
      <c r="T18" s="5">
        <f t="shared" si="6"/>
        <v>2.4802003108986245E-6</v>
      </c>
      <c r="U18" s="5">
        <f t="shared" si="6"/>
        <v>0.260648303495156</v>
      </c>
      <c r="V18" s="5">
        <f t="shared" si="6"/>
        <v>2.6180001785190948E-2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5.3151260504201678</v>
      </c>
      <c r="AU18" s="13">
        <v>2.9411764705882353E-2</v>
      </c>
      <c r="AV18" s="13">
        <v>4.2016806722689074E-3</v>
      </c>
      <c r="AW18" s="13">
        <v>5.5335968379446642E-3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5.2085613213228994</v>
      </c>
      <c r="BI18" s="13">
        <f t="shared" si="13"/>
        <v>2.9467721412255284E-2</v>
      </c>
      <c r="BJ18" s="13">
        <f t="shared" si="14"/>
        <v>4.2050205539604429E-3</v>
      </c>
      <c r="BK18" s="13">
        <f t="shared" si="15"/>
        <v>5.6855314611985409E-3</v>
      </c>
      <c r="BL18" s="55" cm="1">
        <f t="array" ref="BL18:BQ18">_xlfn.XLOOKUP(CR18,Receiving[Player Name],Receiving[[Rep Conv %]:[Yards per Target]],{0,0,0,0,0,0})</f>
        <v>0.77777777777777779</v>
      </c>
      <c r="BM18" s="13">
        <v>8.7142857142857135</v>
      </c>
      <c r="BN18" s="13">
        <v>0</v>
      </c>
      <c r="BO18" s="13">
        <v>0</v>
      </c>
      <c r="BP18" s="13">
        <v>0</v>
      </c>
      <c r="BQ18" s="13">
        <v>6.7777777777777777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0.777897176569743</v>
      </c>
      <c r="CG18" s="13">
        <f>IF($CE18=1,BT18,BZ18*BM18+(1-BZ18)*BT18)</f>
        <v>8.5891108620889511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6.2283743575872323</v>
      </c>
      <c r="CL18" s="56">
        <f>V18*$CS$3</f>
        <v>15.71508507159762</v>
      </c>
      <c r="CM18" s="10">
        <f t="shared" si="17"/>
        <v>12.224720306749106</v>
      </c>
      <c r="CN18" s="5">
        <f t="shared" si="18"/>
        <v>2.9266420282605711E-2</v>
      </c>
      <c r="CO18" s="19">
        <f t="shared" si="19"/>
        <v>11.472860697798884</v>
      </c>
      <c r="CP18" s="65"/>
      <c r="CR18" t="str">
        <v>Jordan Mason</v>
      </c>
      <c r="CS18" s="10">
        <f>T18*$CS$3</f>
        <v>1.4887912995644767E-3</v>
      </c>
      <c r="CT18" s="18">
        <f>AO18</f>
        <v>0.66666666666666674</v>
      </c>
      <c r="CU18" s="20">
        <f t="shared" si="20"/>
        <v>9.9252753304298453E-4</v>
      </c>
      <c r="CV18" s="21">
        <f t="shared" si="21"/>
        <v>6.666666666666667</v>
      </c>
      <c r="CW18" s="10">
        <f t="shared" si="22"/>
        <v>9.9252753304298457E-3</v>
      </c>
      <c r="CX18" s="10">
        <f>CS18*AC18</f>
        <v>5.4137865438708241E-4</v>
      </c>
      <c r="CY18" s="19">
        <f>AA18*CS18</f>
        <v>0</v>
      </c>
      <c r="CZ18" s="13" t="str">
        <f>""</f>
        <v/>
      </c>
      <c r="DA18" s="10">
        <f>$CS$4*U18</f>
        <v>114.60859227213476</v>
      </c>
      <c r="DB18" s="5">
        <f t="shared" si="23"/>
        <v>0.26064830349515605</v>
      </c>
      <c r="DC18" s="77">
        <f t="shared" si="5"/>
        <v>5.2085613213228994</v>
      </c>
      <c r="DD18" s="10">
        <f>DC18*DA18</f>
        <v>596.94588079990763</v>
      </c>
      <c r="DE18" s="22">
        <f>AX18*DD18</f>
        <v>4.3545858035918839</v>
      </c>
      <c r="DF18" s="19">
        <f>DA18*BJ18</f>
        <v>0.48193148616479864</v>
      </c>
      <c r="DG18" s="13" t="str">
        <f>""</f>
        <v/>
      </c>
      <c r="DH18" s="20">
        <f>V18*$CS$3</f>
        <v>15.71508507159762</v>
      </c>
      <c r="DI18" s="5">
        <f t="shared" si="24"/>
        <v>2.6180001785190938E-2</v>
      </c>
      <c r="DJ18" s="20">
        <f>CO18</f>
        <v>11.472860697798884</v>
      </c>
      <c r="DK18" s="77">
        <v>6.2283743575872323</v>
      </c>
      <c r="DL18" s="77">
        <f>BO18</f>
        <v>0</v>
      </c>
      <c r="DM18" s="10">
        <f>DK18*DH18</f>
        <v>97.87943288724054</v>
      </c>
      <c r="DN18" s="19">
        <f>BR18*DM18</f>
        <v>0.50836717734491355</v>
      </c>
      <c r="DO18" s="19">
        <f>DL18*DJ18</f>
        <v>0</v>
      </c>
      <c r="DP18" s="13" t="str">
        <f>""</f>
        <v/>
      </c>
      <c r="DQ18" s="10">
        <f>CW18*(1/25)+CX18*4-CY18</f>
        <v>2.5625256307655235E-3</v>
      </c>
      <c r="DR18" s="10">
        <f>DN18*6+DM18*0.1+DJ18*1-DO18*2</f>
        <v>24.311007050592423</v>
      </c>
      <c r="DS18" s="10">
        <f>DD18*0.1+DE18*6-DF18*2</f>
        <v>84.858239929212473</v>
      </c>
      <c r="DT18" s="33">
        <f t="shared" si="25"/>
        <v>109.17180950543566</v>
      </c>
      <c r="DZ18" t="str">
        <v>MIN</v>
      </c>
      <c r="EA18" t="str">
        <v>Minnesota Vikings</v>
      </c>
      <c r="EB18" t="s">
        <v>349</v>
      </c>
      <c r="EC18" t="str">
        <v>Jordan Mason</v>
      </c>
      <c r="ED18" s="10">
        <v>109.17180950543566</v>
      </c>
      <c r="EE18">
        <v>5.4137865438708241E-4</v>
      </c>
      <c r="EF18">
        <v>9.9252753304298457E-3</v>
      </c>
      <c r="EG18">
        <v>4.3545858035918839</v>
      </c>
      <c r="EH18">
        <v>596.94588079990763</v>
      </c>
      <c r="EI18">
        <v>0.50836717734491355</v>
      </c>
      <c r="EJ18">
        <v>97.87943288724054</v>
      </c>
      <c r="EK18">
        <v>0</v>
      </c>
      <c r="EL18">
        <v>0.48193148616479864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0.25641025641025639</v>
      </c>
      <c r="H19" s="5">
        <v>3.3663366336633666E-2</v>
      </c>
      <c r="J19" s="5">
        <v>0.9</v>
      </c>
      <c r="K19" s="5">
        <v>0.9</v>
      </c>
      <c r="L19" s="5">
        <v>0.9</v>
      </c>
      <c r="M19" s="5"/>
      <c r="N19" s="10">
        <f t="shared" si="0"/>
        <v>0</v>
      </c>
      <c r="O19" s="10"/>
      <c r="P19" s="5">
        <f t="shared" si="1"/>
        <v>2.4867859467006124E-6</v>
      </c>
      <c r="Q19" s="5">
        <f t="shared" si="1"/>
        <v>0.23889318061892217</v>
      </c>
      <c r="R19" s="5">
        <f t="shared" si="1"/>
        <v>3.2604515287603053E-2</v>
      </c>
      <c r="S19" s="5"/>
      <c r="T19" s="5">
        <f t="shared" si="6"/>
        <v>2.4802003108986245E-6</v>
      </c>
      <c r="U19" s="5">
        <f t="shared" si="6"/>
        <v>0.17886569411815531</v>
      </c>
      <c r="V19" s="5">
        <f t="shared" si="6"/>
        <v>2.8124515716323736E-2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4.0426829268292686</v>
      </c>
      <c r="AU19" s="13">
        <v>1.8292682926829267E-2</v>
      </c>
      <c r="AV19" s="13">
        <v>0</v>
      </c>
      <c r="AW19" s="13">
        <v>4.5248868778280547E-3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4.0464954422271493</v>
      </c>
      <c r="BI19" s="13">
        <f t="shared" si="13"/>
        <v>1.871544311568302E-2</v>
      </c>
      <c r="BJ19" s="13">
        <f t="shared" si="14"/>
        <v>4.3053485676436485E-4</v>
      </c>
      <c r="BK19" s="13">
        <f t="shared" si="15"/>
        <v>4.624256654580227E-3</v>
      </c>
      <c r="BL19" s="55" cm="1">
        <f t="array" ref="BL19:BQ19">_xlfn.XLOOKUP(CR19,Receiving[Player Name],Receiving[[Rep Conv %]:[Yards per Target]],{0,0,0,0,0,0})</f>
        <v>0.87096774193548387</v>
      </c>
      <c r="BM19" s="13">
        <v>7.4444444444444446</v>
      </c>
      <c r="BN19" s="13">
        <v>0</v>
      </c>
      <c r="BO19" s="13">
        <v>0</v>
      </c>
      <c r="BP19" s="13">
        <v>0</v>
      </c>
      <c r="BQ19" s="13">
        <v>6.4838709677419351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0.86081383958959379</v>
      </c>
      <c r="CG19" s="13">
        <f>IF($CE19=1,BT19,BZ19*BM19+(1-BZ19)*BT19)</f>
        <v>7.4487625418060199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5.9654504261516879</v>
      </c>
      <c r="CL19" s="56">
        <f>V19*$CS$3</f>
        <v>16.882319592870424</v>
      </c>
      <c r="CM19" s="10">
        <f t="shared" si="17"/>
        <v>14.532534349917418</v>
      </c>
      <c r="CN19" s="5">
        <f t="shared" si="18"/>
        <v>3.4791410141406381E-2</v>
      </c>
      <c r="CO19" s="19">
        <f t="shared" si="19"/>
        <v>13.638736756253683</v>
      </c>
      <c r="CP19" s="65"/>
      <c r="CR19" t="str">
        <v>Ty Chandler</v>
      </c>
      <c r="CS19" s="10">
        <f>T19*$CS$3</f>
        <v>1.4887912995644767E-3</v>
      </c>
      <c r="CT19" s="18">
        <f>AO19</f>
        <v>0.5</v>
      </c>
      <c r="CU19" s="20">
        <f t="shared" si="20"/>
        <v>7.4439564978223834E-4</v>
      </c>
      <c r="CV19" s="21">
        <f t="shared" si="21"/>
        <v>2</v>
      </c>
      <c r="CW19" s="10">
        <f t="shared" si="22"/>
        <v>2.9775825991289534E-3</v>
      </c>
      <c r="CX19" s="10">
        <f>CS19*AC19</f>
        <v>5.4137865438708241E-4</v>
      </c>
      <c r="CY19" s="19">
        <f>AA19*CS19</f>
        <v>0</v>
      </c>
      <c r="CZ19" s="13" t="str">
        <f>""</f>
        <v/>
      </c>
      <c r="DA19" s="10">
        <f>$CS$4*U19</f>
        <v>78.64829785489475</v>
      </c>
      <c r="DB19" s="5">
        <f t="shared" si="23"/>
        <v>0.17886569411815534</v>
      </c>
      <c r="DC19" s="77">
        <f t="shared" si="5"/>
        <v>4.0464954422271493</v>
      </c>
      <c r="DD19" s="10">
        <f>DC19*DA19</f>
        <v>318.24997880875486</v>
      </c>
      <c r="DE19" s="22">
        <f>AX19*DD19</f>
        <v>2.321561944370881</v>
      </c>
      <c r="DF19" s="19">
        <f>DA19*BJ19</f>
        <v>3.3860833651718214E-2</v>
      </c>
      <c r="DG19" s="13" t="str">
        <f>""</f>
        <v/>
      </c>
      <c r="DH19" s="20">
        <f>V19*$CS$3</f>
        <v>16.882319592870424</v>
      </c>
      <c r="DI19" s="5">
        <f t="shared" si="24"/>
        <v>2.8124515716323725E-2</v>
      </c>
      <c r="DJ19" s="20">
        <f>CO19</f>
        <v>13.638736756253683</v>
      </c>
      <c r="DK19" s="77">
        <v>5.9654504261516879</v>
      </c>
      <c r="DL19" s="77">
        <f>BO19</f>
        <v>0</v>
      </c>
      <c r="DM19" s="10">
        <f>DK19*DH19</f>
        <v>100.71064060971786</v>
      </c>
      <c r="DN19" s="19">
        <f>BR19*DM19</f>
        <v>0.5230719323265961</v>
      </c>
      <c r="DO19" s="19">
        <f>DL19*DJ19</f>
        <v>0</v>
      </c>
      <c r="DP19" s="13" t="str">
        <f>""</f>
        <v/>
      </c>
      <c r="DQ19" s="10">
        <f>CW19*(1/25)+CX19*4-CY19</f>
        <v>2.284617921513488E-3</v>
      </c>
      <c r="DR19" s="10">
        <f>DN19*6+DM19*0.1+DJ19*1-DO19*2</f>
        <v>26.848232411185045</v>
      </c>
      <c r="DS19" s="10">
        <f>DD19*0.1+DE19*6-DF19*2</f>
        <v>45.686647879797334</v>
      </c>
      <c r="DT19" s="33">
        <f t="shared" si="25"/>
        <v>72.53716490890389</v>
      </c>
      <c r="DZ19" t="str">
        <v>MIN</v>
      </c>
      <c r="EA19" t="str">
        <v>Minnesota Vikings</v>
      </c>
      <c r="EB19" t="s">
        <v>349</v>
      </c>
      <c r="EC19" t="str">
        <v>Ty Chandler</v>
      </c>
      <c r="ED19" s="10">
        <v>72.53716490890389</v>
      </c>
      <c r="EE19">
        <v>5.4137865438708241E-4</v>
      </c>
      <c r="EF19">
        <v>2.9775825991289534E-3</v>
      </c>
      <c r="EG19">
        <v>2.321561944370881</v>
      </c>
      <c r="EH19">
        <v>318.24997880875486</v>
      </c>
      <c r="EI19">
        <v>0.5230719323265961</v>
      </c>
      <c r="EJ19">
        <v>100.71064060971786</v>
      </c>
      <c r="EK19">
        <v>0</v>
      </c>
      <c r="EL19">
        <v>3.3860833651718214E-2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2.6008728310368975E-2</v>
      </c>
      <c r="V20" s="5">
        <f t="shared" si="6"/>
        <v>1.200835313542278E-2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7.2082612003373701</v>
      </c>
      <c r="CM20" s="10">
        <f t="shared" si="17"/>
        <v>5.4659800571278634</v>
      </c>
      <c r="CN20" s="5">
        <f t="shared" si="18"/>
        <v>1.3085752932926253E-2</v>
      </c>
      <c r="CO20" s="19">
        <f t="shared" si="19"/>
        <v>5.1298047070862784</v>
      </c>
      <c r="CP20" s="65"/>
      <c r="CR20" t="str">
        <v>Zavier Scott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11.436190830588709</v>
      </c>
      <c r="DB20" s="5">
        <f t="shared" si="23"/>
        <v>2.6008728310368979E-2</v>
      </c>
      <c r="DC20" s="77">
        <f t="shared" si="5"/>
        <v>4.1828743545611013</v>
      </c>
      <c r="DD20" s="10">
        <f>DC20*DA20</f>
        <v>47.836149339136334</v>
      </c>
      <c r="DE20" s="22">
        <f>AX20*DD20</f>
        <v>0.34895393956244986</v>
      </c>
      <c r="DF20" s="19">
        <f>DA20*BJ20</f>
        <v>6.3971807572139938E-2</v>
      </c>
      <c r="DG20" s="13" t="str">
        <f>""</f>
        <v/>
      </c>
      <c r="DH20" s="20">
        <f>V20*$CS$3</f>
        <v>7.2082612003373701</v>
      </c>
      <c r="DI20" s="5">
        <f t="shared" si="24"/>
        <v>1.2008353135422775E-2</v>
      </c>
      <c r="DJ20" s="20">
        <f>CO20</f>
        <v>5.1298047070862784</v>
      </c>
      <c r="DK20" s="77">
        <v>1.3187500000000001</v>
      </c>
      <c r="DL20" s="77">
        <f>BO20</f>
        <v>0</v>
      </c>
      <c r="DM20" s="10">
        <f>DK20*DH20</f>
        <v>9.5058944579449083</v>
      </c>
      <c r="DN20" s="19">
        <f>BR20*DM20</f>
        <v>4.9371809696642281E-2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6.3766250110606233</v>
      </c>
      <c r="DS20" s="10">
        <f>DD20*0.1+DE20*6-DF20*2</f>
        <v>6.7493949561440525</v>
      </c>
      <c r="DT20" s="33">
        <f t="shared" si="25"/>
        <v>13.126019967204677</v>
      </c>
      <c r="DZ20" t="str">
        <v>MIN</v>
      </c>
      <c r="EA20" t="str">
        <v>Minnesota Vikings</v>
      </c>
      <c r="EB20" t="s">
        <v>349</v>
      </c>
      <c r="EC20" t="str">
        <v>Zavier Scott</v>
      </c>
      <c r="ED20" s="10">
        <v>13.126019967204677</v>
      </c>
      <c r="EE20">
        <v>0</v>
      </c>
      <c r="EF20">
        <v>0</v>
      </c>
      <c r="EG20">
        <v>0.34895393956244986</v>
      </c>
      <c r="EH20">
        <v>47.836149339136334</v>
      </c>
      <c r="EI20">
        <v>4.9371809696642281E-2</v>
      </c>
      <c r="EJ20">
        <v>9.5058944579449083</v>
      </c>
      <c r="EK20">
        <v>0</v>
      </c>
      <c r="EL20">
        <v>6.3971807572139938E-2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9.8070085316327403E-3</v>
      </c>
      <c r="V21" s="5">
        <f t="shared" si="6"/>
        <v>5.7902288914006943E-3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3.4757041026580895</v>
      </c>
      <c r="CM21" s="10">
        <f t="shared" si="17"/>
        <v>2.5808215385313269</v>
      </c>
      <c r="CN21" s="5">
        <f t="shared" si="18"/>
        <v>6.1785796260188479E-3</v>
      </c>
      <c r="CO21" s="19">
        <f t="shared" si="19"/>
        <v>2.4220927149639531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4.3121993396443949</v>
      </c>
      <c r="DB21" s="5">
        <f t="shared" si="23"/>
        <v>9.8070085316327403E-3</v>
      </c>
      <c r="DC21" s="77">
        <f t="shared" si="5"/>
        <v>3.481420313790256</v>
      </c>
      <c r="DD21" s="10">
        <f>DC21*DA21</f>
        <v>15.012578378150923</v>
      </c>
      <c r="DE21" s="22">
        <f>AX21*DD21</f>
        <v>0.10951337932545224</v>
      </c>
      <c r="DF21" s="19">
        <f>DA21*BJ21</f>
        <v>2.4926007743609219E-2</v>
      </c>
      <c r="DG21" s="13" t="str">
        <f>""</f>
        <v/>
      </c>
      <c r="DH21" s="20">
        <f>V21*$CS$3</f>
        <v>3.4757041026580895</v>
      </c>
      <c r="DI21" s="5">
        <f t="shared" si="24"/>
        <v>5.7902288914006917E-3</v>
      </c>
      <c r="DJ21" s="20">
        <f>CO21</f>
        <v>2.4220927149639531</v>
      </c>
      <c r="DK21" s="77">
        <v>1.3467432950191571</v>
      </c>
      <c r="DL21" s="77">
        <f>BO21</f>
        <v>0</v>
      </c>
      <c r="DM21" s="10">
        <f>DK21*DH21</f>
        <v>4.680881195725358</v>
      </c>
      <c r="DN21" s="19">
        <f>BR21*DM21</f>
        <v>2.4311607564166698E-2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3.0360504799214891</v>
      </c>
      <c r="DS21" s="10">
        <f>DD21*0.1+DE21*6-DF21*2</f>
        <v>2.1084860982805873</v>
      </c>
      <c r="DT21" s="33">
        <f t="shared" si="25"/>
        <v>5.1445365782020769</v>
      </c>
      <c r="DZ21" t="str">
        <v>MIN</v>
      </c>
      <c r="EA21" t="str">
        <v>Minnesota Vikings</v>
      </c>
      <c r="EB21" t="s">
        <v>349</v>
      </c>
      <c r="EC21" t="str">
        <v>All Other</v>
      </c>
      <c r="ED21" s="10">
        <v>5.1445365782020769</v>
      </c>
      <c r="EE21">
        <v>0</v>
      </c>
      <c r="EF21">
        <v>0</v>
      </c>
      <c r="EG21">
        <v>0.10951337932545224</v>
      </c>
      <c r="EH21">
        <v>15.012578378150923</v>
      </c>
      <c r="EI21">
        <v>2.4311607564166698E-2</v>
      </c>
      <c r="EJ21">
        <v>4.680881195725358</v>
      </c>
      <c r="EK21">
        <v>0</v>
      </c>
      <c r="EL21">
        <v>2.4926007743609219E-2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MIN</v>
      </c>
      <c r="EA22" t="str">
        <v>Minnesota Vikings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MIN</v>
      </c>
      <c r="EA23" t="str">
        <v>Minnesota Vikings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2.6326501527407817E-3</v>
      </c>
      <c r="G24" s="5">
        <v>6.7949368705566031E-3</v>
      </c>
      <c r="H24" s="5">
        <v>0.30725734973709634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2.4166340704540154E-3</v>
      </c>
      <c r="Q24" s="5">
        <f t="shared" si="1"/>
        <v>7.1472480410457893E-3</v>
      </c>
      <c r="R24" s="5">
        <f t="shared" si="1"/>
        <v>0.29994968385416043</v>
      </c>
      <c r="S24" s="5"/>
      <c r="T24" s="5">
        <f t="shared" si="6"/>
        <v>2.4102342144970514E-3</v>
      </c>
      <c r="U24" s="5">
        <f t="shared" si="6"/>
        <v>5.3513351807875842E-3</v>
      </c>
      <c r="V24" s="5">
        <f t="shared" si="6"/>
        <v>0.25873531697219249</v>
      </c>
      <c r="X24" s="5" cm="1">
        <f t="array" ref="X24:AB24">_xlfn.XLOOKUP(CR24,passingRates[Player Name],passingRates[[Comp. %]:[Yds per Att]],{0,0,0,0,0})</f>
        <v>0.66666666666666663</v>
      </c>
      <c r="Y24" s="13">
        <v>14.833333333333334</v>
      </c>
      <c r="Z24" s="13">
        <v>0</v>
      </c>
      <c r="AA24" s="13">
        <v>0</v>
      </c>
      <c r="AB24" s="13">
        <v>9.8888888888888893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0</v>
      </c>
      <c r="AO24" s="53">
        <f t="shared" si="9"/>
        <v>0.65777777777777779</v>
      </c>
      <c r="AP24" s="52">
        <f>IF($AN24,AE24,Y24*AJ24+(1-AJ24)*AE24)</f>
        <v>15.411538461538463</v>
      </c>
      <c r="AQ24" s="52">
        <f>IF($AN24,AF24,Z24*AK24+(1-AK24)*AF24)</f>
        <v>3.0769230769230764E-2</v>
      </c>
      <c r="AR24" s="52">
        <f>IF($AN24,AG24,AA24*AL24+(1-AL24)*AG24)</f>
        <v>2.2222222222222218E-3</v>
      </c>
      <c r="AS24" s="52">
        <f>IF($AN24,AH24,AB24*AM24+(1-AM24)*AH24)</f>
        <v>10.091111111111111</v>
      </c>
      <c r="AT24" s="56" cm="1">
        <f t="array" ref="AT24:AW24">_xlfn.XLOOKUP(CR24,rushingRates[player_display_name],rushingRates[[Yards per Carry]:[TD per Yard]],{0,0,0,0})</f>
        <v>2.3846153846153846</v>
      </c>
      <c r="AU24" s="13">
        <v>7.6923076923076927E-2</v>
      </c>
      <c r="AV24" s="13">
        <v>0</v>
      </c>
      <c r="AW24" s="13">
        <v>3.2258064516129031E-2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2.7093872229465448</v>
      </c>
      <c r="BI24" s="13">
        <f t="shared" si="13"/>
        <v>7.5488917861799218E-2</v>
      </c>
      <c r="BJ24" s="13">
        <f t="shared" si="14"/>
        <v>9.1264667535853952E-4</v>
      </c>
      <c r="BK24" s="13">
        <f t="shared" si="15"/>
        <v>3.0143369175627242E-2</v>
      </c>
      <c r="BL24" s="55" cm="1">
        <f t="array" ref="BL24:BQ24">_xlfn.XLOOKUP(CR24,Receiving[Player Name],Receiving[[Rep Conv %]:[Yards per Target]],{0,0,0,0,0,0})</f>
        <v>0.67871485943775101</v>
      </c>
      <c r="BM24" s="13">
        <v>14.865877712031558</v>
      </c>
      <c r="BN24" s="13">
        <v>5.3547523427041499E-2</v>
      </c>
      <c r="BO24" s="13">
        <v>1.9723865877712033E-3</v>
      </c>
      <c r="BP24" s="13">
        <v>5.3071513864932996E-3</v>
      </c>
      <c r="BQ24" s="13">
        <v>10.089692101740294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0.67673920999684112</v>
      </c>
      <c r="CG24" s="13">
        <f>IF($CE24=1,BT24,BZ24*BM24+(1-BZ24)*BT24)</f>
        <v>14.640371978692032</v>
      </c>
      <c r="CH24" s="13">
        <f>IF($CE24=1,BU24,CA24*BN24+(1-CA24)*BU24)</f>
        <v>5.3329948425987539E-2</v>
      </c>
      <c r="CI24" s="13">
        <f>IF($CE24=1,BV24,CB24*BO24+(1-CB24)*BV24)</f>
        <v>2.3369456818030715E-3</v>
      </c>
      <c r="CJ24" s="13">
        <f>IF($CE24=1,BW24,CC24*BP24+(1-CC24)*BW24)</f>
        <v>5.3946280520730605E-3</v>
      </c>
      <c r="CK24" s="13">
        <f>IF($CE24=1,BX24,CD24*BQ24+(1-CD24)*BX24)</f>
        <v>9.2324775475613379</v>
      </c>
      <c r="CL24" s="56">
        <f>V24*$CS$3</f>
        <v>155.31120091614326</v>
      </c>
      <c r="CM24" s="10">
        <f t="shared" si="17"/>
        <v>105.10517941165146</v>
      </c>
      <c r="CN24" s="5">
        <f t="shared" si="18"/>
        <v>0.25162558139197844</v>
      </c>
      <c r="CO24" s="19">
        <f t="shared" si="19"/>
        <v>98.64087289925962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Justin Jefferson</v>
      </c>
      <c r="CS24" s="10">
        <f>T24*$CS$3</f>
        <v>1.4467927097209772</v>
      </c>
      <c r="CT24" s="18">
        <f>AO24</f>
        <v>0.65777777777777779</v>
      </c>
      <c r="CU24" s="20">
        <f t="shared" si="20"/>
        <v>0.95166809350535386</v>
      </c>
      <c r="CV24" s="21">
        <f t="shared" si="21"/>
        <v>10.091111111111111</v>
      </c>
      <c r="CW24" s="10">
        <f t="shared" si="22"/>
        <v>14.599745988539905</v>
      </c>
      <c r="CX24" s="10">
        <f>CS24*AC24</f>
        <v>0.21346121946702942</v>
      </c>
      <c r="CY24" s="19">
        <f>AA24*CS24</f>
        <v>0</v>
      </c>
      <c r="CZ24" s="13" t="str">
        <f>""</f>
        <v/>
      </c>
      <c r="DA24" s="10">
        <f>$CS$4*U24</f>
        <v>2.3530135574345401</v>
      </c>
      <c r="DB24" s="5">
        <f t="shared" si="23"/>
        <v>5.3513351807875842E-3</v>
      </c>
      <c r="DC24" s="77">
        <f t="shared" si="5"/>
        <v>2.7093872229465448</v>
      </c>
      <c r="DD24" s="10">
        <f>DC24*DA24</f>
        <v>6.3752248679331389</v>
      </c>
      <c r="DE24" s="22">
        <f>AX24*DD24</f>
        <v>4.9223776472108932E-2</v>
      </c>
      <c r="DF24" s="19">
        <f>DA24*BJ24</f>
        <v>2.1474700002662027E-3</v>
      </c>
      <c r="DG24" s="13" t="str">
        <f>""</f>
        <v/>
      </c>
      <c r="DH24" s="20">
        <f>V24*$CS$3</f>
        <v>155.31120091614326</v>
      </c>
      <c r="DI24" s="5">
        <f t="shared" si="24"/>
        <v>0.25873531697219238</v>
      </c>
      <c r="DJ24" s="20">
        <f>CO24</f>
        <v>98.64087289925962</v>
      </c>
      <c r="DK24" s="77">
        <v>9.2324775475613379</v>
      </c>
      <c r="DL24" s="77">
        <f>BO24</f>
        <v>1.9723865877712033E-3</v>
      </c>
      <c r="DM24" s="10">
        <f>DK24*DH24</f>
        <v>1433.9071753430806</v>
      </c>
      <c r="DN24" s="19">
        <f>BR24*DM24</f>
        <v>8.7203558177190548</v>
      </c>
      <c r="DO24" s="19">
        <f>DL24*DJ24</f>
        <v>0.19455793471254365</v>
      </c>
      <c r="DP24" s="13" t="str">
        <f>""</f>
        <v/>
      </c>
      <c r="DQ24" s="10">
        <f>CW24*(1/25)+CX24*4-CY24</f>
        <v>1.4378347174097139</v>
      </c>
      <c r="DR24" s="10">
        <f>DN24*6+DM24*0.1+DJ24*1-DO24*2</f>
        <v>293.96460947045688</v>
      </c>
      <c r="DS24" s="10">
        <f>DD24*0.1+DE24*6-DF24*2</f>
        <v>0.92857020562543513</v>
      </c>
      <c r="DT24" s="33">
        <f t="shared" si="25"/>
        <v>296.33101439349201</v>
      </c>
      <c r="DZ24" t="str">
        <v>MIN</v>
      </c>
      <c r="EA24" t="str">
        <v>Minnesota Vikings</v>
      </c>
      <c r="EB24" t="s">
        <v>350</v>
      </c>
      <c r="EC24" t="str">
        <v>Justin Jefferson</v>
      </c>
      <c r="ED24" s="10">
        <v>296.33101439349201</v>
      </c>
      <c r="EE24">
        <v>0.21346121946702942</v>
      </c>
      <c r="EF24">
        <v>14.599745988539905</v>
      </c>
      <c r="EG24">
        <v>4.9223776472108932E-2</v>
      </c>
      <c r="EH24">
        <v>6.3752248679331389</v>
      </c>
      <c r="EI24">
        <v>8.7203558177190548</v>
      </c>
      <c r="EJ24">
        <v>1433.9071753430806</v>
      </c>
      <c r="EK24">
        <v>0</v>
      </c>
      <c r="EL24">
        <v>0.19670540471280987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5.0216237266596979E-3</v>
      </c>
      <c r="H25" s="5">
        <v>0.21511982973998334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5.1046440306977805E-3</v>
      </c>
      <c r="R25" s="5">
        <f t="shared" si="1"/>
        <v>0.20938734288693994</v>
      </c>
      <c r="S25" s="5"/>
      <c r="T25" s="5">
        <f t="shared" si="6"/>
        <v>2.2321802798087622E-5</v>
      </c>
      <c r="U25" s="5">
        <f t="shared" si="6"/>
        <v>3.8219830947511624E-3</v>
      </c>
      <c r="V25" s="5">
        <f t="shared" si="6"/>
        <v>0.18061662821474622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5.5</v>
      </c>
      <c r="AU25" s="13">
        <v>0.25</v>
      </c>
      <c r="AV25" s="13">
        <v>0</v>
      </c>
      <c r="AW25" s="13">
        <v>4.5454545454545456E-2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5.5260919540229887</v>
      </c>
      <c r="BI25" s="13">
        <f t="shared" si="13"/>
        <v>0.22936781609195403</v>
      </c>
      <c r="BJ25" s="13">
        <f t="shared" si="14"/>
        <v>4.5977011494252861E-4</v>
      </c>
      <c r="BK25" s="13">
        <f t="shared" si="15"/>
        <v>4.1667271276209825E-2</v>
      </c>
      <c r="BL25" s="55" cm="1">
        <f t="array" ref="BL25:BQ25">_xlfn.XLOOKUP(CR25,Receiving[Player Name],Receiving[[Rep Conv %]:[Yards per Target]],{0,0,0,0,0,0})</f>
        <v>0.63255813953488371</v>
      </c>
      <c r="BM25" s="13">
        <v>13.345588235294118</v>
      </c>
      <c r="BN25" s="13">
        <v>8.8372093023255813E-2</v>
      </c>
      <c r="BO25" s="13">
        <v>0</v>
      </c>
      <c r="BP25" s="13">
        <v>1.046831955922865E-2</v>
      </c>
      <c r="BQ25" s="13">
        <v>8.4418604651162799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0.6336509370060962</v>
      </c>
      <c r="CG25" s="13">
        <f>IF($CE25=1,BT25,BZ25*BM25+(1-BZ25)*BT25)</f>
        <v>13.305789645682836</v>
      </c>
      <c r="CH25" s="13">
        <f>IF($CE25=1,BU25,CA25*BN25+(1-CA25)*BU25)</f>
        <v>8.4720403401821326E-2</v>
      </c>
      <c r="CI25" s="13">
        <f>IF($CE25=1,BV25,CB25*BO25+(1-CB25)*BV25)</f>
        <v>5.0292397660818696E-4</v>
      </c>
      <c r="CJ25" s="13">
        <f>IF($CE25=1,BW25,CC25*BP25+(1-CC25)*BW25)</f>
        <v>1.0043879249346507E-2</v>
      </c>
      <c r="CK25" s="13">
        <f>IF($CE25=1,BX25,CD25*BQ25+(1-CD25)*BX25)</f>
        <v>7.753077927376582</v>
      </c>
      <c r="CL25" s="56">
        <f>V25*$CS$3</f>
        <v>108.41884966354114</v>
      </c>
      <c r="CM25" s="10">
        <f t="shared" si="17"/>
        <v>68.699705678425914</v>
      </c>
      <c r="CN25" s="5">
        <f t="shared" si="18"/>
        <v>0.16446956733775778</v>
      </c>
      <c r="CO25" s="19">
        <f t="shared" si="19"/>
        <v>64.474452866886338</v>
      </c>
      <c r="CP25" s="65"/>
      <c r="CR25" t="str">
        <v>Jordan Addison</v>
      </c>
      <c r="CS25" s="10">
        <f>T25*$CS$3</f>
        <v>1.3399121696080291E-2</v>
      </c>
      <c r="CT25" s="18">
        <f>AO25</f>
        <v>0.4</v>
      </c>
      <c r="CU25" s="20">
        <f t="shared" si="20"/>
        <v>5.3596486784321168E-3</v>
      </c>
      <c r="CV25" s="21">
        <f t="shared" si="21"/>
        <v>5.9</v>
      </c>
      <c r="CW25" s="10">
        <f t="shared" si="22"/>
        <v>7.9054818006873723E-2</v>
      </c>
      <c r="CX25" s="10">
        <f>CS25*AC25</f>
        <v>1.9769195945036496E-3</v>
      </c>
      <c r="CY25" s="19">
        <f>AA25*CS25</f>
        <v>0</v>
      </c>
      <c r="CZ25" s="13" t="str">
        <f>""</f>
        <v/>
      </c>
      <c r="DA25" s="10">
        <f>$CS$4*U25</f>
        <v>1.6805484490155844</v>
      </c>
      <c r="DB25" s="5">
        <f t="shared" si="23"/>
        <v>3.8219830947511632E-3</v>
      </c>
      <c r="DC25" s="77">
        <f t="shared" si="5"/>
        <v>5.5260919540229887</v>
      </c>
      <c r="DD25" s="10">
        <f>DC25*DA25</f>
        <v>9.2868652624508332</v>
      </c>
      <c r="DE25" s="22">
        <f>AX25*DD25</f>
        <v>7.1704855793373296E-2</v>
      </c>
      <c r="DF25" s="19">
        <f>DA25*BJ25</f>
        <v>7.7266595357038342E-4</v>
      </c>
      <c r="DG25" s="13" t="str">
        <f>""</f>
        <v/>
      </c>
      <c r="DH25" s="20">
        <f>V25*$CS$3</f>
        <v>108.41884966354114</v>
      </c>
      <c r="DI25" s="5">
        <f t="shared" si="24"/>
        <v>0.18061662821474617</v>
      </c>
      <c r="DJ25" s="20">
        <f>CO25</f>
        <v>64.474452866886338</v>
      </c>
      <c r="DK25" s="77">
        <v>7.753077927376582</v>
      </c>
      <c r="DL25" s="77">
        <f>BO25</f>
        <v>0</v>
      </c>
      <c r="DM25" s="10">
        <f>DK25*DH25</f>
        <v>840.57979023796076</v>
      </c>
      <c r="DN25" s="19">
        <f>BR25*DM25</f>
        <v>5.1120149128933887</v>
      </c>
      <c r="DO25" s="19">
        <f>DL25*DJ25</f>
        <v>0</v>
      </c>
      <c r="DP25" s="13" t="str">
        <f>""</f>
        <v/>
      </c>
      <c r="DQ25" s="10">
        <f>CW25*(1/25)+CX25*4-CY25</f>
        <v>1.1069871098289547E-2</v>
      </c>
      <c r="DR25" s="10">
        <f>DN25*6+DM25*0.1+DJ25*1-DO25*2</f>
        <v>179.20452136804275</v>
      </c>
      <c r="DS25" s="10">
        <f>DD25*0.1+DE25*6-DF25*2</f>
        <v>1.3573703290981824</v>
      </c>
      <c r="DT25" s="33">
        <f t="shared" si="25"/>
        <v>180.57296156823924</v>
      </c>
      <c r="DZ25" t="str">
        <v>MIN</v>
      </c>
      <c r="EA25" t="str">
        <v>Minnesota Vikings</v>
      </c>
      <c r="EB25" t="s">
        <v>350</v>
      </c>
      <c r="EC25" t="str">
        <v>Jordan Addison</v>
      </c>
      <c r="ED25" s="10">
        <v>180.57296156823924</v>
      </c>
      <c r="EE25">
        <v>1.9769195945036496E-3</v>
      </c>
      <c r="EF25">
        <v>7.9054818006873723E-2</v>
      </c>
      <c r="EG25">
        <v>7.1704855793373296E-2</v>
      </c>
      <c r="EH25">
        <v>9.2868652624508332</v>
      </c>
      <c r="EI25">
        <v>5.1120149128933887</v>
      </c>
      <c r="EJ25">
        <v>840.57979023796076</v>
      </c>
      <c r="EK25">
        <v>0</v>
      </c>
      <c r="EL25">
        <v>7.7266595357038342E-4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2.3980815347721821E-3</v>
      </c>
      <c r="H26" s="5">
        <v>6.0747663551401869E-2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2.631800512788818E-3</v>
      </c>
      <c r="R26" s="5">
        <f t="shared" si="1"/>
        <v>6.5185435742411535E-2</v>
      </c>
      <c r="S26" s="5"/>
      <c r="T26" s="5">
        <f t="shared" si="6"/>
        <v>2.2321802798087622E-5</v>
      </c>
      <c r="U26" s="5">
        <f t="shared" si="6"/>
        <v>1.9704992176038821E-3</v>
      </c>
      <c r="V26" s="5">
        <f t="shared" si="6"/>
        <v>5.6228678630592256E-2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-1.3333333333333333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-0.60028409090909107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0.65151515151515149</v>
      </c>
      <c r="BM26" s="13">
        <v>15.232558139534884</v>
      </c>
      <c r="BN26" s="13">
        <v>0.10606060606060606</v>
      </c>
      <c r="BO26" s="13">
        <v>0</v>
      </c>
      <c r="BP26" s="13">
        <v>1.0687022900763359E-2</v>
      </c>
      <c r="BQ26" s="13">
        <v>9.9242424242424239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0.64892576921496936</v>
      </c>
      <c r="CG26" s="13">
        <f>IF($CE26=1,BT26,BZ26*BM26+(1-BZ26)*BT26)</f>
        <v>14.952585099145859</v>
      </c>
      <c r="CH26" s="13">
        <f>IF($CE26=1,BU26,CA26*BN26+(1-CA26)*BU26)</f>
        <v>0.10006367333525037</v>
      </c>
      <c r="CI26" s="13">
        <f>IF($CE26=1,BV26,CB26*BO26+(1-CB26)*BV26)</f>
        <v>4.6948356807511736E-4</v>
      </c>
      <c r="CJ26" s="13">
        <f>IF($CE26=1,BW26,CC26*BP26+(1-CC26)*BW26)</f>
        <v>1.0210887383376666E-2</v>
      </c>
      <c r="CK26" s="13">
        <f>IF($CE26=1,BX26,CD26*BQ26+(1-CD26)*BX26)</f>
        <v>9.0916592796874482</v>
      </c>
      <c r="CL26" s="56">
        <f>V26*$CS$3</f>
        <v>33.752421997278923</v>
      </c>
      <c r="CM26" s="10">
        <f t="shared" si="17"/>
        <v>21.902816407452477</v>
      </c>
      <c r="CN26" s="5">
        <f t="shared" si="18"/>
        <v>5.243613058364692E-2</v>
      </c>
      <c r="CO26" s="19">
        <f t="shared" si="19"/>
        <v>20.555722767205836</v>
      </c>
      <c r="CP26" s="65"/>
      <c r="CR26" t="str">
        <v>Jalen Nailor</v>
      </c>
      <c r="CS26" s="10">
        <f>T26*$CS$3</f>
        <v>1.3399121696080291E-2</v>
      </c>
      <c r="CT26" s="18">
        <f>AO26</f>
        <v>0.45833333333333337</v>
      </c>
      <c r="CU26" s="20">
        <f t="shared" si="20"/>
        <v>6.1412641107034668E-3</v>
      </c>
      <c r="CV26" s="21">
        <f t="shared" si="21"/>
        <v>10.541666666666668</v>
      </c>
      <c r="CW26" s="10">
        <f t="shared" si="22"/>
        <v>0.14124907454617974</v>
      </c>
      <c r="CX26" s="10">
        <f>CS26*AC26</f>
        <v>1.9769195945036496E-3</v>
      </c>
      <c r="CY26" s="19">
        <f>AA26*CS26</f>
        <v>0</v>
      </c>
      <c r="CZ26" s="13" t="str">
        <f>""</f>
        <v/>
      </c>
      <c r="DA26" s="10">
        <f>$CS$4*U26</f>
        <v>0.86644009715229509</v>
      </c>
      <c r="DB26" s="5">
        <f t="shared" si="23"/>
        <v>1.9704992176038825E-3</v>
      </c>
      <c r="DC26" s="77">
        <f t="shared" si="5"/>
        <v>-0.60028409090909107</v>
      </c>
      <c r="DD26" s="10">
        <f>DC26*DA26</f>
        <v>-0.52011020604625002</v>
      </c>
      <c r="DE26" s="22">
        <f>AX26*DD26</f>
        <v>-4.0158251753688E-3</v>
      </c>
      <c r="DF26" s="19">
        <f>DA26*BJ26</f>
        <v>2.4614775487281107E-4</v>
      </c>
      <c r="DG26" s="13" t="str">
        <f>""</f>
        <v/>
      </c>
      <c r="DH26" s="20">
        <f>V26*$CS$3</f>
        <v>33.752421997278923</v>
      </c>
      <c r="DI26" s="5">
        <f t="shared" si="24"/>
        <v>5.6228678630592228E-2</v>
      </c>
      <c r="DJ26" s="20">
        <f>CO26</f>
        <v>20.555722767205836</v>
      </c>
      <c r="DK26" s="77">
        <v>9.0916592796874482</v>
      </c>
      <c r="DL26" s="77">
        <f>BO26</f>
        <v>0</v>
      </c>
      <c r="DM26" s="10">
        <f>DK26*DH26</f>
        <v>306.8655206634877</v>
      </c>
      <c r="DN26" s="19">
        <f>BR26*DM26</f>
        <v>1.866213221044082</v>
      </c>
      <c r="DO26" s="19">
        <f>DL26*DJ26</f>
        <v>0</v>
      </c>
      <c r="DP26" s="13" t="str">
        <f>""</f>
        <v/>
      </c>
      <c r="DQ26" s="10">
        <f>CW26*(1/25)+CX26*4-CY26</f>
        <v>1.3557641359861788E-2</v>
      </c>
      <c r="DR26" s="10">
        <f>DN26*6+DM26*0.1+DJ26*1-DO26*2</f>
        <v>62.439554159819096</v>
      </c>
      <c r="DS26" s="10">
        <f>DD26*0.1+DE26*6-DF26*2</f>
        <v>-7.6598267166583425E-2</v>
      </c>
      <c r="DT26" s="33">
        <f t="shared" si="25"/>
        <v>62.376513534012375</v>
      </c>
      <c r="DZ26" t="str">
        <v>MIN</v>
      </c>
      <c r="EA26" t="str">
        <v>Minnesota Vikings</v>
      </c>
      <c r="EB26" t="s">
        <v>350</v>
      </c>
      <c r="EC26" t="str">
        <v>Jalen Nailor</v>
      </c>
      <c r="ED26" s="10">
        <v>62.376513534012375</v>
      </c>
      <c r="EE26">
        <v>1.9769195945036496E-3</v>
      </c>
      <c r="EF26">
        <v>0.14124907454617974</v>
      </c>
      <c r="EG26">
        <v>-4.0158251753688E-3</v>
      </c>
      <c r="EH26">
        <v>-0.52011020604625002</v>
      </c>
      <c r="EI26">
        <v>1.866213221044082</v>
      </c>
      <c r="EJ26">
        <v>306.8655206634877</v>
      </c>
      <c r="EK26">
        <v>0</v>
      </c>
      <c r="EL26">
        <v>2.4614775487281107E-4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2.5592434436033745E-2</v>
      </c>
      <c r="H27" s="5">
        <v>9.6582917785449432E-2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2.3439455747291574E-2</v>
      </c>
      <c r="R27" s="5">
        <f t="shared" si="1"/>
        <v>9.293976470282056E-2</v>
      </c>
      <c r="S27" s="5"/>
      <c r="T27" s="5">
        <f t="shared" si="6"/>
        <v>1.8601502331739685E-5</v>
      </c>
      <c r="U27" s="5">
        <f t="shared" si="6"/>
        <v>1.7549745501856374E-2</v>
      </c>
      <c r="V27" s="5">
        <f t="shared" si="6"/>
        <v>8.016944432385914E-2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4.7884615384615383</v>
      </c>
      <c r="AU27" s="13">
        <v>1.9230769230769232E-2</v>
      </c>
      <c r="AV27" s="13">
        <v>0</v>
      </c>
      <c r="AW27" s="13">
        <v>4.0160642570281121E-3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4.8920657157412126</v>
      </c>
      <c r="BI27" s="13">
        <f t="shared" si="13"/>
        <v>2.0618950585838004E-2</v>
      </c>
      <c r="BJ27" s="13">
        <f t="shared" si="14"/>
        <v>6.6225165562913896E-4</v>
      </c>
      <c r="BK27" s="13">
        <f t="shared" si="15"/>
        <v>4.1829626636163755E-3</v>
      </c>
      <c r="BL27" s="55" cm="1">
        <f t="array" ref="BL27:BQ27">_xlfn.XLOOKUP(CR27,Receiving[Player Name],Receiving[[Rep Conv %]:[Yards per Target]],{0,0,0,0,0,0})</f>
        <v>0.74468085106382975</v>
      </c>
      <c r="BM27" s="13">
        <v>8.8071428571428569</v>
      </c>
      <c r="BN27" s="13">
        <v>1.5957446808510637E-2</v>
      </c>
      <c r="BO27" s="13">
        <v>0</v>
      </c>
      <c r="BP27" s="13">
        <v>2.4330900243309003E-3</v>
      </c>
      <c r="BQ27" s="13">
        <v>6.5585106382978724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0.73131839280838462</v>
      </c>
      <c r="CG27" s="13">
        <f>IF($CE27=1,BT27,BZ27*BM27+(1-BZ27)*BT27)</f>
        <v>9.1492395568889915</v>
      </c>
      <c r="CH27" s="13">
        <f>IF($CE27=1,BU27,CA27*BN27+(1-CA27)*BU27)</f>
        <v>1.8803952868034698E-2</v>
      </c>
      <c r="CI27" s="13">
        <f>IF($CE27=1,BV27,CB27*BO27+(1-CB27)*BV27)</f>
        <v>6.7851373182552493E-4</v>
      </c>
      <c r="CJ27" s="13">
        <f>IF($CE27=1,BW27,CC27*BP27+(1-CC27)*BW27)</f>
        <v>2.7842956337458258E-3</v>
      </c>
      <c r="CK27" s="13">
        <f>IF($CE27=1,BX27,CD27*BQ27+(1-CD27)*BX27)</f>
        <v>6.0663106245488612</v>
      </c>
      <c r="CL27" s="56">
        <f>V27*$CS$3</f>
        <v>48.123359502779586</v>
      </c>
      <c r="CM27" s="10">
        <f t="shared" si="17"/>
        <v>35.193497928112869</v>
      </c>
      <c r="CN27" s="5">
        <f t="shared" si="18"/>
        <v>8.4254500367629839E-2</v>
      </c>
      <c r="CO27" s="19">
        <f t="shared" si="19"/>
        <v>33.028984636531646</v>
      </c>
      <c r="CP27" s="65"/>
      <c r="CR27" t="str">
        <v>Rondale Moore</v>
      </c>
      <c r="CS27" s="10">
        <f>T27*$CS$3</f>
        <v>1.1165934746733575E-2</v>
      </c>
      <c r="CT27" s="18">
        <f>AO27</f>
        <v>0.58823529411764708</v>
      </c>
      <c r="CU27" s="20">
        <f t="shared" si="20"/>
        <v>6.5681969098432798E-3</v>
      </c>
      <c r="CV27" s="21">
        <f t="shared" si="21"/>
        <v>7.2352941176470598</v>
      </c>
      <c r="CW27" s="10">
        <f t="shared" si="22"/>
        <v>8.0788821991072346E-2</v>
      </c>
      <c r="CX27" s="10">
        <f>CS27*AC27</f>
        <v>1.6474329954197077E-3</v>
      </c>
      <c r="CY27" s="19">
        <f>AA27*CS27</f>
        <v>0</v>
      </c>
      <c r="CZ27" s="13" t="str">
        <f>""</f>
        <v/>
      </c>
      <c r="DA27" s="10">
        <f>$CS$4*U27</f>
        <v>7.7167263309633167</v>
      </c>
      <c r="DB27" s="5">
        <f t="shared" si="23"/>
        <v>1.7549745501856378E-2</v>
      </c>
      <c r="DC27" s="77">
        <f t="shared" si="5"/>
        <v>4.8920657157412126</v>
      </c>
      <c r="DD27" s="10">
        <f>DC27*DA27</f>
        <v>37.750732321463119</v>
      </c>
      <c r="DE27" s="22">
        <f>AX27*DD27</f>
        <v>0.29147734361447891</v>
      </c>
      <c r="DF27" s="19">
        <f>DA27*BJ27</f>
        <v>5.1104147887174271E-3</v>
      </c>
      <c r="DG27" s="13" t="str">
        <f>""</f>
        <v/>
      </c>
      <c r="DH27" s="20">
        <f>V27*$CS$3</f>
        <v>48.123359502779586</v>
      </c>
      <c r="DI27" s="5">
        <f t="shared" si="24"/>
        <v>8.0169444323859113E-2</v>
      </c>
      <c r="DJ27" s="20">
        <f>CO27</f>
        <v>33.028984636531646</v>
      </c>
      <c r="DK27" s="77">
        <v>6.0663106245488612</v>
      </c>
      <c r="DL27" s="77">
        <f>BO27</f>
        <v>0</v>
      </c>
      <c r="DM27" s="10">
        <f>DK27*DH27</f>
        <v>291.93124704069618</v>
      </c>
      <c r="DN27" s="19">
        <f>BR27*DM27</f>
        <v>1.7753899222215772</v>
      </c>
      <c r="DO27" s="19">
        <f>DL27*DJ27</f>
        <v>0</v>
      </c>
      <c r="DP27" s="13" t="str">
        <f>""</f>
        <v/>
      </c>
      <c r="DQ27" s="10">
        <f>CW27*(1/25)+CX27*4-CY27</f>
        <v>9.8212848613217253E-3</v>
      </c>
      <c r="DR27" s="10">
        <f>DN27*6+DM27*0.1+DJ27*1-DO27*2</f>
        <v>72.874448873930731</v>
      </c>
      <c r="DS27" s="10">
        <f>DD27*0.1+DE27*6-DF27*2</f>
        <v>5.5137164642557508</v>
      </c>
      <c r="DT27" s="33">
        <f t="shared" si="25"/>
        <v>78.3979866230478</v>
      </c>
      <c r="DZ27" t="str">
        <v>MIN</v>
      </c>
      <c r="EA27" t="str">
        <v>Minnesota Vikings</v>
      </c>
      <c r="EB27" t="s">
        <v>350</v>
      </c>
      <c r="EC27" t="str">
        <v>Rondale Moore</v>
      </c>
      <c r="ED27" s="10">
        <v>78.3979866230478</v>
      </c>
      <c r="EE27">
        <v>1.6474329954197077E-3</v>
      </c>
      <c r="EF27">
        <v>8.0788821991072346E-2</v>
      </c>
      <c r="EG27">
        <v>0.29147734361447891</v>
      </c>
      <c r="EH27">
        <v>37.750732321463119</v>
      </c>
      <c r="EI27">
        <v>1.7753899222215772</v>
      </c>
      <c r="EJ27">
        <v>291.93124704069618</v>
      </c>
      <c r="EK27">
        <v>0</v>
      </c>
      <c r="EL27">
        <v>5.1104147887174271E-3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5.4069573687716981E-5</v>
      </c>
      <c r="U28" s="5">
        <f t="shared" si="6"/>
        <v>1.0805811131306482E-3</v>
      </c>
      <c r="V28" s="5">
        <f t="shared" si="6"/>
        <v>1.61031610914226E-2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9.6662539807959451</v>
      </c>
      <c r="CM28" s="10">
        <f t="shared" si="17"/>
        <v>5.5696125113901713</v>
      </c>
      <c r="CN28" s="5">
        <f t="shared" si="18"/>
        <v>1.3333852757319303E-2</v>
      </c>
      <c r="CO28" s="19">
        <f t="shared" si="19"/>
        <v>5.2270634321686069</v>
      </c>
      <c r="CP28" s="65"/>
      <c r="CR28" t="str">
        <v>All Other</v>
      </c>
      <c r="CS28" s="10">
        <f>T28*$CS$3</f>
        <v>3.2456374803157453E-2</v>
      </c>
      <c r="CT28" s="18">
        <f>AO28</f>
        <v>0.375</v>
      </c>
      <c r="CU28" s="20">
        <f t="shared" si="20"/>
        <v>1.2171140551184045E-2</v>
      </c>
      <c r="CV28" s="21">
        <f t="shared" si="21"/>
        <v>9.75</v>
      </c>
      <c r="CW28" s="10">
        <f t="shared" si="22"/>
        <v>0.31644965433078515</v>
      </c>
      <c r="CX28" s="10">
        <f>CS28*AC28</f>
        <v>4.7886454627609357E-3</v>
      </c>
      <c r="CY28" s="19">
        <f>AA28*CS28</f>
        <v>0</v>
      </c>
      <c r="CZ28" s="13" t="str">
        <f>""</f>
        <v/>
      </c>
      <c r="DA28" s="10">
        <f>$CS$4*U28</f>
        <v>0.47513787180303496</v>
      </c>
      <c r="DB28" s="5">
        <f t="shared" si="23"/>
        <v>1.0805811131306485E-3</v>
      </c>
      <c r="DC28" s="77">
        <f t="shared" si="5"/>
        <v>6.1091954022988508</v>
      </c>
      <c r="DD28" s="10">
        <f>DC28*DA28</f>
        <v>2.9027101018771622</v>
      </c>
      <c r="DE28" s="22">
        <f>AX28*DD28</f>
        <v>2.2412127599893857E-2</v>
      </c>
      <c r="DF28" s="19">
        <f>DA28*BJ28</f>
        <v>2.7306774241553735E-3</v>
      </c>
      <c r="DG28" s="13" t="str">
        <f>""</f>
        <v/>
      </c>
      <c r="DH28" s="20">
        <f>V28*$CS$3</f>
        <v>9.6662539807959451</v>
      </c>
      <c r="DI28" s="5">
        <f t="shared" si="24"/>
        <v>1.6103161091422593E-2</v>
      </c>
      <c r="DJ28" s="20">
        <f>CO28</f>
        <v>5.2270634321686069</v>
      </c>
      <c r="DK28" s="77">
        <v>1.7355343771272975</v>
      </c>
      <c r="DL28" s="77">
        <f>BO28</f>
        <v>0</v>
      </c>
      <c r="DM28" s="10">
        <f>DK28*DH28</f>
        <v>16.77611608171495</v>
      </c>
      <c r="DN28" s="19">
        <f>BR28*DM28</f>
        <v>0.10202452710156117</v>
      </c>
      <c r="DO28" s="19">
        <f>DL28*DJ28</f>
        <v>0</v>
      </c>
      <c r="DP28" s="13" t="str">
        <f>""</f>
        <v/>
      </c>
      <c r="DQ28" s="10">
        <f>CW28*(1/25)+CX28*4-CY28</f>
        <v>3.1812568024275151E-2</v>
      </c>
      <c r="DR28" s="10">
        <f>DN28*6+DM28*0.1+DJ28*1-DO28*2</f>
        <v>7.5168222029494691</v>
      </c>
      <c r="DS28" s="10">
        <f>DD28*0.1+DE28*6-DF28*2</f>
        <v>0.41928242093876861</v>
      </c>
      <c r="DT28" s="33">
        <f t="shared" si="25"/>
        <v>7.9679171919125125</v>
      </c>
      <c r="DZ28" t="str">
        <v>MIN</v>
      </c>
      <c r="EA28" t="str">
        <v>Minnesota Vikings</v>
      </c>
      <c r="EB28" t="s">
        <v>350</v>
      </c>
      <c r="EC28" t="str">
        <v>All Other</v>
      </c>
      <c r="ED28" s="10">
        <v>7.9679171919125125</v>
      </c>
      <c r="EE28">
        <v>4.7886454627609357E-3</v>
      </c>
      <c r="EF28">
        <v>0.31644965433078515</v>
      </c>
      <c r="EG28">
        <v>2.2412127599893857E-2</v>
      </c>
      <c r="EH28">
        <v>2.9027101018771622</v>
      </c>
      <c r="EI28">
        <v>0.10202452710156117</v>
      </c>
      <c r="EJ28">
        <v>16.77611608171495</v>
      </c>
      <c r="EK28">
        <v>0</v>
      </c>
      <c r="EL28">
        <v>2.7306774241553735E-3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MIN</v>
      </c>
      <c r="EA29" t="str">
        <v>Minnesota Vikings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MIN</v>
      </c>
      <c r="EA30" t="str">
        <v>Minnesota Vikings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5.2246603970741896E-4</v>
      </c>
      <c r="H31" s="5">
        <v>0.17026037412278758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7.459951799305409E-4</v>
      </c>
      <c r="R31" s="5">
        <f t="shared" si="1"/>
        <v>0.16737139713226298</v>
      </c>
      <c r="S31" s="5"/>
      <c r="T31" s="5">
        <f t="shared" si="6"/>
        <v>4.960400621797249E-6</v>
      </c>
      <c r="U31" s="5">
        <f t="shared" si="6"/>
        <v>5.5854648224523424E-4</v>
      </c>
      <c r="V31" s="5">
        <f t="shared" si="6"/>
        <v>0.14437385274975048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1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0.4360975609756097</v>
      </c>
      <c r="BI31" s="13">
        <f t="shared" si="13"/>
        <v>9.2682926829268271E-3</v>
      </c>
      <c r="BJ31" s="13">
        <f t="shared" si="14"/>
        <v>0.90097560975609758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0.7032755298651252</v>
      </c>
      <c r="BM31" s="13">
        <v>10.487671232876712</v>
      </c>
      <c r="BN31" s="13">
        <v>4.238921001926782E-2</v>
      </c>
      <c r="BO31" s="13">
        <v>5.4794520547945206E-3</v>
      </c>
      <c r="BP31" s="13">
        <v>5.7471264367816091E-3</v>
      </c>
      <c r="BQ31" s="13">
        <v>7.3757225433526008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0.70252122956678476</v>
      </c>
      <c r="CG31" s="13">
        <f>IF($CE31=1,BT31,BZ31*BM31+(1-BZ31)*BT31)</f>
        <v>10.505856536539053</v>
      </c>
      <c r="CH31" s="13">
        <f>IF($CE31=1,BU31,CA31*BN31+(1-CA31)*BU31)</f>
        <v>4.3190611597986206E-2</v>
      </c>
      <c r="CI31" s="13">
        <f>IF($CE31=1,BV31,CB31*BO31+(1-CB31)*BV31)</f>
        <v>5.6197464049779515E-3</v>
      </c>
      <c r="CJ31" s="13">
        <f>IF($CE31=1,BW31,CC31*BP31+(1-CC31)*BW31)</f>
        <v>5.8514156603585834E-3</v>
      </c>
      <c r="CK31" s="13">
        <f>IF($CE31=1,BX31,CD31*BQ31+(1-CD31)*BX31)</f>
        <v>6.7818836867473582</v>
      </c>
      <c r="CL31" s="56">
        <f>V31*$CS$3</f>
        <v>86.663377515888456</v>
      </c>
      <c r="CM31" s="10">
        <f t="shared" si="17"/>
        <v>60.882862530872409</v>
      </c>
      <c r="CN31" s="5">
        <f t="shared" si="18"/>
        <v>0.14575576357791176</v>
      </c>
      <c r="CO31" s="19">
        <f t="shared" si="19"/>
        <v>57.138370708923745</v>
      </c>
      <c r="CP31" s="65"/>
      <c r="CR31" t="str" cm="1">
        <f t="array" ref="CR31:CR33">_xlfn.VSTACK(_xlfn.MAP(_xlfn.TAKE(_xlfn.TEXTSPLIT(_xlfn.TEXTAFTER(_xlfn.XLOOKUP($CS$2,DepthChart[Column1],DepthChart[Column5]),"TE: "),,", "),4),_xlfn.LAMBDA(_xlpm.x,IFERROR(_xlfn.TEXTBEFORE(_xlpm.x," ("),_xlpm.x))),"All Other")</f>
        <v>T.J. Hockenson</v>
      </c>
      <c r="CS31" s="10">
        <f>T31*$CS$3</f>
        <v>2.9775825991289534E-3</v>
      </c>
      <c r="CT31" s="18">
        <f>AO31</f>
        <v>0.52631578947368418</v>
      </c>
      <c r="CU31" s="20">
        <f t="shared" si="20"/>
        <v>1.5671487363836595E-3</v>
      </c>
      <c r="CV31" s="21">
        <f t="shared" si="21"/>
        <v>7.1578947368421053</v>
      </c>
      <c r="CW31" s="10">
        <f t="shared" si="22"/>
        <v>2.1313222814817772E-2</v>
      </c>
      <c r="CX31" s="10">
        <f>CS31*AC31</f>
        <v>1.353446635967706E-4</v>
      </c>
      <c r="CY31" s="19">
        <f>AA31*CS31</f>
        <v>0</v>
      </c>
      <c r="CZ31" s="13" t="str">
        <f>""</f>
        <v/>
      </c>
      <c r="DA31" s="10">
        <f>$CS$4*U31</f>
        <v>0.24559617381077206</v>
      </c>
      <c r="DB31" s="5">
        <f t="shared" si="23"/>
        <v>5.5854648224523424E-4</v>
      </c>
      <c r="DC31" s="77">
        <f t="shared" si="5"/>
        <v>0.4360975609756097</v>
      </c>
      <c r="DD31" s="10">
        <f>DC31*DA31</f>
        <v>0.10710389238381961</v>
      </c>
      <c r="DE31" s="22">
        <f>AX31*DD31</f>
        <v>2.3349663742444084E-3</v>
      </c>
      <c r="DF31" s="19">
        <f>DA31*BJ31</f>
        <v>0.22127616245292489</v>
      </c>
      <c r="DG31" s="13" t="str">
        <f>""</f>
        <v/>
      </c>
      <c r="DH31" s="20">
        <f>V31*$CS$3</f>
        <v>86.663377515888456</v>
      </c>
      <c r="DI31" s="5">
        <f t="shared" si="24"/>
        <v>0.14437385274975043</v>
      </c>
      <c r="DJ31" s="20">
        <f>CO31</f>
        <v>57.138370708923745</v>
      </c>
      <c r="DK31" s="77">
        <v>6.7818836867473582</v>
      </c>
      <c r="DL31" s="77">
        <f>BO31</f>
        <v>5.4794520547945206E-3</v>
      </c>
      <c r="DM31" s="10">
        <f>DK31*DH31</f>
        <v>587.7409462134317</v>
      </c>
      <c r="DN31" s="19">
        <f>BR31*DM31</f>
        <v>4.2554052875361128</v>
      </c>
      <c r="DO31" s="19">
        <f>DL31*DJ31</f>
        <v>0.31308696278862325</v>
      </c>
      <c r="DP31" s="13" t="str">
        <f>""</f>
        <v/>
      </c>
      <c r="DQ31" s="10">
        <f>CW31*(1/25)+CX31*4-CY31</f>
        <v>1.3939075669797932E-3</v>
      </c>
      <c r="DR31" s="10">
        <f>DN31*6+DM31*0.1+DJ31*1-DO31*2</f>
        <v>140.81872312990635</v>
      </c>
      <c r="DS31" s="10">
        <f>DD31*0.1+DE31*6-DF31*2</f>
        <v>-0.41783213742200137</v>
      </c>
      <c r="DT31" s="33">
        <f t="shared" si="25"/>
        <v>140.40228490005131</v>
      </c>
      <c r="DZ31" t="str">
        <v>MIN</v>
      </c>
      <c r="EA31" t="str">
        <v>Minnesota Vikings</v>
      </c>
      <c r="EB31" t="s">
        <v>351</v>
      </c>
      <c r="EC31" t="str">
        <v>T.J. Hockenson</v>
      </c>
      <c r="ED31" s="10">
        <v>140.40228490005131</v>
      </c>
      <c r="EE31">
        <v>1.353446635967706E-4</v>
      </c>
      <c r="EF31">
        <v>2.1313222814817772E-2</v>
      </c>
      <c r="EG31">
        <v>2.3349663742444084E-3</v>
      </c>
      <c r="EH31">
        <v>0.10710389238381961</v>
      </c>
      <c r="EI31">
        <v>4.2554052875361128</v>
      </c>
      <c r="EJ31">
        <v>587.7409462134317</v>
      </c>
      <c r="EK31">
        <v>0</v>
      </c>
      <c r="EL31">
        <v>0.53436312524154816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2.4802003108986251E-5</v>
      </c>
      <c r="U32" s="5">
        <f t="shared" si="6"/>
        <v>3.7267239790674992E-4</v>
      </c>
      <c r="V32" s="5">
        <f t="shared" si="6"/>
        <v>4.4776929288568412E-2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0.70707070707070707</v>
      </c>
      <c r="BM32" s="13">
        <v>10.242857142857142</v>
      </c>
      <c r="BN32" s="13">
        <v>7.0707070707070704E-2</v>
      </c>
      <c r="BO32" s="13">
        <v>1.4285714285714285E-2</v>
      </c>
      <c r="BP32" s="13">
        <v>9.7629009762900971E-3</v>
      </c>
      <c r="BQ32" s="13">
        <v>7.2424242424242422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0.70735425635906068</v>
      </c>
      <c r="CG32" s="13">
        <f>IF($CE32=1,BT32,BZ32*BM32+(1-BZ32)*BT32)</f>
        <v>10.220956217485382</v>
      </c>
      <c r="CH32" s="13">
        <f>IF($CE32=1,BU32,CA32*BN32+(1-CA32)*BU32)</f>
        <v>6.8829683242860998E-2</v>
      </c>
      <c r="CI32" s="13">
        <f>IF($CE32=1,BV32,CB32*BO32+(1-CB32)*BV32)</f>
        <v>1.3469453524239216E-2</v>
      </c>
      <c r="CJ32" s="13">
        <f>IF($CE32=1,BW32,CC32*BP32+(1-CC32)*BW32)</f>
        <v>9.5164205494429801E-3</v>
      </c>
      <c r="CK32" s="13">
        <f>IF($CE32=1,BX32,CD32*BQ32+(1-CD32)*BX32)</f>
        <v>6.6590454984911966</v>
      </c>
      <c r="CL32" s="56">
        <f>V32*$CS$3</f>
        <v>26.878273683419131</v>
      </c>
      <c r="CM32" s="10">
        <f t="shared" si="17"/>
        <v>19.012461293550249</v>
      </c>
      <c r="CN32" s="5">
        <f t="shared" si="18"/>
        <v>4.5516516440594491E-2</v>
      </c>
      <c r="CO32" s="19">
        <f t="shared" si="19"/>
        <v>17.843133787099408</v>
      </c>
      <c r="CP32" s="65"/>
      <c r="CR32" t="str">
        <v>Josh Oliver</v>
      </c>
      <c r="CS32" s="10">
        <f>T32*$CS$3</f>
        <v>1.4887912995644769E-2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6.7672331798385318E-4</v>
      </c>
      <c r="CY32" s="19">
        <f>AA32*CS32</f>
        <v>0</v>
      </c>
      <c r="CZ32" s="13" t="str">
        <f>""</f>
        <v/>
      </c>
      <c r="DA32" s="10">
        <f>$CS$4*U32</f>
        <v>0.16386624555017384</v>
      </c>
      <c r="DB32" s="5">
        <f t="shared" si="23"/>
        <v>3.7267239790674997E-4</v>
      </c>
      <c r="DC32" s="77">
        <f t="shared" si="5"/>
        <v>2.0810810810810811</v>
      </c>
      <c r="DD32" s="10">
        <f>DC32*DA32</f>
        <v>0.3410189434422537</v>
      </c>
      <c r="DE32" s="22">
        <f>AX32*DD32</f>
        <v>7.4345362077458147E-3</v>
      </c>
      <c r="DF32" s="19">
        <f>DA32*BJ32</f>
        <v>4.4288174473019956E-3</v>
      </c>
      <c r="DG32" s="13" t="str">
        <f>""</f>
        <v/>
      </c>
      <c r="DH32" s="20">
        <f>V32*$CS$3</f>
        <v>26.878273683419131</v>
      </c>
      <c r="DI32" s="5">
        <f t="shared" si="24"/>
        <v>4.4776929288568398E-2</v>
      </c>
      <c r="DJ32" s="20">
        <f>CO32</f>
        <v>17.843133787099408</v>
      </c>
      <c r="DK32" s="77">
        <v>6.6590454984911966</v>
      </c>
      <c r="DL32" s="77">
        <f>BO32</f>
        <v>1.4285714285714285E-2</v>
      </c>
      <c r="DM32" s="10">
        <f>DK32*DH32</f>
        <v>178.98364737878657</v>
      </c>
      <c r="DN32" s="19">
        <f>BR32*DM32</f>
        <v>1.2958905863972312</v>
      </c>
      <c r="DO32" s="19">
        <f>DL32*DJ32</f>
        <v>0.25490191124427725</v>
      </c>
      <c r="DP32" s="13" t="str">
        <f>""</f>
        <v/>
      </c>
      <c r="DQ32" s="10">
        <f>CW32*(1/25)+CX32*4-CY32</f>
        <v>2.7068932719354127E-3</v>
      </c>
      <c r="DR32" s="10">
        <f>DN32*6+DM32*0.1+DJ32*1-DO32*2</f>
        <v>43.007038220872893</v>
      </c>
      <c r="DS32" s="10">
        <f>DD32*0.1+DE32*6-DF32*2</f>
        <v>6.9851476696096274E-2</v>
      </c>
      <c r="DT32" s="33">
        <f t="shared" si="25"/>
        <v>43.079596590840922</v>
      </c>
      <c r="DZ32" t="str">
        <v>MIN</v>
      </c>
      <c r="EA32" t="str">
        <v>Minnesota Vikings</v>
      </c>
      <c r="EB32" t="s">
        <v>351</v>
      </c>
      <c r="EC32" t="str">
        <v>Josh Oliver</v>
      </c>
      <c r="ED32" s="10">
        <v>43.079596590840922</v>
      </c>
      <c r="EE32">
        <v>6.7672331798385318E-4</v>
      </c>
      <c r="EF32">
        <v>0</v>
      </c>
      <c r="EG32">
        <v>7.4345362077458147E-3</v>
      </c>
      <c r="EH32">
        <v>0.3410189434422537</v>
      </c>
      <c r="EI32">
        <v>1.2958905863972312</v>
      </c>
      <c r="EJ32">
        <v>178.98364737878657</v>
      </c>
      <c r="EK32">
        <v>0</v>
      </c>
      <c r="EL32">
        <v>0.25933072869157925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1.1436851269675326E-4</v>
      </c>
      <c r="V33" s="5">
        <f t="shared" si="6"/>
        <v>1.9002461545005851E-2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1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11.406618769539218</v>
      </c>
      <c r="CM33" s="10">
        <f t="shared" si="17"/>
        <v>7.9281395899579774</v>
      </c>
      <c r="CN33" s="5">
        <f t="shared" si="18"/>
        <v>1.8980251447616003E-2</v>
      </c>
      <c r="CO33" s="19">
        <f t="shared" si="19"/>
        <v>7.4405335112718527</v>
      </c>
      <c r="CP33" s="65"/>
      <c r="CR33" t="str">
        <v>All Other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5.028850778871944E-2</v>
      </c>
      <c r="DB33" s="5">
        <f t="shared" si="23"/>
        <v>1.1436851269675327E-4</v>
      </c>
      <c r="DC33" s="77">
        <f t="shared" si="5"/>
        <v>4.7272727272727275</v>
      </c>
      <c r="DD33" s="10">
        <f>DC33*DA33</f>
        <v>0.23772749136485555</v>
      </c>
      <c r="DE33" s="22">
        <f>AX33*DD33</f>
        <v>5.1826846458688887E-3</v>
      </c>
      <c r="DF33" s="19">
        <f>DA33*BJ33</f>
        <v>0</v>
      </c>
      <c r="DG33" s="13" t="str">
        <f>""</f>
        <v/>
      </c>
      <c r="DH33" s="20">
        <f>V33*$CS$3</f>
        <v>11.406618769539218</v>
      </c>
      <c r="DI33" s="5">
        <f t="shared" si="24"/>
        <v>1.9002461545005844E-2</v>
      </c>
      <c r="DJ33" s="20">
        <f>CO33</f>
        <v>7.4405335112718527</v>
      </c>
      <c r="DK33" s="77">
        <v>1.4387510008006406</v>
      </c>
      <c r="DL33" s="77">
        <f>BO33</f>
        <v>0</v>
      </c>
      <c r="DM33" s="10">
        <f>DK33*DH33</f>
        <v>16.411284170425922</v>
      </c>
      <c r="DN33" s="19">
        <f>BR33*DM33</f>
        <v>0.1188221883876162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9.7945950586401427</v>
      </c>
      <c r="DS33" s="10">
        <f>DD33*0.1+DE33*6-DF33*2</f>
        <v>5.4868857011698885E-2</v>
      </c>
      <c r="DT33" s="33">
        <f t="shared" si="25"/>
        <v>9.8494639156518424</v>
      </c>
      <c r="DZ33" t="str">
        <v>MIN</v>
      </c>
      <c r="EA33" t="str">
        <v>Minnesota Vikings</v>
      </c>
      <c r="EB33" t="s">
        <v>351</v>
      </c>
      <c r="EC33" t="str">
        <v>All Other</v>
      </c>
      <c r="ED33" s="10">
        <v>9.8494639156518424</v>
      </c>
      <c r="EE33">
        <v>0</v>
      </c>
      <c r="EF33">
        <v>0</v>
      </c>
      <c r="EG33">
        <v>5.1826846458688887E-3</v>
      </c>
      <c r="EH33">
        <v>0.23772749136485555</v>
      </c>
      <c r="EI33">
        <v>0.1188221883876162</v>
      </c>
      <c r="EJ33">
        <v>16.411284170425922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4.6044466150640916E-5</v>
      </c>
      <c r="V34" s="5">
        <f t="shared" si="6"/>
        <v>7.3367216448243172E-3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4.404018217457307</v>
      </c>
      <c r="CM34" s="10">
        <f t="shared" si="17"/>
        <v>2.9609994823755508</v>
      </c>
      <c r="CN34" s="5">
        <f t="shared" si="18"/>
        <v>7.0887393030937638E-3</v>
      </c>
      <c r="CO34" s="19">
        <f t="shared" si="19"/>
        <v>2.7788884927530235</v>
      </c>
      <c r="CP34" s="65"/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2.0246022616237695E-2</v>
      </c>
      <c r="DB34" s="5">
        <f t="shared" si="23"/>
        <v>4.6044466150640923E-5</v>
      </c>
      <c r="DC34" s="77">
        <f t="shared" si="5"/>
        <v>8.6666666666666679</v>
      </c>
      <c r="DD34" s="10">
        <f>DC34*DA34</f>
        <v>0.17546552934072671</v>
      </c>
      <c r="DE34" s="22">
        <f>AX34*DD34</f>
        <v>3.8253148576651319E-3</v>
      </c>
      <c r="DF34" s="19">
        <f>DA34*BJ34</f>
        <v>0</v>
      </c>
      <c r="DG34" s="13" t="str">
        <f>""</f>
        <v/>
      </c>
      <c r="DH34" s="20">
        <f>V34*$CS$3</f>
        <v>4.404018217457307</v>
      </c>
      <c r="DI34" s="5">
        <f t="shared" si="24"/>
        <v>7.3367216448243138E-3</v>
      </c>
      <c r="DJ34" s="20">
        <f>CO34</f>
        <v>2.7788884927530235</v>
      </c>
      <c r="DK34" s="77">
        <v>1.4873417721518989</v>
      </c>
      <c r="DL34" s="77">
        <f>BO34</f>
        <v>0</v>
      </c>
      <c r="DM34" s="10">
        <f>DK34*DH34</f>
        <v>6.5502802601421974</v>
      </c>
      <c r="DN34" s="19">
        <f>BR34*DM34</f>
        <v>4.7425821585910674E-2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3.7184714482827075</v>
      </c>
      <c r="DS34" s="10">
        <f>DD34*0.1+DE34*6-DF34*2</f>
        <v>4.0498442080063465E-2</v>
      </c>
      <c r="DT34" s="33">
        <f t="shared" si="25"/>
        <v>3.7589698903627711</v>
      </c>
      <c r="DZ34" t="str">
        <v>MIN</v>
      </c>
      <c r="EA34" t="str">
        <v>Minnesota Vikings</v>
      </c>
      <c r="EB34" t="s">
        <v>351</v>
      </c>
      <c r="EC34">
        <v>0</v>
      </c>
      <c r="ED34" s="10">
        <v>3.7589698903627711</v>
      </c>
      <c r="EE34">
        <v>0</v>
      </c>
      <c r="EF34">
        <v>0</v>
      </c>
      <c r="EG34">
        <v>3.8253148576651319E-3</v>
      </c>
      <c r="EH34">
        <v>0.17546552934072671</v>
      </c>
      <c r="EI34">
        <v>4.7425821585910674E-2</v>
      </c>
      <c r="EJ34">
        <v>6.5502802601421974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6.613867495729666E-5</v>
      </c>
      <c r="U35" s="5">
        <f t="shared" si="6"/>
        <v>2.0794275035773319E-4</v>
      </c>
      <c r="V35" s="5">
        <f t="shared" si="6"/>
        <v>4.2826916670714353E-3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2.5707738462233629</v>
      </c>
      <c r="CM35" s="10">
        <f t="shared" si="17"/>
        <v>1.6186353846591546</v>
      </c>
      <c r="CN35" s="5">
        <f t="shared" si="18"/>
        <v>3.8750713523955809E-3</v>
      </c>
      <c r="CO35" s="19">
        <f t="shared" si="19"/>
        <v>1.5190841035823237</v>
      </c>
      <c r="CP35" s="65"/>
      <c r="CS35" s="10">
        <f>T35*$CS$3</f>
        <v>3.9701101321719383E-2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1.8045955146236085E-3</v>
      </c>
      <c r="CY35" s="19">
        <f>AA35*CS35</f>
        <v>0</v>
      </c>
      <c r="CZ35" s="13" t="str">
        <f>""</f>
        <v/>
      </c>
      <c r="DA35" s="10">
        <f>$CS$4*U35</f>
        <v>9.1433650524944426E-2</v>
      </c>
      <c r="DB35" s="5">
        <f t="shared" si="23"/>
        <v>2.0794275035773322E-4</v>
      </c>
      <c r="DC35" s="77">
        <f t="shared" si="5"/>
        <v>1.5</v>
      </c>
      <c r="DD35" s="10">
        <f>DC35*DA35</f>
        <v>0.13715047578741663</v>
      </c>
      <c r="DE35" s="22">
        <f>AX35*DD35</f>
        <v>2.9900103726166658E-3</v>
      </c>
      <c r="DF35" s="19">
        <f>DA35*BJ35</f>
        <v>0</v>
      </c>
      <c r="DG35" s="13" t="str">
        <f>""</f>
        <v/>
      </c>
      <c r="DH35" s="20">
        <f>V35*$CS$3</f>
        <v>2.5707738462233629</v>
      </c>
      <c r="DI35" s="5">
        <f t="shared" si="24"/>
        <v>4.2826916670714336E-3</v>
      </c>
      <c r="DJ35" s="20">
        <f>CO35</f>
        <v>1.5190841035823237</v>
      </c>
      <c r="DK35" s="77">
        <v>1.588235294117647</v>
      </c>
      <c r="DL35" s="77">
        <f>BO35</f>
        <v>0</v>
      </c>
      <c r="DM35" s="10">
        <f>DK35*DH35</f>
        <v>4.082993755766517</v>
      </c>
      <c r="DN35" s="19">
        <f>BR35*DM35</f>
        <v>2.9561992114390315E-2</v>
      </c>
      <c r="DO35" s="19">
        <f>DL35*DJ35</f>
        <v>0</v>
      </c>
      <c r="DP35" s="13" t="str">
        <f>""</f>
        <v/>
      </c>
      <c r="DQ35" s="10">
        <f>CW35*(1/25)+CX35*4-CY35</f>
        <v>7.2183820584944339E-3</v>
      </c>
      <c r="DR35" s="10">
        <f>DN35*6+DM35*0.1+DJ35*1-DO35*2</f>
        <v>2.1047554318453172</v>
      </c>
      <c r="DS35" s="10">
        <f>DD35*0.1+DE35*6-DF35*2</f>
        <v>3.1655109814441654E-2</v>
      </c>
      <c r="DT35" s="33">
        <f t="shared" si="25"/>
        <v>2.1436289237182535</v>
      </c>
      <c r="DZ35" t="str">
        <v>MIN</v>
      </c>
      <c r="EA35" t="str">
        <v>Minnesota Vikings</v>
      </c>
      <c r="EB35" t="s">
        <v>351</v>
      </c>
      <c r="EC35">
        <v>0</v>
      </c>
      <c r="ED35" s="10">
        <v>2.1436289237182535</v>
      </c>
      <c r="EE35">
        <v>1.8045955146236085E-3</v>
      </c>
      <c r="EF35">
        <v>0</v>
      </c>
      <c r="EG35">
        <v>2.9900103726166658E-3</v>
      </c>
      <c r="EH35">
        <v>0.13715047578741663</v>
      </c>
      <c r="EI35">
        <v>2.9561992114390315E-2</v>
      </c>
      <c r="EJ35">
        <v>4.082993755766517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0" priority="1">
      <formula>$CR10=""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FD2A-1A54-4DC7-993F-AA27B8ABBBD2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217</v>
      </c>
      <c r="CV1" s="115" t="e" vm="23">
        <f>_xlfn.IMAGE(_xlfn.XLOOKUP(CS1,Teams[team_abbr],Teams[team_logo_wikipedia]))</f>
        <v>#VALUE!</v>
      </c>
      <c r="CW1" s="115"/>
      <c r="CX1" s="115"/>
      <c r="CY1" s="116" t="e" vm="24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Miami Dolphins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589.57647058823534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437.83529411764704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37.000000000000007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0.67309345916851726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0.70250740845440995</v>
      </c>
      <c r="G10" s="5">
        <v>8.1664349603612699E-2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0.71588203803168948</v>
      </c>
      <c r="Q10" s="5">
        <f t="shared" si="1"/>
        <v>8.3442375623201157E-2</v>
      </c>
      <c r="R10" s="5">
        <f t="shared" si="1"/>
        <v>2.3157987082006591E-5</v>
      </c>
      <c r="S10" s="5"/>
      <c r="T10" s="5">
        <f>P10/SUM(P$10:P$35)</f>
        <v>0.9524389472882363</v>
      </c>
      <c r="U10" s="5">
        <f>Q10/SUM(Q$10:Q$35)</f>
        <v>8.4759552483640033E-2</v>
      </c>
      <c r="V10" s="5">
        <f>R10/SUM(R$10:R$35)</f>
        <v>1.9656715161282939E-5</v>
      </c>
      <c r="X10" s="5" cm="1">
        <f t="array" ref="X10:AB10">_xlfn.XLOOKUP(CR10,passingRates[Player Name],passingRates[[Comp. %]:[Yds per Att]],{0,0,0,0,0})</f>
        <v>0.6777456647398844</v>
      </c>
      <c r="Y10" s="13">
        <v>11.162046908315565</v>
      </c>
      <c r="Z10" s="13">
        <v>7.1783937455579247E-2</v>
      </c>
      <c r="AA10" s="13">
        <v>2.1676300578034682E-2</v>
      </c>
      <c r="AB10" s="13">
        <v>7.5650289017341041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0.67659454006262121</v>
      </c>
      <c r="AP10" s="52">
        <f>IF($AN10,AE10,Y10*AJ10+(1-AJ10)*AE10)</f>
        <v>11.156877578739936</v>
      </c>
      <c r="AQ10" s="52">
        <f>IF($AN10,AF10,Z10*AK10+(1-AK10)*AF10)</f>
        <v>7.1755150563129519E-2</v>
      </c>
      <c r="AR10" s="52">
        <f>IF($AN10,AG10,AA10*AL10+(1-AL10)*AG10)</f>
        <v>2.165669031026304E-2</v>
      </c>
      <c r="AS10" s="52">
        <f>IF($AN10,AH10,AB10*AM10+(1-AM10)*AH10)</f>
        <v>7.5487955142364669</v>
      </c>
      <c r="AT10" s="56" cm="1">
        <f t="array" ref="AT10:AW10">_xlfn.XLOOKUP(CR10,rushingRates[player_display_name],rushingRates[[Yards per Carry]:[TD per Yard]],{0,0,0,0})</f>
        <v>2.8980891719745223</v>
      </c>
      <c r="AU10" s="13">
        <v>3.8216560509554139E-2</v>
      </c>
      <c r="AV10" s="13">
        <v>2.5477707006369428E-2</v>
      </c>
      <c r="AW10" s="13">
        <v>1.3186813186813187E-2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2.9825856773418282</v>
      </c>
      <c r="BI10" s="13">
        <f>IF($BG10=1,AZ10,AU10*BD10+(1-BD10)*AZ10)</f>
        <v>3.8790240172853117E-2</v>
      </c>
      <c r="BJ10" s="13">
        <f>IF($BG10=1,BA10,AV10*BE10+(1-BE10)*BA10)</f>
        <v>2.4984175110262571E-2</v>
      </c>
      <c r="BK10" s="13">
        <f>IF($BG10=1,BB10,AW10*BF10+(1-BF10)*BB10)</f>
        <v>1.3068993287852718E-2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1.158913674814745E-2</v>
      </c>
      <c r="CM10" s="10">
        <f>CL10*CF10</f>
        <v>8.9147205754980391E-3</v>
      </c>
      <c r="CN10" s="5">
        <f>CM10/SUM($CM$10:$CM$35)</f>
        <v>2.2391405996294404E-5</v>
      </c>
      <c r="CO10" s="19">
        <f>CN10*(SUM($CU$10:$CU$35))</f>
        <v>8.8858070341322447E-3</v>
      </c>
      <c r="CP10" s="65"/>
      <c r="CR10" t="str" cm="1">
        <f t="array" ref="CR10:CR12">_xlfn.VSTACK(_xlfn.MAP(_xlfn.TAKE(_xlfn.TEXTSPLIT(_xlfn.TEXTAFTER(_xlfn.XLOOKUP($CS$2,DepthChart[Column1],DepthChart[Column2]),"QB: "),,", "),4),_xlfn.LAMBDA(_xlpm.x,IFERROR(_xlfn.TEXTBEFORE(_xlpm.x," ("),_xlpm.x))),"All Other")</f>
        <v>Tua Tagovailoa</v>
      </c>
      <c r="CS10" s="10">
        <f>T10*$CS$3</f>
        <v>561.53559299297262</v>
      </c>
      <c r="CT10" s="18">
        <f>AO10</f>
        <v>0.67659454006262121</v>
      </c>
      <c r="CU10" s="20">
        <f>CT10*CS10</f>
        <v>379.93191626987158</v>
      </c>
      <c r="CV10" s="21">
        <f>AS10</f>
        <v>7.5487955142364669</v>
      </c>
      <c r="CW10" s="10">
        <f>CV10*CS10</f>
        <v>4238.9173654694659</v>
      </c>
      <c r="CX10" s="22">
        <f>CS10*AC10</f>
        <v>24.76042960890581</v>
      </c>
      <c r="CY10" s="19">
        <f>AA10*CS10</f>
        <v>12.172014298980621</v>
      </c>
      <c r="CZ10" s="13" t="str">
        <f>""</f>
        <v/>
      </c>
      <c r="DA10" s="10">
        <f>$CS$4*U10</f>
        <v>37.110723590954677</v>
      </c>
      <c r="DB10" s="5">
        <f>DA10/SUM($DA$10:$DA$35)</f>
        <v>8.4759552483640047E-2</v>
      </c>
      <c r="DC10" s="77">
        <f t="shared" ref="DC10:DC35" si="5">BH10</f>
        <v>2.9825856773418282</v>
      </c>
      <c r="DD10" s="10">
        <f>DC10*DA10</f>
        <v>110.68591265817292</v>
      </c>
      <c r="DE10" s="22">
        <f>AX10*DD10</f>
        <v>1.2085110326357928</v>
      </c>
      <c r="DF10" s="19">
        <f>DA10*BJ10</f>
        <v>0.92718081666496388</v>
      </c>
      <c r="DG10" s="13" t="str">
        <f>""</f>
        <v/>
      </c>
      <c r="DH10" s="20">
        <f>V10*$CS$3</f>
        <v>1.158913674814745E-2</v>
      </c>
      <c r="DI10" s="5">
        <f>DH10/SUM($DH$10:$DH$35)</f>
        <v>1.9656715161282942E-5</v>
      </c>
      <c r="DJ10" s="20">
        <f>CO10</f>
        <v>8.8858070341322447E-3</v>
      </c>
      <c r="DK10" s="77" cm="1">
        <f t="array" ref="DK10:DK35">CK10:CK35</f>
        <v>1.3</v>
      </c>
      <c r="DL10" s="77">
        <f>CI10</f>
        <v>0</v>
      </c>
      <c r="DM10" s="10">
        <f>DK10*DH10</f>
        <v>1.5065877772591685E-2</v>
      </c>
      <c r="DN10" s="19">
        <f>BR10*DM10</f>
        <v>4.4167068388705264E-4</v>
      </c>
      <c r="DO10" s="19">
        <f>DL10*DJ10</f>
        <v>0</v>
      </c>
      <c r="DP10" s="13" t="str">
        <f>""</f>
        <v/>
      </c>
      <c r="DQ10" s="10">
        <f>CW10*(1/25)+CX10*4-CY10</f>
        <v>256.42639875542125</v>
      </c>
      <c r="DR10" s="10">
        <f>DN10*6+DM10*0.1+DJ10*1-DO10*2</f>
        <v>1.3042418914713728E-2</v>
      </c>
      <c r="DS10" s="10">
        <f>DD10*0.1+DE10*6-DF10*2</f>
        <v>16.465295828302125</v>
      </c>
      <c r="DT10" s="33">
        <f>SUM(DQ10:DS10)</f>
        <v>272.90473700263811</v>
      </c>
      <c r="DZ10" t="str" cm="1">
        <f t="array" ref="DZ10:DZ35">_xlfn.EXPAND(CS1,ROWS($CS$10:$CS$35),,CS1)</f>
        <v>MIA</v>
      </c>
      <c r="EA10" t="str" cm="1">
        <f t="array" ref="EA10:EA35">_xlfn.EXPAND(CS2,ROWS($CS$10:$CS$35),,CS2)</f>
        <v>Miami Dolphins</v>
      </c>
      <c r="EB10" t="s">
        <v>348</v>
      </c>
      <c r="EC10" t="str" cm="1">
        <f t="array" ref="EC10:EC35">CR10:CR35</f>
        <v>Tua Tagovailoa</v>
      </c>
      <c r="ED10" s="10" cm="1">
        <f t="array" ref="ED10:ED35">DT10:DT35</f>
        <v>272.90473700263811</v>
      </c>
      <c r="EE10" s="22" cm="1">
        <f t="array" ref="EE10:EE35">CX10:CX35</f>
        <v>24.76042960890581</v>
      </c>
      <c r="EF10" s="10" cm="1">
        <f t="array" ref="EF10:EF35">CW10:CW35</f>
        <v>4238.9173654694659</v>
      </c>
      <c r="EG10" s="10" cm="1">
        <f t="array" ref="EG10:EG35">DE10:DE35</f>
        <v>1.2085110326357928</v>
      </c>
      <c r="EH10" s="10" cm="1">
        <f t="array" ref="EH10:EH35">DD10:DD35</f>
        <v>110.68591265817292</v>
      </c>
      <c r="EI10" s="19" cm="1">
        <f t="array" ref="EI10:EI35">DN10:DN35</f>
        <v>4.4167068388705264E-4</v>
      </c>
      <c r="EJ10" s="10" cm="1">
        <f t="array" ref="EJ10:EJ35">DM10:DM35</f>
        <v>1.5065877772591685E-2</v>
      </c>
      <c r="EK10" s="19" cm="1">
        <f t="array" ref="EK10:EK35">CY10:CY35</f>
        <v>12.172014298980621</v>
      </c>
      <c r="EL10" s="19" cm="1">
        <f t="array" ref="EL10:EL35">DF10:DF35+DO10:DO35</f>
        <v>0.92718081666496388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0.54721938052609942</v>
      </c>
      <c r="G11" s="5">
        <v>9.3052803025738581E-2</v>
      </c>
      <c r="H11" s="5">
        <v>1.4554794520547944E-3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2.5272193805260995E-2</v>
      </c>
      <c r="Q11" s="5">
        <f t="shared" si="1"/>
        <v>2.9414084091761116E-2</v>
      </c>
      <c r="R11" s="5">
        <f t="shared" si="1"/>
        <v>4.1935731068041355E-4</v>
      </c>
      <c r="S11" s="5"/>
      <c r="T11" s="5">
        <f t="shared" ref="T11:V35" si="6">P11/SUM(P$10:P$35)</f>
        <v>3.3623167484028375E-2</v>
      </c>
      <c r="U11" s="5">
        <f t="shared" si="6"/>
        <v>2.9878399143283912E-2</v>
      </c>
      <c r="V11" s="5">
        <f t="shared" si="6"/>
        <v>3.5595439178957649E-4</v>
      </c>
      <c r="X11" s="5" cm="1">
        <f t="array" ref="X11:AB11">_xlfn.XLOOKUP(CR11,passingRates[Player Name],passingRates[[Comp. %]:[Yds per Att]],{0,0,0,0,0})</f>
        <v>0.56998992950654581</v>
      </c>
      <c r="Y11" s="13">
        <v>11.118374558303888</v>
      </c>
      <c r="Z11" s="13">
        <v>4.0636042402826852E-2</v>
      </c>
      <c r="AA11" s="13">
        <v>2.5176233635448138E-2</v>
      </c>
      <c r="AB11" s="13">
        <v>6.3373615307150049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0.62592662960532786</v>
      </c>
      <c r="AP11" s="52">
        <f>IF($AN11,AE11,Y11*AJ11+(1-AJ11)*AE11)</f>
        <v>10.459983745583038</v>
      </c>
      <c r="AQ11" s="52">
        <f>IF($AN11,AF11,Z11*AK11+(1-AK11)*AF11)</f>
        <v>5.4502788995456838E-2</v>
      </c>
      <c r="AR11" s="52">
        <f>IF($AN11,AG11,AA11*AL11+(1-AL11)*AG11)</f>
        <v>2.7128253983132521E-2</v>
      </c>
      <c r="AS11" s="52">
        <f>IF($AN11,AH11,AB11*AM11+(1-AM11)*AH11)</f>
        <v>6.5468103694837616</v>
      </c>
      <c r="AT11" s="56" cm="1">
        <f t="array" ref="AT11:AW11">_xlfn.XLOOKUP(CR11,rushingRates[player_display_name],rushingRates[[Yards per Carry]:[TD per Yard]],{0,0,0,0})</f>
        <v>5.354838709677419</v>
      </c>
      <c r="AU11" s="13">
        <v>5.3763440860215055E-2</v>
      </c>
      <c r="AV11" s="13">
        <v>3.2258064516129031E-2</v>
      </c>
      <c r="AW11" s="13">
        <v>1.0040160642570281E-2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3.8354233870967742</v>
      </c>
      <c r="BI11" s="13">
        <f t="shared" ref="BI11:BI35" si="13">IF($BG11=1,AZ11,AU11*BD11+(1-BD11)*AZ11)</f>
        <v>4.9287634408602142E-2</v>
      </c>
      <c r="BJ11" s="13">
        <f t="shared" ref="BJ11:BJ35" si="14">IF($BG11=1,BA11,AV11*BE11+(1-BE11)*BA11)</f>
        <v>1.5791330645161292E-2</v>
      </c>
      <c r="BK11" s="13">
        <f t="shared" ref="BK11:BK35" si="15">IF($BG11=1,BB11,AW11*BF11+(1-BF11)*BB11)</f>
        <v>1.286192862675292E-2</v>
      </c>
      <c r="BL11" s="55" cm="1">
        <f t="array" ref="BL11:BQ11">_xlfn.XLOOKUP(CR11,Receiving[Player Name],Receiving[[Rep Conv %]:[Yards per Target]],{0,0,0,0,0,0})</f>
        <v>0.5</v>
      </c>
      <c r="BM11" s="13">
        <v>2</v>
      </c>
      <c r="BN11" s="13">
        <v>0.5</v>
      </c>
      <c r="BO11" s="13">
        <v>0</v>
      </c>
      <c r="BP11" s="13">
        <v>0.5</v>
      </c>
      <c r="BQ11" s="13">
        <v>1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0</v>
      </c>
      <c r="CF11" s="56">
        <f>IF($CE11=1,BS11,BY11*BL11+(1-BY11)*BS11)</f>
        <v>0.67470588235294116</v>
      </c>
      <c r="CG11" s="13">
        <f>IF($CE11=1,BT11,BZ11*BM11+(1-BZ11)*BT11)</f>
        <v>7.6386956521739124</v>
      </c>
      <c r="CH11" s="13">
        <f>IF($CE11=1,BU11,CA11*BN11+(1-CA11)*BU11)</f>
        <v>0.12147058823529412</v>
      </c>
      <c r="CI11" s="13">
        <f>IF($CE11=1,BV11,CB11*BO11+(1-CB11)*BV11)</f>
        <v>0</v>
      </c>
      <c r="CJ11" s="13">
        <f>IF($CE11=1,BW11,CC11*BP11+(1-CC11)*BW11)</f>
        <v>2.7372881355932206E-2</v>
      </c>
      <c r="CK11" s="13">
        <f>IF($CE11=1,BX11,CD11*BQ11+(1-CD11)*BX11)</f>
        <v>1.4734782608695653</v>
      </c>
      <c r="CL11" s="56">
        <f>V11*$CS$3</f>
        <v>0.20986233400168045</v>
      </c>
      <c r="CM11" s="10">
        <f t="shared" ref="CM11:CM35" si="17">CL11*CF11</f>
        <v>0.14159535123525144</v>
      </c>
      <c r="CN11" s="5">
        <f t="shared" ref="CN11:CN35" si="18">CM11/SUM($CM$10:$CM$35)</f>
        <v>3.5564984565085976E-4</v>
      </c>
      <c r="CO11" s="19">
        <f t="shared" ref="CO11:CO35" si="19">CN11*(SUM($CU$10:$CU$35))</f>
        <v>0.14113610823257144</v>
      </c>
      <c r="CP11" s="65"/>
      <c r="CR11" t="str">
        <v>Zach Wilson</v>
      </c>
      <c r="CS11" s="10">
        <f>T11*$CS$3</f>
        <v>19.823428415230566</v>
      </c>
      <c r="CT11" s="18">
        <f>AO11</f>
        <v>0.62592662960532786</v>
      </c>
      <c r="CU11" s="20">
        <f t="shared" ref="CU11:CU35" si="20">CT11*CS11</f>
        <v>12.408011735167754</v>
      </c>
      <c r="CV11" s="21">
        <f t="shared" ref="CV11:CV35" si="21">AS11</f>
        <v>6.5468103694837616</v>
      </c>
      <c r="CW11" s="10">
        <f t="shared" ref="CW11:CW35" si="22">CV11*CS11</f>
        <v>129.78022670755053</v>
      </c>
      <c r="CX11" s="10">
        <f>CS11*AC11</f>
        <v>0.87409704746648598</v>
      </c>
      <c r="CY11" s="19">
        <f>AA11*CS11</f>
        <v>0.49907926523742613</v>
      </c>
      <c r="CZ11" s="13" t="str">
        <f>""</f>
        <v/>
      </c>
      <c r="DA11" s="10">
        <f>$CS$4*U11</f>
        <v>13.081817676664166</v>
      </c>
      <c r="DB11" s="5">
        <f t="shared" ref="DB11:DB35" si="23">DA11/SUM($DA$10:$DA$35)</f>
        <v>2.9878399143283912E-2</v>
      </c>
      <c r="DC11" s="77">
        <f t="shared" si="5"/>
        <v>3.8354233870967742</v>
      </c>
      <c r="DD11" s="10">
        <f>DC11*DA11</f>
        <v>50.174309462813724</v>
      </c>
      <c r="DE11" s="22">
        <f>AX11*DD11</f>
        <v>0.54782225745342439</v>
      </c>
      <c r="DF11" s="19">
        <f>DA11*BJ11</f>
        <v>0.20657930837191954</v>
      </c>
      <c r="DG11" s="13" t="str">
        <f>""</f>
        <v/>
      </c>
      <c r="DH11" s="20">
        <f>V11*$CS$3</f>
        <v>0.20986233400168045</v>
      </c>
      <c r="DI11" s="5">
        <f t="shared" ref="DI11:DI35" si="24">DH11/SUM($DH$10:$DH$35)</f>
        <v>3.5595439178957654E-4</v>
      </c>
      <c r="DJ11" s="20">
        <f>CO11</f>
        <v>0.14113610823257144</v>
      </c>
      <c r="DK11" s="77">
        <v>1.4734782608695653</v>
      </c>
      <c r="DL11" s="77">
        <f>BO11</f>
        <v>0</v>
      </c>
      <c r="DM11" s="10">
        <f>DK11*DH11</f>
        <v>0.30922758692682395</v>
      </c>
      <c r="DN11" s="19">
        <f>BR11*DM11</f>
        <v>9.0653038512749692E-3</v>
      </c>
      <c r="DO11" s="19">
        <f>DL11*DJ11</f>
        <v>0</v>
      </c>
      <c r="DP11" s="13" t="str">
        <f>""</f>
        <v/>
      </c>
      <c r="DQ11" s="10">
        <f>CW11*(1/25)+CX11*4-CY11</f>
        <v>8.1885179929305387</v>
      </c>
      <c r="DR11" s="10">
        <f>DN11*6+DM11*0.1+DJ11*1-DO11*2</f>
        <v>0.22645069003290363</v>
      </c>
      <c r="DS11" s="10">
        <f>DD11*0.1+DE11*6-DF11*2</f>
        <v>7.8912058742580804</v>
      </c>
      <c r="DT11" s="33">
        <f t="shared" ref="DT11:DT35" si="25">SUM(DQ11:DS11)</f>
        <v>16.306174557221524</v>
      </c>
      <c r="DZ11" t="str">
        <v>MIA</v>
      </c>
      <c r="EA11" t="str">
        <v>Miami Dolphins</v>
      </c>
      <c r="EB11" t="s">
        <v>348</v>
      </c>
      <c r="EC11" t="str">
        <v>Zach Wilson</v>
      </c>
      <c r="ED11" s="10">
        <v>16.306174557221524</v>
      </c>
      <c r="EE11">
        <v>0.87409704746648598</v>
      </c>
      <c r="EF11">
        <v>129.78022670755053</v>
      </c>
      <c r="EG11">
        <v>0.54782225745342439</v>
      </c>
      <c r="EH11">
        <v>50.174309462813724</v>
      </c>
      <c r="EI11">
        <v>9.0653038512749692E-3</v>
      </c>
      <c r="EJ11">
        <v>0.30922758692682395</v>
      </c>
      <c r="EK11">
        <v>0.49907926523742613</v>
      </c>
      <c r="EL11">
        <v>0.20657930837191954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4.4348039513463127E-3</v>
      </c>
      <c r="U12" s="5">
        <f t="shared" si="6"/>
        <v>1.3088690197539145E-2</v>
      </c>
      <c r="V12" s="5">
        <f t="shared" si="6"/>
        <v>2.1795387566218072E-5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1.2850047676393559E-2</v>
      </c>
      <c r="CM12" s="10">
        <f t="shared" si="17"/>
        <v>1.2850047676393559E-2</v>
      </c>
      <c r="CN12" s="5">
        <f t="shared" si="18"/>
        <v>3.2275900535199117E-5</v>
      </c>
      <c r="CO12" s="19">
        <f t="shared" si="19"/>
        <v>1.2808370499650071E-2</v>
      </c>
      <c r="CP12" s="65"/>
      <c r="CR12" t="str">
        <v>All Other</v>
      </c>
      <c r="CS12" s="10">
        <f>T12*$CS$3</f>
        <v>2.614656061385519</v>
      </c>
      <c r="CT12" s="18">
        <f>AO12</f>
        <v>0.60354446997046274</v>
      </c>
      <c r="CU12" s="20">
        <f t="shared" si="20"/>
        <v>1.5780612067239808</v>
      </c>
      <c r="CV12" s="21">
        <f t="shared" si="21"/>
        <v>6.2527075812274369</v>
      </c>
      <c r="CW12" s="10">
        <f t="shared" si="22"/>
        <v>16.348679777327504</v>
      </c>
      <c r="CX12" s="10">
        <f>CS12*AC12</f>
        <v>0.1152910130137472</v>
      </c>
      <c r="CY12" s="19">
        <f>AA12*CS12</f>
        <v>0</v>
      </c>
      <c r="CZ12" s="13" t="str">
        <f>""</f>
        <v/>
      </c>
      <c r="DA12" s="10">
        <f>$CS$4*U12</f>
        <v>5.7306905222543154</v>
      </c>
      <c r="DB12" s="5">
        <f t="shared" si="23"/>
        <v>1.3088690197539145E-2</v>
      </c>
      <c r="DC12" s="77">
        <f t="shared" si="5"/>
        <v>3.9164785553047405</v>
      </c>
      <c r="DD12" s="10">
        <f>DC12*DA12</f>
        <v>22.444126537497151</v>
      </c>
      <c r="DE12" s="22">
        <f>AX12*DD12</f>
        <v>0.24505353831435642</v>
      </c>
      <c r="DF12" s="19">
        <f>DA12*BJ12</f>
        <v>6.468047993515029E-2</v>
      </c>
      <c r="DG12" s="13" t="str">
        <f>""</f>
        <v/>
      </c>
      <c r="DH12" s="20">
        <f>V12*$CS$3</f>
        <v>1.2850047676393559E-2</v>
      </c>
      <c r="DI12" s="5">
        <f t="shared" si="24"/>
        <v>2.1795387566218075E-5</v>
      </c>
      <c r="DJ12" s="20">
        <f>CO12</f>
        <v>1.2808370499650071E-2</v>
      </c>
      <c r="DK12" s="77">
        <v>1</v>
      </c>
      <c r="DL12" s="77">
        <f>BO12</f>
        <v>0</v>
      </c>
      <c r="DM12" s="10">
        <f>DK12*DH12</f>
        <v>1.2850047676393559E-2</v>
      </c>
      <c r="DN12" s="19">
        <f>BR12*DM12</f>
        <v>3.7671149539915969E-4</v>
      </c>
      <c r="DO12" s="19">
        <f>DL12*DJ12</f>
        <v>0</v>
      </c>
      <c r="DP12" s="13" t="str">
        <f>""</f>
        <v/>
      </c>
      <c r="DQ12" s="10">
        <f>CW12*(1/25)+CX12*4-CY12</f>
        <v>1.115111243148089</v>
      </c>
      <c r="DR12" s="10">
        <f>DN12*6+DM12*0.1+DJ12*1-DO12*2</f>
        <v>1.6353644239684384E-2</v>
      </c>
      <c r="DS12" s="10">
        <f>DD12*0.1+DE12*6-DF12*2</f>
        <v>3.5853729237655534</v>
      </c>
      <c r="DT12" s="33">
        <f t="shared" si="25"/>
        <v>4.7168378111533267</v>
      </c>
      <c r="DZ12" t="str">
        <v>MIA</v>
      </c>
      <c r="EA12" t="str">
        <v>Miami Dolphins</v>
      </c>
      <c r="EB12" t="s">
        <v>348</v>
      </c>
      <c r="EC12" t="str">
        <v>All Other</v>
      </c>
      <c r="ED12" s="10">
        <v>4.7168378111533267</v>
      </c>
      <c r="EE12">
        <v>0.1152910130137472</v>
      </c>
      <c r="EF12">
        <v>16.348679777327504</v>
      </c>
      <c r="EG12">
        <v>0.24505353831435642</v>
      </c>
      <c r="EH12">
        <v>22.444126537497151</v>
      </c>
      <c r="EI12">
        <v>3.7671149539915969E-4</v>
      </c>
      <c r="EJ12">
        <v>1.2850047676393559E-2</v>
      </c>
      <c r="EK12">
        <v>0</v>
      </c>
      <c r="EL12">
        <v>6.468047993515029E-2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4.4348039513463127E-3</v>
      </c>
      <c r="U13" s="5">
        <f t="shared" si="6"/>
        <v>9.3528162459967455E-3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S13" s="10">
        <f>T13*$CS$3</f>
        <v>2.614656061385519</v>
      </c>
      <c r="CT13" s="18">
        <f>AO13</f>
        <v>0.55531914893617018</v>
      </c>
      <c r="CU13" s="20">
        <f t="shared" si="20"/>
        <v>1.4519685787694052</v>
      </c>
      <c r="CV13" s="21">
        <f t="shared" si="21"/>
        <v>6.3808510638297875</v>
      </c>
      <c r="CW13" s="10">
        <f t="shared" si="22"/>
        <v>16.68373091084079</v>
      </c>
      <c r="CX13" s="10">
        <f>CS13*AC13</f>
        <v>0.1152910130137472</v>
      </c>
      <c r="CY13" s="19">
        <f>AA13*CS13</f>
        <v>0</v>
      </c>
      <c r="CZ13" s="13" t="str">
        <f>""</f>
        <v/>
      </c>
      <c r="DA13" s="10">
        <f>$CS$4*U13</f>
        <v>4.0949930518942921</v>
      </c>
      <c r="DB13" s="5">
        <f t="shared" si="23"/>
        <v>9.3528162459967437E-3</v>
      </c>
      <c r="DC13" s="77">
        <f t="shared" si="5"/>
        <v>3.6753246753246751</v>
      </c>
      <c r="DD13" s="10">
        <f>DC13*DA13</f>
        <v>15.050429008910189</v>
      </c>
      <c r="DE13" s="22">
        <f>AX13*DD13</f>
        <v>0.16432632722956295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1.1285132884886204</v>
      </c>
      <c r="DR13" s="10">
        <f>DN13*6+DM13*0.1+DJ13*1-DO13*2</f>
        <v>0</v>
      </c>
      <c r="DS13" s="10">
        <f>DD13*0.1+DE13*6-DF13*2</f>
        <v>2.491000864268397</v>
      </c>
      <c r="DT13" s="33">
        <f t="shared" si="25"/>
        <v>3.6195141527570174</v>
      </c>
      <c r="DZ13" t="str">
        <v>MIA</v>
      </c>
      <c r="EA13" t="str">
        <v>Miami Dolphins</v>
      </c>
      <c r="EB13" t="s">
        <v>348</v>
      </c>
      <c r="EC13">
        <v>0</v>
      </c>
      <c r="ED13" s="10">
        <v>3.6195141527570174</v>
      </c>
      <c r="EE13">
        <v>0.1152910130137472</v>
      </c>
      <c r="EF13">
        <v>16.68373091084079</v>
      </c>
      <c r="EG13">
        <v>0.16432632722956295</v>
      </c>
      <c r="EH13">
        <v>15.050429008910189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4.4348039513463127E-3</v>
      </c>
      <c r="U14" s="5">
        <f t="shared" si="6"/>
        <v>1.5304608402540129E-2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2.614656061385519</v>
      </c>
      <c r="CT14" s="18">
        <f>AO14</f>
        <v>0.5</v>
      </c>
      <c r="CU14" s="20">
        <f t="shared" si="20"/>
        <v>1.3073280306927595</v>
      </c>
      <c r="CV14" s="21">
        <f t="shared" si="21"/>
        <v>6.384615384615385</v>
      </c>
      <c r="CW14" s="10">
        <f t="shared" si="22"/>
        <v>16.693573314999853</v>
      </c>
      <c r="CX14" s="10">
        <f>CS14*AC14</f>
        <v>0.1152910130137472</v>
      </c>
      <c r="CY14" s="19">
        <f>AA14*CS14</f>
        <v>0</v>
      </c>
      <c r="CZ14" s="13" t="str">
        <f>""</f>
        <v/>
      </c>
      <c r="DA14" s="10">
        <f>$CS$4*U14</f>
        <v>6.7008977212815699</v>
      </c>
      <c r="DB14" s="5">
        <f t="shared" si="23"/>
        <v>1.530460840254013E-2</v>
      </c>
      <c r="DC14" s="77">
        <f t="shared" si="5"/>
        <v>4.7142857142857144</v>
      </c>
      <c r="DD14" s="10">
        <f>DC14*DA14</f>
        <v>31.589946400327403</v>
      </c>
      <c r="DE14" s="22">
        <f>AX14*DD14</f>
        <v>0.34491108966205092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1.1289069846549828</v>
      </c>
      <c r="DR14" s="10">
        <f>DN14*6+DM14*0.1+DJ14*1-DO14*2</f>
        <v>0</v>
      </c>
      <c r="DS14" s="10">
        <f>DD14*0.1+DE14*6-DF14*2</f>
        <v>5.2284611780050465</v>
      </c>
      <c r="DT14" s="33">
        <f t="shared" si="25"/>
        <v>6.3573681626600296</v>
      </c>
      <c r="DZ14" t="str">
        <v>MIA</v>
      </c>
      <c r="EA14" t="str">
        <v>Miami Dolphins</v>
      </c>
      <c r="EB14" t="s">
        <v>348</v>
      </c>
      <c r="EC14">
        <v>0</v>
      </c>
      <c r="ED14" s="10">
        <v>6.3573681626600296</v>
      </c>
      <c r="EE14">
        <v>0.1152910130137472</v>
      </c>
      <c r="EF14">
        <v>16.693573314999853</v>
      </c>
      <c r="EG14">
        <v>0.34491108966205092</v>
      </c>
      <c r="EH14">
        <v>31.589946400327403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MIA</v>
      </c>
      <c r="EA15" t="str">
        <v>Miami Dolphins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MIA</v>
      </c>
      <c r="EA16" t="str">
        <v>Miami Dolphins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0.25062034739454092</v>
      </c>
      <c r="H17" s="5">
        <v>8.1775700934579434E-2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0.27067253391013762</v>
      </c>
      <c r="R17" s="5">
        <f t="shared" si="1"/>
        <v>8.3031150912525498E-2</v>
      </c>
      <c r="S17" s="5"/>
      <c r="T17" s="5">
        <f t="shared" si="6"/>
        <v>2.6468179542192855E-5</v>
      </c>
      <c r="U17" s="5">
        <f t="shared" si="6"/>
        <v>0.27494522624134277</v>
      </c>
      <c r="V17" s="5">
        <f t="shared" si="6"/>
        <v>7.0477614363518848E-2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7.4220183486238529</v>
      </c>
      <c r="AU17" s="13">
        <v>7.3394495412844041E-2</v>
      </c>
      <c r="AV17" s="13">
        <v>9.1743119266055051E-3</v>
      </c>
      <c r="AW17" s="117">
        <v>9.8887515451174281E-3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7.1207903925782619</v>
      </c>
      <c r="BI17" s="13">
        <f t="shared" si="13"/>
        <v>6.9475251024231396E-2</v>
      </c>
      <c r="BJ17" s="13">
        <f t="shared" si="14"/>
        <v>8.662415085089992E-3</v>
      </c>
      <c r="BK17" s="13">
        <f t="shared" si="15"/>
        <v>9.6754790548380289E-3</v>
      </c>
      <c r="BL17" s="55" cm="1">
        <f t="array" ref="BL17:BQ17">_xlfn.XLOOKUP(CR17,Receiving[Player Name],Receiving[[Rep Conv %]:[Yards per Target]],{0,0,0,0,0,0})</f>
        <v>0.69767441860465118</v>
      </c>
      <c r="BM17" s="13">
        <v>7.2666666666666666</v>
      </c>
      <c r="BN17" s="13">
        <v>6.9767441860465115E-2</v>
      </c>
      <c r="BO17" s="13">
        <v>0</v>
      </c>
      <c r="BP17" s="13">
        <v>1.3761467889908258E-2</v>
      </c>
      <c r="BQ17" s="13">
        <v>5.0697674418604652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0.70583722979718866</v>
      </c>
      <c r="CG17" s="13">
        <f>IF($CE17=1,BT17,BZ17*BM17+(1-BZ17)*BT17)</f>
        <v>7.2761712439418416</v>
      </c>
      <c r="CH17" s="13">
        <f>IF($CE17=1,BU17,CA17*BN17+(1-CA17)*BU17)</f>
        <v>6.5887764273940205E-2</v>
      </c>
      <c r="CI17" s="13">
        <f>IF($CE17=1,BV17,CB17*BO17+(1-CB17)*BV17)</f>
        <v>6.946688206785136E-4</v>
      </c>
      <c r="CJ17" s="13">
        <f>IF($CE17=1,BW17,CC17*BP17+(1-CC17)*BW17)</f>
        <v>1.2925161782082259E-2</v>
      </c>
      <c r="CK17" s="13">
        <f>IF($CE17=1,BX17,CD17*BQ17+(1-CD17)*BX17)</f>
        <v>4.6911105684337082</v>
      </c>
      <c r="CL17" s="56">
        <f>V17*$CS$3</f>
        <v>41.551943131922165</v>
      </c>
      <c r="CM17" s="10">
        <f t="shared" si="17"/>
        <v>29.328908432926262</v>
      </c>
      <c r="CN17" s="5">
        <f t="shared" si="18"/>
        <v>7.3666413948493936E-2</v>
      </c>
      <c r="CO17" s="19">
        <f t="shared" si="19"/>
        <v>29.233784575705236</v>
      </c>
      <c r="CP17" s="65"/>
      <c r="CR17" t="str" cm="1">
        <f t="array" ref="CR17:CR20">_xlfn.VSTACK(_xlfn.MAP(_xlfn.TAKE(_xlfn.TEXTSPLIT(_xlfn.TEXTAFTER(_xlfn.XLOOKUP($CS$2,DepthChart[Column1],DepthChart[Column3]),"RB: "),,", "),4),_xlfn.LAMBDA(_xlpm.x,IFERROR(_xlfn.TEXTBEFORE(_xlpm.x," ("),_xlpm.x))),"All Other")</f>
        <v>De'Von Achane</v>
      </c>
      <c r="CS17" s="10">
        <f>T17*$CS$3</f>
        <v>1.5605015877381797E-2</v>
      </c>
      <c r="CT17" s="18">
        <f>AO17</f>
        <v>0.52941176470588236</v>
      </c>
      <c r="CU17" s="20">
        <f t="shared" si="20"/>
        <v>8.2614789939080106E-3</v>
      </c>
      <c r="CV17" s="21">
        <f t="shared" si="21"/>
        <v>4.1764705882352944</v>
      </c>
      <c r="CW17" s="10">
        <f t="shared" si="22"/>
        <v>6.5173889840829863E-2</v>
      </c>
      <c r="CX17" s="10">
        <f>CS17*AC17</f>
        <v>5.6745512281388358E-3</v>
      </c>
      <c r="CY17" s="19">
        <f>AA17*CS17</f>
        <v>0</v>
      </c>
      <c r="CZ17" s="13" t="str">
        <f>""</f>
        <v/>
      </c>
      <c r="DA17" s="10">
        <f>$CS$4*U17</f>
        <v>120.38072399762132</v>
      </c>
      <c r="DB17" s="5">
        <f t="shared" si="23"/>
        <v>0.27494522624134277</v>
      </c>
      <c r="DC17" s="77">
        <f t="shared" si="5"/>
        <v>7.1207903925782619</v>
      </c>
      <c r="DD17" s="10">
        <f>DC17*DA17</f>
        <v>857.20590289387724</v>
      </c>
      <c r="DE17" s="22">
        <f>AX17*DD17</f>
        <v>6.2531240696307666</v>
      </c>
      <c r="DF17" s="19">
        <f>DA17*BJ17</f>
        <v>1.0427877995110497</v>
      </c>
      <c r="DG17" s="13" t="str">
        <f>""</f>
        <v/>
      </c>
      <c r="DH17" s="20">
        <f>V17*$CS$3</f>
        <v>41.551943131922165</v>
      </c>
      <c r="DI17" s="5">
        <f t="shared" si="24"/>
        <v>7.0477614363518862E-2</v>
      </c>
      <c r="DJ17" s="20">
        <f>CO17</f>
        <v>29.233784575705236</v>
      </c>
      <c r="DK17" s="77">
        <v>4.6911105684337082</v>
      </c>
      <c r="DL17" s="77">
        <f>BO17</f>
        <v>0</v>
      </c>
      <c r="DM17" s="10">
        <f>DK17*DH17</f>
        <v>194.92475956511652</v>
      </c>
      <c r="DN17" s="19">
        <f>BR17*DM17</f>
        <v>1.0124021655183897</v>
      </c>
      <c r="DO17" s="19">
        <f>DL17*DJ17</f>
        <v>0</v>
      </c>
      <c r="DP17" s="13" t="str">
        <f>""</f>
        <v/>
      </c>
      <c r="DQ17" s="10">
        <f>CW17*(1/25)+CX17*4-CY17</f>
        <v>2.5305160506188539E-2</v>
      </c>
      <c r="DR17" s="10">
        <f>DN17*6+DM17*0.1+DJ17*1-DO17*2</f>
        <v>54.800673525327227</v>
      </c>
      <c r="DS17" s="10">
        <f>DD17*0.1+DE17*6-DF17*2</f>
        <v>121.15375910815024</v>
      </c>
      <c r="DT17" s="33">
        <f t="shared" si="25"/>
        <v>175.97973779398365</v>
      </c>
      <c r="DZ17" t="str">
        <v>MIA</v>
      </c>
      <c r="EA17" t="str">
        <v>Miami Dolphins</v>
      </c>
      <c r="EB17" t="s">
        <v>349</v>
      </c>
      <c r="EC17" t="str">
        <v>De'Von Achane</v>
      </c>
      <c r="ED17" s="10">
        <v>175.97973779398365</v>
      </c>
      <c r="EE17">
        <v>5.6745512281388358E-3</v>
      </c>
      <c r="EF17">
        <v>6.5173889840829863E-2</v>
      </c>
      <c r="EG17">
        <v>6.2531240696307666</v>
      </c>
      <c r="EH17">
        <v>857.20590289387724</v>
      </c>
      <c r="EI17">
        <v>1.0124021655183897</v>
      </c>
      <c r="EJ17">
        <v>194.92475956511652</v>
      </c>
      <c r="EK17">
        <v>0</v>
      </c>
      <c r="EL17">
        <v>1.0427877995110497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0.9</v>
      </c>
      <c r="K18" s="5">
        <v>0.9</v>
      </c>
      <c r="L18" s="5">
        <v>0.9</v>
      </c>
      <c r="M18" s="5"/>
      <c r="N18" s="10">
        <f t="shared" si="0"/>
        <v>1</v>
      </c>
      <c r="O18" s="10"/>
      <c r="P18" s="5">
        <f t="shared" si="1"/>
        <v>2.4867859467006131E-5</v>
      </c>
      <c r="Q18" s="5">
        <f t="shared" si="1"/>
        <v>0.2064685913115816</v>
      </c>
      <c r="R18" s="5">
        <f t="shared" si="1"/>
        <v>5.6362977790360612E-2</v>
      </c>
      <c r="S18" s="5"/>
      <c r="T18" s="5">
        <f t="shared" si="6"/>
        <v>3.308522442774108E-5</v>
      </c>
      <c r="U18" s="5">
        <f t="shared" si="6"/>
        <v>0.20972779443052311</v>
      </c>
      <c r="V18" s="5">
        <f t="shared" si="6"/>
        <v>4.7841420592537827E-2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3.6617647058823528</v>
      </c>
      <c r="AU18" s="13">
        <v>0</v>
      </c>
      <c r="AV18" s="13">
        <v>1.4705882352941176E-2</v>
      </c>
      <c r="AW18" s="13">
        <v>0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3.7205361112388657</v>
      </c>
      <c r="BI18" s="13">
        <f t="shared" si="13"/>
        <v>2.997133176961167E-3</v>
      </c>
      <c r="BJ18" s="13">
        <f t="shared" si="14"/>
        <v>1.3658802066565485E-2</v>
      </c>
      <c r="BK18" s="13">
        <f t="shared" si="15"/>
        <v>7.0529430704834321E-4</v>
      </c>
      <c r="BL18" s="55" cm="1">
        <f t="array" ref="BL18:BQ18">_xlfn.XLOOKUP(CR18,Receiving[Player Name],Receiving[[Rep Conv %]:[Yards per Target]],{0,0,0,0,0,0})</f>
        <v>0.5</v>
      </c>
      <c r="BM18" s="13">
        <v>2.6666666666666665</v>
      </c>
      <c r="BN18" s="13">
        <v>0</v>
      </c>
      <c r="BO18" s="13">
        <v>0</v>
      </c>
      <c r="BP18" s="13">
        <v>0</v>
      </c>
      <c r="BQ18" s="13">
        <v>1.3333333333333333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0.52789717656974289</v>
      </c>
      <c r="CG18" s="13">
        <f>IF($CE18=1,BT18,BZ18*BM18+(1-BZ18)*BT18)</f>
        <v>3.1462537192318094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1.3283743575872329</v>
      </c>
      <c r="CL18" s="56">
        <f>V18*$CS$3</f>
        <v>28.206175900875774</v>
      </c>
      <c r="CM18" s="10">
        <f t="shared" si="17"/>
        <v>14.889960619901846</v>
      </c>
      <c r="CN18" s="5">
        <f t="shared" si="18"/>
        <v>3.7399619055410636E-2</v>
      </c>
      <c r="CO18" s="19">
        <f t="shared" si="19"/>
        <v>14.841667295543271</v>
      </c>
      <c r="CP18" s="65"/>
      <c r="CR18" t="str">
        <v>Jaylen Wright</v>
      </c>
      <c r="CS18" s="10">
        <f>T18*$CS$3</f>
        <v>1.9506269846727254E-2</v>
      </c>
      <c r="CT18" s="18">
        <f>AO18</f>
        <v>0.66666666666666674</v>
      </c>
      <c r="CU18" s="20">
        <f t="shared" si="20"/>
        <v>1.300417989781817E-2</v>
      </c>
      <c r="CV18" s="21">
        <f t="shared" si="21"/>
        <v>6.666666666666667</v>
      </c>
      <c r="CW18" s="10">
        <f t="shared" si="22"/>
        <v>0.13004179897818169</v>
      </c>
      <c r="CX18" s="10">
        <f>CS18*AC18</f>
        <v>7.093189035173547E-3</v>
      </c>
      <c r="CY18" s="19">
        <f>AA18*CS18</f>
        <v>0</v>
      </c>
      <c r="CZ18" s="13" t="str">
        <f>""</f>
        <v/>
      </c>
      <c r="DA18" s="10">
        <f>$CS$4*U18</f>
        <v>91.826230559133506</v>
      </c>
      <c r="DB18" s="5">
        <f t="shared" si="23"/>
        <v>0.20972779443052311</v>
      </c>
      <c r="DC18" s="77">
        <f t="shared" si="5"/>
        <v>3.7205361112388657</v>
      </c>
      <c r="DD18" s="10">
        <f>DC18*DA18</f>
        <v>341.64280675420207</v>
      </c>
      <c r="DE18" s="22">
        <f>AX18*DD18</f>
        <v>2.4922073575540851</v>
      </c>
      <c r="DF18" s="19">
        <f>DA18*BJ18</f>
        <v>1.2542363077260115</v>
      </c>
      <c r="DG18" s="13" t="str">
        <f>""</f>
        <v/>
      </c>
      <c r="DH18" s="20">
        <f>V18*$CS$3</f>
        <v>28.206175900875774</v>
      </c>
      <c r="DI18" s="5">
        <f t="shared" si="24"/>
        <v>4.7841420592537834E-2</v>
      </c>
      <c r="DJ18" s="20">
        <f>CO18</f>
        <v>14.841667295543271</v>
      </c>
      <c r="DK18" s="77">
        <v>1.3283743575872329</v>
      </c>
      <c r="DL18" s="77">
        <f>BO18</f>
        <v>0</v>
      </c>
      <c r="DM18" s="10">
        <f>DK18*DH18</f>
        <v>37.468360792318343</v>
      </c>
      <c r="DN18" s="19">
        <f>BR18*DM18</f>
        <v>0.19460354697472648</v>
      </c>
      <c r="DO18" s="19">
        <f>DL18*DJ18</f>
        <v>0</v>
      </c>
      <c r="DP18" s="13" t="str">
        <f>""</f>
        <v/>
      </c>
      <c r="DQ18" s="10">
        <f>CW18*(1/25)+CX18*4-CY18</f>
        <v>3.3574428099821453E-2</v>
      </c>
      <c r="DR18" s="10">
        <f>DN18*6+DM18*0.1+DJ18*1-DO18*2</f>
        <v>19.756124656623463</v>
      </c>
      <c r="DS18" s="10">
        <f>DD18*0.1+DE18*6-DF18*2</f>
        <v>46.609052205292699</v>
      </c>
      <c r="DT18" s="33">
        <f t="shared" si="25"/>
        <v>66.39875129001598</v>
      </c>
      <c r="DZ18" t="str">
        <v>MIA</v>
      </c>
      <c r="EA18" t="str">
        <v>Miami Dolphins</v>
      </c>
      <c r="EB18" t="s">
        <v>349</v>
      </c>
      <c r="EC18" t="str">
        <v>Jaylen Wright</v>
      </c>
      <c r="ED18" s="10">
        <v>66.39875129001598</v>
      </c>
      <c r="EE18">
        <v>7.093189035173547E-3</v>
      </c>
      <c r="EF18">
        <v>0.13004179897818169</v>
      </c>
      <c r="EG18">
        <v>2.4922073575540851</v>
      </c>
      <c r="EH18">
        <v>341.64280675420207</v>
      </c>
      <c r="EI18">
        <v>0.19460354697472648</v>
      </c>
      <c r="EJ18">
        <v>37.468360792318343</v>
      </c>
      <c r="EK18">
        <v>0</v>
      </c>
      <c r="EL18">
        <v>1.2542363077260115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0.29047489793669129</v>
      </c>
      <c r="H19" s="5">
        <v>5.6552825478298138E-2</v>
      </c>
      <c r="J19" s="5">
        <v>0.9</v>
      </c>
      <c r="K19" s="5">
        <v>0.9</v>
      </c>
      <c r="L19" s="5">
        <v>0.9</v>
      </c>
      <c r="M19" s="5"/>
      <c r="N19" s="10">
        <f t="shared" si="0"/>
        <v>0</v>
      </c>
      <c r="O19" s="10"/>
      <c r="P19" s="5">
        <f t="shared" si="1"/>
        <v>2.4867859467006124E-6</v>
      </c>
      <c r="Q19" s="5">
        <f t="shared" si="1"/>
        <v>0.26955135799271362</v>
      </c>
      <c r="R19" s="5">
        <f t="shared" si="1"/>
        <v>5.3205028515101081E-2</v>
      </c>
      <c r="S19" s="5"/>
      <c r="T19" s="5">
        <f t="shared" si="6"/>
        <v>3.3085224427741069E-6</v>
      </c>
      <c r="U19" s="5">
        <f t="shared" si="6"/>
        <v>0.27380635203855858</v>
      </c>
      <c r="V19" s="5">
        <f t="shared" si="6"/>
        <v>4.5160923830114649E-2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3.779220779220779</v>
      </c>
      <c r="AU19" s="13">
        <v>2.2727272727272728E-2</v>
      </c>
      <c r="AV19" s="13">
        <v>6.4935064935064939E-3</v>
      </c>
      <c r="AW19" s="13">
        <v>6.0137457044673543E-3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3.8093795093795091</v>
      </c>
      <c r="BI19" s="13">
        <f t="shared" si="13"/>
        <v>2.2706573936082133E-2</v>
      </c>
      <c r="BJ19" s="13">
        <f t="shared" si="14"/>
        <v>6.2746907009202093E-3</v>
      </c>
      <c r="BK19" s="13">
        <f t="shared" si="15"/>
        <v>5.9642295985555972E-3</v>
      </c>
      <c r="BL19" s="55" cm="1">
        <f t="array" ref="BL19:BQ19">_xlfn.XLOOKUP(CR19,Receiving[Player Name],Receiving[[Rep Conv %]:[Yards per Target]],{0,0,0,0,0,0})</f>
        <v>0.76969696969696966</v>
      </c>
      <c r="BM19" s="13">
        <v>7.3385826771653546</v>
      </c>
      <c r="BN19" s="13">
        <v>4.2424242424242427E-2</v>
      </c>
      <c r="BO19" s="13">
        <v>0</v>
      </c>
      <c r="BP19" s="13">
        <v>7.5107296137339056E-3</v>
      </c>
      <c r="BQ19" s="13">
        <v>5.6484848484848484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0.76967014457493099</v>
      </c>
      <c r="CG19" s="13">
        <f>IF($CE19=1,BT19,BZ19*BM19+(1-BZ19)*BT19)</f>
        <v>7.3534869512548386</v>
      </c>
      <c r="CH19" s="13">
        <f>IF($CE19=1,BU19,CA19*BN19+(1-CA19)*BU19)</f>
        <v>4.0652224769569083E-2</v>
      </c>
      <c r="CI19" s="13">
        <f>IF($CE19=1,BV19,CB19*BO19+(1-CB19)*BV19)</f>
        <v>3.3444816053511699E-4</v>
      </c>
      <c r="CJ19" s="13">
        <f>IF($CE19=1,BW19,CC19*BP19+(1-CC19)*BW19)</f>
        <v>7.1884577958302304E-3</v>
      </c>
      <c r="CK19" s="13">
        <f>IF($CE19=1,BX19,CD19*BQ19+(1-CD19)*BX19)</f>
        <v>5.2136029188203104</v>
      </c>
      <c r="CL19" s="56">
        <f>V19*$CS$3</f>
        <v>26.625818080263127</v>
      </c>
      <c r="CM19" s="10">
        <f t="shared" si="17"/>
        <v>20.493097251261933</v>
      </c>
      <c r="CN19" s="5">
        <f t="shared" si="18"/>
        <v>5.1473207352762722E-2</v>
      </c>
      <c r="CO19" s="19">
        <f t="shared" si="19"/>
        <v>20.426631004780109</v>
      </c>
      <c r="CP19" s="65"/>
      <c r="CR19" t="str">
        <v>Alexander Mattison</v>
      </c>
      <c r="CS19" s="10">
        <f>T19*$CS$3</f>
        <v>1.9506269846727247E-3</v>
      </c>
      <c r="CT19" s="18">
        <f>AO19</f>
        <v>0.5</v>
      </c>
      <c r="CU19" s="20">
        <f t="shared" si="20"/>
        <v>9.7531349233636233E-4</v>
      </c>
      <c r="CV19" s="21">
        <f t="shared" si="21"/>
        <v>2</v>
      </c>
      <c r="CW19" s="10">
        <f t="shared" si="22"/>
        <v>3.9012539693454493E-3</v>
      </c>
      <c r="CX19" s="10">
        <f>CS19*AC19</f>
        <v>7.0931890351735448E-4</v>
      </c>
      <c r="CY19" s="19">
        <f>AA19*CS19</f>
        <v>0</v>
      </c>
      <c r="CZ19" s="13" t="str">
        <f>""</f>
        <v/>
      </c>
      <c r="DA19" s="10">
        <f>$CS$4*U19</f>
        <v>119.8820846760823</v>
      </c>
      <c r="DB19" s="5">
        <f t="shared" si="23"/>
        <v>0.27380635203855858</v>
      </c>
      <c r="DC19" s="77">
        <f t="shared" si="5"/>
        <v>3.8093795093795091</v>
      </c>
      <c r="DD19" s="10">
        <f>DC19*DA19</f>
        <v>456.67635690676718</v>
      </c>
      <c r="DE19" s="22">
        <f>AX19*DD19</f>
        <v>3.3313512071772662</v>
      </c>
      <c r="DF19" s="19">
        <f>DA19*BJ19</f>
        <v>0.75222300192394276</v>
      </c>
      <c r="DG19" s="13" t="str">
        <f>""</f>
        <v/>
      </c>
      <c r="DH19" s="20">
        <f>V19*$CS$3</f>
        <v>26.625818080263127</v>
      </c>
      <c r="DI19" s="5">
        <f t="shared" si="24"/>
        <v>4.5160923830114656E-2</v>
      </c>
      <c r="DJ19" s="20">
        <f>CO19</f>
        <v>20.426631004780109</v>
      </c>
      <c r="DK19" s="77">
        <v>5.2136029188203104</v>
      </c>
      <c r="DL19" s="77">
        <f>BO19</f>
        <v>0</v>
      </c>
      <c r="DM19" s="10">
        <f>DK19*DH19</f>
        <v>138.81644285923844</v>
      </c>
      <c r="DN19" s="19">
        <f>BR19*DM19</f>
        <v>0.72098622911628985</v>
      </c>
      <c r="DO19" s="19">
        <f>DL19*DJ19</f>
        <v>0</v>
      </c>
      <c r="DP19" s="13" t="str">
        <f>""</f>
        <v/>
      </c>
      <c r="DQ19" s="10">
        <f>CW19*(1/25)+CX19*4-CY19</f>
        <v>2.9933257728432358E-3</v>
      </c>
      <c r="DR19" s="10">
        <f>DN19*6+DM19*0.1+DJ19*1-DO19*2</f>
        <v>38.634192665401692</v>
      </c>
      <c r="DS19" s="10">
        <f>DD19*0.1+DE19*6-DF19*2</f>
        <v>64.151296929892425</v>
      </c>
      <c r="DT19" s="33">
        <f t="shared" si="25"/>
        <v>102.78848292106696</v>
      </c>
      <c r="DZ19" t="str">
        <v>MIA</v>
      </c>
      <c r="EA19" t="str">
        <v>Miami Dolphins</v>
      </c>
      <c r="EB19" t="s">
        <v>349</v>
      </c>
      <c r="EC19" t="str">
        <v>Alexander Mattison</v>
      </c>
      <c r="ED19" s="10">
        <v>102.78848292106696</v>
      </c>
      <c r="EE19">
        <v>7.0931890351735448E-4</v>
      </c>
      <c r="EF19">
        <v>3.9012539693454493E-3</v>
      </c>
      <c r="EG19">
        <v>3.3313512071772662</v>
      </c>
      <c r="EH19">
        <v>456.67635690676718</v>
      </c>
      <c r="EI19">
        <v>0.72098622911628985</v>
      </c>
      <c r="EJ19">
        <v>138.81644285923844</v>
      </c>
      <c r="EK19">
        <v>0</v>
      </c>
      <c r="EL19">
        <v>0.75222300192394276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3.5285624928078629E-2</v>
      </c>
      <c r="V20" s="5">
        <f t="shared" si="6"/>
        <v>1.1816429911768367E-2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6.9666890423336474</v>
      </c>
      <c r="CM20" s="10">
        <f t="shared" si="17"/>
        <v>5.2827973780729076</v>
      </c>
      <c r="CN20" s="5">
        <f t="shared" si="18"/>
        <v>1.3268981331137414E-2</v>
      </c>
      <c r="CO20" s="19">
        <f t="shared" si="19"/>
        <v>5.2656634276339176</v>
      </c>
      <c r="CP20" s="65"/>
      <c r="CR20" t="str">
        <v>All Other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15.449291968510284</v>
      </c>
      <c r="DB20" s="5">
        <f t="shared" si="23"/>
        <v>3.5285624928078629E-2</v>
      </c>
      <c r="DC20" s="77">
        <f t="shared" si="5"/>
        <v>4.1828743545611013</v>
      </c>
      <c r="DD20" s="10">
        <f>DC20*DA20</f>
        <v>64.622447171208464</v>
      </c>
      <c r="DE20" s="22">
        <f>AX20*DD20</f>
        <v>0.47140620296772873</v>
      </c>
      <c r="DF20" s="19">
        <f>DA20*BJ20</f>
        <v>8.6420307913353561E-2</v>
      </c>
      <c r="DG20" s="13" t="str">
        <f>""</f>
        <v/>
      </c>
      <c r="DH20" s="20">
        <f>V20*$CS$3</f>
        <v>6.9666890423336474</v>
      </c>
      <c r="DI20" s="5">
        <f t="shared" si="24"/>
        <v>1.1816429911768371E-2</v>
      </c>
      <c r="DJ20" s="20">
        <f>CO20</f>
        <v>5.2656634276339176</v>
      </c>
      <c r="DK20" s="77">
        <v>1.3187500000000001</v>
      </c>
      <c r="DL20" s="77">
        <f>BO20</f>
        <v>0</v>
      </c>
      <c r="DM20" s="10">
        <f>DK20*DH20</f>
        <v>9.1873211745774981</v>
      </c>
      <c r="DN20" s="19">
        <f>BR20*DM20</f>
        <v>4.7717200591687978E-2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6.4706987486417953</v>
      </c>
      <c r="DS20" s="10">
        <f>DD20*0.1+DE20*6-DF20*2</f>
        <v>9.1178413191005099</v>
      </c>
      <c r="DT20" s="33">
        <f t="shared" si="25"/>
        <v>15.588540067742304</v>
      </c>
      <c r="DZ20" t="str">
        <v>MIA</v>
      </c>
      <c r="EA20" t="str">
        <v>Miami Dolphins</v>
      </c>
      <c r="EB20" t="s">
        <v>349</v>
      </c>
      <c r="EC20" t="str">
        <v>All Other</v>
      </c>
      <c r="ED20" s="10">
        <v>15.588540067742304</v>
      </c>
      <c r="EE20">
        <v>0</v>
      </c>
      <c r="EF20">
        <v>0</v>
      </c>
      <c r="EG20">
        <v>0.47140620296772873</v>
      </c>
      <c r="EH20">
        <v>64.622447171208464</v>
      </c>
      <c r="EI20">
        <v>4.7717200591687978E-2</v>
      </c>
      <c r="EJ20">
        <v>9.1873211745774981</v>
      </c>
      <c r="EK20">
        <v>0</v>
      </c>
      <c r="EL20">
        <v>8.6420307913353561E-2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1.3305011324821318E-2</v>
      </c>
      <c r="V21" s="5">
        <f t="shared" si="6"/>
        <v>5.6976866933155599E-3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3.359222011162541</v>
      </c>
      <c r="CM21" s="10">
        <f t="shared" si="17"/>
        <v>2.4943298575061825</v>
      </c>
      <c r="CN21" s="5">
        <f t="shared" si="18"/>
        <v>6.2650928938375438E-3</v>
      </c>
      <c r="CO21" s="19">
        <f t="shared" si="19"/>
        <v>2.4862398776908687</v>
      </c>
      <c r="CP21" s="65"/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5.8254035466417662</v>
      </c>
      <c r="DB21" s="5">
        <f t="shared" si="23"/>
        <v>1.3305011324821318E-2</v>
      </c>
      <c r="DC21" s="77">
        <f t="shared" si="5"/>
        <v>3.481420313790256</v>
      </c>
      <c r="DD21" s="10">
        <f>DC21*DA21</f>
        <v>20.280678243304447</v>
      </c>
      <c r="DE21" s="22">
        <f>AX21*DD21</f>
        <v>0.14794298177779133</v>
      </c>
      <c r="DF21" s="19">
        <f>DA21*BJ21</f>
        <v>3.3672852870761653E-2</v>
      </c>
      <c r="DG21" s="13" t="str">
        <f>""</f>
        <v/>
      </c>
      <c r="DH21" s="20">
        <f>V21*$CS$3</f>
        <v>3.359222011162541</v>
      </c>
      <c r="DI21" s="5">
        <f t="shared" si="24"/>
        <v>5.6976866933155608E-3</v>
      </c>
      <c r="DJ21" s="20">
        <f>CO21</f>
        <v>2.4862398776908687</v>
      </c>
      <c r="DK21" s="77">
        <v>1.3467432950191571</v>
      </c>
      <c r="DL21" s="77">
        <f>BO21</f>
        <v>0</v>
      </c>
      <c r="DM21" s="10">
        <f>DK21*DH21</f>
        <v>4.52400972001392</v>
      </c>
      <c r="DN21" s="19">
        <f>BR21*DM21</f>
        <v>2.3496846924868482E-2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3.0796219312414719</v>
      </c>
      <c r="DS21" s="10">
        <f>DD21*0.1+DE21*6-DF21*2</f>
        <v>2.8483800092556697</v>
      </c>
      <c r="DT21" s="33">
        <f t="shared" si="25"/>
        <v>5.9280019404971416</v>
      </c>
      <c r="DZ21" t="str">
        <v>MIA</v>
      </c>
      <c r="EA21" t="str">
        <v>Miami Dolphins</v>
      </c>
      <c r="EB21" t="s">
        <v>349</v>
      </c>
      <c r="EC21">
        <v>0</v>
      </c>
      <c r="ED21" s="10">
        <v>5.9280019404971416</v>
      </c>
      <c r="EE21">
        <v>0</v>
      </c>
      <c r="EF21">
        <v>0</v>
      </c>
      <c r="EG21">
        <v>0.14794298177779133</v>
      </c>
      <c r="EH21">
        <v>20.280678243304447</v>
      </c>
      <c r="EI21">
        <v>2.3496846924868482E-2</v>
      </c>
      <c r="EJ21">
        <v>4.52400972001392</v>
      </c>
      <c r="EK21">
        <v>0</v>
      </c>
      <c r="EL21">
        <v>3.3672852870761653E-2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MIA</v>
      </c>
      <c r="EA22" t="str">
        <v>Miami Dolphins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MIA</v>
      </c>
      <c r="EA23" t="str">
        <v>Miami Dolphins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2.2351121902103359E-2</v>
      </c>
      <c r="H24" s="5">
        <v>0.32065056005485637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2.1147814569437873E-2</v>
      </c>
      <c r="R24" s="5">
        <f t="shared" si="1"/>
        <v>0.31200357314014443</v>
      </c>
      <c r="S24" s="5"/>
      <c r="T24" s="5">
        <f t="shared" si="6"/>
        <v>6.2861926412708042E-5</v>
      </c>
      <c r="U24" s="5">
        <f t="shared" si="6"/>
        <v>2.148164269683326E-2</v>
      </c>
      <c r="V24" s="5">
        <f t="shared" si="6"/>
        <v>0.26483153932163428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6.72</v>
      </c>
      <c r="AU24" s="13">
        <v>0.06</v>
      </c>
      <c r="AV24" s="13">
        <v>0</v>
      </c>
      <c r="AW24" s="13">
        <v>8.9285714285714281E-3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6.6112333767926987</v>
      </c>
      <c r="BI24" s="13">
        <f t="shared" si="13"/>
        <v>6.0258148631029983E-2</v>
      </c>
      <c r="BJ24" s="13">
        <f t="shared" si="14"/>
        <v>9.1264667535853952E-4</v>
      </c>
      <c r="BK24" s="13">
        <f t="shared" si="15"/>
        <v>9.1468253968253962E-3</v>
      </c>
      <c r="BL24" s="55" cm="1">
        <f t="array" ref="BL24:BQ24">_xlfn.XLOOKUP(CR24,Receiving[Player Name],Receiving[[Rep Conv %]:[Yards per Target]],{0,0,0,0,0,0})</f>
        <v>0.68653158522050062</v>
      </c>
      <c r="BM24" s="13">
        <v>13.461805555555555</v>
      </c>
      <c r="BN24" s="13">
        <v>6.4362336114421936E-2</v>
      </c>
      <c r="BO24" s="13">
        <v>3.472222222222222E-3</v>
      </c>
      <c r="BP24" s="13">
        <v>6.9641475367552231E-3</v>
      </c>
      <c r="BQ24" s="13">
        <v>9.2419547079856965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0.68377426320131585</v>
      </c>
      <c r="CG24" s="13">
        <f>IF($CE24=1,BT24,BZ24*BM24+(1-BZ24)*BT24)</f>
        <v>13.376707037863628</v>
      </c>
      <c r="CH24" s="13">
        <f>IF($CE24=1,BU24,CA24*BN24+(1-CA24)*BU24)</f>
        <v>6.3063279844629921E-2</v>
      </c>
      <c r="CI24" s="13">
        <f>IF($CE24=1,BV24,CB24*BO24+(1-CB24)*BV24)</f>
        <v>3.6867977528089882E-3</v>
      </c>
      <c r="CJ24" s="13">
        <f>IF($CE24=1,BW24,CC24*BP24+(1-CC24)*BW24)</f>
        <v>6.8859245873087917E-3</v>
      </c>
      <c r="CK24" s="13">
        <f>IF($CE24=1,BX24,CD24*BQ24+(1-CD24)*BX24)</f>
        <v>8.4695138931822012</v>
      </c>
      <c r="CL24" s="56">
        <f>V24*$CS$3</f>
        <v>156.13844425369859</v>
      </c>
      <c r="CM24" s="10">
        <f t="shared" si="17"/>
        <v>106.76344967697248</v>
      </c>
      <c r="CN24" s="5">
        <f t="shared" si="18"/>
        <v>0.26816137724524053</v>
      </c>
      <c r="CO24" s="19">
        <f t="shared" si="19"/>
        <v>106.41717865339442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Tyreek Hill</v>
      </c>
      <c r="CS24" s="10">
        <f>T24*$CS$3</f>
        <v>3.7061912708781779E-2</v>
      </c>
      <c r="CT24" s="18">
        <f>AO24</f>
        <v>0.57777777777777783</v>
      </c>
      <c r="CU24" s="20">
        <f t="shared" si="20"/>
        <v>2.1413549565073919E-2</v>
      </c>
      <c r="CV24" s="21">
        <f t="shared" si="21"/>
        <v>11.911111111111111</v>
      </c>
      <c r="CW24" s="10">
        <f t="shared" si="22"/>
        <v>0.44144856026460078</v>
      </c>
      <c r="CX24" s="10">
        <f>CS24*AC24</f>
        <v>5.4681510553940332E-3</v>
      </c>
      <c r="CY24" s="19">
        <f>AA24*CS24</f>
        <v>0</v>
      </c>
      <c r="CZ24" s="13" t="str">
        <f>""</f>
        <v/>
      </c>
      <c r="DA24" s="10">
        <f>$CS$4*U24</f>
        <v>9.4054213482981943</v>
      </c>
      <c r="DB24" s="5">
        <f t="shared" si="23"/>
        <v>2.148164269683326E-2</v>
      </c>
      <c r="DC24" s="77">
        <f t="shared" si="5"/>
        <v>6.6112333767926987</v>
      </c>
      <c r="DD24" s="10">
        <f>DC24*DA24</f>
        <v>62.181435540667607</v>
      </c>
      <c r="DE24" s="22">
        <f>AX24*DD24</f>
        <v>0.48010935256013826</v>
      </c>
      <c r="DF24" s="19">
        <f>DA24*BJ24</f>
        <v>8.5838265238705799E-3</v>
      </c>
      <c r="DG24" s="13" t="str">
        <f>""</f>
        <v/>
      </c>
      <c r="DH24" s="20">
        <f>V24*$CS$3</f>
        <v>156.13844425369859</v>
      </c>
      <c r="DI24" s="5">
        <f t="shared" si="24"/>
        <v>0.26483153932163433</v>
      </c>
      <c r="DJ24" s="20">
        <f>CO24</f>
        <v>106.41717865339442</v>
      </c>
      <c r="DK24" s="77">
        <v>8.4695138931822012</v>
      </c>
      <c r="DL24" s="77">
        <f>BO24</f>
        <v>3.472222222222222E-3</v>
      </c>
      <c r="DM24" s="10">
        <f>DK24*DH24</f>
        <v>1322.4167228665549</v>
      </c>
      <c r="DN24" s="19">
        <f>BR24*DM24</f>
        <v>8.0423227953644645</v>
      </c>
      <c r="DO24" s="19">
        <f>DL24*DJ24</f>
        <v>0.36950409254650834</v>
      </c>
      <c r="DP24" s="13" t="str">
        <f>""</f>
        <v/>
      </c>
      <c r="DQ24" s="10">
        <f>CW24*(1/25)+CX24*4-CY24</f>
        <v>3.9530546632160164E-2</v>
      </c>
      <c r="DR24" s="10">
        <f>DN24*6+DM24*0.1+DJ24*1-DO24*2</f>
        <v>286.17377952714367</v>
      </c>
      <c r="DS24" s="10">
        <f>DD24*0.1+DE24*6-DF24*2</f>
        <v>9.0816320163798494</v>
      </c>
      <c r="DT24" s="33">
        <f t="shared" si="25"/>
        <v>295.29494209015564</v>
      </c>
      <c r="DZ24" t="str">
        <v>MIA</v>
      </c>
      <c r="EA24" t="str">
        <v>Miami Dolphins</v>
      </c>
      <c r="EB24" t="s">
        <v>350</v>
      </c>
      <c r="EC24" t="str">
        <v>Tyreek Hill</v>
      </c>
      <c r="ED24" s="10">
        <v>295.29494209015564</v>
      </c>
      <c r="EE24">
        <v>5.4681510553940332E-3</v>
      </c>
      <c r="EF24">
        <v>0.44144856026460078</v>
      </c>
      <c r="EG24">
        <v>0.48010935256013826</v>
      </c>
      <c r="EH24">
        <v>62.181435540667607</v>
      </c>
      <c r="EI24">
        <v>8.0423227953644645</v>
      </c>
      <c r="EJ24">
        <v>1322.4167228665549</v>
      </c>
      <c r="EK24">
        <v>0</v>
      </c>
      <c r="EL24">
        <v>0.37808791907037892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8.0131851678527186E-3</v>
      </c>
      <c r="H25" s="5">
        <v>0.24155411826645967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7.7970493277714995E-3</v>
      </c>
      <c r="R25" s="5">
        <f t="shared" si="1"/>
        <v>0.23317820256076865</v>
      </c>
      <c r="S25" s="5"/>
      <c r="T25" s="5">
        <f t="shared" si="6"/>
        <v>2.9776701984966962E-5</v>
      </c>
      <c r="U25" s="5">
        <f t="shared" si="6"/>
        <v>7.9201293920378567E-3</v>
      </c>
      <c r="V25" s="5">
        <f t="shared" si="6"/>
        <v>0.19792383048344864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</v>
      </c>
      <c r="AU25" s="13">
        <v>7.1428571428571425E-2</v>
      </c>
      <c r="AV25" s="13">
        <v>0</v>
      </c>
      <c r="AW25" s="13">
        <v>1.4285714285714285E-2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5.0760919540229885</v>
      </c>
      <c r="BI25" s="13">
        <f t="shared" si="13"/>
        <v>6.8653530377668304E-2</v>
      </c>
      <c r="BJ25" s="13">
        <f t="shared" si="14"/>
        <v>4.5977011494252861E-4</v>
      </c>
      <c r="BK25" s="13">
        <f t="shared" si="15"/>
        <v>1.3615323224261771E-2</v>
      </c>
      <c r="BL25" s="55" cm="1">
        <f t="array" ref="BL25:BQ25">_xlfn.XLOOKUP(CR25,Receiving[Player Name],Receiving[[Rep Conv %]:[Yards per Target]],{0,0,0,0,0,0})</f>
        <v>0.68859649122807021</v>
      </c>
      <c r="BM25" s="13">
        <v>13.388535031847134</v>
      </c>
      <c r="BN25" s="13">
        <v>4.3859649122807015E-2</v>
      </c>
      <c r="BO25" s="13">
        <v>3.1847133757961785E-3</v>
      </c>
      <c r="BP25" s="13">
        <v>4.7573739295908657E-3</v>
      </c>
      <c r="BQ25" s="13">
        <v>9.2192982456140342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0.68408545352996408</v>
      </c>
      <c r="CG25" s="13">
        <f>IF($CE25=1,BT25,BZ25*BM25+(1-BZ25)*BT25)</f>
        <v>13.344441762580548</v>
      </c>
      <c r="CH25" s="13">
        <f>IF($CE25=1,BU25,CA25*BN25+(1-CA25)*BU25)</f>
        <v>4.4659203891417407E-2</v>
      </c>
      <c r="CI25" s="13">
        <f>IF($CE25=1,BV25,CB25*BO25+(1-CB25)*BV25)</f>
        <v>3.3691660148247476E-3</v>
      </c>
      <c r="CJ25" s="13">
        <f>IF($CE25=1,BW25,CC25*BP25+(1-CC25)*BW25)</f>
        <v>4.9040281826725008E-3</v>
      </c>
      <c r="CK25" s="13">
        <f>IF($CE25=1,BX25,CD25*BQ25+(1-CD25)*BX25)</f>
        <v>8.4527719298245607</v>
      </c>
      <c r="CL25" s="56">
        <f>V25*$CS$3</f>
        <v>116.69123342173583</v>
      </c>
      <c r="CM25" s="10">
        <f t="shared" si="17"/>
        <v>79.826775338279063</v>
      </c>
      <c r="CN25" s="5">
        <f t="shared" si="18"/>
        <v>0.20050361879957515</v>
      </c>
      <c r="CO25" s="19">
        <f t="shared" si="19"/>
        <v>79.56786932419881</v>
      </c>
      <c r="CP25" s="65"/>
      <c r="CR25" t="str">
        <v>Jaylen Waddle</v>
      </c>
      <c r="CS25" s="10">
        <f>T25*$CS$3</f>
        <v>1.7555642862054521E-2</v>
      </c>
      <c r="CT25" s="18">
        <f>AO25</f>
        <v>0.4</v>
      </c>
      <c r="CU25" s="20">
        <f t="shared" si="20"/>
        <v>7.0222571448218087E-3</v>
      </c>
      <c r="CV25" s="21">
        <f t="shared" si="21"/>
        <v>5.9</v>
      </c>
      <c r="CW25" s="10">
        <f t="shared" si="22"/>
        <v>0.10357829288612168</v>
      </c>
      <c r="CX25" s="10">
        <f>CS25*AC25</f>
        <v>2.590176815712962E-3</v>
      </c>
      <c r="CY25" s="19">
        <f>AA25*CS25</f>
        <v>0</v>
      </c>
      <c r="CZ25" s="13" t="str">
        <f>""</f>
        <v/>
      </c>
      <c r="DA25" s="10">
        <f>$CS$4*U25</f>
        <v>3.4677121818127161</v>
      </c>
      <c r="DB25" s="5">
        <f t="shared" si="23"/>
        <v>7.9201293920378567E-3</v>
      </c>
      <c r="DC25" s="77">
        <f t="shared" si="5"/>
        <v>5.0760919540229885</v>
      </c>
      <c r="DD25" s="10">
        <f>DC25*DA25</f>
        <v>17.602425904967031</v>
      </c>
      <c r="DE25" s="22">
        <f>AX25*DD25</f>
        <v>0.13591016725875341</v>
      </c>
      <c r="DF25" s="19">
        <f>DA25*BJ25</f>
        <v>1.5943504284196392E-3</v>
      </c>
      <c r="DG25" s="13" t="str">
        <f>""</f>
        <v/>
      </c>
      <c r="DH25" s="20">
        <f>V25*$CS$3</f>
        <v>116.69123342173583</v>
      </c>
      <c r="DI25" s="5">
        <f t="shared" si="24"/>
        <v>0.19792383048344867</v>
      </c>
      <c r="DJ25" s="20">
        <f>CO25</f>
        <v>79.56786932419881</v>
      </c>
      <c r="DK25" s="77">
        <v>8.4527719298245607</v>
      </c>
      <c r="DL25" s="77">
        <f>BO25</f>
        <v>3.1847133757961785E-3</v>
      </c>
      <c r="DM25" s="10">
        <f>DK25*DH25</f>
        <v>986.36438232385422</v>
      </c>
      <c r="DN25" s="19">
        <f>BR25*DM25</f>
        <v>5.9986089251074972</v>
      </c>
      <c r="DO25" s="19">
        <f>DL25*DJ25</f>
        <v>0.2534008577203784</v>
      </c>
      <c r="DP25" s="13" t="str">
        <f>""</f>
        <v/>
      </c>
      <c r="DQ25" s="10">
        <f>CW25*(1/25)+CX25*4-CY25</f>
        <v>1.4503838978296716E-2</v>
      </c>
      <c r="DR25" s="10">
        <f>DN25*6+DM25*0.1+DJ25*1-DO25*2</f>
        <v>213.68915939178845</v>
      </c>
      <c r="DS25" s="10">
        <f>DD25*0.1+DE25*6-DF25*2</f>
        <v>2.5725148931923845</v>
      </c>
      <c r="DT25" s="33">
        <f t="shared" si="25"/>
        <v>216.27617812395914</v>
      </c>
      <c r="DZ25" t="str">
        <v>MIA</v>
      </c>
      <c r="EA25" t="str">
        <v>Miami Dolphins</v>
      </c>
      <c r="EB25" t="s">
        <v>350</v>
      </c>
      <c r="EC25" t="str">
        <v>Jaylen Waddle</v>
      </c>
      <c r="ED25" s="10">
        <v>216.27617812395914</v>
      </c>
      <c r="EE25">
        <v>2.590176815712962E-3</v>
      </c>
      <c r="EF25">
        <v>0.10357829288612168</v>
      </c>
      <c r="EG25">
        <v>0.13591016725875341</v>
      </c>
      <c r="EH25">
        <v>17.602425904967031</v>
      </c>
      <c r="EI25">
        <v>5.9986089251074972</v>
      </c>
      <c r="EJ25">
        <v>986.36438232385422</v>
      </c>
      <c r="EK25">
        <v>0</v>
      </c>
      <c r="EL25">
        <v>0.25499520814879806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0.10216625288523033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4.7352713149385395E-4</v>
      </c>
      <c r="R26" s="5">
        <f t="shared" si="1"/>
        <v>0.10246216614285715</v>
      </c>
      <c r="S26" s="5"/>
      <c r="T26" s="5">
        <f t="shared" si="6"/>
        <v>2.9776701984966962E-5</v>
      </c>
      <c r="U26" s="5">
        <f t="shared" si="6"/>
        <v>4.8100197836554678E-4</v>
      </c>
      <c r="V26" s="5">
        <f t="shared" si="6"/>
        <v>8.6970841098840304E-2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0.57399103139013452</v>
      </c>
      <c r="BM26" s="13">
        <v>13.984375</v>
      </c>
      <c r="BN26" s="13">
        <v>8.520179372197309E-2</v>
      </c>
      <c r="BO26" s="13">
        <v>7.8125E-3</v>
      </c>
      <c r="BP26" s="13">
        <v>1.0614525139664804E-2</v>
      </c>
      <c r="BQ26" s="13">
        <v>8.0269058295964122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0.57915406110245415</v>
      </c>
      <c r="CG26" s="13">
        <f>IF($CE26=1,BT26,BZ26*BM26+(1-BZ26)*BT26)</f>
        <v>13.829220273564463</v>
      </c>
      <c r="CH26" s="13">
        <f>IF($CE26=1,BU26,CA26*BN26+(1-CA26)*BU26)</f>
        <v>8.1290742230480717E-2</v>
      </c>
      <c r="CI26" s="13">
        <f>IF($CE26=1,BV26,CB26*BO26+(1-CB26)*BV26)</f>
        <v>7.5007335680751172E-3</v>
      </c>
      <c r="CJ26" s="13">
        <f>IF($CE26=1,BW26,CC26*BP26+(1-CC26)*BW26)</f>
        <v>1.0145639398387966E-2</v>
      </c>
      <c r="CK26" s="13">
        <f>IF($CE26=1,BX26,CD26*BQ26+(1-CD26)*BX26)</f>
        <v>7.3840563445060381</v>
      </c>
      <c r="CL26" s="56">
        <f>V26*$CS$3</f>
        <v>51.275961539144511</v>
      </c>
      <c r="CM26" s="10">
        <f t="shared" si="17"/>
        <v>29.696681362328789</v>
      </c>
      <c r="CN26" s="5">
        <f t="shared" si="18"/>
        <v>7.4590161687635881E-2</v>
      </c>
      <c r="CO26" s="19">
        <f t="shared" si="19"/>
        <v>29.600364689503792</v>
      </c>
      <c r="CP26" s="65"/>
      <c r="CR26" t="str">
        <v>Nick Westbrook-Ikhine</v>
      </c>
      <c r="CS26" s="10">
        <f>T26*$CS$3</f>
        <v>1.7555642862054521E-2</v>
      </c>
      <c r="CT26" s="18">
        <f>AO26</f>
        <v>0.45833333333333337</v>
      </c>
      <c r="CU26" s="20">
        <f t="shared" si="20"/>
        <v>8.0463363117749889E-3</v>
      </c>
      <c r="CV26" s="21">
        <f t="shared" si="21"/>
        <v>10.541666666666668</v>
      </c>
      <c r="CW26" s="10">
        <f t="shared" si="22"/>
        <v>0.18506573517082475</v>
      </c>
      <c r="CX26" s="10">
        <f>CS26*AC26</f>
        <v>2.590176815712962E-3</v>
      </c>
      <c r="CY26" s="19">
        <f>AA26*CS26</f>
        <v>0</v>
      </c>
      <c r="CZ26" s="13" t="str">
        <f>""</f>
        <v/>
      </c>
      <c r="DA26" s="10">
        <f>$CS$4*U26</f>
        <v>0.21059964266884929</v>
      </c>
      <c r="DB26" s="5">
        <f t="shared" si="23"/>
        <v>4.8100197836554683E-4</v>
      </c>
      <c r="DC26" s="77">
        <f t="shared" si="5"/>
        <v>5.9971590909090899</v>
      </c>
      <c r="DD26" s="10">
        <f>DC26*DA26</f>
        <v>1.2629995615736953</v>
      </c>
      <c r="DE26" s="22">
        <f>AX26*DD26</f>
        <v>9.7517514113083636E-3</v>
      </c>
      <c r="DF26" s="19">
        <f>DA26*BJ26</f>
        <v>5.9829443940014005E-4</v>
      </c>
      <c r="DG26" s="13" t="str">
        <f>""</f>
        <v/>
      </c>
      <c r="DH26" s="20">
        <f>V26*$CS$3</f>
        <v>51.275961539144511</v>
      </c>
      <c r="DI26" s="5">
        <f t="shared" si="24"/>
        <v>8.6970841098840318E-2</v>
      </c>
      <c r="DJ26" s="20">
        <f>CO26</f>
        <v>29.600364689503792</v>
      </c>
      <c r="DK26" s="77">
        <v>7.3840563445060381</v>
      </c>
      <c r="DL26" s="77">
        <f>BO26</f>
        <v>7.8125E-3</v>
      </c>
      <c r="DM26" s="10">
        <f>DK26*DH26</f>
        <v>378.62458912376763</v>
      </c>
      <c r="DN26" s="19">
        <f>BR26*DM26</f>
        <v>2.3026184646205916</v>
      </c>
      <c r="DO26" s="19">
        <f>DL26*DJ26</f>
        <v>0.23125284913674837</v>
      </c>
      <c r="DP26" s="13" t="str">
        <f>""</f>
        <v/>
      </c>
      <c r="DQ26" s="10">
        <f>CW26*(1/25)+CX26*4-CY26</f>
        <v>1.776333666968484E-2</v>
      </c>
      <c r="DR26" s="10">
        <f>DN26*6+DM26*0.1+DJ26*1-DO26*2</f>
        <v>80.816028691330601</v>
      </c>
      <c r="DS26" s="10">
        <f>DD26*0.1+DE26*6-DF26*2</f>
        <v>0.18361387574641944</v>
      </c>
      <c r="DT26" s="33">
        <f t="shared" si="25"/>
        <v>81.017405903746706</v>
      </c>
      <c r="DZ26" t="str">
        <v>MIA</v>
      </c>
      <c r="EA26" t="str">
        <v>Miami Dolphins</v>
      </c>
      <c r="EB26" t="s">
        <v>350</v>
      </c>
      <c r="EC26" t="str">
        <v>Nick Westbrook-Ikhine</v>
      </c>
      <c r="ED26" s="10">
        <v>81.017405903746706</v>
      </c>
      <c r="EE26">
        <v>2.590176815712962E-3</v>
      </c>
      <c r="EF26">
        <v>0.18506573517082475</v>
      </c>
      <c r="EG26">
        <v>9.7517514113083636E-3</v>
      </c>
      <c r="EH26">
        <v>1.2629995615736953</v>
      </c>
      <c r="EI26">
        <v>2.3026184646205916</v>
      </c>
      <c r="EJ26">
        <v>378.62458912376763</v>
      </c>
      <c r="EK26">
        <v>0</v>
      </c>
      <c r="EL26">
        <v>0.2318511435761485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2.4813918320805808E-4</v>
      </c>
      <c r="U27" s="5">
        <f t="shared" si="6"/>
        <v>4.1267783371134988E-3</v>
      </c>
      <c r="V27" s="5">
        <f t="shared" si="6"/>
        <v>5.1057057585588719E-2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5</v>
      </c>
      <c r="AU27" s="13">
        <v>0.2</v>
      </c>
      <c r="AV27" s="13">
        <v>0</v>
      </c>
      <c r="AW27" s="13">
        <v>0.04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5.0824503311258278</v>
      </c>
      <c r="BI27" s="13">
        <f t="shared" si="13"/>
        <v>0.18331125827814571</v>
      </c>
      <c r="BJ27" s="13">
        <f t="shared" si="14"/>
        <v>6.6225165562913896E-4</v>
      </c>
      <c r="BK27" s="13">
        <f t="shared" si="15"/>
        <v>3.6568504832291078E-2</v>
      </c>
      <c r="BL27" s="55" cm="1">
        <f t="array" ref="BL27:BQ27">_xlfn.XLOOKUP(CR27,Receiving[Player Name],Receiving[[Rep Conv %]:[Yards per Target]],{0,0,0,0,0,0})</f>
        <v>0.72222222222222221</v>
      </c>
      <c r="BM27" s="13">
        <v>8.5769230769230766</v>
      </c>
      <c r="BN27" s="13">
        <v>0</v>
      </c>
      <c r="BO27" s="13">
        <v>0</v>
      </c>
      <c r="BP27" s="13">
        <v>0</v>
      </c>
      <c r="BQ27" s="13">
        <v>6.1944444444444446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0.71110562685093781</v>
      </c>
      <c r="CG27" s="13">
        <f>IF($CE27=1,BT27,BZ27*BM27+(1-BZ27)*BT27)</f>
        <v>8.9420417546911892</v>
      </c>
      <c r="CH27" s="13">
        <f>IF($CE27=1,BU27,CA27*BN27+(1-CA27)*BU27)</f>
        <v>4.4422507403751223E-3</v>
      </c>
      <c r="CI27" s="13">
        <f>IF($CE27=1,BV27,CB27*BO27+(1-CB27)*BV27)</f>
        <v>6.7851373182552493E-4</v>
      </c>
      <c r="CJ27" s="13">
        <f>IF($CE27=1,BW27,CC27*BP27+(1-CC27)*BW27)</f>
        <v>5.9451461184801548E-4</v>
      </c>
      <c r="CK27" s="13">
        <f>IF($CE27=1,BX27,CD27*BQ27+(1-CD27)*BX27)</f>
        <v>5.7386510500807759</v>
      </c>
      <c r="CL27" s="56">
        <f>V27*$CS$3</f>
        <v>30.102039809931686</v>
      </c>
      <c r="CM27" s="10">
        <f t="shared" si="17"/>
        <v>21.405729888533358</v>
      </c>
      <c r="CN27" s="5">
        <f t="shared" si="18"/>
        <v>5.3765497698102203E-2</v>
      </c>
      <c r="CO27" s="19">
        <f t="shared" si="19"/>
        <v>21.336303656790523</v>
      </c>
      <c r="CP27" s="65"/>
      <c r="CR27" t="str">
        <v>Malik Washington</v>
      </c>
      <c r="CS27" s="10">
        <f>T27*$CS$3</f>
        <v>0.1462970238504544</v>
      </c>
      <c r="CT27" s="18">
        <f>AO27</f>
        <v>0.58823529411764708</v>
      </c>
      <c r="CU27" s="20">
        <f t="shared" si="20"/>
        <v>8.6057072853208474E-2</v>
      </c>
      <c r="CV27" s="21">
        <f t="shared" si="21"/>
        <v>7.2352941176470598</v>
      </c>
      <c r="CW27" s="10">
        <f t="shared" si="22"/>
        <v>1.0585019960944644</v>
      </c>
      <c r="CX27" s="10">
        <f>CS27*AC27</f>
        <v>2.1584806797608026E-2</v>
      </c>
      <c r="CY27" s="19">
        <f>AA27*CS27</f>
        <v>0</v>
      </c>
      <c r="CZ27" s="13" t="str">
        <f>""</f>
        <v/>
      </c>
      <c r="DA27" s="10">
        <f>$CS$4*U27</f>
        <v>1.806849206988423</v>
      </c>
      <c r="DB27" s="5">
        <f t="shared" si="23"/>
        <v>4.1267783371134988E-3</v>
      </c>
      <c r="DC27" s="77">
        <f t="shared" si="5"/>
        <v>5.0824503311258278</v>
      </c>
      <c r="DD27" s="10">
        <f>DC27*DA27</f>
        <v>9.1832213503527491</v>
      </c>
      <c r="DE27" s="22">
        <f>AX27*DD27</f>
        <v>7.0904610332625337E-2</v>
      </c>
      <c r="DF27" s="19">
        <f>DA27*BJ27</f>
        <v>1.1965888788002799E-3</v>
      </c>
      <c r="DG27" s="13" t="str">
        <f>""</f>
        <v/>
      </c>
      <c r="DH27" s="20">
        <f>V27*$CS$3</f>
        <v>30.102039809931686</v>
      </c>
      <c r="DI27" s="5">
        <f t="shared" si="24"/>
        <v>5.1057057585588726E-2</v>
      </c>
      <c r="DJ27" s="20">
        <f>CO27</f>
        <v>21.336303656790523</v>
      </c>
      <c r="DK27" s="77">
        <v>5.7386510500807759</v>
      </c>
      <c r="DL27" s="77">
        <f>BO27</f>
        <v>0</v>
      </c>
      <c r="DM27" s="10">
        <f>DK27*DH27</f>
        <v>172.74510236483778</v>
      </c>
      <c r="DN27" s="19">
        <f>BR27*DM27</f>
        <v>1.0505552830009806</v>
      </c>
      <c r="DO27" s="19">
        <f>DL27*DJ27</f>
        <v>0</v>
      </c>
      <c r="DP27" s="13" t="str">
        <f>""</f>
        <v/>
      </c>
      <c r="DQ27" s="10">
        <f>CW27*(1/25)+CX27*4-CY27</f>
        <v>0.12867930703421068</v>
      </c>
      <c r="DR27" s="10">
        <f>DN27*6+DM27*0.1+DJ27*1-DO27*2</f>
        <v>44.914145591280189</v>
      </c>
      <c r="DS27" s="10">
        <f>DD27*0.1+DE27*6-DF27*2</f>
        <v>1.3413566192734263</v>
      </c>
      <c r="DT27" s="33">
        <f t="shared" si="25"/>
        <v>46.384181517587827</v>
      </c>
      <c r="DZ27" t="str">
        <v>MIA</v>
      </c>
      <c r="EA27" t="str">
        <v>Miami Dolphins</v>
      </c>
      <c r="EB27" t="s">
        <v>350</v>
      </c>
      <c r="EC27" t="str">
        <v>Malik Washington</v>
      </c>
      <c r="ED27" s="10">
        <v>46.384181517587827</v>
      </c>
      <c r="EE27">
        <v>2.1584806797608026E-2</v>
      </c>
      <c r="EF27">
        <v>1.0585019960944644</v>
      </c>
      <c r="EG27">
        <v>7.0904610332625337E-2</v>
      </c>
      <c r="EH27">
        <v>9.1832213503527491</v>
      </c>
      <c r="EI27">
        <v>1.0505552830009806</v>
      </c>
      <c r="EJ27">
        <v>172.74510236483778</v>
      </c>
      <c r="EK27">
        <v>0</v>
      </c>
      <c r="EL27">
        <v>1.1965888788002799E-3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7.2127399239065699E-5</v>
      </c>
      <c r="U28" s="5">
        <f t="shared" si="6"/>
        <v>1.4660070806727125E-3</v>
      </c>
      <c r="V28" s="5">
        <f t="shared" si="6"/>
        <v>1.5845792695203854E-2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9.3423065309111291</v>
      </c>
      <c r="CM28" s="10">
        <f t="shared" si="17"/>
        <v>5.3829567734490871</v>
      </c>
      <c r="CN28" s="5">
        <f t="shared" si="18"/>
        <v>1.3520555081230652E-2</v>
      </c>
      <c r="CO28" s="19">
        <f t="shared" si="19"/>
        <v>5.3654979712329878</v>
      </c>
      <c r="CP28" s="65"/>
      <c r="CR28" t="str">
        <v>All Other</v>
      </c>
      <c r="CS28" s="10">
        <f>T28*$CS$3</f>
        <v>4.2524617476076929E-2</v>
      </c>
      <c r="CT28" s="18">
        <f>AO28</f>
        <v>0.375</v>
      </c>
      <c r="CU28" s="20">
        <f t="shared" si="20"/>
        <v>1.5946731553528846E-2</v>
      </c>
      <c r="CV28" s="21">
        <f t="shared" si="21"/>
        <v>9.75</v>
      </c>
      <c r="CW28" s="10">
        <f t="shared" si="22"/>
        <v>0.41461502039175008</v>
      </c>
      <c r="CX28" s="10">
        <f>CS28*AC28</f>
        <v>6.2741238899129892E-3</v>
      </c>
      <c r="CY28" s="19">
        <f>AA28*CS28</f>
        <v>0</v>
      </c>
      <c r="CZ28" s="13" t="str">
        <f>""</f>
        <v/>
      </c>
      <c r="DA28" s="10">
        <f>$CS$4*U28</f>
        <v>0.64186964134489022</v>
      </c>
      <c r="DB28" s="5">
        <f t="shared" si="23"/>
        <v>1.4660070806727125E-3</v>
      </c>
      <c r="DC28" s="77">
        <f t="shared" si="5"/>
        <v>6.1091954022988508</v>
      </c>
      <c r="DD28" s="10">
        <f>DC28*DA28</f>
        <v>3.9213070617794159</v>
      </c>
      <c r="DE28" s="22">
        <f>AX28*DD28</f>
        <v>3.0276821019822351E-2</v>
      </c>
      <c r="DF28" s="19">
        <f>DA28*BJ28</f>
        <v>3.6889059847407483E-3</v>
      </c>
      <c r="DG28" s="13" t="str">
        <f>""</f>
        <v/>
      </c>
      <c r="DH28" s="20">
        <f>V28*$CS$3</f>
        <v>9.3423065309111291</v>
      </c>
      <c r="DI28" s="5">
        <f t="shared" si="24"/>
        <v>1.5845792695203857E-2</v>
      </c>
      <c r="DJ28" s="20">
        <f>CO28</f>
        <v>5.3654979712329878</v>
      </c>
      <c r="DK28" s="77">
        <v>1.7355343771272975</v>
      </c>
      <c r="DL28" s="77">
        <f>BO28</f>
        <v>0</v>
      </c>
      <c r="DM28" s="10">
        <f>DK28*DH28</f>
        <v>16.213894146057129</v>
      </c>
      <c r="DN28" s="19">
        <f>BR28*DM28</f>
        <v>9.8605355057673538E-2</v>
      </c>
      <c r="DO28" s="19">
        <f>DL28*DJ28</f>
        <v>0</v>
      </c>
      <c r="DP28" s="13" t="str">
        <f>""</f>
        <v/>
      </c>
      <c r="DQ28" s="10">
        <f>CW28*(1/25)+CX28*4-CY28</f>
        <v>4.1681096375321955E-2</v>
      </c>
      <c r="DR28" s="10">
        <f>DN28*6+DM28*0.1+DJ28*1-DO28*2</f>
        <v>7.5785195161847421</v>
      </c>
      <c r="DS28" s="10">
        <f>DD28*0.1+DE28*6-DF28*2</f>
        <v>0.56641382032739418</v>
      </c>
      <c r="DT28" s="33">
        <f t="shared" si="25"/>
        <v>8.1866144328874579</v>
      </c>
      <c r="DZ28" t="str">
        <v>MIA</v>
      </c>
      <c r="EA28" t="str">
        <v>Miami Dolphins</v>
      </c>
      <c r="EB28" t="s">
        <v>350</v>
      </c>
      <c r="EC28" t="str">
        <v>All Other</v>
      </c>
      <c r="ED28" s="10">
        <v>8.1866144328874579</v>
      </c>
      <c r="EE28">
        <v>6.2741238899129892E-3</v>
      </c>
      <c r="EF28">
        <v>0.41461502039175008</v>
      </c>
      <c r="EG28">
        <v>3.0276821019822351E-2</v>
      </c>
      <c r="EH28">
        <v>3.9213070617794159</v>
      </c>
      <c r="EI28">
        <v>9.8605355057673538E-2</v>
      </c>
      <c r="EJ28">
        <v>16.213894146057129</v>
      </c>
      <c r="EK28">
        <v>0</v>
      </c>
      <c r="EL28">
        <v>3.6889059847407483E-3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MIA</v>
      </c>
      <c r="EA29" t="str">
        <v>Miami Dolphins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MIA</v>
      </c>
      <c r="EA30" t="str">
        <v>Miami Dolphins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4.1400858122868983E-3</v>
      </c>
      <c r="H31" s="5">
        <v>0.15156662100531432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4.001852975252072E-3</v>
      </c>
      <c r="R31" s="5">
        <f t="shared" si="1"/>
        <v>0.15054701932653705</v>
      </c>
      <c r="S31" s="5"/>
      <c r="T31" s="5">
        <f t="shared" si="6"/>
        <v>6.6170448855482137E-6</v>
      </c>
      <c r="U31" s="5">
        <f t="shared" si="6"/>
        <v>4.0650240930266103E-3</v>
      </c>
      <c r="V31" s="5">
        <f t="shared" si="6"/>
        <v>0.12778571241112735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3.2</v>
      </c>
      <c r="AU31" s="13">
        <v>6.6666666666666666E-2</v>
      </c>
      <c r="AV31" s="13">
        <v>0</v>
      </c>
      <c r="AW31" s="13">
        <v>2.0833333333333332E-2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3.31609756097561</v>
      </c>
      <c r="BI31" s="13">
        <f t="shared" si="13"/>
        <v>6.9268292682926821E-2</v>
      </c>
      <c r="BJ31" s="13">
        <f t="shared" si="14"/>
        <v>9.7560975609756076E-4</v>
      </c>
      <c r="BK31" s="13">
        <f t="shared" si="15"/>
        <v>2.0875279642058164E-2</v>
      </c>
      <c r="BL31" s="55" cm="1">
        <f t="array" ref="BL31:BQ31">_xlfn.XLOOKUP(CR31,Receiving[Player Name],Receiving[[Rep Conv %]:[Yards per Target]],{0,0,0,0,0,0})</f>
        <v>0.71084337349397586</v>
      </c>
      <c r="BM31" s="13">
        <v>10.432203389830509</v>
      </c>
      <c r="BN31" s="13">
        <v>6.0240963855421686E-2</v>
      </c>
      <c r="BO31" s="13">
        <v>8.4745762711864406E-3</v>
      </c>
      <c r="BP31" s="13">
        <v>8.1234768480909821E-3</v>
      </c>
      <c r="BQ31" s="13">
        <v>7.4156626506024095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0.70933228883275035</v>
      </c>
      <c r="CG31" s="13">
        <f>IF($CE31=1,BT31,BZ31*BM31+(1-BZ31)*BT31)</f>
        <v>10.455935477797469</v>
      </c>
      <c r="CH31" s="13">
        <f>IF($CE31=1,BU31,CA31*BN31+(1-CA31)*BU31)</f>
        <v>5.9257190050524683E-2</v>
      </c>
      <c r="CI31" s="13">
        <f>IF($CE31=1,BV31,CB31*BO31+(1-CB31)*BV31)</f>
        <v>8.31535819973068E-3</v>
      </c>
      <c r="CJ31" s="13">
        <f>IF($CE31=1,BW31,CC31*BP31+(1-CC31)*BW31)</f>
        <v>7.9901310305370184E-3</v>
      </c>
      <c r="CK31" s="13">
        <f>IF($CE31=1,BX31,CD31*BQ31+(1-CD31)*BX31)</f>
        <v>6.8178297832721855</v>
      </c>
      <c r="CL31" s="56">
        <f>V31*$CS$3</f>
        <v>75.339449314955729</v>
      </c>
      <c r="CM31" s="10">
        <f t="shared" si="17"/>
        <v>53.440704021976529</v>
      </c>
      <c r="CN31" s="5">
        <f t="shared" si="18"/>
        <v>0.13422882863796642</v>
      </c>
      <c r="CO31" s="19">
        <f t="shared" si="19"/>
        <v>53.267377220169244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Jonnu Smith</v>
      </c>
      <c r="CS31" s="10">
        <f>T31*$CS$3</f>
        <v>3.9012539693454493E-3</v>
      </c>
      <c r="CT31" s="18">
        <f>AO31</f>
        <v>0.52631578947368418</v>
      </c>
      <c r="CU31" s="20">
        <f t="shared" si="20"/>
        <v>2.0532915628133945E-3</v>
      </c>
      <c r="CV31" s="21">
        <f t="shared" si="21"/>
        <v>7.1578947368421053</v>
      </c>
      <c r="CW31" s="10">
        <f t="shared" si="22"/>
        <v>2.7924765254262164E-2</v>
      </c>
      <c r="CX31" s="10">
        <f>CS31*AC31</f>
        <v>1.7732972587933862E-4</v>
      </c>
      <c r="CY31" s="19">
        <f>AA31*CS31</f>
        <v>0</v>
      </c>
      <c r="CZ31" s="13" t="str">
        <f>""</f>
        <v/>
      </c>
      <c r="DA31" s="10">
        <f>$CS$4*U31</f>
        <v>1.7798110193656274</v>
      </c>
      <c r="DB31" s="5">
        <f t="shared" si="23"/>
        <v>4.0650240930266103E-3</v>
      </c>
      <c r="DC31" s="77">
        <f t="shared" si="5"/>
        <v>3.31609756097561</v>
      </c>
      <c r="DD31" s="10">
        <f>DC31*DA31</f>
        <v>5.9020269803158714</v>
      </c>
      <c r="DE31" s="22">
        <f>AX31*DD31</f>
        <v>0.12866978250925595</v>
      </c>
      <c r="DF31" s="19">
        <f>DA31*BJ31</f>
        <v>1.7364009945030508E-3</v>
      </c>
      <c r="DG31" s="13" t="str">
        <f>""</f>
        <v/>
      </c>
      <c r="DH31" s="20">
        <f>V31*$CS$3</f>
        <v>75.339449314955729</v>
      </c>
      <c r="DI31" s="5">
        <f t="shared" si="24"/>
        <v>0.12778571241112738</v>
      </c>
      <c r="DJ31" s="20">
        <f>CO31</f>
        <v>53.267377220169244</v>
      </c>
      <c r="DK31" s="77">
        <v>6.8178297832721855</v>
      </c>
      <c r="DL31" s="77">
        <f>BO31</f>
        <v>8.4745762711864406E-3</v>
      </c>
      <c r="DM31" s="10">
        <f>DK31*DH31</f>
        <v>513.65154139483047</v>
      </c>
      <c r="DN31" s="19">
        <f>BR31*DM31</f>
        <v>3.7189777218769584</v>
      </c>
      <c r="DO31" s="19">
        <f>DL31*DJ31</f>
        <v>0.4514184510183834</v>
      </c>
      <c r="DP31" s="13" t="str">
        <f>""</f>
        <v/>
      </c>
      <c r="DQ31" s="10">
        <f>CW31*(1/25)+CX31*4-CY31</f>
        <v>1.8263095136878411E-3</v>
      </c>
      <c r="DR31" s="10">
        <f>DN31*6+DM31*0.1+DJ31*1-DO31*2</f>
        <v>126.04356078887727</v>
      </c>
      <c r="DS31" s="10">
        <f>DD31*0.1+DE31*6-DF31*2</f>
        <v>1.3587485910981167</v>
      </c>
      <c r="DT31" s="33">
        <f t="shared" si="25"/>
        <v>127.40413568948908</v>
      </c>
      <c r="DZ31" t="str">
        <v>MIA</v>
      </c>
      <c r="EA31" t="str">
        <v>Miami Dolphins</v>
      </c>
      <c r="EB31" t="s">
        <v>351</v>
      </c>
      <c r="EC31" t="str">
        <v>Jonnu Smith</v>
      </c>
      <c r="ED31" s="10">
        <v>127.40413568948908</v>
      </c>
      <c r="EE31">
        <v>1.7732972587933862E-4</v>
      </c>
      <c r="EF31">
        <v>2.7924765254262164E-2</v>
      </c>
      <c r="EG31">
        <v>0.12866978250925595</v>
      </c>
      <c r="EH31">
        <v>5.9020269803158714</v>
      </c>
      <c r="EI31">
        <v>3.7189777218769584</v>
      </c>
      <c r="EJ31">
        <v>513.65154139483047</v>
      </c>
      <c r="EK31">
        <v>0</v>
      </c>
      <c r="EL31">
        <v>0.45315485201288647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3.308522442774108E-5</v>
      </c>
      <c r="U32" s="5">
        <f t="shared" si="6"/>
        <v>5.0559867044105782E-4</v>
      </c>
      <c r="V32" s="5">
        <f t="shared" si="6"/>
        <v>4.4061283061521878E-2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0.6428571428571429</v>
      </c>
      <c r="BM32" s="13">
        <v>8.2222222222222214</v>
      </c>
      <c r="BN32" s="13">
        <v>0</v>
      </c>
      <c r="BO32" s="13">
        <v>5.5555555555555552E-2</v>
      </c>
      <c r="BP32" s="13">
        <v>0</v>
      </c>
      <c r="BQ32" s="13">
        <v>5.2857142857142856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0.64956204856685296</v>
      </c>
      <c r="CG32" s="13">
        <f>IF($CE32=1,BT32,BZ32*BM32+(1-BZ32)*BT32)</f>
        <v>8.4023847889139542</v>
      </c>
      <c r="CH32" s="13">
        <f>IF($CE32=1,BU32,CA32*BN32+(1-CA32)*BU32)</f>
        <v>5.1933196064973671E-3</v>
      </c>
      <c r="CI32" s="13">
        <f>IF($CE32=1,BV32,CB32*BO32+(1-CB32)*BV32)</f>
        <v>5.0612310667096351E-2</v>
      </c>
      <c r="CJ32" s="13">
        <f>IF($CE32=1,BW32,CC32*BP32+(1-CC32)*BW32)</f>
        <v>7.298096707818928E-4</v>
      </c>
      <c r="CK32" s="13">
        <f>IF($CE32=1,BX32,CD32*BQ32+(1-CD32)*BX32)</f>
        <v>4.8980065374522352</v>
      </c>
      <c r="CL32" s="56">
        <f>V32*$CS$3</f>
        <v>25.977495757001265</v>
      </c>
      <c r="CM32" s="10">
        <f t="shared" si="17"/>
        <v>16.873995360554471</v>
      </c>
      <c r="CN32" s="5">
        <f t="shared" si="18"/>
        <v>4.2382986398500209E-2</v>
      </c>
      <c r="CO32" s="19">
        <f t="shared" si="19"/>
        <v>16.819267121039644</v>
      </c>
      <c r="CP32" s="65"/>
      <c r="CR32" t="str">
        <v>Julian Hill</v>
      </c>
      <c r="CS32" s="10">
        <f>T32*$CS$3</f>
        <v>1.9506269846727254E-2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8.8664862939669337E-4</v>
      </c>
      <c r="CY32" s="19">
        <f>AA32*CS32</f>
        <v>0</v>
      </c>
      <c r="CZ32" s="13" t="str">
        <f>""</f>
        <v/>
      </c>
      <c r="DA32" s="10">
        <f>$CS$4*U32</f>
        <v>0.22136894257805184</v>
      </c>
      <c r="DB32" s="5">
        <f t="shared" si="23"/>
        <v>5.0559867044105782E-4</v>
      </c>
      <c r="DC32" s="77">
        <f t="shared" si="5"/>
        <v>2.0810810810810811</v>
      </c>
      <c r="DD32" s="10">
        <f>DC32*DA32</f>
        <v>0.46068671833810793</v>
      </c>
      <c r="DE32" s="22">
        <f>AX32*DD32</f>
        <v>1.0043407129645954E-2</v>
      </c>
      <c r="DF32" s="19">
        <f>DA32*BJ32</f>
        <v>5.9829443940014014E-3</v>
      </c>
      <c r="DG32" s="13" t="str">
        <f>""</f>
        <v/>
      </c>
      <c r="DH32" s="20">
        <f>V32*$CS$3</f>
        <v>25.977495757001265</v>
      </c>
      <c r="DI32" s="5">
        <f t="shared" si="24"/>
        <v>4.4061283061521885E-2</v>
      </c>
      <c r="DJ32" s="20">
        <f>CO32</f>
        <v>16.819267121039644</v>
      </c>
      <c r="DK32" s="77">
        <v>4.8980065374522352</v>
      </c>
      <c r="DL32" s="77">
        <f>BO32</f>
        <v>5.5555555555555552E-2</v>
      </c>
      <c r="DM32" s="10">
        <f>DK32*DH32</f>
        <v>127.2379440444299</v>
      </c>
      <c r="DN32" s="19">
        <f>BR32*DM32</f>
        <v>0.92123753390030061</v>
      </c>
      <c r="DO32" s="19">
        <f>DL32*DJ32</f>
        <v>0.93440372894664681</v>
      </c>
      <c r="DP32" s="13" t="str">
        <f>""</f>
        <v/>
      </c>
      <c r="DQ32" s="10">
        <f>CW32*(1/25)+CX32*4-CY32</f>
        <v>3.5465945175867735E-3</v>
      </c>
      <c r="DR32" s="10">
        <f>DN32*6+DM32*0.1+DJ32*1-DO32*2</f>
        <v>33.201679270991143</v>
      </c>
      <c r="DS32" s="10">
        <f>DD32*0.1+DE32*6-DF32*2</f>
        <v>9.4363225823683727E-2</v>
      </c>
      <c r="DT32" s="33">
        <f t="shared" si="25"/>
        <v>33.299589091332415</v>
      </c>
      <c r="DZ32" t="str">
        <v>MIA</v>
      </c>
      <c r="EA32" t="str">
        <v>Miami Dolphins</v>
      </c>
      <c r="EB32" t="s">
        <v>351</v>
      </c>
      <c r="EC32" t="str">
        <v>Julian Hill</v>
      </c>
      <c r="ED32" s="10">
        <v>33.299589091332415</v>
      </c>
      <c r="EE32">
        <v>8.8664862939669337E-4</v>
      </c>
      <c r="EF32">
        <v>0</v>
      </c>
      <c r="EG32">
        <v>1.0043407129645954E-2</v>
      </c>
      <c r="EH32">
        <v>0.46068671833810793</v>
      </c>
      <c r="EI32">
        <v>0.92123753390030061</v>
      </c>
      <c r="EJ32">
        <v>127.2379440444299</v>
      </c>
      <c r="EK32">
        <v>0</v>
      </c>
      <c r="EL32">
        <v>0.94038667334064818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1.5516192850501513E-4</v>
      </c>
      <c r="V33" s="5">
        <f t="shared" si="6"/>
        <v>1.8698755146971269E-2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0.72164948453608246</v>
      </c>
      <c r="BM33" s="13">
        <v>10.342857142857143</v>
      </c>
      <c r="BN33" s="13">
        <v>3.0927835051546393E-2</v>
      </c>
      <c r="BO33" s="13">
        <v>4.2857142857142858E-2</v>
      </c>
      <c r="BP33" s="13">
        <v>4.1436464088397788E-3</v>
      </c>
      <c r="BQ33" s="13">
        <v>7.463917525773196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11.02434606394492</v>
      </c>
      <c r="CM33" s="10">
        <f t="shared" si="17"/>
        <v>7.6624419776667816</v>
      </c>
      <c r="CN33" s="5">
        <f t="shared" si="18"/>
        <v>1.9246015373331055E-2</v>
      </c>
      <c r="CO33" s="19">
        <f t="shared" si="19"/>
        <v>7.6375900116171458</v>
      </c>
      <c r="CP33" s="65"/>
      <c r="CR33" t="str">
        <v>Pharaoh Brown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6.7935368602854623E-2</v>
      </c>
      <c r="DB33" s="5">
        <f t="shared" si="23"/>
        <v>1.5516192850501513E-4</v>
      </c>
      <c r="DC33" s="77">
        <f t="shared" si="5"/>
        <v>4.7272727272727275</v>
      </c>
      <c r="DD33" s="10">
        <f>DC33*DA33</f>
        <v>0.32114901521349459</v>
      </c>
      <c r="DE33" s="22">
        <f>AX33*DD33</f>
        <v>7.0013529383036732E-3</v>
      </c>
      <c r="DF33" s="19">
        <f>DA33*BJ33</f>
        <v>0</v>
      </c>
      <c r="DG33" s="13" t="str">
        <f>""</f>
        <v/>
      </c>
      <c r="DH33" s="20">
        <f>V33*$CS$3</f>
        <v>11.02434606394492</v>
      </c>
      <c r="DI33" s="5">
        <f t="shared" si="24"/>
        <v>1.8698755146971273E-2</v>
      </c>
      <c r="DJ33" s="20">
        <f>CO33</f>
        <v>7.6375900116171458</v>
      </c>
      <c r="DK33" s="77">
        <v>1.4387510008006406</v>
      </c>
      <c r="DL33" s="77">
        <f>BO33</f>
        <v>4.2857142857142858E-2</v>
      </c>
      <c r="DM33" s="10">
        <f>DK33*DH33</f>
        <v>15.861288932673355</v>
      </c>
      <c r="DN33" s="19">
        <f>BR33*DM33</f>
        <v>0.11484007235855526</v>
      </c>
      <c r="DO33" s="19">
        <f>DL33*DJ33</f>
        <v>0.32732528621216339</v>
      </c>
      <c r="DP33" s="13" t="str">
        <f>""</f>
        <v/>
      </c>
      <c r="DQ33" s="10">
        <f>CW33*(1/25)+CX33*4-CY33</f>
        <v>0</v>
      </c>
      <c r="DR33" s="10">
        <f>DN33*6+DM33*0.1+DJ33*1-DO33*2</f>
        <v>9.2581087666114854</v>
      </c>
      <c r="DS33" s="10">
        <f>DD33*0.1+DE33*6-DF33*2</f>
        <v>7.4123019151171504E-2</v>
      </c>
      <c r="DT33" s="33">
        <f t="shared" si="25"/>
        <v>9.3322317857626569</v>
      </c>
      <c r="DZ33" t="str">
        <v>MIA</v>
      </c>
      <c r="EA33" t="str">
        <v>Miami Dolphins</v>
      </c>
      <c r="EB33" t="s">
        <v>351</v>
      </c>
      <c r="EC33" t="str">
        <v>Pharaoh Brown</v>
      </c>
      <c r="ED33" s="10">
        <v>9.3322317857626569</v>
      </c>
      <c r="EE33">
        <v>0</v>
      </c>
      <c r="EF33">
        <v>0</v>
      </c>
      <c r="EG33">
        <v>7.0013529383036732E-3</v>
      </c>
      <c r="EH33">
        <v>0.32114901521349459</v>
      </c>
      <c r="EI33">
        <v>0.11484007235855526</v>
      </c>
      <c r="EJ33">
        <v>15.861288932673355</v>
      </c>
      <c r="EK33">
        <v>0</v>
      </c>
      <c r="EL33">
        <v>0.32732528621216339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6.246778939812297E-5</v>
      </c>
      <c r="V34" s="5">
        <f t="shared" si="6"/>
        <v>7.2194626624101383E-3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0.42857142857142855</v>
      </c>
      <c r="BM34" s="13">
        <v>5.333333333333333</v>
      </c>
      <c r="BN34" s="13">
        <v>0</v>
      </c>
      <c r="BO34" s="13">
        <v>0</v>
      </c>
      <c r="BP34" s="13">
        <v>0</v>
      </c>
      <c r="BQ34" s="13">
        <v>2.2857142857142856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4.2564253160473138</v>
      </c>
      <c r="CM34" s="10">
        <f t="shared" si="17"/>
        <v>2.8617668082360663</v>
      </c>
      <c r="CN34" s="5">
        <f t="shared" si="18"/>
        <v>7.1879967439532951E-3</v>
      </c>
      <c r="CO34" s="19">
        <f t="shared" si="19"/>
        <v>2.8524851025125448</v>
      </c>
      <c r="CP34" s="65"/>
      <c r="CR34" t="str">
        <v>Tanner Conner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2.7350602944006402E-2</v>
      </c>
      <c r="DB34" s="5">
        <f t="shared" si="23"/>
        <v>6.246778939812297E-5</v>
      </c>
      <c r="DC34" s="77">
        <f t="shared" si="5"/>
        <v>8.6666666666666679</v>
      </c>
      <c r="DD34" s="10">
        <f>DC34*DA34</f>
        <v>0.23703855884805553</v>
      </c>
      <c r="DE34" s="22">
        <f>AX34*DD34</f>
        <v>5.1676652639860449E-3</v>
      </c>
      <c r="DF34" s="19">
        <f>DA34*BJ34</f>
        <v>0</v>
      </c>
      <c r="DG34" s="13" t="str">
        <f>""</f>
        <v/>
      </c>
      <c r="DH34" s="20">
        <f>V34*$CS$3</f>
        <v>4.2564253160473138</v>
      </c>
      <c r="DI34" s="5">
        <f t="shared" si="24"/>
        <v>7.2194626624101392E-3</v>
      </c>
      <c r="DJ34" s="20">
        <f>CO34</f>
        <v>2.8524851025125448</v>
      </c>
      <c r="DK34" s="77">
        <v>1.4873417721518989</v>
      </c>
      <c r="DL34" s="77">
        <f>BO34</f>
        <v>0</v>
      </c>
      <c r="DM34" s="10">
        <f>DK34*DH34</f>
        <v>6.3307591726020176</v>
      </c>
      <c r="DN34" s="19">
        <f>BR34*DM34</f>
        <v>4.5836428839561273E-2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3.7605795928101142</v>
      </c>
      <c r="DS34" s="10">
        <f>DD34*0.1+DE34*6-DF34*2</f>
        <v>5.4709847468721824E-2</v>
      </c>
      <c r="DT34" s="33">
        <f t="shared" si="25"/>
        <v>3.815289440278836</v>
      </c>
      <c r="DZ34" t="str">
        <v>MIA</v>
      </c>
      <c r="EA34" t="str">
        <v>Miami Dolphins</v>
      </c>
      <c r="EB34" t="s">
        <v>351</v>
      </c>
      <c r="EC34" t="str">
        <v>Tanner Conner</v>
      </c>
      <c r="ED34" s="10">
        <v>3.815289440278836</v>
      </c>
      <c r="EE34">
        <v>0</v>
      </c>
      <c r="EF34">
        <v>0</v>
      </c>
      <c r="EG34">
        <v>5.1676652639860449E-3</v>
      </c>
      <c r="EH34">
        <v>0.23703855884805553</v>
      </c>
      <c r="EI34">
        <v>4.5836428839561273E-2</v>
      </c>
      <c r="EJ34">
        <v>6.3307591726020176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8.8227265140642861E-5</v>
      </c>
      <c r="U35" s="5">
        <f t="shared" si="6"/>
        <v>2.8211259728184573E-4</v>
      </c>
      <c r="V35" s="5">
        <f t="shared" si="6"/>
        <v>4.214243647481004E-3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2.4846188958807418</v>
      </c>
      <c r="CM35" s="10">
        <f t="shared" si="17"/>
        <v>1.5643896751841708</v>
      </c>
      <c r="CN35" s="5">
        <f t="shared" si="18"/>
        <v>3.9293306006400472E-3</v>
      </c>
      <c r="CO35" s="19">
        <f t="shared" si="19"/>
        <v>1.5593158150219151</v>
      </c>
      <c r="CP35" s="65"/>
      <c r="CR35" t="str">
        <v>All Other</v>
      </c>
      <c r="CS35" s="10">
        <f>T35*$CS$3</f>
        <v>5.2016719591272666E-2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2.3643963450578486E-3</v>
      </c>
      <c r="CY35" s="19">
        <f>AA35*CS35</f>
        <v>0</v>
      </c>
      <c r="CZ35" s="13" t="str">
        <f>""</f>
        <v/>
      </c>
      <c r="DA35" s="10">
        <f>$CS$4*U35</f>
        <v>0.12351885200519024</v>
      </c>
      <c r="DB35" s="5">
        <f t="shared" si="23"/>
        <v>2.8211259728184573E-4</v>
      </c>
      <c r="DC35" s="77">
        <f t="shared" si="5"/>
        <v>1.5</v>
      </c>
      <c r="DD35" s="10">
        <f>DC35*DA35</f>
        <v>0.18527827800778535</v>
      </c>
      <c r="DE35" s="22">
        <f>AX35*DD35</f>
        <v>4.0392420797905806E-3</v>
      </c>
      <c r="DF35" s="19">
        <f>DA35*BJ35</f>
        <v>0</v>
      </c>
      <c r="DG35" s="13" t="str">
        <f>""</f>
        <v/>
      </c>
      <c r="DH35" s="20">
        <f>V35*$CS$3</f>
        <v>2.4846188958807418</v>
      </c>
      <c r="DI35" s="5">
        <f t="shared" si="24"/>
        <v>4.2142436474810049E-3</v>
      </c>
      <c r="DJ35" s="20">
        <f>CO35</f>
        <v>1.5593158150219151</v>
      </c>
      <c r="DK35" s="77">
        <v>1.588235294117647</v>
      </c>
      <c r="DL35" s="77">
        <f>BO35</f>
        <v>0</v>
      </c>
      <c r="DM35" s="10">
        <f>DK35*DH35</f>
        <v>3.946159422869413</v>
      </c>
      <c r="DN35" s="19">
        <f>BR35*DM35</f>
        <v>2.8571274099118051E-2</v>
      </c>
      <c r="DO35" s="19">
        <f>DL35*DJ35</f>
        <v>0</v>
      </c>
      <c r="DP35" s="13" t="str">
        <f>""</f>
        <v/>
      </c>
      <c r="DQ35" s="10">
        <f>CW35*(1/25)+CX35*4-CY35</f>
        <v>9.4575853802313942E-3</v>
      </c>
      <c r="DR35" s="10">
        <f>DN35*6+DM35*0.1+DJ35*1-DO35*2</f>
        <v>2.1253594019035646</v>
      </c>
      <c r="DS35" s="10">
        <f>DD35*0.1+DE35*6-DF35*2</f>
        <v>4.2763280279522017E-2</v>
      </c>
      <c r="DT35" s="33">
        <f t="shared" si="25"/>
        <v>2.177580267563318</v>
      </c>
      <c r="DZ35" t="str">
        <v>MIA</v>
      </c>
      <c r="EA35" t="str">
        <v>Miami Dolphins</v>
      </c>
      <c r="EB35" t="s">
        <v>351</v>
      </c>
      <c r="EC35" t="str">
        <v>All Other</v>
      </c>
      <c r="ED35" s="10">
        <v>2.177580267563318</v>
      </c>
      <c r="EE35">
        <v>2.3643963450578486E-3</v>
      </c>
      <c r="EF35">
        <v>0</v>
      </c>
      <c r="EG35">
        <v>4.0392420797905806E-3</v>
      </c>
      <c r="EH35">
        <v>0.18527827800778535</v>
      </c>
      <c r="EI35">
        <v>2.8571274099118051E-2</v>
      </c>
      <c r="EJ35">
        <v>3.946159422869413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9" priority="1">
      <formula>$CR10=""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AFDE7-732E-4EDB-8362-C24FF52B8BCC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209</v>
      </c>
      <c r="CV1" s="115" t="e" vm="25">
        <f>_xlfn.IMAGE(_xlfn.XLOOKUP(CS1,Teams[team_abbr],Teams[team_logo_wikipedia]))</f>
        <v>#VALUE!</v>
      </c>
      <c r="CW1" s="115"/>
      <c r="CX1" s="115"/>
      <c r="CY1" s="116" t="e" vm="26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Las Vegas Raiders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597.88235294117635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423.77647058823527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38.929411764705883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0.68147032164016907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0.95367605286463242</v>
      </c>
      <c r="G10" s="5">
        <v>0.1459823752993856</v>
      </c>
      <c r="H10" s="5">
        <v>7.6103500761035003E-4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0.95449225022140083</v>
      </c>
      <c r="Q10" s="5">
        <f t="shared" si="1"/>
        <v>0.14454450003418542</v>
      </c>
      <c r="R10" s="5">
        <f t="shared" si="1"/>
        <v>7.4614124431183907E-4</v>
      </c>
      <c r="S10" s="5"/>
      <c r="T10" s="5">
        <f>P10/SUM(P$10:P$35)</f>
        <v>0.96163481514229121</v>
      </c>
      <c r="U10" s="5">
        <f>Q10/SUM(Q$10:Q$35)</f>
        <v>0.14766244365179165</v>
      </c>
      <c r="V10" s="5">
        <f>R10/SUM(R$10:R$35)</f>
        <v>6.6257993370425448E-4</v>
      </c>
      <c r="X10" s="5" cm="1">
        <f t="array" ref="X10:AB10">_xlfn.XLOOKUP(CR10,passingRates[Player Name],passingRates[[Comp. %]:[Yds per Att]],{0,0,0,0,0})</f>
        <v>0.6855381165919282</v>
      </c>
      <c r="Y10" s="13">
        <v>10.804578904333606</v>
      </c>
      <c r="Z10" s="13">
        <v>6.377759607522486E-2</v>
      </c>
      <c r="AA10" s="13">
        <v>2.0739910313901346E-2</v>
      </c>
      <c r="AB10" s="13">
        <v>7.4069506726457401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0.6839973693220629</v>
      </c>
      <c r="AP10" s="52">
        <f>IF($AN10,AE10,Y10*AJ10+(1-AJ10)*AE10)</f>
        <v>10.817282974957076</v>
      </c>
      <c r="AQ10" s="52">
        <f>IF($AN10,AF10,Z10*AK10+(1-AK10)*AF10)</f>
        <v>6.4149126251792851E-2</v>
      </c>
      <c r="AR10" s="52">
        <f>IF($AN10,AG10,AA10*AL10+(1-AL10)*AG10)</f>
        <v>2.0767119559336369E-2</v>
      </c>
      <c r="AS10" s="52">
        <f>IF($AN10,AH10,AB10*AM10+(1-AM10)*AH10)</f>
        <v>7.3986211966025213</v>
      </c>
      <c r="AT10" s="56" cm="1">
        <f t="array" ref="AT10:AW10">_xlfn.XLOOKUP(CR10,rushingRates[player_display_name],rushingRates[[Yards per Carry]:[TD per Yard]],{0,0,0,0})</f>
        <v>4.9768786127167628</v>
      </c>
      <c r="AU10" s="13">
        <v>2.8901734104046242E-2</v>
      </c>
      <c r="AV10" s="13">
        <v>1.7341040462427744E-2</v>
      </c>
      <c r="AW10" s="13">
        <v>5.8072009291521487E-3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4.9574356460469557</v>
      </c>
      <c r="BI10" s="13">
        <f>IF($BG10=1,AZ10,AU10*BD10+(1-BD10)*AZ10)</f>
        <v>2.9941155087620609E-2</v>
      </c>
      <c r="BJ10" s="13">
        <f>IF($BG10=1,BA10,AV10*BE10+(1-BE10)*BA10)</f>
        <v>1.7254341893517971E-2</v>
      </c>
      <c r="BK10" s="13">
        <f>IF($BG10=1,BB10,AW10*BF10+(1-BF10)*BB10)</f>
        <v>6.0583616430747314E-3</v>
      </c>
      <c r="BL10" s="55" cm="1">
        <f t="array" ref="BL10:BQ10">_xlfn.XLOOKUP(CR10,Receiving[Player Name],Receiving[[Rep Conv %]:[Yards per Target]],{0,0,0,0,0,0})</f>
        <v>1</v>
      </c>
      <c r="BM10" s="13">
        <v>-2</v>
      </c>
      <c r="BN10" s="13">
        <v>0</v>
      </c>
      <c r="BO10" s="13">
        <v>0</v>
      </c>
      <c r="BP10" s="13">
        <v>0</v>
      </c>
      <c r="BQ10" s="13">
        <v>-2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-1.6899999999999997</v>
      </c>
      <c r="CH10" s="13">
        <f>IF($CE10=1,BU10,CA10*BN10+(1-CA10)*BU10)</f>
        <v>6.410256410256417E-3</v>
      </c>
      <c r="CI10" s="13">
        <f>IF($CE10=1,BV10,CB10*BO10+(1-CB10)*BV10)</f>
        <v>0</v>
      </c>
      <c r="CJ10" s="13">
        <f>IF($CE10=1,BW10,CC10*BP10+(1-CC10)*BW10)</f>
        <v>1.9841269841269858E-3</v>
      </c>
      <c r="CK10" s="13">
        <f>IF($CE10=1,BX10,CD10*BQ10+(1-CD10)*BX10)</f>
        <v>-1.835</v>
      </c>
      <c r="CL10" s="56">
        <f>V10*$CS$3</f>
        <v>0.39614484977470832</v>
      </c>
      <c r="CM10" s="10">
        <f>CL10*CF10</f>
        <v>0.39157394766192322</v>
      </c>
      <c r="CN10" s="5">
        <f>CM10/SUM($CM$10:$CM$35)</f>
        <v>9.686239602914019E-4</v>
      </c>
      <c r="CO10" s="19">
        <f>CN10*(SUM($CU$10:$CU$35))</f>
        <v>0.39465525462891393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Geno Smith</v>
      </c>
      <c r="CS10" s="10">
        <f>T10*$CS$3</f>
        <v>574.94448594742619</v>
      </c>
      <c r="CT10" s="18">
        <f>AO10</f>
        <v>0.6839973693220629</v>
      </c>
      <c r="CU10" s="20">
        <f>CT10*CS10</f>
        <v>393.26051589426527</v>
      </c>
      <c r="CV10" s="21">
        <f>AS10</f>
        <v>7.3986211966025213</v>
      </c>
      <c r="CW10" s="10">
        <f>CV10*CS10</f>
        <v>4253.7964606003679</v>
      </c>
      <c r="CX10" s="22">
        <f>CS10*AC10</f>
        <v>25.351683225372927</v>
      </c>
      <c r="CY10" s="19">
        <f>AA10*CS10</f>
        <v>11.924297074021732</v>
      </c>
      <c r="CZ10" s="13" t="str">
        <f>""</f>
        <v/>
      </c>
      <c r="DA10" s="10">
        <f>$CS$4*U10</f>
        <v>62.575869209190436</v>
      </c>
      <c r="DB10" s="5">
        <f>DA10/SUM($DA$10:$DA$35)</f>
        <v>0.14766244365179171</v>
      </c>
      <c r="DC10" s="77">
        <f t="shared" ref="DC10:DC35" si="5">BH10</f>
        <v>4.9574356460469557</v>
      </c>
      <c r="DD10" s="10">
        <f>DC10*DA10</f>
        <v>310.21584460001282</v>
      </c>
      <c r="DE10" s="22">
        <f>AX10*DD10</f>
        <v>3.3870549710813989</v>
      </c>
      <c r="DF10" s="19">
        <f>DA10*BJ10</f>
        <v>1.0797054416194358</v>
      </c>
      <c r="DG10" s="13" t="str">
        <f>""</f>
        <v/>
      </c>
      <c r="DH10" s="20">
        <f>V10*$CS$3</f>
        <v>0.39614484977470832</v>
      </c>
      <c r="DI10" s="5">
        <f>DH10/SUM($DH$10:$DH$35)</f>
        <v>6.6257993370425459E-4</v>
      </c>
      <c r="DJ10" s="20">
        <f>CO10</f>
        <v>0.39465525462891393</v>
      </c>
      <c r="DK10" s="77" cm="1">
        <f t="array" ref="DK10:DK35">CK10:CK35</f>
        <v>-1.835</v>
      </c>
      <c r="DL10" s="77">
        <f>CI10</f>
        <v>0</v>
      </c>
      <c r="DM10" s="10">
        <f>DK10*DH10</f>
        <v>-0.72692579933658974</v>
      </c>
      <c r="DN10" s="19">
        <f>BR10*DM10</f>
        <v>-2.1310528319313706E-2</v>
      </c>
      <c r="DO10" s="19">
        <f>DL10*DJ10</f>
        <v>0</v>
      </c>
      <c r="DP10" s="13" t="str">
        <f>""</f>
        <v/>
      </c>
      <c r="DQ10" s="10">
        <f>CW10*(1/25)+CX10*4-CY10</f>
        <v>259.63429425148468</v>
      </c>
      <c r="DR10" s="10">
        <f>DN10*6+DM10*0.1+DJ10*1-DO10*2</f>
        <v>0.19409950477937271</v>
      </c>
      <c r="DS10" s="10">
        <f>DD10*0.1+DE10*6-DF10*2</f>
        <v>49.184503403250808</v>
      </c>
      <c r="DT10" s="33">
        <f>SUM(DQ10:DS10)</f>
        <v>309.01289715951486</v>
      </c>
      <c r="DZ10" t="str" cm="1">
        <f t="array" ref="DZ10:DZ35">_xlfn.EXPAND(CS1,ROWS($CS$10:$CS$35),,CS1)</f>
        <v>LV</v>
      </c>
      <c r="EA10" t="str" cm="1">
        <f t="array" ref="EA10:EA35">_xlfn.EXPAND(CS2,ROWS($CS$10:$CS$35),,CS2)</f>
        <v>Las Vegas Raiders</v>
      </c>
      <c r="EB10" t="s">
        <v>348</v>
      </c>
      <c r="EC10" t="str" cm="1">
        <f t="array" ref="EC10:EC35">CR10:CR35</f>
        <v>Geno Smith</v>
      </c>
      <c r="ED10" s="10" cm="1">
        <f t="array" ref="ED10:ED35">DT10:DT35</f>
        <v>309.01289715951486</v>
      </c>
      <c r="EE10" s="22" cm="1">
        <f t="array" ref="EE10:EE35">CX10:CX35</f>
        <v>25.351683225372927</v>
      </c>
      <c r="EF10" s="10" cm="1">
        <f t="array" ref="EF10:EF35">CW10:CW35</f>
        <v>4253.7964606003679</v>
      </c>
      <c r="EG10" s="10" cm="1">
        <f t="array" ref="EG10:EG35">DE10:DE35</f>
        <v>3.3870549710813989</v>
      </c>
      <c r="EH10" s="10" cm="1">
        <f t="array" ref="EH10:EH35">DD10:DD35</f>
        <v>310.21584460001282</v>
      </c>
      <c r="EI10" s="19" cm="1">
        <f t="array" ref="EI10:EI35">DN10:DN35</f>
        <v>-2.1310528319313706E-2</v>
      </c>
      <c r="EJ10" s="10" cm="1">
        <f t="array" ref="EJ10:EJ35">DM10:DM35</f>
        <v>-0.72692579933658974</v>
      </c>
      <c r="EK10" s="19" cm="1">
        <f t="array" ref="EK10:EK35">CY10:CY35</f>
        <v>11.924297074021732</v>
      </c>
      <c r="EL10" s="19" cm="1">
        <f t="array" ref="EL10:EL35">DF10:DF35+DO10:DO35</f>
        <v>1.0797054416194358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0.50446204122674709</v>
      </c>
      <c r="G11" s="5">
        <v>5.607612344434669E-2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2.4844620412267471E-2</v>
      </c>
      <c r="Q11" s="5">
        <f t="shared" si="1"/>
        <v>2.9044317295947197E-2</v>
      </c>
      <c r="R11" s="5">
        <f t="shared" si="1"/>
        <v>4.0480251615986561E-4</v>
      </c>
      <c r="S11" s="5"/>
      <c r="T11" s="5">
        <f t="shared" ref="T11:V35" si="6">P11/SUM(P$10:P$35)</f>
        <v>2.5030535294434757E-2</v>
      </c>
      <c r="U11" s="5">
        <f t="shared" si="6"/>
        <v>2.9670827081647876E-2</v>
      </c>
      <c r="V11" s="5">
        <f t="shared" si="6"/>
        <v>3.5946816553197126E-4</v>
      </c>
      <c r="X11" s="5" cm="1">
        <f t="array" ref="X11:AB11">_xlfn.XLOOKUP(CR11,passingRates[Player Name],passingRates[[Comp. %]:[Yds per Att]],{0,0,0,0,0})</f>
        <v>0.62627986348122866</v>
      </c>
      <c r="Y11" s="13">
        <v>10.435967302452315</v>
      </c>
      <c r="Z11" s="13">
        <v>5.4495912806539509E-2</v>
      </c>
      <c r="AA11" s="13">
        <v>1.877133105802048E-2</v>
      </c>
      <c r="AB11" s="13">
        <v>6.5358361774744029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0.6264895289450747</v>
      </c>
      <c r="AP11" s="52">
        <f>IF($AN11,AE11,Y11*AJ11+(1-AJ11)*AE11)</f>
        <v>10.453159673024523</v>
      </c>
      <c r="AQ11" s="52">
        <f>IF($AN11,AF11,Z11*AK11+(1-AK11)*AF11)</f>
        <v>5.4641387699493969E-2</v>
      </c>
      <c r="AR11" s="52">
        <f>IF($AN11,AG11,AA11*AL11+(1-AL11)*AG11)</f>
        <v>2.7064204957358246E-2</v>
      </c>
      <c r="AS11" s="52">
        <f>IF($AN11,AH11,AB11*AM11+(1-AM11)*AH11)</f>
        <v>6.5487951159513553</v>
      </c>
      <c r="AT11" s="56" cm="1">
        <f t="array" ref="AT11:AW11">_xlfn.XLOOKUP(CR11,rushingRates[player_display_name],rushingRates[[Yards per Carry]:[TD per Yard]],{0,0,0,0})</f>
        <v>1.0789473684210527</v>
      </c>
      <c r="AU11" s="13">
        <v>5.2631578947368418E-2</v>
      </c>
      <c r="AV11" s="13">
        <v>5.2631578947368418E-2</v>
      </c>
      <c r="AW11" s="13">
        <v>4.878048780487805E-2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3.7926644736842103</v>
      </c>
      <c r="BI11" s="13">
        <f t="shared" ref="BI11:BI35" si="13">IF($BG11=1,AZ11,AU11*BD11+(1-BD11)*AZ11)</f>
        <v>4.9276315789473682E-2</v>
      </c>
      <c r="BJ11" s="13">
        <f t="shared" ref="BJ11:BJ35" si="14">IF($BG11=1,BA11,AV11*BE11+(1-BE11)*BA11)</f>
        <v>1.5995065789473684E-2</v>
      </c>
      <c r="BK11" s="13">
        <f t="shared" ref="BK11:BK35" si="15">IF($BG11=1,BB11,AW11*BF11+(1-BF11)*BB11)</f>
        <v>1.3249331898375998E-2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0.21491967261570324</v>
      </c>
      <c r="CM11" s="10">
        <f t="shared" ref="CM11:CM35" si="17">CL11*CF11</f>
        <v>0.1453868373576816</v>
      </c>
      <c r="CN11" s="5">
        <f t="shared" ref="CN11:CN35" si="18">CM11/SUM($CM$10:$CM$35)</f>
        <v>3.5963877325471358E-4</v>
      </c>
      <c r="CO11" s="19">
        <f t="shared" ref="CO11:CO35" si="19">CN11*(SUM($CU$10:$CU$35))</f>
        <v>0.14653089067770927</v>
      </c>
      <c r="CP11" s="65"/>
      <c r="CR11" t="str">
        <v>Aidan O'Connell</v>
      </c>
      <c r="CS11" s="10">
        <f>T11*$CS$3</f>
        <v>14.965315337213813</v>
      </c>
      <c r="CT11" s="18">
        <f>AO11</f>
        <v>0.6264895289450747</v>
      </c>
      <c r="CU11" s="20">
        <f t="shared" ref="CU11:CU35" si="20">CT11*CS11</f>
        <v>9.3756133561255837</v>
      </c>
      <c r="CV11" s="21">
        <f t="shared" ref="CV11:CV35" si="21">AS11</f>
        <v>6.5487951159513553</v>
      </c>
      <c r="CW11" s="10">
        <f t="shared" ref="CW11:CW35" si="22">CV11*CS11</f>
        <v>98.004783989017724</v>
      </c>
      <c r="CX11" s="10">
        <f>CS11*AC11</f>
        <v>0.65988272445411733</v>
      </c>
      <c r="CY11" s="19">
        <f>AA11*CS11</f>
        <v>0.28091888858251185</v>
      </c>
      <c r="CZ11" s="13" t="str">
        <f>""</f>
        <v/>
      </c>
      <c r="DA11" s="10">
        <f>$CS$4*U11</f>
        <v>12.573798380094566</v>
      </c>
      <c r="DB11" s="5">
        <f t="shared" ref="DB11:DB35" si="23">DA11/SUM($DA$10:$DA$35)</f>
        <v>2.9670827081647883E-2</v>
      </c>
      <c r="DC11" s="77">
        <f t="shared" si="5"/>
        <v>3.7926644736842103</v>
      </c>
      <c r="DD11" s="10">
        <f>DC11*DA11</f>
        <v>47.688198415452732</v>
      </c>
      <c r="DE11" s="22">
        <f>AX11*DD11</f>
        <v>0.52067794832736469</v>
      </c>
      <c r="DF11" s="19">
        <f>DA11*BJ11</f>
        <v>0.20111873231319022</v>
      </c>
      <c r="DG11" s="13" t="str">
        <f>""</f>
        <v/>
      </c>
      <c r="DH11" s="20">
        <f>V11*$CS$3</f>
        <v>0.21491967261570324</v>
      </c>
      <c r="DI11" s="5">
        <f t="shared" ref="DI11:DI35" si="24">DH11/SUM($DH$10:$DH$35)</f>
        <v>3.5946816553197132E-4</v>
      </c>
      <c r="DJ11" s="20">
        <f>CO11</f>
        <v>0.14653089067770927</v>
      </c>
      <c r="DK11" s="77">
        <v>1.4782608695652175</v>
      </c>
      <c r="DL11" s="77">
        <f>BO11</f>
        <v>0</v>
      </c>
      <c r="DM11" s="10">
        <f>DK11*DH11</f>
        <v>0.31770734212756135</v>
      </c>
      <c r="DN11" s="19">
        <f>BR11*DM11</f>
        <v>9.3138960232835577E-3</v>
      </c>
      <c r="DO11" s="19">
        <f>DL11*DJ11</f>
        <v>0</v>
      </c>
      <c r="DP11" s="13" t="str">
        <f>""</f>
        <v/>
      </c>
      <c r="DQ11" s="10">
        <f>CW11*(1/25)+CX11*4-CY11</f>
        <v>6.2788033687946658</v>
      </c>
      <c r="DR11" s="10">
        <f>DN11*6+DM11*0.1+DJ11*1-DO11*2</f>
        <v>0.23418500103016676</v>
      </c>
      <c r="DS11" s="10">
        <f>DD11*0.1+DE11*6-DF11*2</f>
        <v>7.4906500668830809</v>
      </c>
      <c r="DT11" s="33">
        <f t="shared" ref="DT11:DT35" si="25">SUM(DQ11:DS11)</f>
        <v>14.003638436707913</v>
      </c>
      <c r="DZ11" t="str">
        <v>LV</v>
      </c>
      <c r="EA11" t="str">
        <v>Las Vegas Raiders</v>
      </c>
      <c r="EB11" t="s">
        <v>348</v>
      </c>
      <c r="EC11" t="str">
        <v>Aidan O'Connell</v>
      </c>
      <c r="ED11" s="10">
        <v>14.003638436707913</v>
      </c>
      <c r="EE11">
        <v>0.65988272445411733</v>
      </c>
      <c r="EF11">
        <v>98.004783989017724</v>
      </c>
      <c r="EG11">
        <v>0.52067794832736469</v>
      </c>
      <c r="EH11">
        <v>47.688198415452732</v>
      </c>
      <c r="EI11">
        <v>9.3138960232835577E-3</v>
      </c>
      <c r="EJ11">
        <v>0.31770734212756135</v>
      </c>
      <c r="EK11">
        <v>0.28091888858251185</v>
      </c>
      <c r="EL11">
        <v>0.20111873231319022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3.3582770138407226E-3</v>
      </c>
      <c r="U12" s="5">
        <f t="shared" si="6"/>
        <v>1.3163236169077925E-2</v>
      </c>
      <c r="V12" s="5">
        <f t="shared" si="6"/>
        <v>2.2801934349075595E-5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1.3632874160235547E-2</v>
      </c>
      <c r="CM12" s="10">
        <f t="shared" si="17"/>
        <v>1.3632874160235547E-2</v>
      </c>
      <c r="CN12" s="5">
        <f t="shared" si="18"/>
        <v>3.3723205126615592E-5</v>
      </c>
      <c r="CO12" s="19">
        <f t="shared" si="19"/>
        <v>1.3740151649917544E-2</v>
      </c>
      <c r="CP12" s="65"/>
      <c r="CR12" t="str">
        <v>Carter Bradley</v>
      </c>
      <c r="CS12" s="10">
        <f>T12*$CS$3</f>
        <v>2.0078545628633586</v>
      </c>
      <c r="CT12" s="18">
        <f>AO12</f>
        <v>0.60354446997046274</v>
      </c>
      <c r="CU12" s="20">
        <f t="shared" si="20"/>
        <v>1.2118295179211409</v>
      </c>
      <c r="CV12" s="21">
        <f t="shared" si="21"/>
        <v>6.2527075812274369</v>
      </c>
      <c r="CW12" s="10">
        <f t="shared" si="22"/>
        <v>12.554527447217824</v>
      </c>
      <c r="CX12" s="10">
        <f>CS12*AC12</f>
        <v>8.8534622184351375E-2</v>
      </c>
      <c r="CY12" s="19">
        <f>AA12*CS12</f>
        <v>0</v>
      </c>
      <c r="CZ12" s="13" t="str">
        <f>""</f>
        <v/>
      </c>
      <c r="DA12" s="10">
        <f>$CS$4*U12</f>
        <v>5.5782697652512461</v>
      </c>
      <c r="DB12" s="5">
        <f t="shared" si="23"/>
        <v>1.3163236169077929E-2</v>
      </c>
      <c r="DC12" s="77">
        <f t="shared" si="5"/>
        <v>3.9164785553047405</v>
      </c>
      <c r="DD12" s="10">
        <f>DC12*DA12</f>
        <v>21.847173911311316</v>
      </c>
      <c r="DE12" s="22">
        <f>AX12*DD12</f>
        <v>0.23853578174189685</v>
      </c>
      <c r="DF12" s="19">
        <f>DA12*BJ12</f>
        <v>6.2960155364009548E-2</v>
      </c>
      <c r="DG12" s="13" t="str">
        <f>""</f>
        <v/>
      </c>
      <c r="DH12" s="20">
        <f>V12*$CS$3</f>
        <v>1.3632874160235547E-2</v>
      </c>
      <c r="DI12" s="5">
        <f t="shared" si="24"/>
        <v>2.2801934349075599E-5</v>
      </c>
      <c r="DJ12" s="20">
        <f>CO12</f>
        <v>1.3740151649917544E-2</v>
      </c>
      <c r="DK12" s="77">
        <v>1</v>
      </c>
      <c r="DL12" s="77">
        <f>BO12</f>
        <v>0</v>
      </c>
      <c r="DM12" s="10">
        <f>DK12*DH12</f>
        <v>1.3632874160235547E-2</v>
      </c>
      <c r="DN12" s="19">
        <f>BR12*DM12</f>
        <v>3.9966080600039059E-4</v>
      </c>
      <c r="DO12" s="19">
        <f>DL12*DJ12</f>
        <v>0</v>
      </c>
      <c r="DP12" s="13" t="str">
        <f>""</f>
        <v/>
      </c>
      <c r="DQ12" s="10">
        <f>CW12*(1/25)+CX12*4-CY12</f>
        <v>0.85631958662611851</v>
      </c>
      <c r="DR12" s="10">
        <f>DN12*6+DM12*0.1+DJ12*1-DO12*2</f>
        <v>1.7501403901943442E-2</v>
      </c>
      <c r="DS12" s="10">
        <f>DD12*0.1+DE12*6-DF12*2</f>
        <v>3.4900117708544935</v>
      </c>
      <c r="DT12" s="33">
        <f t="shared" si="25"/>
        <v>4.3638327613825556</v>
      </c>
      <c r="DZ12" t="str">
        <v>LV</v>
      </c>
      <c r="EA12" t="str">
        <v>Las Vegas Raiders</v>
      </c>
      <c r="EB12" t="s">
        <v>348</v>
      </c>
      <c r="EC12" t="str">
        <v>Carter Bradley</v>
      </c>
      <c r="ED12" s="10">
        <v>4.3638327613825556</v>
      </c>
      <c r="EE12">
        <v>8.8534622184351375E-2</v>
      </c>
      <c r="EF12">
        <v>12.554527447217824</v>
      </c>
      <c r="EG12">
        <v>0.23853578174189685</v>
      </c>
      <c r="EH12">
        <v>21.847173911311316</v>
      </c>
      <c r="EI12">
        <v>3.9966080600039059E-4</v>
      </c>
      <c r="EJ12">
        <v>1.3632874160235547E-2</v>
      </c>
      <c r="EK12">
        <v>0</v>
      </c>
      <c r="EL12">
        <v>6.2960155364009548E-2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3.3582770138407226E-3</v>
      </c>
      <c r="U13" s="5">
        <f t="shared" si="6"/>
        <v>9.4060847368204192E-3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2.0078545628633586</v>
      </c>
      <c r="CT13" s="18">
        <f>AO13</f>
        <v>0.55531914893617018</v>
      </c>
      <c r="CU13" s="20">
        <f t="shared" si="20"/>
        <v>1.1150000870368864</v>
      </c>
      <c r="CV13" s="21">
        <f t="shared" si="21"/>
        <v>6.3808510638297875</v>
      </c>
      <c r="CW13" s="10">
        <f t="shared" si="22"/>
        <v>12.811820923462156</v>
      </c>
      <c r="CX13" s="10">
        <f>CS13*AC13</f>
        <v>8.8534622184351375E-2</v>
      </c>
      <c r="CY13" s="19">
        <f>AA13*CS13</f>
        <v>0</v>
      </c>
      <c r="CZ13" s="13" t="str">
        <f>""</f>
        <v/>
      </c>
      <c r="DA13" s="10">
        <f>$CS$4*U13</f>
        <v>3.9860773918236272</v>
      </c>
      <c r="DB13" s="5">
        <f t="shared" si="23"/>
        <v>9.4060847368204227E-3</v>
      </c>
      <c r="DC13" s="77">
        <f t="shared" si="5"/>
        <v>3.6753246753246751</v>
      </c>
      <c r="DD13" s="10">
        <f>DC13*DA13</f>
        <v>14.650128595923201</v>
      </c>
      <c r="DE13" s="22">
        <f>AX13*DD13</f>
        <v>0.15995569456416278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0.86661132567589172</v>
      </c>
      <c r="DR13" s="10">
        <f>DN13*6+DM13*0.1+DJ13*1-DO13*2</f>
        <v>0</v>
      </c>
      <c r="DS13" s="10">
        <f>DD13*0.1+DE13*6-DF13*2</f>
        <v>2.4247470269772968</v>
      </c>
      <c r="DT13" s="33">
        <f t="shared" si="25"/>
        <v>3.2913583526531887</v>
      </c>
      <c r="DZ13" t="str">
        <v>LV</v>
      </c>
      <c r="EA13" t="str">
        <v>Las Vegas Raiders</v>
      </c>
      <c r="EB13" t="s">
        <v>348</v>
      </c>
      <c r="EC13" t="str">
        <v>All Other</v>
      </c>
      <c r="ED13" s="10">
        <v>3.2913583526531887</v>
      </c>
      <c r="EE13">
        <v>8.8534622184351375E-2</v>
      </c>
      <c r="EF13">
        <v>12.811820923462156</v>
      </c>
      <c r="EG13">
        <v>0.15995569456416278</v>
      </c>
      <c r="EH13">
        <v>14.650128595923201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3.3582770138407226E-3</v>
      </c>
      <c r="U14" s="5">
        <f t="shared" si="6"/>
        <v>1.5391775023887957E-2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2.0078545628633586</v>
      </c>
      <c r="CT14" s="18">
        <f>AO14</f>
        <v>0.5</v>
      </c>
      <c r="CU14" s="20">
        <f t="shared" si="20"/>
        <v>1.0039272814316793</v>
      </c>
      <c r="CV14" s="21">
        <f t="shared" si="21"/>
        <v>6.384615384615385</v>
      </c>
      <c r="CW14" s="10">
        <f t="shared" si="22"/>
        <v>12.819379132127597</v>
      </c>
      <c r="CX14" s="10">
        <f>CS14*AC14</f>
        <v>8.8534622184351375E-2</v>
      </c>
      <c r="CY14" s="19">
        <f>AA14*CS14</f>
        <v>0</v>
      </c>
      <c r="CZ14" s="13" t="str">
        <f>""</f>
        <v/>
      </c>
      <c r="DA14" s="10">
        <f>$CS$4*U14</f>
        <v>6.5226720957113891</v>
      </c>
      <c r="DB14" s="5">
        <f t="shared" si="23"/>
        <v>1.5391775023887961E-2</v>
      </c>
      <c r="DC14" s="77">
        <f t="shared" si="5"/>
        <v>4.7142857142857144</v>
      </c>
      <c r="DD14" s="10">
        <f>DC14*DA14</f>
        <v>30.749739879782265</v>
      </c>
      <c r="DE14" s="22">
        <f>AX14*DD14</f>
        <v>0.33573739424421445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0.86691365402250942</v>
      </c>
      <c r="DR14" s="10">
        <f>DN14*6+DM14*0.1+DJ14*1-DO14*2</f>
        <v>0</v>
      </c>
      <c r="DS14" s="10">
        <f>DD14*0.1+DE14*6-DF14*2</f>
        <v>5.0893983534435137</v>
      </c>
      <c r="DT14" s="33">
        <f t="shared" si="25"/>
        <v>5.956312007466023</v>
      </c>
      <c r="DZ14" t="str">
        <v>LV</v>
      </c>
      <c r="EA14" t="str">
        <v>Las Vegas Raiders</v>
      </c>
      <c r="EB14" t="s">
        <v>348</v>
      </c>
      <c r="EC14">
        <v>0</v>
      </c>
      <c r="ED14" s="10">
        <v>5.956312007466023</v>
      </c>
      <c r="EE14">
        <v>8.8534622184351375E-2</v>
      </c>
      <c r="EF14">
        <v>12.819379132127597</v>
      </c>
      <c r="EG14">
        <v>0.33573739424421445</v>
      </c>
      <c r="EH14">
        <v>30.749739879782265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LV</v>
      </c>
      <c r="EA15" t="str">
        <v>Las Vegas Raiders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LV</v>
      </c>
      <c r="EA16" t="str">
        <v>Las Vegas Raiders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0.37675993681317221</v>
      </c>
      <c r="H17" s="5">
        <v>6.1270076699720843E-2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0.38419816438690585</v>
      </c>
      <c r="R17" s="5">
        <f t="shared" si="1"/>
        <v>6.457608910115277E-2</v>
      </c>
      <c r="S17" s="5"/>
      <c r="T17" s="5">
        <f t="shared" si="6"/>
        <v>2.0043158599552336E-5</v>
      </c>
      <c r="U17" s="5">
        <f t="shared" si="6"/>
        <v>0.39248563443428142</v>
      </c>
      <c r="V17" s="5">
        <f t="shared" si="6"/>
        <v>5.7344130433352236E-2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4.67741935483871</v>
      </c>
      <c r="AU17" s="13">
        <v>4.2444821731748725E-2</v>
      </c>
      <c r="AV17" s="13">
        <v>8.4889643463497456E-3</v>
      </c>
      <c r="AW17" s="117">
        <v>9.0744101633393835E-3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4.650651298171633</v>
      </c>
      <c r="BI17" s="13">
        <f t="shared" si="13"/>
        <v>4.1620544711245606E-2</v>
      </c>
      <c r="BJ17" s="13">
        <f t="shared" si="14"/>
        <v>8.0456022628598092E-3</v>
      </c>
      <c r="BK17" s="13">
        <f t="shared" si="15"/>
        <v>8.9425718112377886E-3</v>
      </c>
      <c r="BL17" s="55" cm="1">
        <f t="array" ref="BL17:BQ17">_xlfn.XLOOKUP(CR17,Receiving[Player Name],Receiving[[Rep Conv %]:[Yards per Target]],{0,0,0,0,0,0})</f>
        <v>0.77966101694915257</v>
      </c>
      <c r="BM17" s="13">
        <v>7.5108695652173916</v>
      </c>
      <c r="BN17" s="13">
        <v>5.0847457627118647E-2</v>
      </c>
      <c r="BO17" s="13">
        <v>0</v>
      </c>
      <c r="BP17" s="13">
        <v>8.6830680173661367E-3</v>
      </c>
      <c r="BQ17" s="13">
        <v>5.8559322033898304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0.77962516830723994</v>
      </c>
      <c r="CG17" s="13">
        <f>IF($CE17=1,BT17,BZ17*BM17+(1-BZ17)*BT17)</f>
        <v>7.495953852637494</v>
      </c>
      <c r="CH17" s="13">
        <f>IF($CE17=1,BU17,CA17*BN17+(1-CA17)*BU17)</f>
        <v>4.8859778463928374E-2</v>
      </c>
      <c r="CI17" s="13">
        <f>IF($CE17=1,BV17,CB17*BO17+(1-CB17)*BV17)</f>
        <v>6.946688206785136E-4</v>
      </c>
      <c r="CJ17" s="13">
        <f>IF($CE17=1,BW17,CC17*BP17+(1-CC17)*BW17)</f>
        <v>8.3546018967943503E-3</v>
      </c>
      <c r="CK17" s="13">
        <f>IF($CE17=1,BX17,CD17*BQ17+(1-CD17)*BX17)</f>
        <v>5.3986588538101365</v>
      </c>
      <c r="CL17" s="56">
        <f>V17*$CS$3</f>
        <v>34.285043630858354</v>
      </c>
      <c r="CM17" s="10">
        <f t="shared" si="17"/>
        <v>26.729482911129008</v>
      </c>
      <c r="CN17" s="5">
        <f t="shared" si="18"/>
        <v>6.6119867648275515E-2</v>
      </c>
      <c r="CO17" s="19">
        <f t="shared" si="19"/>
        <v>26.939818002137741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Raheem Mostert</v>
      </c>
      <c r="CS17" s="10">
        <f>T17*$CS$3</f>
        <v>1.1983450823873523E-2</v>
      </c>
      <c r="CT17" s="18">
        <f>AO17</f>
        <v>0.52941176470588236</v>
      </c>
      <c r="CU17" s="20">
        <f t="shared" si="20"/>
        <v>6.3441798479330416E-3</v>
      </c>
      <c r="CV17" s="21">
        <f t="shared" si="21"/>
        <v>4.1764705882352944</v>
      </c>
      <c r="CW17" s="10">
        <f t="shared" si="22"/>
        <v>5.0048529911471774E-2</v>
      </c>
      <c r="CX17" s="10">
        <f>CS17*AC17</f>
        <v>4.3576184814085542E-3</v>
      </c>
      <c r="CY17" s="19">
        <f>AA17*CS17</f>
        <v>0</v>
      </c>
      <c r="CZ17" s="13" t="str">
        <f>""</f>
        <v/>
      </c>
      <c r="DA17" s="10">
        <f>$CS$4*U17</f>
        <v>166.32617691714412</v>
      </c>
      <c r="DB17" s="5">
        <f t="shared" si="23"/>
        <v>0.39248563443428153</v>
      </c>
      <c r="DC17" s="77">
        <f t="shared" si="5"/>
        <v>4.650651298171633</v>
      </c>
      <c r="DD17" s="10">
        <f>DC17*DA17</f>
        <v>773.52505059964108</v>
      </c>
      <c r="DE17" s="22">
        <f>AX17*DD17</f>
        <v>5.6426910921141777</v>
      </c>
      <c r="DF17" s="19">
        <f>DA17*BJ17</f>
        <v>1.3381942653773957</v>
      </c>
      <c r="DG17" s="13" t="str">
        <f>""</f>
        <v/>
      </c>
      <c r="DH17" s="20">
        <f>V17*$CS$3</f>
        <v>34.285043630858354</v>
      </c>
      <c r="DI17" s="5">
        <f t="shared" si="24"/>
        <v>5.734413043335225E-2</v>
      </c>
      <c r="DJ17" s="20">
        <f>CO17</f>
        <v>26.939818002137741</v>
      </c>
      <c r="DK17" s="77">
        <v>5.3986588538101365</v>
      </c>
      <c r="DL17" s="77">
        <f>BO17</f>
        <v>0</v>
      </c>
      <c r="DM17" s="10">
        <f>DK17*DH17</f>
        <v>185.0932543510003</v>
      </c>
      <c r="DN17" s="19">
        <f>BR17*DM17</f>
        <v>0.96133919542016799</v>
      </c>
      <c r="DO17" s="19">
        <f>DL17*DJ17</f>
        <v>0</v>
      </c>
      <c r="DP17" s="13" t="str">
        <f>""</f>
        <v/>
      </c>
      <c r="DQ17" s="10">
        <f>CW17*(1/25)+CX17*4-CY17</f>
        <v>1.9432415122093087E-2</v>
      </c>
      <c r="DR17" s="10">
        <f>DN17*6+DM17*0.1+DJ17*1-DO17*2</f>
        <v>51.217178609758783</v>
      </c>
      <c r="DS17" s="10">
        <f>DD17*0.1+DE17*6-DF17*2</f>
        <v>108.5322630818944</v>
      </c>
      <c r="DT17" s="33">
        <f t="shared" si="25"/>
        <v>159.76887410677529</v>
      </c>
      <c r="DZ17" t="str">
        <v>LV</v>
      </c>
      <c r="EA17" t="str">
        <v>Las Vegas Raiders</v>
      </c>
      <c r="EB17" t="s">
        <v>349</v>
      </c>
      <c r="EC17" t="str">
        <v>Raheem Mostert</v>
      </c>
      <c r="ED17" s="10">
        <v>159.76887410677529</v>
      </c>
      <c r="EE17">
        <v>4.3576184814085542E-3</v>
      </c>
      <c r="EF17">
        <v>5.0048529911471774E-2</v>
      </c>
      <c r="EG17">
        <v>5.6426910921141777</v>
      </c>
      <c r="EH17">
        <v>773.52505059964108</v>
      </c>
      <c r="EI17">
        <v>0.96133919542016799</v>
      </c>
      <c r="EJ17">
        <v>185.0932543510003</v>
      </c>
      <c r="EK17">
        <v>0</v>
      </c>
      <c r="EL17">
        <v>1.3381942653773957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0.9</v>
      </c>
      <c r="K18" s="5">
        <v>0.9</v>
      </c>
      <c r="L18" s="5">
        <v>0.9</v>
      </c>
      <c r="M18" s="5"/>
      <c r="N18" s="10">
        <f t="shared" si="0"/>
        <v>1</v>
      </c>
      <c r="O18" s="10"/>
      <c r="P18" s="5">
        <f t="shared" si="1"/>
        <v>2.4867859467006131E-5</v>
      </c>
      <c r="Q18" s="5">
        <f t="shared" si="1"/>
        <v>0.2064685913115816</v>
      </c>
      <c r="R18" s="5">
        <f t="shared" si="1"/>
        <v>5.6362977790360612E-2</v>
      </c>
      <c r="S18" s="5"/>
      <c r="T18" s="5">
        <f t="shared" si="6"/>
        <v>2.5053948249440427E-5</v>
      </c>
      <c r="U18" s="5">
        <f t="shared" si="6"/>
        <v>0.21092228845235034</v>
      </c>
      <c r="V18" s="5">
        <f t="shared" si="6"/>
        <v>5.0050815944579663E-2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4.6923076923076925</v>
      </c>
      <c r="AU18" s="13">
        <v>0</v>
      </c>
      <c r="AV18" s="13">
        <v>0</v>
      </c>
      <c r="AW18" s="13">
        <v>0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4.6480247990216714</v>
      </c>
      <c r="BI18" s="13">
        <f t="shared" si="13"/>
        <v>2.997133176961167E-3</v>
      </c>
      <c r="BJ18" s="13">
        <f t="shared" si="14"/>
        <v>4.2350794891842571E-4</v>
      </c>
      <c r="BK18" s="13">
        <f t="shared" si="15"/>
        <v>7.0529430704834321E-4</v>
      </c>
      <c r="BL18" s="55" cm="1">
        <f t="array" ref="BL18:BQ18">_xlfn.XLOOKUP(CR18,Receiving[Player Name],Receiving[[Rep Conv %]:[Yards per Target]],{0,0,0,0,0,0})</f>
        <v>0.8571428571428571</v>
      </c>
      <c r="BM18" s="13">
        <v>4.833333333333333</v>
      </c>
      <c r="BN18" s="13">
        <v>0</v>
      </c>
      <c r="BO18" s="13">
        <v>0</v>
      </c>
      <c r="BP18" s="13">
        <v>0</v>
      </c>
      <c r="BQ18" s="13">
        <v>4.1428571428571432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0.84932574799831428</v>
      </c>
      <c r="CG18" s="13">
        <f>IF($CE18=1,BT18,BZ18*BM18+(1-BZ18)*BT18)</f>
        <v>5.0962537192318091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3.8569457861586618</v>
      </c>
      <c r="CL18" s="56">
        <f>V18*$CS$3</f>
        <v>29.924499603571036</v>
      </c>
      <c r="CM18" s="10">
        <f t="shared" si="17"/>
        <v>25.415648009278229</v>
      </c>
      <c r="CN18" s="5">
        <f t="shared" si="18"/>
        <v>6.2869876239504602E-2</v>
      </c>
      <c r="CO18" s="19">
        <f t="shared" si="19"/>
        <v>25.615644494614344</v>
      </c>
      <c r="CP18" s="65"/>
      <c r="CR18" t="str">
        <v>Sincere McCormick</v>
      </c>
      <c r="CS18" s="10">
        <f>T18*$CS$3</f>
        <v>1.4979313529841909E-2</v>
      </c>
      <c r="CT18" s="18">
        <f>AO18</f>
        <v>0.66666666666666674</v>
      </c>
      <c r="CU18" s="20">
        <f t="shared" si="20"/>
        <v>9.9862090198946079E-3</v>
      </c>
      <c r="CV18" s="21">
        <f t="shared" si="21"/>
        <v>6.666666666666667</v>
      </c>
      <c r="CW18" s="10">
        <f t="shared" si="22"/>
        <v>9.9862090198946069E-2</v>
      </c>
      <c r="CX18" s="10">
        <f>CS18*AC18</f>
        <v>5.4470231017606941E-3</v>
      </c>
      <c r="CY18" s="19">
        <f>AA18*CS18</f>
        <v>0</v>
      </c>
      <c r="CZ18" s="13" t="str">
        <f>""</f>
        <v/>
      </c>
      <c r="DA18" s="10">
        <f>$CS$4*U18</f>
        <v>89.383902968730723</v>
      </c>
      <c r="DB18" s="5">
        <f t="shared" si="23"/>
        <v>0.21092228845235039</v>
      </c>
      <c r="DC18" s="77">
        <f t="shared" si="5"/>
        <v>4.6480247990216714</v>
      </c>
      <c r="DD18" s="10">
        <f>DC18*DA18</f>
        <v>415.45859763200718</v>
      </c>
      <c r="DE18" s="22">
        <f>AX18*DD18</f>
        <v>3.0306769330651373</v>
      </c>
      <c r="DF18" s="19">
        <f>DA18*BJ18</f>
        <v>3.7854793412610728E-2</v>
      </c>
      <c r="DG18" s="13" t="str">
        <f>""</f>
        <v/>
      </c>
      <c r="DH18" s="20">
        <f>V18*$CS$3</f>
        <v>29.924499603571036</v>
      </c>
      <c r="DI18" s="5">
        <f t="shared" si="24"/>
        <v>5.0050815944579677E-2</v>
      </c>
      <c r="DJ18" s="20">
        <f>CO18</f>
        <v>25.615644494614344</v>
      </c>
      <c r="DK18" s="77">
        <v>3.8569457861586618</v>
      </c>
      <c r="DL18" s="77">
        <f>BO18</f>
        <v>0</v>
      </c>
      <c r="DM18" s="10">
        <f>DK18*DH18</f>
        <v>115.41717264889985</v>
      </c>
      <c r="DN18" s="19">
        <f>BR18*DM18</f>
        <v>0.59945486550015037</v>
      </c>
      <c r="DO18" s="19">
        <f>DL18*DJ18</f>
        <v>0</v>
      </c>
      <c r="DP18" s="13" t="str">
        <f>""</f>
        <v/>
      </c>
      <c r="DQ18" s="10">
        <f>CW18*(1/25)+CX18*4-CY18</f>
        <v>2.578257601500062E-2</v>
      </c>
      <c r="DR18" s="10">
        <f>DN18*6+DM18*0.1+DJ18*1-DO18*2</f>
        <v>40.75409095250523</v>
      </c>
      <c r="DS18" s="10">
        <f>DD18*0.1+DE18*6-DF18*2</f>
        <v>59.654211774766331</v>
      </c>
      <c r="DT18" s="33">
        <f t="shared" si="25"/>
        <v>100.43408530328657</v>
      </c>
      <c r="DZ18" t="str">
        <v>LV</v>
      </c>
      <c r="EA18" t="str">
        <v>Las Vegas Raiders</v>
      </c>
      <c r="EB18" t="s">
        <v>349</v>
      </c>
      <c r="EC18" t="str">
        <v>Sincere McCormick</v>
      </c>
      <c r="ED18" s="10">
        <v>100.43408530328657</v>
      </c>
      <c r="EE18">
        <v>5.4470231017606941E-3</v>
      </c>
      <c r="EF18">
        <v>9.9862090198946069E-2</v>
      </c>
      <c r="EG18">
        <v>3.0306769330651373</v>
      </c>
      <c r="EH18">
        <v>415.45859763200718</v>
      </c>
      <c r="EI18">
        <v>0.59945486550015037</v>
      </c>
      <c r="EJ18">
        <v>115.41717264889985</v>
      </c>
      <c r="EK18">
        <v>0</v>
      </c>
      <c r="EL18">
        <v>3.7854793412610728E-2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2.5053948249440427E-5</v>
      </c>
      <c r="U19" s="5">
        <f t="shared" si="6"/>
        <v>8.2991901222553011E-2</v>
      </c>
      <c r="V19" s="5">
        <f t="shared" si="6"/>
        <v>2.0490673278617422E-2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3.78494623655914</v>
      </c>
      <c r="AU19" s="13">
        <v>1.0752688172043012E-2</v>
      </c>
      <c r="AV19" s="13">
        <v>1.6129032258064516E-2</v>
      </c>
      <c r="AW19" s="13">
        <v>2.840909090909091E-3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3.8145324209840341</v>
      </c>
      <c r="BI19" s="13">
        <f t="shared" si="13"/>
        <v>1.1929447836375388E-2</v>
      </c>
      <c r="BJ19" s="13">
        <f t="shared" si="14"/>
        <v>1.4946663889022429E-2</v>
      </c>
      <c r="BK19" s="13">
        <f t="shared" si="15"/>
        <v>3.1086766463531597E-3</v>
      </c>
      <c r="BL19" s="55" cm="1">
        <f t="array" ref="BL19:BQ19">_xlfn.XLOOKUP(CR19,Receiving[Player Name],Receiving[[Rep Conv %]:[Yards per Target]],{0,0,0,0,0,0})</f>
        <v>0.77777777777777779</v>
      </c>
      <c r="BM19" s="13">
        <v>6.0952380952380949</v>
      </c>
      <c r="BN19" s="13">
        <v>0</v>
      </c>
      <c r="BO19" s="13">
        <v>0</v>
      </c>
      <c r="BP19" s="13">
        <v>0</v>
      </c>
      <c r="BQ19" s="13">
        <v>4.7407407407407405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0.77694287184765831</v>
      </c>
      <c r="CG19" s="13">
        <f>IF($CE19=1,BT19,BZ19*BM19+(1-BZ19)*BT19)</f>
        <v>6.2344768275203055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4.396633221850613</v>
      </c>
      <c r="CL19" s="56">
        <f>V19*$CS$3</f>
        <v>12.251011953168673</v>
      </c>
      <c r="CM19" s="10">
        <f t="shared" si="17"/>
        <v>9.5183364099348591</v>
      </c>
      <c r="CN19" s="5">
        <f t="shared" si="18"/>
        <v>2.3545204587351747E-2</v>
      </c>
      <c r="CO19" s="19">
        <f t="shared" si="19"/>
        <v>9.5932364804559338</v>
      </c>
      <c r="CP19" s="65"/>
      <c r="CR19" t="str">
        <v>Zamir White</v>
      </c>
      <c r="CS19" s="10">
        <f>T19*$CS$3</f>
        <v>1.4979313529841909E-2</v>
      </c>
      <c r="CT19" s="18">
        <f>AO19</f>
        <v>0.5</v>
      </c>
      <c r="CU19" s="20">
        <f t="shared" si="20"/>
        <v>7.4896567649209546E-3</v>
      </c>
      <c r="CV19" s="21">
        <f t="shared" si="21"/>
        <v>2</v>
      </c>
      <c r="CW19" s="10">
        <f t="shared" si="22"/>
        <v>2.9958627059683818E-2</v>
      </c>
      <c r="CX19" s="10">
        <f>CS19*AC19</f>
        <v>5.4470231017606941E-3</v>
      </c>
      <c r="CY19" s="19">
        <f>AA19*CS19</f>
        <v>0</v>
      </c>
      <c r="CZ19" s="13" t="str">
        <f>""</f>
        <v/>
      </c>
      <c r="DA19" s="10">
        <f>$CS$4*U19</f>
        <v>35.170014987500963</v>
      </c>
      <c r="DB19" s="5">
        <f t="shared" si="23"/>
        <v>8.2991901222553038E-2</v>
      </c>
      <c r="DC19" s="77">
        <f t="shared" si="5"/>
        <v>3.8145324209840341</v>
      </c>
      <c r="DD19" s="10">
        <f>DC19*DA19</f>
        <v>134.15716241631682</v>
      </c>
      <c r="DE19" s="22">
        <f>AX19*DD19</f>
        <v>0.97864629558283778</v>
      </c>
      <c r="DF19" s="19">
        <f>DA19*BJ19</f>
        <v>0.52567439299005825</v>
      </c>
      <c r="DG19" s="13" t="str">
        <f>""</f>
        <v/>
      </c>
      <c r="DH19" s="20">
        <f>V19*$CS$3</f>
        <v>12.251011953168673</v>
      </c>
      <c r="DI19" s="5">
        <f t="shared" si="24"/>
        <v>2.0490673278617425E-2</v>
      </c>
      <c r="DJ19" s="20">
        <f>CO19</f>
        <v>9.5932364804559338</v>
      </c>
      <c r="DK19" s="77">
        <v>4.396633221850613</v>
      </c>
      <c r="DL19" s="77">
        <f>BO19</f>
        <v>0</v>
      </c>
      <c r="DM19" s="10">
        <f>DK19*DH19</f>
        <v>53.863206154590351</v>
      </c>
      <c r="DN19" s="19">
        <f>BR19*DM19</f>
        <v>0.27975525876923829</v>
      </c>
      <c r="DO19" s="19">
        <f>DL19*DJ19</f>
        <v>0</v>
      </c>
      <c r="DP19" s="13" t="str">
        <f>""</f>
        <v/>
      </c>
      <c r="DQ19" s="10">
        <f>CW19*(1/25)+CX19*4-CY19</f>
        <v>2.298643748943013E-2</v>
      </c>
      <c r="DR19" s="10">
        <f>DN19*6+DM19*0.1+DJ19*1-DO19*2</f>
        <v>16.658088648530399</v>
      </c>
      <c r="DS19" s="10">
        <f>DD19*0.1+DE19*6-DF19*2</f>
        <v>18.236245229148594</v>
      </c>
      <c r="DT19" s="33">
        <f t="shared" si="25"/>
        <v>34.917320315168425</v>
      </c>
      <c r="DZ19" t="str">
        <v>LV</v>
      </c>
      <c r="EA19" t="str">
        <v>Las Vegas Raiders</v>
      </c>
      <c r="EB19" t="s">
        <v>349</v>
      </c>
      <c r="EC19" t="str">
        <v>Zamir White</v>
      </c>
      <c r="ED19" s="10">
        <v>34.917320315168425</v>
      </c>
      <c r="EE19">
        <v>5.4470231017606941E-3</v>
      </c>
      <c r="EF19">
        <v>2.9958627059683818E-2</v>
      </c>
      <c r="EG19">
        <v>0.97864629558283778</v>
      </c>
      <c r="EH19">
        <v>134.15716241631682</v>
      </c>
      <c r="EI19">
        <v>0.27975525876923829</v>
      </c>
      <c r="EJ19">
        <v>53.863206154590351</v>
      </c>
      <c r="EK19">
        <v>0</v>
      </c>
      <c r="EL19">
        <v>0.52567439299005825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3.5486592416186125E-2</v>
      </c>
      <c r="V20" s="5">
        <f t="shared" si="6"/>
        <v>1.236213204605786E-2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1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0.41828743545611002</v>
      </c>
      <c r="BI20" s="13">
        <f t="shared" si="13"/>
        <v>2.5817555938037859E-3</v>
      </c>
      <c r="BJ20" s="13">
        <f t="shared" si="14"/>
        <v>0.90055938037865746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7.3911005950665922</v>
      </c>
      <c r="CM20" s="10">
        <f t="shared" si="17"/>
        <v>5.6046260436523916</v>
      </c>
      <c r="CN20" s="5">
        <f t="shared" si="18"/>
        <v>1.3863984329830855E-2</v>
      </c>
      <c r="CO20" s="19">
        <f t="shared" si="19"/>
        <v>5.648729011632768</v>
      </c>
      <c r="CP20" s="65"/>
      <c r="CR20" t="str">
        <v>Dylan Laube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15.038382887334592</v>
      </c>
      <c r="DB20" s="5">
        <f t="shared" si="23"/>
        <v>3.5486592416186132E-2</v>
      </c>
      <c r="DC20" s="77">
        <f t="shared" si="5"/>
        <v>0.41828743545611002</v>
      </c>
      <c r="DD20" s="10">
        <f>DC20*DA20</f>
        <v>6.2903666113502377</v>
      </c>
      <c r="DE20" s="22">
        <f>AX20*DD20</f>
        <v>4.5886808211941965E-2</v>
      </c>
      <c r="DF20" s="19">
        <f>DA20*BJ20</f>
        <v>13.542956774915046</v>
      </c>
      <c r="DG20" s="13" t="str">
        <f>""</f>
        <v/>
      </c>
      <c r="DH20" s="20">
        <f>V20*$CS$3</f>
        <v>7.3911005950665922</v>
      </c>
      <c r="DI20" s="5">
        <f t="shared" si="24"/>
        <v>1.2362132046057862E-2</v>
      </c>
      <c r="DJ20" s="20">
        <f>CO20</f>
        <v>5.648729011632768</v>
      </c>
      <c r="DK20" s="77">
        <v>1.3187500000000001</v>
      </c>
      <c r="DL20" s="77">
        <f>BO20</f>
        <v>0</v>
      </c>
      <c r="DM20" s="10">
        <f>DK20*DH20</f>
        <v>9.7470139097440693</v>
      </c>
      <c r="DN20" s="19">
        <f>BR20*DM20</f>
        <v>5.0624138316642607E-2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6.9271752325070306</v>
      </c>
      <c r="DS20" s="10">
        <f>DD20*0.1+DE20*6-DF20*2</f>
        <v>-26.181556039423416</v>
      </c>
      <c r="DT20" s="33">
        <f t="shared" si="25"/>
        <v>-19.254380806916387</v>
      </c>
      <c r="DZ20" t="str">
        <v>LV</v>
      </c>
      <c r="EA20" t="str">
        <v>Las Vegas Raiders</v>
      </c>
      <c r="EB20" t="s">
        <v>349</v>
      </c>
      <c r="EC20" t="str">
        <v>Dylan Laube</v>
      </c>
      <c r="ED20" s="10">
        <v>-19.254380806916387</v>
      </c>
      <c r="EE20">
        <v>0</v>
      </c>
      <c r="EF20">
        <v>0</v>
      </c>
      <c r="EG20">
        <v>4.5886808211941965E-2</v>
      </c>
      <c r="EH20">
        <v>6.2903666113502377</v>
      </c>
      <c r="EI20">
        <v>5.0624138316642607E-2</v>
      </c>
      <c r="EJ20">
        <v>9.7470139097440693</v>
      </c>
      <c r="EK20">
        <v>0</v>
      </c>
      <c r="EL20">
        <v>13.542956774915046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1.3380789342374957E-2</v>
      </c>
      <c r="V21" s="5">
        <f t="shared" si="6"/>
        <v>5.9608152196362341E-3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3.5638662289636867</v>
      </c>
      <c r="CM21" s="10">
        <f t="shared" si="17"/>
        <v>2.6462847390029083</v>
      </c>
      <c r="CN21" s="5">
        <f t="shared" si="18"/>
        <v>6.5460299880950113E-3</v>
      </c>
      <c r="CO21" s="19">
        <f t="shared" si="19"/>
        <v>2.6671084318241958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5.6704636811963329</v>
      </c>
      <c r="DB21" s="5">
        <f t="shared" si="23"/>
        <v>1.3380789342374961E-2</v>
      </c>
      <c r="DC21" s="77">
        <f t="shared" si="5"/>
        <v>3.481420313790256</v>
      </c>
      <c r="DD21" s="10">
        <f>DC21*DA21</f>
        <v>19.741267448326788</v>
      </c>
      <c r="DE21" s="22">
        <f>AX21*DD21</f>
        <v>0.14400810147178036</v>
      </c>
      <c r="DF21" s="19">
        <f>DA21*BJ21</f>
        <v>3.2777246712117528E-2</v>
      </c>
      <c r="DG21" s="13" t="str">
        <f>""</f>
        <v/>
      </c>
      <c r="DH21" s="20">
        <f>V21*$CS$3</f>
        <v>3.5638662289636867</v>
      </c>
      <c r="DI21" s="5">
        <f t="shared" si="24"/>
        <v>5.9608152196362358E-3</v>
      </c>
      <c r="DJ21" s="20">
        <f>CO21</f>
        <v>2.6671084318241958</v>
      </c>
      <c r="DK21" s="77">
        <v>1.3467432950191571</v>
      </c>
      <c r="DL21" s="77">
        <f>BO21</f>
        <v>0</v>
      </c>
      <c r="DM21" s="10">
        <f>DK21*DH21</f>
        <v>4.7996129482020535</v>
      </c>
      <c r="DN21" s="19">
        <f>BR21*DM21</f>
        <v>2.4928277727522957E-2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3.296639393009539</v>
      </c>
      <c r="DS21" s="10">
        <f>DD21*0.1+DE21*6-DF21*2</f>
        <v>2.7726208602391265</v>
      </c>
      <c r="DT21" s="33">
        <f t="shared" si="25"/>
        <v>6.0692602532486655</v>
      </c>
      <c r="DZ21" t="str">
        <v>LV</v>
      </c>
      <c r="EA21" t="str">
        <v>Las Vegas Raiders</v>
      </c>
      <c r="EB21" t="s">
        <v>349</v>
      </c>
      <c r="EC21" t="str">
        <v>All Other</v>
      </c>
      <c r="ED21" s="10">
        <v>6.0692602532486655</v>
      </c>
      <c r="EE21">
        <v>0</v>
      </c>
      <c r="EF21">
        <v>0</v>
      </c>
      <c r="EG21">
        <v>0.14400810147178036</v>
      </c>
      <c r="EH21">
        <v>19.741267448326788</v>
      </c>
      <c r="EI21">
        <v>2.4928277727522957E-2</v>
      </c>
      <c r="EJ21">
        <v>4.7996129482020535</v>
      </c>
      <c r="EK21">
        <v>0</v>
      </c>
      <c r="EL21">
        <v>3.2777246712117528E-2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LV</v>
      </c>
      <c r="EA22" t="str">
        <v>Las Vegas Raiders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LV</v>
      </c>
      <c r="EA23" t="str">
        <v>Las Vegas Raiders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2.8422651736167022E-3</v>
      </c>
      <c r="G24" s="5">
        <v>5.2048639547409587E-3</v>
      </c>
      <c r="H24" s="5">
        <v>0.25223764067618593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2.6052875892423437E-3</v>
      </c>
      <c r="Q24" s="5">
        <f t="shared" si="1"/>
        <v>5.7161824168117095E-3</v>
      </c>
      <c r="R24" s="5">
        <f t="shared" si="1"/>
        <v>0.25043194569934107</v>
      </c>
      <c r="S24" s="5"/>
      <c r="T24" s="5">
        <f t="shared" si="6"/>
        <v>2.6247832276191218E-3</v>
      </c>
      <c r="U24" s="5">
        <f t="shared" si="6"/>
        <v>5.8394851677247908E-3</v>
      </c>
      <c r="V24" s="5">
        <f t="shared" si="6"/>
        <v>0.22238575235434688</v>
      </c>
      <c r="X24" s="5" cm="1">
        <f t="array" ref="X24:AB24">_xlfn.XLOOKUP(CR24,passingRates[Player Name],passingRates[[Comp. %]:[Yds per Att]],{0,0,0,0,0})</f>
        <v>0.8571428571428571</v>
      </c>
      <c r="Y24" s="13">
        <v>16.666666666666668</v>
      </c>
      <c r="Z24" s="13">
        <v>0.5</v>
      </c>
      <c r="AA24" s="13">
        <v>0</v>
      </c>
      <c r="AB24" s="13">
        <v>14.285714285714286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0</v>
      </c>
      <c r="AO24" s="53">
        <f t="shared" si="9"/>
        <v>0.82920634920634917</v>
      </c>
      <c r="AP24" s="52">
        <f>IF($AN24,AE24,Y24*AJ24+(1-AJ24)*AE24)</f>
        <v>17.061538461538461</v>
      </c>
      <c r="AQ24" s="52">
        <f>IF($AN24,AF24,Z24*AK24+(1-AK24)*AF24)</f>
        <v>0.48076923076923078</v>
      </c>
      <c r="AR24" s="52">
        <f>IF($AN24,AG24,AA24*AL24+(1-AL24)*AG24)</f>
        <v>2.2222222222222218E-3</v>
      </c>
      <c r="AS24" s="52">
        <f>IF($AN24,AH24,AB24*AM24+(1-AM24)*AH24)</f>
        <v>14.048253968253968</v>
      </c>
      <c r="AT24" s="56" cm="1">
        <f t="array" ref="AT24:AW24">_xlfn.XLOOKUP(CR24,rushingRates[player_display_name],rushingRates[[Yards per Carry]:[TD per Yard]],{0,0,0,0})</f>
        <v>6.7272727272727275</v>
      </c>
      <c r="AU24" s="13">
        <v>0.18181818181818182</v>
      </c>
      <c r="AV24" s="13">
        <v>0</v>
      </c>
      <c r="AW24" s="13">
        <v>2.7027027027027029E-2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6.6177788313381534</v>
      </c>
      <c r="BI24" s="13">
        <f t="shared" si="13"/>
        <v>0.16989451226739363</v>
      </c>
      <c r="BJ24" s="13">
        <f t="shared" si="14"/>
        <v>9.1264667535853952E-4</v>
      </c>
      <c r="BK24" s="13">
        <f t="shared" si="15"/>
        <v>2.5435435435435437E-2</v>
      </c>
      <c r="BL24" s="55" cm="1">
        <f t="array" ref="BL24:BQ24">_xlfn.XLOOKUP(CR24,Receiving[Player Name],Receiving[[Rep Conv %]:[Yards per Target]],{0,0,0,0,0,0})</f>
        <v>0.68190127970749548</v>
      </c>
      <c r="BM24" s="13">
        <v>11.455764075067025</v>
      </c>
      <c r="BN24" s="13">
        <v>3.6563071297989032E-2</v>
      </c>
      <c r="BO24" s="13">
        <v>8.0428954423592495E-3</v>
      </c>
      <c r="BP24" s="13">
        <v>4.6805523051720102E-3</v>
      </c>
      <c r="BQ24" s="13">
        <v>7.8117001828153567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0.67960698823961119</v>
      </c>
      <c r="CG24" s="13">
        <f>IF($CE24=1,BT24,BZ24*BM24+(1-BZ24)*BT24)</f>
        <v>11.571269705423951</v>
      </c>
      <c r="CH24" s="13">
        <f>IF($CE24=1,BU24,CA24*BN24+(1-CA24)*BU24)</f>
        <v>3.8043941509840307E-2</v>
      </c>
      <c r="CI24" s="13">
        <f>IF($CE24=1,BV24,CB24*BO24+(1-CB24)*BV24)</f>
        <v>7.8004036509323133E-3</v>
      </c>
      <c r="CJ24" s="13">
        <f>IF($CE24=1,BW24,CC24*BP24+(1-CC24)*BW24)</f>
        <v>4.8306888788839002E-3</v>
      </c>
      <c r="CK24" s="13">
        <f>IF($CE24=1,BX24,CD24*BQ24+(1-CD24)*BX24)</f>
        <v>7.1822848205288956</v>
      </c>
      <c r="CL24" s="56">
        <f>V24*$CS$3</f>
        <v>132.96051687821065</v>
      </c>
      <c r="CM24" s="10">
        <f t="shared" si="17"/>
        <v>90.360896430382738</v>
      </c>
      <c r="CN24" s="5">
        <f t="shared" si="18"/>
        <v>0.22352286171869232</v>
      </c>
      <c r="CO24" s="19">
        <f t="shared" si="19"/>
        <v>91.071948994979948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Jakobi Meyers</v>
      </c>
      <c r="CS24" s="10">
        <f>T24*$CS$3</f>
        <v>1.5693115720894557</v>
      </c>
      <c r="CT24" s="18">
        <f>AO24</f>
        <v>0.82920634920634917</v>
      </c>
      <c r="CU24" s="20">
        <f t="shared" si="20"/>
        <v>1.301283119459574</v>
      </c>
      <c r="CV24" s="21">
        <f t="shared" si="21"/>
        <v>14.048253968253968</v>
      </c>
      <c r="CW24" s="10">
        <f t="shared" si="22"/>
        <v>22.046087520032568</v>
      </c>
      <c r="CX24" s="10">
        <f>CS24*AC24</f>
        <v>0.23153777293123118</v>
      </c>
      <c r="CY24" s="19">
        <f>AA24*CS24</f>
        <v>0</v>
      </c>
      <c r="CZ24" s="13" t="str">
        <f>""</f>
        <v/>
      </c>
      <c r="DA24" s="10">
        <f>$CS$4*U24</f>
        <v>2.4746364144307611</v>
      </c>
      <c r="DB24" s="5">
        <f t="shared" si="23"/>
        <v>5.8394851677247925E-3</v>
      </c>
      <c r="DC24" s="77">
        <f t="shared" si="5"/>
        <v>6.6177788313381534</v>
      </c>
      <c r="DD24" s="10">
        <f>DC24*DA24</f>
        <v>16.37659647867844</v>
      </c>
      <c r="DE24" s="22">
        <f>AX24*DD24</f>
        <v>0.12644541034075538</v>
      </c>
      <c r="DF24" s="19">
        <f>DA24*BJ24</f>
        <v>2.258468696351411E-3</v>
      </c>
      <c r="DG24" s="13" t="str">
        <f>""</f>
        <v/>
      </c>
      <c r="DH24" s="20">
        <f>V24*$CS$3</f>
        <v>132.96051687821065</v>
      </c>
      <c r="DI24" s="5">
        <f t="shared" si="24"/>
        <v>0.22238575235434691</v>
      </c>
      <c r="DJ24" s="20">
        <f>CO24</f>
        <v>91.071948994979948</v>
      </c>
      <c r="DK24" s="77">
        <v>7.1822848205288956</v>
      </c>
      <c r="DL24" s="77">
        <f>BO24</f>
        <v>8.0428954423592495E-3</v>
      </c>
      <c r="DM24" s="10">
        <f>DK24*DH24</f>
        <v>954.96030210404842</v>
      </c>
      <c r="DN24" s="19">
        <f>BR24*DM24</f>
        <v>5.8076239308526381</v>
      </c>
      <c r="DO24" s="19">
        <f>DL24*DJ24</f>
        <v>0.73248216349849826</v>
      </c>
      <c r="DP24" s="13" t="str">
        <f>""</f>
        <v/>
      </c>
      <c r="DQ24" s="10">
        <f>CW24*(1/25)+CX24*4-CY24</f>
        <v>1.8079945925262275</v>
      </c>
      <c r="DR24" s="10">
        <f>DN24*6+DM24*0.1+DJ24*1-DO24*2</f>
        <v>219.94875846350362</v>
      </c>
      <c r="DS24" s="10">
        <f>DD24*0.1+DE24*6-DF24*2</f>
        <v>2.3918151725196735</v>
      </c>
      <c r="DT24" s="33">
        <f t="shared" si="25"/>
        <v>224.14856822854952</v>
      </c>
      <c r="DZ24" t="str">
        <v>LV</v>
      </c>
      <c r="EA24" t="str">
        <v>Las Vegas Raiders</v>
      </c>
      <c r="EB24" t="s">
        <v>350</v>
      </c>
      <c r="EC24" t="str">
        <v>Jakobi Meyers</v>
      </c>
      <c r="ED24" s="10">
        <v>224.14856822854952</v>
      </c>
      <c r="EE24">
        <v>0.23153777293123118</v>
      </c>
      <c r="EF24">
        <v>22.046087520032568</v>
      </c>
      <c r="EG24">
        <v>0.12644541034075538</v>
      </c>
      <c r="EH24">
        <v>16.37659647867844</v>
      </c>
      <c r="EI24">
        <v>5.8076239308526381</v>
      </c>
      <c r="EJ24">
        <v>954.96030210404842</v>
      </c>
      <c r="EK24">
        <v>0</v>
      </c>
      <c r="EL24">
        <v>0.73474063219484964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2.1943573667711599E-2</v>
      </c>
      <c r="H25" s="5">
        <v>0.13508064516129031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2.0334398977644493E-2</v>
      </c>
      <c r="R25" s="5">
        <f t="shared" si="1"/>
        <v>0.13735207676611622</v>
      </c>
      <c r="S25" s="5"/>
      <c r="T25" s="5">
        <f t="shared" si="6"/>
        <v>2.254855342449638E-5</v>
      </c>
      <c r="U25" s="5">
        <f t="shared" si="6"/>
        <v>2.0773028669505551E-2</v>
      </c>
      <c r="V25" s="5">
        <f t="shared" si="6"/>
        <v>0.12196984232089976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6.3684210526315788</v>
      </c>
      <c r="AU25" s="13">
        <v>5.2631578947368418E-2</v>
      </c>
      <c r="AV25" s="13">
        <v>0</v>
      </c>
      <c r="AW25" s="13">
        <v>8.2644628099173556E-3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6.3076709013914094</v>
      </c>
      <c r="BI25" s="13">
        <f t="shared" si="13"/>
        <v>5.1736237144585605E-2</v>
      </c>
      <c r="BJ25" s="13">
        <f t="shared" si="14"/>
        <v>4.5977011494252861E-4</v>
      </c>
      <c r="BK25" s="13">
        <f t="shared" si="15"/>
        <v>8.1961968960445348E-3</v>
      </c>
      <c r="BL25" s="55" cm="1">
        <f t="array" ref="BL25:BQ25">_xlfn.XLOOKUP(CR25,Receiving[Player Name],Receiving[[Rep Conv %]:[Yards per Target]],{0,0,0,0,0,0})</f>
        <v>0.57391304347826089</v>
      </c>
      <c r="BM25" s="13">
        <v>13.181818181818182</v>
      </c>
      <c r="BN25" s="13">
        <v>4.3478260869565216E-2</v>
      </c>
      <c r="BO25" s="13">
        <v>0</v>
      </c>
      <c r="BP25" s="13">
        <v>5.7471264367816091E-3</v>
      </c>
      <c r="BQ25" s="13">
        <v>7.5652173913043477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0.58087035055513569</v>
      </c>
      <c r="CG25" s="13">
        <f>IF($CE25=1,BT25,BZ25*BM25+(1-BZ25)*BT25)</f>
        <v>13.158396597554493</v>
      </c>
      <c r="CH25" s="13">
        <f>IF($CE25=1,BU25,CA25*BN25+(1-CA25)*BU25)</f>
        <v>4.4315954463499792E-2</v>
      </c>
      <c r="CI25" s="13">
        <f>IF($CE25=1,BV25,CB25*BO25+(1-CB25)*BV25)</f>
        <v>5.0292397660818696E-4</v>
      </c>
      <c r="CJ25" s="13">
        <f>IF($CE25=1,BW25,CC25*BP25+(1-CC25)*BW25)</f>
        <v>5.7948054391441699E-3</v>
      </c>
      <c r="CK25" s="13">
        <f>IF($CE25=1,BX25,CD25*BQ25+(1-CD25)*BX25)</f>
        <v>6.9640991609458434</v>
      </c>
      <c r="CL25" s="56">
        <f>V25*$CS$3</f>
        <v>72.923616314683812</v>
      </c>
      <c r="CM25" s="10">
        <f t="shared" si="17"/>
        <v>42.359166572458598</v>
      </c>
      <c r="CN25" s="5">
        <f t="shared" si="18"/>
        <v>0.10478251662309912</v>
      </c>
      <c r="CO25" s="19">
        <f t="shared" si="19"/>
        <v>42.692492106128483</v>
      </c>
      <c r="CP25" s="65"/>
      <c r="CR25" t="str">
        <v>Tre Tucker</v>
      </c>
      <c r="CS25" s="10">
        <f>T25*$CS$3</f>
        <v>1.3481382176857716E-2</v>
      </c>
      <c r="CT25" s="18">
        <f>AO25</f>
        <v>0.4</v>
      </c>
      <c r="CU25" s="20">
        <f t="shared" si="20"/>
        <v>5.3925528707430871E-3</v>
      </c>
      <c r="CV25" s="21">
        <f t="shared" si="21"/>
        <v>5.9</v>
      </c>
      <c r="CW25" s="10">
        <f t="shared" si="22"/>
        <v>7.9540154843460525E-2</v>
      </c>
      <c r="CX25" s="10">
        <f>CS25*AC25</f>
        <v>1.9890563867494991E-3</v>
      </c>
      <c r="CY25" s="19">
        <f>AA25*CS25</f>
        <v>0</v>
      </c>
      <c r="CZ25" s="13" t="str">
        <f>""</f>
        <v/>
      </c>
      <c r="DA25" s="10">
        <f>$CS$4*U25</f>
        <v>8.8031207729912868</v>
      </c>
      <c r="DB25" s="5">
        <f t="shared" si="23"/>
        <v>2.0773028669505554E-2</v>
      </c>
      <c r="DC25" s="77">
        <f t="shared" si="5"/>
        <v>6.3076709013914094</v>
      </c>
      <c r="DD25" s="10">
        <f>DC25*DA25</f>
        <v>55.527188741231392</v>
      </c>
      <c r="DE25" s="22">
        <f>AX25*DD25</f>
        <v>0.42873121863842673</v>
      </c>
      <c r="DF25" s="19">
        <f>DA25*BJ25</f>
        <v>4.0474118496511653E-3</v>
      </c>
      <c r="DG25" s="13" t="str">
        <f>""</f>
        <v/>
      </c>
      <c r="DH25" s="20">
        <f>V25*$CS$3</f>
        <v>72.923616314683812</v>
      </c>
      <c r="DI25" s="5">
        <f t="shared" si="24"/>
        <v>0.12196984232089977</v>
      </c>
      <c r="DJ25" s="20">
        <f>CO25</f>
        <v>42.692492106128483</v>
      </c>
      <c r="DK25" s="77">
        <v>6.9640991609458434</v>
      </c>
      <c r="DL25" s="77">
        <f>BO25</f>
        <v>0</v>
      </c>
      <c r="DM25" s="10">
        <f>DK25*DH25</f>
        <v>507.84729519022613</v>
      </c>
      <c r="DN25" s="19">
        <f>BR25*DM25</f>
        <v>3.0884907972270752</v>
      </c>
      <c r="DO25" s="19">
        <f>DL25*DJ25</f>
        <v>0</v>
      </c>
      <c r="DP25" s="13" t="str">
        <f>""</f>
        <v/>
      </c>
      <c r="DQ25" s="10">
        <f>CW25*(1/25)+CX25*4-CY25</f>
        <v>1.1137831740736417E-2</v>
      </c>
      <c r="DR25" s="10">
        <f>DN25*6+DM25*0.1+DJ25*1-DO25*2</f>
        <v>112.00816640851356</v>
      </c>
      <c r="DS25" s="10">
        <f>DD25*0.1+DE25*6-DF25*2</f>
        <v>8.1170113622543987</v>
      </c>
      <c r="DT25" s="33">
        <f t="shared" si="25"/>
        <v>120.1363156025087</v>
      </c>
      <c r="DZ25" t="str">
        <v>LV</v>
      </c>
      <c r="EA25" t="str">
        <v>Las Vegas Raiders</v>
      </c>
      <c r="EB25" t="s">
        <v>350</v>
      </c>
      <c r="EC25" t="str">
        <v>Tre Tucker</v>
      </c>
      <c r="ED25" s="10">
        <v>120.1363156025087</v>
      </c>
      <c r="EE25">
        <v>1.9890563867494991E-3</v>
      </c>
      <c r="EF25">
        <v>7.9540154843460525E-2</v>
      </c>
      <c r="EG25">
        <v>0.42873121863842673</v>
      </c>
      <c r="EH25">
        <v>55.527188741231392</v>
      </c>
      <c r="EI25">
        <v>3.0884907972270752</v>
      </c>
      <c r="EJ25">
        <v>507.84729519022613</v>
      </c>
      <c r="EK25">
        <v>0</v>
      </c>
      <c r="EL25">
        <v>4.0474118496511653E-3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</v>
      </c>
      <c r="J26" s="5">
        <v>0.9</v>
      </c>
      <c r="K26" s="5">
        <v>0.9</v>
      </c>
      <c r="L26" s="5">
        <v>0.9</v>
      </c>
      <c r="M26" s="5"/>
      <c r="N26" s="10">
        <f t="shared" si="0"/>
        <v>1</v>
      </c>
      <c r="O26" s="10"/>
      <c r="P26" s="5">
        <f t="shared" si="1"/>
        <v>2.2381073520305519E-4</v>
      </c>
      <c r="Q26" s="5">
        <f t="shared" si="1"/>
        <v>4.7352713149385406E-3</v>
      </c>
      <c r="R26" s="5">
        <f t="shared" si="1"/>
        <v>0.10512538546149855</v>
      </c>
      <c r="S26" s="5"/>
      <c r="T26" s="5">
        <f t="shared" si="6"/>
        <v>2.2548553424496385E-4</v>
      </c>
      <c r="U26" s="5">
        <f t="shared" si="6"/>
        <v>4.8374150075076432E-3</v>
      </c>
      <c r="V26" s="5">
        <f t="shared" si="6"/>
        <v>9.3352259321832942E-2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0.65714285714285714</v>
      </c>
      <c r="BM26" s="13">
        <v>11.260869565217391</v>
      </c>
      <c r="BN26" s="13">
        <v>0</v>
      </c>
      <c r="BO26" s="13">
        <v>0</v>
      </c>
      <c r="BP26" s="13">
        <v>0</v>
      </c>
      <c r="BQ26" s="13">
        <v>7.4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0.65399070427990447</v>
      </c>
      <c r="CG26" s="13">
        <f>IF($CE26=1,BT26,BZ26*BM26+(1-BZ26)*BT26)</f>
        <v>11.378065382260115</v>
      </c>
      <c r="CH26" s="13">
        <f>IF($CE26=1,BU26,CA26*BN26+(1-CA26)*BU26)</f>
        <v>4.6091278807049232E-3</v>
      </c>
      <c r="CI26" s="13">
        <f>IF($CE26=1,BV26,CB26*BO26+(1-CB26)*BV26)</f>
        <v>4.6948356807511736E-4</v>
      </c>
      <c r="CJ26" s="13">
        <f>IF($CE26=1,BW26,CC26*BP26+(1-CC26)*BW26)</f>
        <v>5.9256677268964295E-4</v>
      </c>
      <c r="CK26" s="13">
        <f>IF($CE26=1,BX26,CD26*BQ26+(1-CD26)*BX26)</f>
        <v>6.8198410978692667</v>
      </c>
      <c r="CL26" s="56">
        <f>V26*$CS$3</f>
        <v>55.813668455712346</v>
      </c>
      <c r="CM26" s="10">
        <f t="shared" si="17"/>
        <v>36.501620341796404</v>
      </c>
      <c r="CN26" s="5">
        <f t="shared" si="18"/>
        <v>9.0292891709562756E-2</v>
      </c>
      <c r="CO26" s="19">
        <f t="shared" si="19"/>
        <v>36.788852671059367</v>
      </c>
      <c r="CP26" s="65"/>
      <c r="CR26" t="str">
        <v>Kyle Philips</v>
      </c>
      <c r="CS26" s="10">
        <f>T26*$CS$3</f>
        <v>0.13481382176857717</v>
      </c>
      <c r="CT26" s="18">
        <f>AO26</f>
        <v>0.45833333333333337</v>
      </c>
      <c r="CU26" s="20">
        <f t="shared" si="20"/>
        <v>6.178966831059788E-2</v>
      </c>
      <c r="CV26" s="21">
        <f t="shared" si="21"/>
        <v>10.541666666666668</v>
      </c>
      <c r="CW26" s="10">
        <f t="shared" si="22"/>
        <v>1.4211623711437511</v>
      </c>
      <c r="CX26" s="10">
        <f>CS26*AC26</f>
        <v>1.9890563867494993E-2</v>
      </c>
      <c r="CY26" s="19">
        <f>AA26*CS26</f>
        <v>0</v>
      </c>
      <c r="CZ26" s="13" t="str">
        <f>""</f>
        <v/>
      </c>
      <c r="DA26" s="10">
        <f>$CS$4*U26</f>
        <v>2.0499826586521506</v>
      </c>
      <c r="DB26" s="5">
        <f t="shared" si="23"/>
        <v>4.8374150075076441E-3</v>
      </c>
      <c r="DC26" s="77">
        <f t="shared" si="5"/>
        <v>5.9971590909090899</v>
      </c>
      <c r="DD26" s="10">
        <f>DC26*DA26</f>
        <v>12.294072137541731</v>
      </c>
      <c r="DE26" s="22">
        <f>AX26*DD26</f>
        <v>9.4923813883686731E-2</v>
      </c>
      <c r="DF26" s="19">
        <f>DA26*BJ26</f>
        <v>5.8238143711708823E-3</v>
      </c>
      <c r="DG26" s="13" t="str">
        <f>""</f>
        <v/>
      </c>
      <c r="DH26" s="20">
        <f>V26*$CS$3</f>
        <v>55.813668455712346</v>
      </c>
      <c r="DI26" s="5">
        <f t="shared" si="24"/>
        <v>9.335225932183297E-2</v>
      </c>
      <c r="DJ26" s="20">
        <f>CO26</f>
        <v>36.788852671059367</v>
      </c>
      <c r="DK26" s="77">
        <v>6.8198410978692667</v>
      </c>
      <c r="DL26" s="77">
        <f>BO26</f>
        <v>0</v>
      </c>
      <c r="DM26" s="10">
        <f>DK26*DH26</f>
        <v>380.64034995711654</v>
      </c>
      <c r="DN26" s="19">
        <f>BR26*DM26</f>
        <v>2.3148773834770502</v>
      </c>
      <c r="DO26" s="19">
        <f>DL26*DJ26</f>
        <v>0</v>
      </c>
      <c r="DP26" s="13" t="str">
        <f>""</f>
        <v/>
      </c>
      <c r="DQ26" s="10">
        <f>CW26*(1/25)+CX26*4-CY26</f>
        <v>0.13640875031573002</v>
      </c>
      <c r="DR26" s="10">
        <f>DN26*6+DM26*0.1+DJ26*1-DO26*2</f>
        <v>88.742151967633333</v>
      </c>
      <c r="DS26" s="10">
        <f>DD26*0.1+DE26*6-DF26*2</f>
        <v>1.7873024683139518</v>
      </c>
      <c r="DT26" s="33">
        <f t="shared" si="25"/>
        <v>90.66586318626301</v>
      </c>
      <c r="DZ26" t="str">
        <v>LV</v>
      </c>
      <c r="EA26" t="str">
        <v>Las Vegas Raiders</v>
      </c>
      <c r="EB26" t="s">
        <v>350</v>
      </c>
      <c r="EC26" t="str">
        <v>Kyle Philips</v>
      </c>
      <c r="ED26" s="10">
        <v>90.66586318626301</v>
      </c>
      <c r="EE26">
        <v>1.9890563867494993E-2</v>
      </c>
      <c r="EF26">
        <v>1.4211623711437511</v>
      </c>
      <c r="EG26">
        <v>9.4923813883686731E-2</v>
      </c>
      <c r="EH26">
        <v>12.294072137541731</v>
      </c>
      <c r="EI26">
        <v>2.3148773834770502</v>
      </c>
      <c r="EJ26">
        <v>380.64034995711654</v>
      </c>
      <c r="EK26">
        <v>0</v>
      </c>
      <c r="EL26">
        <v>5.8238143711708823E-3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1.8790461187080321E-4</v>
      </c>
      <c r="U27" s="5">
        <f t="shared" si="6"/>
        <v>4.1502821939412163E-3</v>
      </c>
      <c r="V27" s="5">
        <f t="shared" si="6"/>
        <v>5.3414956333606399E-2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0.33333333333333331</v>
      </c>
      <c r="BM27" s="13">
        <v>7</v>
      </c>
      <c r="BN27" s="13">
        <v>0</v>
      </c>
      <c r="BO27" s="13">
        <v>0</v>
      </c>
      <c r="BP27" s="13">
        <v>0</v>
      </c>
      <c r="BQ27" s="13">
        <v>2.3333333333333335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0.36110562685093778</v>
      </c>
      <c r="CG27" s="13">
        <f>IF($CE27=1,BT27,BZ27*BM27+(1-BZ27)*BT27)</f>
        <v>7.5228109854604197</v>
      </c>
      <c r="CH27" s="13">
        <f>IF($CE27=1,BU27,CA27*BN27+(1-CA27)*BU27)</f>
        <v>4.4422507403751223E-3</v>
      </c>
      <c r="CI27" s="13">
        <f>IF($CE27=1,BV27,CB27*BO27+(1-CB27)*BV27)</f>
        <v>6.7851373182552493E-4</v>
      </c>
      <c r="CJ27" s="13">
        <f>IF($CE27=1,BW27,CC27*BP27+(1-CC27)*BW27)</f>
        <v>5.9451461184801548E-4</v>
      </c>
      <c r="CK27" s="13">
        <f>IF($CE27=1,BX27,CD27*BQ27+(1-CD27)*BX27)</f>
        <v>2.2636510500807754</v>
      </c>
      <c r="CL27" s="56">
        <f>V27*$CS$3</f>
        <v>31.935859774986785</v>
      </c>
      <c r="CM27" s="10">
        <f t="shared" si="17"/>
        <v>11.532218663070251</v>
      </c>
      <c r="CN27" s="5">
        <f t="shared" si="18"/>
        <v>2.8526880756668212E-2</v>
      </c>
      <c r="CO27" s="19">
        <f t="shared" si="19"/>
        <v>11.622966032560875</v>
      </c>
      <c r="CP27" s="65"/>
      <c r="CR27" t="str">
        <v>Ramel Keyton</v>
      </c>
      <c r="CS27" s="10">
        <f>T27*$CS$3</f>
        <v>0.11234485147381432</v>
      </c>
      <c r="CT27" s="18">
        <f>AO27</f>
        <v>0.58823529411764708</v>
      </c>
      <c r="CU27" s="20">
        <f t="shared" si="20"/>
        <v>6.6085206749302544E-2</v>
      </c>
      <c r="CV27" s="21">
        <f t="shared" si="21"/>
        <v>7.2352941176470598</v>
      </c>
      <c r="CW27" s="10">
        <f t="shared" si="22"/>
        <v>0.81284804301642133</v>
      </c>
      <c r="CX27" s="10">
        <f>CS27*AC27</f>
        <v>1.6575469889579163E-2</v>
      </c>
      <c r="CY27" s="19">
        <f>AA27*CS27</f>
        <v>0</v>
      </c>
      <c r="CZ27" s="13" t="str">
        <f>""</f>
        <v/>
      </c>
      <c r="DA27" s="10">
        <f>$CS$4*U27</f>
        <v>1.7587919400936065</v>
      </c>
      <c r="DB27" s="5">
        <f t="shared" si="23"/>
        <v>4.150282193941218E-3</v>
      </c>
      <c r="DC27" s="77">
        <f t="shared" si="5"/>
        <v>5.8245033112582787</v>
      </c>
      <c r="DD27" s="10">
        <f>DC27*DA27</f>
        <v>10.244089478889583</v>
      </c>
      <c r="DE27" s="22">
        <f>AX27*DD27</f>
        <v>7.9095683856657981E-2</v>
      </c>
      <c r="DF27" s="19">
        <f>DA27*BJ27</f>
        <v>1.1647628742341766E-2</v>
      </c>
      <c r="DG27" s="13" t="str">
        <f>""</f>
        <v/>
      </c>
      <c r="DH27" s="20">
        <f>V27*$CS$3</f>
        <v>31.935859774986785</v>
      </c>
      <c r="DI27" s="5">
        <f t="shared" si="24"/>
        <v>5.3414956333606413E-2</v>
      </c>
      <c r="DJ27" s="20">
        <f>CO27</f>
        <v>11.622966032560875</v>
      </c>
      <c r="DK27" s="77">
        <v>2.2636510500807754</v>
      </c>
      <c r="DL27" s="77">
        <f>BO27</f>
        <v>0</v>
      </c>
      <c r="DM27" s="10">
        <f>DK27*DH27</f>
        <v>72.291642514881232</v>
      </c>
      <c r="DN27" s="19">
        <f>BR27*DM27</f>
        <v>0.43964411101177264</v>
      </c>
      <c r="DO27" s="19">
        <f>DL27*DJ27</f>
        <v>0</v>
      </c>
      <c r="DP27" s="13" t="str">
        <f>""</f>
        <v/>
      </c>
      <c r="DQ27" s="10">
        <f>CW27*(1/25)+CX27*4-CY27</f>
        <v>9.8815801278973506E-2</v>
      </c>
      <c r="DR27" s="10">
        <f>DN27*6+DM27*0.1+DJ27*1-DO27*2</f>
        <v>21.489994950119634</v>
      </c>
      <c r="DS27" s="10">
        <f>DD27*0.1+DE27*6-DF27*2</f>
        <v>1.4756877935442227</v>
      </c>
      <c r="DT27" s="33">
        <f t="shared" si="25"/>
        <v>23.064498544942829</v>
      </c>
      <c r="DZ27" t="str">
        <v>LV</v>
      </c>
      <c r="EA27" t="str">
        <v>Las Vegas Raiders</v>
      </c>
      <c r="EB27" t="s">
        <v>350</v>
      </c>
      <c r="EC27" t="str">
        <v>Ramel Keyton</v>
      </c>
      <c r="ED27" s="10">
        <v>23.064498544942829</v>
      </c>
      <c r="EE27">
        <v>1.6575469889579163E-2</v>
      </c>
      <c r="EF27">
        <v>0.81284804301642133</v>
      </c>
      <c r="EG27">
        <v>7.9095683856657981E-2</v>
      </c>
      <c r="EH27">
        <v>10.244089478889583</v>
      </c>
      <c r="EI27">
        <v>0.43964411101177264</v>
      </c>
      <c r="EJ27">
        <v>72.291642514881232</v>
      </c>
      <c r="EK27">
        <v>0</v>
      </c>
      <c r="EL27">
        <v>1.1647628742341766E-2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5.4618826354011244E-5</v>
      </c>
      <c r="U28" s="5">
        <f t="shared" si="6"/>
        <v>1.4743566496870379E-3</v>
      </c>
      <c r="V28" s="5">
        <f t="shared" si="6"/>
        <v>1.6577577418495755E-2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9.9114409930347538</v>
      </c>
      <c r="CM28" s="10">
        <f t="shared" si="17"/>
        <v>5.7108871617054531</v>
      </c>
      <c r="CN28" s="5">
        <f t="shared" si="18"/>
        <v>1.4126839061633426E-2</v>
      </c>
      <c r="CO28" s="19">
        <f t="shared" si="19"/>
        <v>5.7558263015643023</v>
      </c>
      <c r="CP28" s="65"/>
      <c r="CR28" t="str">
        <v>All Other</v>
      </c>
      <c r="CS28" s="10">
        <f>T28*$CS$3</f>
        <v>3.2655632415421777E-2</v>
      </c>
      <c r="CT28" s="18">
        <f>AO28</f>
        <v>0.375</v>
      </c>
      <c r="CU28" s="20">
        <f t="shared" si="20"/>
        <v>1.2245862155783167E-2</v>
      </c>
      <c r="CV28" s="21">
        <f t="shared" si="21"/>
        <v>9.75</v>
      </c>
      <c r="CW28" s="10">
        <f t="shared" si="22"/>
        <v>0.31839241605036234</v>
      </c>
      <c r="CX28" s="10">
        <f>CS28*AC28</f>
        <v>4.8180441268655082E-3</v>
      </c>
      <c r="CY28" s="19">
        <f>AA28*CS28</f>
        <v>0</v>
      </c>
      <c r="CZ28" s="13" t="str">
        <f>""</f>
        <v/>
      </c>
      <c r="DA28" s="10">
        <f>$CS$4*U28</f>
        <v>0.62479765739266813</v>
      </c>
      <c r="DB28" s="5">
        <f t="shared" si="23"/>
        <v>1.4743566496870383E-3</v>
      </c>
      <c r="DC28" s="77">
        <f t="shared" si="5"/>
        <v>6.1091954022988508</v>
      </c>
      <c r="DD28" s="10">
        <f>DC28*DA28</f>
        <v>3.8170109759103807</v>
      </c>
      <c r="DE28" s="22">
        <f>AX28*DD28</f>
        <v>2.9471540057333309E-2</v>
      </c>
      <c r="DF28" s="19">
        <f>DA28*BJ28</f>
        <v>3.5907911344406213E-3</v>
      </c>
      <c r="DG28" s="13" t="str">
        <f>""</f>
        <v/>
      </c>
      <c r="DH28" s="20">
        <f>V28*$CS$3</f>
        <v>9.9114409930347538</v>
      </c>
      <c r="DI28" s="5">
        <f t="shared" si="24"/>
        <v>1.6577577418495758E-2</v>
      </c>
      <c r="DJ28" s="20">
        <f>CO28</f>
        <v>5.7558263015643023</v>
      </c>
      <c r="DK28" s="77">
        <v>1.7355343771272975</v>
      </c>
      <c r="DL28" s="77">
        <f>BO28</f>
        <v>0</v>
      </c>
      <c r="DM28" s="10">
        <f>DK28*DH28</f>
        <v>17.201646570280534</v>
      </c>
      <c r="DN28" s="19">
        <f>BR28*DM28</f>
        <v>0.10461240540734611</v>
      </c>
      <c r="DO28" s="19">
        <f>DL28*DJ28</f>
        <v>0</v>
      </c>
      <c r="DP28" s="13" t="str">
        <f>""</f>
        <v/>
      </c>
      <c r="DQ28" s="10">
        <f>CW28*(1/25)+CX28*4-CY28</f>
        <v>3.2007873149476528E-2</v>
      </c>
      <c r="DR28" s="10">
        <f>DN28*6+DM28*0.1+DJ28*1-DO28*2</f>
        <v>8.1036653910364329</v>
      </c>
      <c r="DS28" s="10">
        <f>DD28*0.1+DE28*6-DF28*2</f>
        <v>0.55134875566615671</v>
      </c>
      <c r="DT28" s="33">
        <f t="shared" si="25"/>
        <v>8.6870220198520656</v>
      </c>
      <c r="DZ28" t="str">
        <v>LV</v>
      </c>
      <c r="EA28" t="str">
        <v>Las Vegas Raiders</v>
      </c>
      <c r="EB28" t="s">
        <v>350</v>
      </c>
      <c r="EC28" t="str">
        <v>All Other</v>
      </c>
      <c r="ED28" s="10">
        <v>8.6870220198520656</v>
      </c>
      <c r="EE28">
        <v>4.8180441268655082E-3</v>
      </c>
      <c r="EF28">
        <v>0.31839241605036234</v>
      </c>
      <c r="EG28">
        <v>2.9471540057333309E-2</v>
      </c>
      <c r="EH28">
        <v>3.8170109759103807</v>
      </c>
      <c r="EI28">
        <v>0.10461240540734611</v>
      </c>
      <c r="EJ28">
        <v>17.201646570280534</v>
      </c>
      <c r="EK28">
        <v>0</v>
      </c>
      <c r="EL28">
        <v>3.5907911344406213E-3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LV</v>
      </c>
      <c r="EA29" t="str">
        <v>Las Vegas Raiders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LV</v>
      </c>
      <c r="EA30" t="str">
        <v>Las Vegas Raiders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1.2539184952978056E-2</v>
      </c>
      <c r="H31" s="5">
        <v>0.30241935483870969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1.1561042201874113E-2</v>
      </c>
      <c r="R31" s="5">
        <f t="shared" si="1"/>
        <v>0.28631447977659291</v>
      </c>
      <c r="S31" s="5"/>
      <c r="T31" s="5">
        <f t="shared" si="6"/>
        <v>5.010789649888084E-6</v>
      </c>
      <c r="U31" s="5">
        <f t="shared" si="6"/>
        <v>1.1810423380249525E-2</v>
      </c>
      <c r="V31" s="5">
        <f t="shared" si="6"/>
        <v>0.25424975562623908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2.6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2.77609756097561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0.73202614379084963</v>
      </c>
      <c r="BM31" s="13">
        <v>10.660714285714286</v>
      </c>
      <c r="BN31" s="13">
        <v>3.2679738562091505E-2</v>
      </c>
      <c r="BO31" s="13">
        <v>0</v>
      </c>
      <c r="BP31" s="13">
        <v>4.1876046901172526E-3</v>
      </c>
      <c r="BQ31" s="13">
        <v>7.8039215686274508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0.72839678209993675</v>
      </c>
      <c r="CG31" s="13">
        <f>IF($CE31=1,BT31,BZ31*BM31+(1-BZ31)*BT31)</f>
        <v>10.66159528409287</v>
      </c>
      <c r="CH31" s="13">
        <f>IF($CE31=1,BU31,CA31*BN31+(1-CA31)*BU31)</f>
        <v>3.4452087286527516E-2</v>
      </c>
      <c r="CI31" s="13">
        <f>IF($CE31=1,BV31,CB31*BO31+(1-CB31)*BV31)</f>
        <v>6.8823955566288321E-4</v>
      </c>
      <c r="CJ31" s="13">
        <f>IF($CE31=1,BW31,CC31*BP31+(1-CC31)*BW31)</f>
        <v>4.4478460883606626E-3</v>
      </c>
      <c r="CK31" s="13">
        <f>IF($CE31=1,BX31,CD31*BQ31+(1-CD31)*BX31)</f>
        <v>7.1672628094947228</v>
      </c>
      <c r="CL31" s="56">
        <f>V31*$CS$3</f>
        <v>152.01144212853492</v>
      </c>
      <c r="CM31" s="10">
        <f t="shared" si="17"/>
        <v>110.7246452887956</v>
      </c>
      <c r="CN31" s="5">
        <f t="shared" si="18"/>
        <v>0.27389601647883838</v>
      </c>
      <c r="CO31" s="19">
        <f t="shared" si="19"/>
        <v>111.59594079500356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Brock Bowers</v>
      </c>
      <c r="CS31" s="10">
        <f>T31*$CS$3</f>
        <v>2.9958627059683807E-3</v>
      </c>
      <c r="CT31" s="18">
        <f>AO31</f>
        <v>0.52631578947368418</v>
      </c>
      <c r="CU31" s="20">
        <f t="shared" si="20"/>
        <v>1.576769845246516E-3</v>
      </c>
      <c r="CV31" s="21">
        <f t="shared" si="21"/>
        <v>7.1578947368421053</v>
      </c>
      <c r="CW31" s="10">
        <f t="shared" si="22"/>
        <v>2.1444069895352622E-2</v>
      </c>
      <c r="CX31" s="10">
        <f>CS31*AC31</f>
        <v>1.3617557754401732E-4</v>
      </c>
      <c r="CY31" s="19">
        <f>AA31*CS31</f>
        <v>0</v>
      </c>
      <c r="CZ31" s="13" t="str">
        <f>""</f>
        <v/>
      </c>
      <c r="DA31" s="10">
        <f>$CS$4*U31</f>
        <v>5.0049795362349192</v>
      </c>
      <c r="DB31" s="5">
        <f t="shared" si="23"/>
        <v>1.1810423380249528E-2</v>
      </c>
      <c r="DC31" s="77">
        <f t="shared" si="5"/>
        <v>2.77609756097561</v>
      </c>
      <c r="DD31" s="10">
        <f>DC31*DA31</f>
        <v>13.894311483274599</v>
      </c>
      <c r="DE31" s="22">
        <f>AX31*DD31</f>
        <v>0.30290916029887749</v>
      </c>
      <c r="DF31" s="19">
        <f>DA31*BJ31</f>
        <v>4.8829068646194327E-3</v>
      </c>
      <c r="DG31" s="13" t="str">
        <f>""</f>
        <v/>
      </c>
      <c r="DH31" s="20">
        <f>V31*$CS$3</f>
        <v>152.01144212853492</v>
      </c>
      <c r="DI31" s="5">
        <f t="shared" si="24"/>
        <v>0.25424975562623914</v>
      </c>
      <c r="DJ31" s="20">
        <f>CO31</f>
        <v>111.59594079500356</v>
      </c>
      <c r="DK31" s="77">
        <v>7.1672628094947228</v>
      </c>
      <c r="DL31" s="77">
        <f>BO31</f>
        <v>0</v>
      </c>
      <c r="DM31" s="10">
        <f>DK31*DH31</f>
        <v>1089.5059557855077</v>
      </c>
      <c r="DN31" s="19">
        <f>BR31*DM31</f>
        <v>7.8883212662337092</v>
      </c>
      <c r="DO31" s="19">
        <f>DL31*DJ31</f>
        <v>0</v>
      </c>
      <c r="DP31" s="13" t="str">
        <f>""</f>
        <v/>
      </c>
      <c r="DQ31" s="10">
        <f>CW31*(1/25)+CX31*4-CY31</f>
        <v>1.4024651059901742E-3</v>
      </c>
      <c r="DR31" s="10">
        <f>DN31*6+DM31*0.1+DJ31*1-DO31*2</f>
        <v>267.87646397095659</v>
      </c>
      <c r="DS31" s="10">
        <f>DD31*0.1+DE31*6-DF31*2</f>
        <v>3.197120296391486</v>
      </c>
      <c r="DT31" s="33">
        <f t="shared" si="25"/>
        <v>271.07498673245402</v>
      </c>
      <c r="DZ31" t="str">
        <v>LV</v>
      </c>
      <c r="EA31" t="str">
        <v>Las Vegas Raiders</v>
      </c>
      <c r="EB31" t="s">
        <v>351</v>
      </c>
      <c r="EC31" t="str">
        <v>Brock Bowers</v>
      </c>
      <c r="ED31" s="10">
        <v>271.07498673245402</v>
      </c>
      <c r="EE31">
        <v>1.3617557754401732E-4</v>
      </c>
      <c r="EF31">
        <v>2.1444069895352622E-2</v>
      </c>
      <c r="EG31">
        <v>0.30290916029887749</v>
      </c>
      <c r="EH31">
        <v>13.894311483274599</v>
      </c>
      <c r="EI31">
        <v>7.8883212662337092</v>
      </c>
      <c r="EJ31">
        <v>1089.5059557855077</v>
      </c>
      <c r="EK31">
        <v>0</v>
      </c>
      <c r="EL31">
        <v>4.8829068646194327E-3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6.8396226415094338E-2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2.4867859467006124E-6</v>
      </c>
      <c r="Q32" s="5">
        <f t="shared" si="1"/>
        <v>4.9774158708160785E-5</v>
      </c>
      <c r="R32" s="5">
        <f t="shared" si="1"/>
        <v>6.6747555647197768E-2</v>
      </c>
      <c r="S32" s="5"/>
      <c r="T32" s="5">
        <f t="shared" si="6"/>
        <v>2.505394824944042E-6</v>
      </c>
      <c r="U32" s="5">
        <f t="shared" si="6"/>
        <v>5.084782820391556E-5</v>
      </c>
      <c r="V32" s="5">
        <f t="shared" si="6"/>
        <v>5.9272411668423841E-2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0.66666666666666663</v>
      </c>
      <c r="BM32" s="13">
        <v>9.5833333333333339</v>
      </c>
      <c r="BN32" s="13">
        <v>2.7777777777777776E-2</v>
      </c>
      <c r="BO32" s="13">
        <v>0</v>
      </c>
      <c r="BP32" s="13">
        <v>4.3478260869565218E-3</v>
      </c>
      <c r="BQ32" s="13">
        <v>6.3888888888888893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0.67099061999542431</v>
      </c>
      <c r="CG32" s="13">
        <f>IF($CE32=1,BT32,BZ32*BM32+(1-BZ32)*BT32)</f>
        <v>9.6273847889139539</v>
      </c>
      <c r="CH32" s="13">
        <f>IF($CE32=1,BU32,CA32*BN32+(1-CA32)*BU32)</f>
        <v>3.0193319606497366E-2</v>
      </c>
      <c r="CI32" s="13">
        <f>IF($CE32=1,BV32,CB32*BO32+(1-CB32)*BV32)</f>
        <v>6.1231066709635821E-4</v>
      </c>
      <c r="CJ32" s="13">
        <f>IF($CE32=1,BW32,CC32*BP32+(1-CC32)*BW32)</f>
        <v>4.6428531490427631E-3</v>
      </c>
      <c r="CK32" s="13">
        <f>IF($CE32=1,BX32,CD32*BQ32+(1-CD32)*BX32)</f>
        <v>5.890863680309379</v>
      </c>
      <c r="CL32" s="56">
        <f>V32*$CS$3</f>
        <v>35.437928952815284</v>
      </c>
      <c r="CM32" s="10">
        <f t="shared" si="17"/>
        <v>23.778517919403324</v>
      </c>
      <c r="CN32" s="5">
        <f t="shared" si="18"/>
        <v>5.8820159856084818E-2</v>
      </c>
      <c r="CO32" s="19">
        <f t="shared" si="19"/>
        <v>23.965631779677373</v>
      </c>
      <c r="CP32" s="65"/>
      <c r="CR32" t="str">
        <v>Michael Mayer</v>
      </c>
      <c r="CS32" s="10">
        <f>T32*$CS$3</f>
        <v>1.4979313529841904E-3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6.808778877200866E-5</v>
      </c>
      <c r="CY32" s="19">
        <f>AA32*CS32</f>
        <v>0</v>
      </c>
      <c r="CZ32" s="13" t="str">
        <f>""</f>
        <v/>
      </c>
      <c r="DA32" s="10">
        <f>$CS$4*U32</f>
        <v>2.1548113173332262E-2</v>
      </c>
      <c r="DB32" s="5">
        <f t="shared" si="23"/>
        <v>5.0847828203915574E-5</v>
      </c>
      <c r="DC32" s="77">
        <f t="shared" si="5"/>
        <v>2.0810810810810811</v>
      </c>
      <c r="DD32" s="10">
        <f>DC32*DA32</f>
        <v>4.4843370658015788E-2</v>
      </c>
      <c r="DE32" s="22">
        <f>AX32*DD32</f>
        <v>9.7762798590934896E-4</v>
      </c>
      <c r="DF32" s="19">
        <f>DA32*BJ32</f>
        <v>5.8238143711708816E-4</v>
      </c>
      <c r="DG32" s="13" t="str">
        <f>""</f>
        <v/>
      </c>
      <c r="DH32" s="20">
        <f>V32*$CS$3</f>
        <v>35.437928952815284</v>
      </c>
      <c r="DI32" s="5">
        <f t="shared" si="24"/>
        <v>5.9272411668423855E-2</v>
      </c>
      <c r="DJ32" s="20">
        <f>CO32</f>
        <v>23.965631779677373</v>
      </c>
      <c r="DK32" s="77">
        <v>5.890863680309379</v>
      </c>
      <c r="DL32" s="77">
        <f>BO32</f>
        <v>0</v>
      </c>
      <c r="DM32" s="10">
        <f>DK32*DH32</f>
        <v>208.76000857352375</v>
      </c>
      <c r="DN32" s="19">
        <f>BR32*DM32</f>
        <v>1.511479589831503</v>
      </c>
      <c r="DO32" s="19">
        <f>DL32*DJ32</f>
        <v>0</v>
      </c>
      <c r="DP32" s="13" t="str">
        <f>""</f>
        <v/>
      </c>
      <c r="DQ32" s="10">
        <f>CW32*(1/25)+CX32*4-CY32</f>
        <v>2.7235115508803464E-4</v>
      </c>
      <c r="DR32" s="10">
        <f>DN32*6+DM32*0.1+DJ32*1-DO32*2</f>
        <v>53.910510176018768</v>
      </c>
      <c r="DS32" s="10">
        <f>DD32*0.1+DE32*6-DF32*2</f>
        <v>9.1853421070234968E-3</v>
      </c>
      <c r="DT32" s="33">
        <f t="shared" si="25"/>
        <v>53.919967869280882</v>
      </c>
      <c r="DZ32" t="str">
        <v>LV</v>
      </c>
      <c r="EA32" t="str">
        <v>Las Vegas Raiders</v>
      </c>
      <c r="EB32" t="s">
        <v>351</v>
      </c>
      <c r="EC32" t="str">
        <v>Michael Mayer</v>
      </c>
      <c r="ED32" s="10">
        <v>53.919967869280882</v>
      </c>
      <c r="EE32">
        <v>6.808778877200866E-5</v>
      </c>
      <c r="EF32">
        <v>0</v>
      </c>
      <c r="EG32">
        <v>9.7762798590934896E-4</v>
      </c>
      <c r="EH32">
        <v>4.4843370658015788E-2</v>
      </c>
      <c r="EI32">
        <v>1.511479589831503</v>
      </c>
      <c r="EJ32">
        <v>208.76000857352375</v>
      </c>
      <c r="EK32">
        <v>0</v>
      </c>
      <c r="EL32">
        <v>5.8238143711708816E-4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1.5604564540347237E-4</v>
      </c>
      <c r="V33" s="5">
        <f t="shared" si="6"/>
        <v>1.9562294360460482E-2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0.63207547169811318</v>
      </c>
      <c r="BM33" s="13">
        <v>8.8507462686567155</v>
      </c>
      <c r="BN33" s="13">
        <v>9.433962264150943E-3</v>
      </c>
      <c r="BO33" s="13">
        <v>0</v>
      </c>
      <c r="BP33" s="13">
        <v>1.6863406408094434E-3</v>
      </c>
      <c r="BQ33" s="13">
        <v>5.5943396226415096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11.695950581160018</v>
      </c>
      <c r="CM33" s="10">
        <f t="shared" si="17"/>
        <v>8.1292388847350381</v>
      </c>
      <c r="CN33" s="5">
        <f t="shared" si="18"/>
        <v>2.0109038432468217E-2</v>
      </c>
      <c r="CO33" s="19">
        <f t="shared" si="19"/>
        <v>8.1932081057759962</v>
      </c>
      <c r="CP33" s="65"/>
      <c r="CR33" t="str">
        <v>Ian Thomas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6.6128472859746795E-2</v>
      </c>
      <c r="DB33" s="5">
        <f t="shared" si="23"/>
        <v>1.5604564540347239E-4</v>
      </c>
      <c r="DC33" s="77">
        <f t="shared" si="5"/>
        <v>4.7272727272727275</v>
      </c>
      <c r="DD33" s="10">
        <f>DC33*DA33</f>
        <v>0.31260732624607579</v>
      </c>
      <c r="DE33" s="22">
        <f>AX33*DD33</f>
        <v>6.8151360224262963E-3</v>
      </c>
      <c r="DF33" s="19">
        <f>DA33*BJ33</f>
        <v>0</v>
      </c>
      <c r="DG33" s="13" t="str">
        <f>""</f>
        <v/>
      </c>
      <c r="DH33" s="20">
        <f>V33*$CS$3</f>
        <v>11.695950581160018</v>
      </c>
      <c r="DI33" s="5">
        <f t="shared" si="24"/>
        <v>1.9562294360460485E-2</v>
      </c>
      <c r="DJ33" s="20">
        <f>CO33</f>
        <v>8.1932081057759962</v>
      </c>
      <c r="DK33" s="77">
        <v>1.4387510008006406</v>
      </c>
      <c r="DL33" s="77">
        <f>BO33</f>
        <v>0</v>
      </c>
      <c r="DM33" s="10">
        <f>DK33*DH33</f>
        <v>16.827560603958808</v>
      </c>
      <c r="DN33" s="19">
        <f>BR33*DM33</f>
        <v>0.12183614368160255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10.606981028261492</v>
      </c>
      <c r="DS33" s="10">
        <f>DD33*0.1+DE33*6-DF33*2</f>
        <v>7.2151548759165351E-2</v>
      </c>
      <c r="DT33" s="33">
        <f t="shared" si="25"/>
        <v>10.679132577020658</v>
      </c>
      <c r="DZ33" t="str">
        <v>LV</v>
      </c>
      <c r="EA33" t="str">
        <v>Las Vegas Raiders</v>
      </c>
      <c r="EB33" t="s">
        <v>351</v>
      </c>
      <c r="EC33" t="str">
        <v>Ian Thomas</v>
      </c>
      <c r="ED33" s="10">
        <v>10.679132577020658</v>
      </c>
      <c r="EE33">
        <v>0</v>
      </c>
      <c r="EF33">
        <v>0</v>
      </c>
      <c r="EG33">
        <v>6.8151360224262963E-3</v>
      </c>
      <c r="EH33">
        <v>0.31260732624607579</v>
      </c>
      <c r="EI33">
        <v>0.12183614368160255</v>
      </c>
      <c r="EJ33">
        <v>16.827560603958808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6.2823571526073285E-5</v>
      </c>
      <c r="V34" s="5">
        <f t="shared" si="6"/>
        <v>7.5528693015318969E-3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4.51572726945707</v>
      </c>
      <c r="CM34" s="10">
        <f t="shared" si="17"/>
        <v>3.0361059939328383</v>
      </c>
      <c r="CN34" s="5">
        <f t="shared" si="18"/>
        <v>7.5103183683883721E-3</v>
      </c>
      <c r="CO34" s="19">
        <f t="shared" si="19"/>
        <v>3.0599972017302082</v>
      </c>
      <c r="CP34" s="65"/>
      <c r="CR34" t="str">
        <v>Justin Shorter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2.662315141106689E-2</v>
      </c>
      <c r="DB34" s="5">
        <f t="shared" si="23"/>
        <v>6.2823571526073298E-5</v>
      </c>
      <c r="DC34" s="77">
        <f t="shared" si="5"/>
        <v>8.6666666666666679</v>
      </c>
      <c r="DD34" s="10">
        <f>DC34*DA34</f>
        <v>0.23073397889591307</v>
      </c>
      <c r="DE34" s="22">
        <f>AX34*DD34</f>
        <v>5.0302194451241709E-3</v>
      </c>
      <c r="DF34" s="19">
        <f>DA34*BJ34</f>
        <v>0</v>
      </c>
      <c r="DG34" s="13" t="str">
        <f>""</f>
        <v/>
      </c>
      <c r="DH34" s="20">
        <f>V34*$CS$3</f>
        <v>4.51572726945707</v>
      </c>
      <c r="DI34" s="5">
        <f t="shared" si="24"/>
        <v>7.5528693015318987E-3</v>
      </c>
      <c r="DJ34" s="20">
        <f>CO34</f>
        <v>3.0599972017302082</v>
      </c>
      <c r="DK34" s="77">
        <v>1.4873417721518989</v>
      </c>
      <c r="DL34" s="77">
        <f>BO34</f>
        <v>0</v>
      </c>
      <c r="DM34" s="10">
        <f>DK34*DH34</f>
        <v>6.7164297995089344</v>
      </c>
      <c r="DN34" s="19">
        <f>BR34*DM34</f>
        <v>4.8628789718211177E-2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4.0234129199903688</v>
      </c>
      <c r="DS34" s="10">
        <f>DD34*0.1+DE34*6-DF34*2</f>
        <v>5.3254714560336334E-2</v>
      </c>
      <c r="DT34" s="33">
        <f t="shared" si="25"/>
        <v>4.0766676345507049</v>
      </c>
      <c r="DZ34" t="str">
        <v>LV</v>
      </c>
      <c r="EA34" t="str">
        <v>Las Vegas Raiders</v>
      </c>
      <c r="EB34" t="s">
        <v>351</v>
      </c>
      <c r="EC34" t="str">
        <v>Justin Shorter</v>
      </c>
      <c r="ED34" s="10">
        <v>4.0766676345507049</v>
      </c>
      <c r="EE34">
        <v>0</v>
      </c>
      <c r="EF34">
        <v>0</v>
      </c>
      <c r="EG34">
        <v>5.0302194451241709E-3</v>
      </c>
      <c r="EH34">
        <v>0.23073397889591307</v>
      </c>
      <c r="EI34">
        <v>4.8628789718211177E-2</v>
      </c>
      <c r="EJ34">
        <v>6.7164297995089344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6.6810528665174469E-5</v>
      </c>
      <c r="U35" s="5">
        <f t="shared" si="6"/>
        <v>2.8371935527904071E-4</v>
      </c>
      <c r="V35" s="5">
        <f t="shared" si="6"/>
        <v>4.4088643383341647E-3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2.6359821844016729</v>
      </c>
      <c r="CM35" s="10">
        <f t="shared" si="17"/>
        <v>1.6596924864751275</v>
      </c>
      <c r="CN35" s="5">
        <f t="shared" si="18"/>
        <v>4.1055282628337823E-3</v>
      </c>
      <c r="CO35" s="19">
        <f t="shared" si="19"/>
        <v>1.6727526557028649</v>
      </c>
      <c r="CP35" s="65"/>
      <c r="CR35" t="str">
        <v>All Other</v>
      </c>
      <c r="CS35" s="10">
        <f>T35*$CS$3</f>
        <v>3.9944836079578425E-2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1.8156743672535648E-3</v>
      </c>
      <c r="CY35" s="19">
        <f>AA35*CS35</f>
        <v>0</v>
      </c>
      <c r="CZ35" s="13" t="str">
        <f>""</f>
        <v/>
      </c>
      <c r="DA35" s="10">
        <f>$CS$4*U35</f>
        <v>0.12023358701772147</v>
      </c>
      <c r="DB35" s="5">
        <f t="shared" si="23"/>
        <v>2.8371935527904076E-4</v>
      </c>
      <c r="DC35" s="77">
        <f t="shared" si="5"/>
        <v>1.5</v>
      </c>
      <c r="DD35" s="10">
        <f>DC35*DA35</f>
        <v>0.1803503805265822</v>
      </c>
      <c r="DE35" s="22">
        <f>AX35*DD35</f>
        <v>3.9318092437074792E-3</v>
      </c>
      <c r="DF35" s="19">
        <f>DA35*BJ35</f>
        <v>0</v>
      </c>
      <c r="DG35" s="13" t="str">
        <f>""</f>
        <v/>
      </c>
      <c r="DH35" s="20">
        <f>V35*$CS$3</f>
        <v>2.6359821844016729</v>
      </c>
      <c r="DI35" s="5">
        <f t="shared" si="24"/>
        <v>4.4088643383341656E-3</v>
      </c>
      <c r="DJ35" s="20">
        <f>CO35</f>
        <v>1.6727526557028649</v>
      </c>
      <c r="DK35" s="77">
        <v>1.588235294117647</v>
      </c>
      <c r="DL35" s="77">
        <f>BO35</f>
        <v>0</v>
      </c>
      <c r="DM35" s="10">
        <f>DK35*DH35</f>
        <v>4.1865599399320681</v>
      </c>
      <c r="DN35" s="19">
        <f>BR35*DM35</f>
        <v>3.031183962892435E-2</v>
      </c>
      <c r="DO35" s="19">
        <f>DL35*DJ35</f>
        <v>0</v>
      </c>
      <c r="DP35" s="13" t="str">
        <f>""</f>
        <v/>
      </c>
      <c r="DQ35" s="10">
        <f>CW35*(1/25)+CX35*4-CY35</f>
        <v>7.2626974690142591E-3</v>
      </c>
      <c r="DR35" s="10">
        <f>DN35*6+DM35*0.1+DJ35*1-DO35*2</f>
        <v>2.2732796874696177</v>
      </c>
      <c r="DS35" s="10">
        <f>DD35*0.1+DE35*6-DF35*2</f>
        <v>4.1625893514903096E-2</v>
      </c>
      <c r="DT35" s="33">
        <f t="shared" si="25"/>
        <v>2.3221682784535354</v>
      </c>
      <c r="DZ35" t="str">
        <v>LV</v>
      </c>
      <c r="EA35" t="str">
        <v>Las Vegas Raiders</v>
      </c>
      <c r="EB35" t="s">
        <v>351</v>
      </c>
      <c r="EC35" t="str">
        <v>All Other</v>
      </c>
      <c r="ED35" s="10">
        <v>2.3221682784535354</v>
      </c>
      <c r="EE35">
        <v>1.8156743672535648E-3</v>
      </c>
      <c r="EF35">
        <v>0</v>
      </c>
      <c r="EG35">
        <v>3.9318092437074792E-3</v>
      </c>
      <c r="EH35">
        <v>0.1803503805265822</v>
      </c>
      <c r="EI35">
        <v>3.031183962892435E-2</v>
      </c>
      <c r="EJ35">
        <v>4.1865599399320681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8" priority="1">
      <formula>$CR10=""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EC09-E7CF-4A77-AA66-429F41185FDE}">
  <sheetPr>
    <tabColor theme="6"/>
  </sheetPr>
  <dimension ref="A1:EL83"/>
  <sheetViews>
    <sheetView topLeftCell="AR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207</v>
      </c>
      <c r="CV1" s="115" t="e" vm="27">
        <f>_xlfn.IMAGE(_xlfn.XLOOKUP(CS1,Teams[team_abbr],Teams[team_logo_wikipedia]))</f>
        <v>#VALUE!</v>
      </c>
      <c r="CW1" s="115"/>
      <c r="CX1" s="115"/>
      <c r="CY1" s="116" t="e" vm="28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Los Angeles Rams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580.94117647058818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451.76470588235293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36.294117647058833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0.65394250758800787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0.87232819104658543</v>
      </c>
      <c r="G10" s="5">
        <v>6.6282441792508376E-2</v>
      </c>
      <c r="H10" s="5">
        <v>4.5454545454545455E-4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0.87721178149425616</v>
      </c>
      <c r="Q10" s="5">
        <f t="shared" si="1"/>
        <v>6.8829563202652058E-2</v>
      </c>
      <c r="R10" s="5">
        <f t="shared" si="1"/>
        <v>4.5497616890018838E-4</v>
      </c>
      <c r="S10" s="5"/>
      <c r="T10" s="5">
        <f>P10/SUM(P$10:P$35)</f>
        <v>0.96038611694736276</v>
      </c>
      <c r="U10" s="5">
        <f>Q10/SUM(Q$10:Q$35)</f>
        <v>6.0703183999797537E-2</v>
      </c>
      <c r="V10" s="5">
        <f>R10/SUM(R$10:R$35)</f>
        <v>3.6724958554190331E-4</v>
      </c>
      <c r="X10" s="5" cm="1">
        <f t="array" ref="X10:AB10">_xlfn.XLOOKUP(CR10,passingRates[Player Name],passingRates[[Comp. %]:[Yds per Att]],{0,0,0,0,0})</f>
        <v>0.65623849834376147</v>
      </c>
      <c r="Y10" s="13">
        <v>11.706113292204151</v>
      </c>
      <c r="Z10" s="13">
        <v>7.6275939427930456E-2</v>
      </c>
      <c r="AA10" s="13">
        <v>2.097902097902098E-2</v>
      </c>
      <c r="AB10" s="13">
        <v>7.6820022083179982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0.65616273198630448</v>
      </c>
      <c r="AP10" s="52">
        <f>IF($AN10,AE10,Y10*AJ10+(1-AJ10)*AE10)</f>
        <v>11.673740643434092</v>
      </c>
      <c r="AQ10" s="52">
        <f>IF($AN10,AF10,Z10*AK10+(1-AK10)*AF10)</f>
        <v>7.6022552436863164E-2</v>
      </c>
      <c r="AR10" s="52">
        <f>IF($AN10,AG10,AA10*AL10+(1-AL10)*AG10)</f>
        <v>2.0994274691200021E-2</v>
      </c>
      <c r="AS10" s="52">
        <f>IF($AN10,AH10,AB10*AM10+(1-AM10)*AH10)</f>
        <v>7.6599201554911662</v>
      </c>
      <c r="AT10" s="56" cm="1">
        <f t="array" ref="AT10:AW10">_xlfn.XLOOKUP(CR10,rushingRates[player_display_name],rushingRates[[Yards per Carry]:[TD per Yard]],{0,0,0,0})</f>
        <v>2.1496598639455784</v>
      </c>
      <c r="AU10" s="13">
        <v>2.0408163265306121E-2</v>
      </c>
      <c r="AV10" s="13">
        <v>0</v>
      </c>
      <c r="AW10" s="13">
        <v>9.4936708860759497E-3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2.2715778347143312</v>
      </c>
      <c r="BI10" s="13">
        <f>IF($BG10=1,AZ10,AU10*BD10+(1-BD10)*AZ10)</f>
        <v>2.1872262790817495E-2</v>
      </c>
      <c r="BJ10" s="13">
        <f>IF($BG10=1,BA10,AV10*BE10+(1-BE10)*BA10)</f>
        <v>7.8035345421161419E-4</v>
      </c>
      <c r="BK10" s="13">
        <f>IF($BG10=1,BB10,AW10*BF10+(1-BF10)*BB10)</f>
        <v>9.5605081021523427E-3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0.21335040628304922</v>
      </c>
      <c r="CM10" s="10">
        <f>CL10*CF10</f>
        <v>0.16411569714080709</v>
      </c>
      <c r="CN10" s="5">
        <f>CM10/SUM($CM$10:$CM$35)</f>
        <v>4.0735164606711812E-4</v>
      </c>
      <c r="CO10" s="19">
        <f>CN10*(SUM($CU$10:$CU$35))</f>
        <v>0.15475375787863729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Matthew Stafford</v>
      </c>
      <c r="CS10" s="10">
        <f>T10*$CS$3</f>
        <v>557.92784064542082</v>
      </c>
      <c r="CT10" s="18">
        <f>AO10</f>
        <v>0.65616273198630448</v>
      </c>
      <c r="CU10" s="20">
        <f>CT10*CS10</f>
        <v>366.09145616911883</v>
      </c>
      <c r="CV10" s="21">
        <f>AS10</f>
        <v>7.6599201554911662</v>
      </c>
      <c r="CW10" s="10">
        <f>CV10*CS10</f>
        <v>4273.6827118695228</v>
      </c>
      <c r="CX10" s="22">
        <f>CS10*AC10</f>
        <v>24.601348868232193</v>
      </c>
      <c r="CY10" s="19">
        <f>AA10*CS10</f>
        <v>11.704779873680158</v>
      </c>
      <c r="CZ10" s="13" t="str">
        <f>""</f>
        <v/>
      </c>
      <c r="DA10" s="10">
        <f>$CS$4*U10</f>
        <v>27.423556065790887</v>
      </c>
      <c r="DB10" s="5">
        <f>DA10/SUM($DA$10:$DA$35)</f>
        <v>6.0703183999797544E-2</v>
      </c>
      <c r="DC10" s="77">
        <f t="shared" ref="DC10:DC35" si="5">BH10</f>
        <v>2.2715778347143312</v>
      </c>
      <c r="DD10" s="10">
        <f>DC10*DA10</f>
        <v>62.294742108096322</v>
      </c>
      <c r="DE10" s="22">
        <f>AX10*DD10</f>
        <v>0.68015776628532876</v>
      </c>
      <c r="DF10" s="19">
        <f>DA10*BJ10</f>
        <v>2.1400066702705785E-2</v>
      </c>
      <c r="DG10" s="13" t="str">
        <f>""</f>
        <v/>
      </c>
      <c r="DH10" s="20">
        <f>V10*$CS$3</f>
        <v>0.21335040628304922</v>
      </c>
      <c r="DI10" s="5">
        <f>DH10/SUM($DH$10:$DH$35)</f>
        <v>3.6724958554190331E-4</v>
      </c>
      <c r="DJ10" s="20">
        <f>CO10</f>
        <v>0.15475375787863729</v>
      </c>
      <c r="DK10" s="77" cm="1">
        <f t="array" ref="DK10:DK35">CK10:CK35</f>
        <v>1.3</v>
      </c>
      <c r="DL10" s="77">
        <f>CI10</f>
        <v>0</v>
      </c>
      <c r="DM10" s="10">
        <f>DK10*DH10</f>
        <v>0.27735552816796399</v>
      </c>
      <c r="DN10" s="19">
        <f>BR10*DM10</f>
        <v>8.1309438225136022E-3</v>
      </c>
      <c r="DO10" s="19">
        <f>DL10*DJ10</f>
        <v>0</v>
      </c>
      <c r="DP10" s="13" t="str">
        <f>""</f>
        <v/>
      </c>
      <c r="DQ10" s="10">
        <f>CW10*(1/25)+CX10*4-CY10</f>
        <v>257.64792407402956</v>
      </c>
      <c r="DR10" s="10">
        <f>DN10*6+DM10*0.1+DJ10*1-DO10*2</f>
        <v>0.2312749736305153</v>
      </c>
      <c r="DS10" s="10">
        <f>DD10*0.1+DE10*6-DF10*2</f>
        <v>10.267620675116195</v>
      </c>
      <c r="DT10" s="33">
        <f>SUM(DQ10:DS10)</f>
        <v>268.14681972277623</v>
      </c>
      <c r="DZ10" t="str" cm="1">
        <f t="array" ref="DZ10:DZ35">_xlfn.EXPAND(CS1,ROWS($CS$10:$CS$35),,CS1)</f>
        <v>LAR</v>
      </c>
      <c r="EA10" t="str" cm="1">
        <f t="array" ref="EA10:EA35">_xlfn.EXPAND(CS2,ROWS($CS$10:$CS$35),,CS2)</f>
        <v>Los Angeles Rams</v>
      </c>
      <c r="EB10" t="s">
        <v>348</v>
      </c>
      <c r="EC10" t="str" cm="1">
        <f t="array" ref="EC10:EC35">CR10:CR35</f>
        <v>Matthew Stafford</v>
      </c>
      <c r="ED10" s="10" cm="1">
        <f t="array" ref="ED10:ED35">DT10:DT35</f>
        <v>268.14681972277623</v>
      </c>
      <c r="EE10" s="22" cm="1">
        <f t="array" ref="EE10:EE35">CX10:CX35</f>
        <v>24.601348868232193</v>
      </c>
      <c r="EF10" s="10" cm="1">
        <f t="array" ref="EF10:EF35">CW10:CW35</f>
        <v>4273.6827118695228</v>
      </c>
      <c r="EG10" s="10" cm="1">
        <f t="array" ref="EG10:EG35">DE10:DE35</f>
        <v>0.68015776628532876</v>
      </c>
      <c r="EH10" s="10" cm="1">
        <f t="array" ref="EH10:EH35">DD10:DD35</f>
        <v>62.294742108096322</v>
      </c>
      <c r="EI10" s="19" cm="1">
        <f t="array" ref="EI10:EI35">DN10:DN35</f>
        <v>8.1309438225136022E-3</v>
      </c>
      <c r="EJ10" s="10" cm="1">
        <f t="array" ref="EJ10:EJ35">DM10:DM35</f>
        <v>0.27735552816796399</v>
      </c>
      <c r="EK10" s="19" cm="1">
        <f t="array" ref="EK10:EK35">CY10:CY35</f>
        <v>11.704779873680158</v>
      </c>
      <c r="EL10" s="19" cm="1">
        <f t="array" ref="EL10:EL35">DF10:DF35+DO10:DO35</f>
        <v>2.1400066702705785E-2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0.50795909154215957</v>
      </c>
      <c r="G11" s="5">
        <v>5.3252584940940768E-2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2.4879590915421596E-2</v>
      </c>
      <c r="Q11" s="5">
        <f t="shared" si="1"/>
        <v>2.9016081910913136E-2</v>
      </c>
      <c r="R11" s="5">
        <f t="shared" si="1"/>
        <v>4.0480251615986561E-4</v>
      </c>
      <c r="S11" s="5"/>
      <c r="T11" s="5">
        <f t="shared" ref="T11:V35" si="6">P11/SUM(P$10:P$35)</f>
        <v>2.7238591882337918E-2</v>
      </c>
      <c r="U11" s="5">
        <f t="shared" si="6"/>
        <v>2.5590291107985559E-2</v>
      </c>
      <c r="V11" s="5">
        <f t="shared" si="6"/>
        <v>3.2675020462147265E-4</v>
      </c>
      <c r="X11" s="5" cm="1">
        <f t="array" ref="X11:AB11">_xlfn.XLOOKUP(CR11,passingRates[Player Name],passingRates[[Comp. %]:[Yds per Att]],{0,0,0,0,0})</f>
        <v>0.66666666666666663</v>
      </c>
      <c r="Y11" s="13">
        <v>12.042199488491049</v>
      </c>
      <c r="Z11" s="13">
        <v>6.9053708439897693E-2</v>
      </c>
      <c r="AA11" s="13">
        <v>2.8985507246376812E-2</v>
      </c>
      <c r="AB11" s="13">
        <v>8.0281329923273663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0.62689339697692914</v>
      </c>
      <c r="AP11" s="52">
        <f>IF($AN11,AE11,Y11*AJ11+(1-AJ11)*AE11)</f>
        <v>10.46922199488491</v>
      </c>
      <c r="AQ11" s="52">
        <f>IF($AN11,AF11,Z11*AK11+(1-AK11)*AF11)</f>
        <v>5.4786965655827552E-2</v>
      </c>
      <c r="AR11" s="52">
        <f>IF($AN11,AG11,AA11*AL11+(1-AL11)*AG11)</f>
        <v>2.7166346719241809E-2</v>
      </c>
      <c r="AS11" s="52">
        <f>IF($AN11,AH11,AB11*AM11+(1-AM11)*AH11)</f>
        <v>6.563718084099885</v>
      </c>
      <c r="AT11" s="56" cm="1">
        <f t="array" ref="AT11:AW11">_xlfn.XLOOKUP(CR11,rushingRates[player_display_name],rushingRates[[Yards per Carry]:[TD per Yard]],{0,0,0,0})</f>
        <v>1.6631578947368422</v>
      </c>
      <c r="AU11" s="13">
        <v>5.2631578947368418E-2</v>
      </c>
      <c r="AV11" s="13">
        <v>2.1052631578947368E-2</v>
      </c>
      <c r="AW11" s="13">
        <v>3.1645569620253167E-2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3.7985065789473684</v>
      </c>
      <c r="BI11" s="13">
        <f t="shared" ref="BI11:BI35" si="13">IF($BG11=1,AZ11,AU11*BD11+(1-BD11)*AZ11)</f>
        <v>4.9276315789473682E-2</v>
      </c>
      <c r="BJ11" s="13">
        <f t="shared" ref="BJ11:BJ35" si="14">IF($BG11=1,BA11,AV11*BE11+(1-BE11)*BA11)</f>
        <v>1.5679276315789473E-2</v>
      </c>
      <c r="BK11" s="13">
        <f t="shared" ref="BK11:BK35" si="15">IF($BG11=1,BB11,AW11*BF11+(1-BF11)*BB11)</f>
        <v>1.3077982716529749E-2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0.18982264828480375</v>
      </c>
      <c r="CM11" s="10">
        <f t="shared" ref="CM11:CM35" si="17">CL11*CF11</f>
        <v>0.12840943854560252</v>
      </c>
      <c r="CN11" s="5">
        <f t="shared" ref="CN11:CN35" si="18">CM11/SUM($CM$10:$CM$35)</f>
        <v>3.1872512546576745E-4</v>
      </c>
      <c r="CO11" s="19">
        <f t="shared" ref="CO11:CO35" si="19">CN11*(SUM($CU$10:$CU$35))</f>
        <v>0.12108435395407907</v>
      </c>
      <c r="CP11" s="65"/>
      <c r="CR11" t="str">
        <v>Jimmy Garoppolo</v>
      </c>
      <c r="CS11" s="10">
        <f>T11*$CS$3</f>
        <v>15.824019613527602</v>
      </c>
      <c r="CT11" s="18">
        <f>AO11</f>
        <v>0.62689339697692914</v>
      </c>
      <c r="CU11" s="20">
        <f t="shared" ref="CU11:CU35" si="20">CT11*CS11</f>
        <v>9.9199734093538723</v>
      </c>
      <c r="CV11" s="21">
        <f t="shared" ref="CV11:CV35" si="21">AS11</f>
        <v>6.563718084099885</v>
      </c>
      <c r="CW11" s="10">
        <f t="shared" ref="CW11:CW35" si="22">CV11*CS11</f>
        <v>103.86440370046239</v>
      </c>
      <c r="CX11" s="10">
        <f>CS11*AC11</f>
        <v>0.69774655188348578</v>
      </c>
      <c r="CY11" s="19">
        <f>AA11*CS11</f>
        <v>0.45866723517471308</v>
      </c>
      <c r="CZ11" s="13" t="str">
        <f>""</f>
        <v/>
      </c>
      <c r="DA11" s="10">
        <f>$CS$4*U11</f>
        <v>11.560790335842887</v>
      </c>
      <c r="DB11" s="5">
        <f t="shared" ref="DB11:DB35" si="23">DA11/SUM($DA$10:$DA$35)</f>
        <v>2.5590291107985559E-2</v>
      </c>
      <c r="DC11" s="77">
        <f t="shared" si="5"/>
        <v>3.7985065789473684</v>
      </c>
      <c r="DD11" s="10">
        <f>DC11*DA11</f>
        <v>43.913738148530364</v>
      </c>
      <c r="DE11" s="22">
        <f>AX11*DD11</f>
        <v>0.47946695078237306</v>
      </c>
      <c r="DF11" s="19">
        <f>DA11*BJ11</f>
        <v>0.18126482610458922</v>
      </c>
      <c r="DG11" s="13" t="str">
        <f>""</f>
        <v/>
      </c>
      <c r="DH11" s="20">
        <f>V11*$CS$3</f>
        <v>0.18982264828480375</v>
      </c>
      <c r="DI11" s="5">
        <f t="shared" ref="DI11:DI35" si="24">DH11/SUM($DH$10:$DH$35)</f>
        <v>3.2675020462147265E-4</v>
      </c>
      <c r="DJ11" s="20">
        <f>CO11</f>
        <v>0.12108435395407907</v>
      </c>
      <c r="DK11" s="77">
        <v>1.4782608695652175</v>
      </c>
      <c r="DL11" s="77">
        <f>BO11</f>
        <v>0</v>
      </c>
      <c r="DM11" s="10">
        <f>DK11*DH11</f>
        <v>0.28060739311666644</v>
      </c>
      <c r="DN11" s="19">
        <f>BR11*DM11</f>
        <v>8.2262753682410348E-3</v>
      </c>
      <c r="DO11" s="19">
        <f>DL11*DJ11</f>
        <v>0</v>
      </c>
      <c r="DP11" s="13" t="str">
        <f>""</f>
        <v/>
      </c>
      <c r="DQ11" s="10">
        <f>CW11*(1/25)+CX11*4-CY11</f>
        <v>6.4868951203777261</v>
      </c>
      <c r="DR11" s="10">
        <f>DN11*6+DM11*0.1+DJ11*1-DO11*2</f>
        <v>0.19850274547519192</v>
      </c>
      <c r="DS11" s="10">
        <f>DD11*0.1+DE11*6-DF11*2</f>
        <v>6.9056458673380963</v>
      </c>
      <c r="DT11" s="33">
        <f t="shared" ref="DT11:DT35" si="25">SUM(DQ11:DS11)</f>
        <v>13.591043733191015</v>
      </c>
      <c r="DZ11" t="str">
        <v>LAR</v>
      </c>
      <c r="EA11" t="str">
        <v>Los Angeles Rams</v>
      </c>
      <c r="EB11" t="s">
        <v>348</v>
      </c>
      <c r="EC11" t="str">
        <v>Jimmy Garoppolo</v>
      </c>
      <c r="ED11" s="10">
        <v>13.591043733191015</v>
      </c>
      <c r="EE11">
        <v>0.69774655188348578</v>
      </c>
      <c r="EF11">
        <v>103.86440370046239</v>
      </c>
      <c r="EG11">
        <v>0.47946695078237306</v>
      </c>
      <c r="EH11">
        <v>43.913738148530364</v>
      </c>
      <c r="EI11">
        <v>8.2262753682410348E-3</v>
      </c>
      <c r="EJ11">
        <v>0.28060739311666644</v>
      </c>
      <c r="EK11">
        <v>0.45866723517471308</v>
      </c>
      <c r="EL11">
        <v>0.18126482610458922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3.649389034695917E-3</v>
      </c>
      <c r="U12" s="5">
        <f t="shared" si="6"/>
        <v>1.136398498118439E-2</v>
      </c>
      <c r="V12" s="5">
        <f t="shared" si="6"/>
        <v>2.0726555029705916E-5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1.2040909263139742E-2</v>
      </c>
      <c r="CM12" s="10">
        <f t="shared" si="17"/>
        <v>1.2040909263139742E-2</v>
      </c>
      <c r="CN12" s="5">
        <f t="shared" si="18"/>
        <v>2.9886746325529838E-5</v>
      </c>
      <c r="CO12" s="19">
        <f t="shared" si="19"/>
        <v>1.1354038578941291E-2</v>
      </c>
      <c r="CP12" s="65"/>
      <c r="CR12" t="str">
        <v>Stetson Bennett</v>
      </c>
      <c r="CS12" s="10">
        <f>T12*$CS$3</f>
        <v>2.1200803592151103</v>
      </c>
      <c r="CT12" s="18">
        <f>AO12</f>
        <v>0.60354446997046274</v>
      </c>
      <c r="CU12" s="20">
        <f t="shared" si="20"/>
        <v>1.2795627766972719</v>
      </c>
      <c r="CV12" s="21">
        <f t="shared" si="21"/>
        <v>6.2527075812274369</v>
      </c>
      <c r="CW12" s="10">
        <f t="shared" si="22"/>
        <v>13.256242534875708</v>
      </c>
      <c r="CX12" s="10">
        <f>CS12*AC12</f>
        <v>9.3483122271514549E-2</v>
      </c>
      <c r="CY12" s="19">
        <f>AA12*CS12</f>
        <v>0</v>
      </c>
      <c r="CZ12" s="13" t="str">
        <f>""</f>
        <v/>
      </c>
      <c r="DA12" s="10">
        <f>$CS$4*U12</f>
        <v>5.1338473326762415</v>
      </c>
      <c r="DB12" s="5">
        <f t="shared" si="23"/>
        <v>1.1363984981184391E-2</v>
      </c>
      <c r="DC12" s="77">
        <f t="shared" si="5"/>
        <v>3.9164785553047405</v>
      </c>
      <c r="DD12" s="10">
        <f>DC12*DA12</f>
        <v>20.106602984634943</v>
      </c>
      <c r="DE12" s="22">
        <f>AX12*DD12</f>
        <v>0.21953156415487962</v>
      </c>
      <c r="DF12" s="19">
        <f>DA12*BJ12</f>
        <v>5.7944100820273611E-2</v>
      </c>
      <c r="DG12" s="13" t="str">
        <f>""</f>
        <v/>
      </c>
      <c r="DH12" s="20">
        <f>V12*$CS$3</f>
        <v>1.2040909263139742E-2</v>
      </c>
      <c r="DI12" s="5">
        <f t="shared" si="24"/>
        <v>2.0726555029705916E-5</v>
      </c>
      <c r="DJ12" s="20">
        <f>CO12</f>
        <v>1.1354038578941291E-2</v>
      </c>
      <c r="DK12" s="77">
        <v>1</v>
      </c>
      <c r="DL12" s="77">
        <f>BO12</f>
        <v>0</v>
      </c>
      <c r="DM12" s="10">
        <f>DK12*DH12</f>
        <v>1.2040909263139742E-2</v>
      </c>
      <c r="DN12" s="19">
        <f>BR12*DM12</f>
        <v>3.5299082530377093E-4</v>
      </c>
      <c r="DO12" s="19">
        <f>DL12*DJ12</f>
        <v>0</v>
      </c>
      <c r="DP12" s="13" t="str">
        <f>""</f>
        <v/>
      </c>
      <c r="DQ12" s="10">
        <f>CW12*(1/25)+CX12*4-CY12</f>
        <v>0.9041821904810865</v>
      </c>
      <c r="DR12" s="10">
        <f>DN12*6+DM12*0.1+DJ12*1-DO12*2</f>
        <v>1.467607445707789E-2</v>
      </c>
      <c r="DS12" s="10">
        <f>DD12*0.1+DE12*6-DF12*2</f>
        <v>3.2119614817522248</v>
      </c>
      <c r="DT12" s="33">
        <f t="shared" si="25"/>
        <v>4.1308197466903893</v>
      </c>
      <c r="DZ12" t="str">
        <v>LAR</v>
      </c>
      <c r="EA12" t="str">
        <v>Los Angeles Rams</v>
      </c>
      <c r="EB12" t="s">
        <v>348</v>
      </c>
      <c r="EC12" t="str">
        <v>Stetson Bennett</v>
      </c>
      <c r="ED12" s="10">
        <v>4.1308197466903893</v>
      </c>
      <c r="EE12">
        <v>9.3483122271514549E-2</v>
      </c>
      <c r="EF12">
        <v>13.256242534875708</v>
      </c>
      <c r="EG12">
        <v>0.21953156415487962</v>
      </c>
      <c r="EH12">
        <v>20.106602984634943</v>
      </c>
      <c r="EI12">
        <v>3.5299082530377093E-4</v>
      </c>
      <c r="EJ12">
        <v>1.2040909263139742E-2</v>
      </c>
      <c r="EK12">
        <v>0</v>
      </c>
      <c r="EL12">
        <v>5.7944100820273611E-2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3.649389034695917E-3</v>
      </c>
      <c r="U13" s="5">
        <f t="shared" si="6"/>
        <v>8.120389568947662E-3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2.1200803592151103</v>
      </c>
      <c r="CT13" s="18">
        <f>AO13</f>
        <v>0.55531914893617018</v>
      </c>
      <c r="CU13" s="20">
        <f t="shared" si="20"/>
        <v>1.177321220755625</v>
      </c>
      <c r="CV13" s="21">
        <f t="shared" si="21"/>
        <v>6.3808510638297875</v>
      </c>
      <c r="CW13" s="10">
        <f t="shared" si="22"/>
        <v>13.527917015502375</v>
      </c>
      <c r="CX13" s="10">
        <f>CS13*AC13</f>
        <v>9.3483122271514549E-2</v>
      </c>
      <c r="CY13" s="19">
        <f>AA13*CS13</f>
        <v>0</v>
      </c>
      <c r="CZ13" s="13" t="str">
        <f>""</f>
        <v/>
      </c>
      <c r="DA13" s="10">
        <f>$CS$4*U13</f>
        <v>3.6685054052657673</v>
      </c>
      <c r="DB13" s="5">
        <f t="shared" si="23"/>
        <v>8.1203895689476637E-3</v>
      </c>
      <c r="DC13" s="77">
        <f t="shared" si="5"/>
        <v>3.6753246753246751</v>
      </c>
      <c r="DD13" s="10">
        <f>DC13*DA13</f>
        <v>13.482948437535223</v>
      </c>
      <c r="DE13" s="22">
        <f>AX13*DD13</f>
        <v>0.14721197619377166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0.91504916970615313</v>
      </c>
      <c r="DR13" s="10">
        <f>DN13*6+DM13*0.1+DJ13*1-DO13*2</f>
        <v>0</v>
      </c>
      <c r="DS13" s="10">
        <f>DD13*0.1+DE13*6-DF13*2</f>
        <v>2.2315667009161522</v>
      </c>
      <c r="DT13" s="33">
        <f t="shared" si="25"/>
        <v>3.1466158706223055</v>
      </c>
      <c r="DZ13" t="str">
        <v>LAR</v>
      </c>
      <c r="EA13" t="str">
        <v>Los Angeles Rams</v>
      </c>
      <c r="EB13" t="s">
        <v>348</v>
      </c>
      <c r="EC13" t="str">
        <v>All Other</v>
      </c>
      <c r="ED13" s="10">
        <v>3.1466158706223055</v>
      </c>
      <c r="EE13">
        <v>9.3483122271514549E-2</v>
      </c>
      <c r="EF13">
        <v>13.527917015502375</v>
      </c>
      <c r="EG13">
        <v>0.14721197619377166</v>
      </c>
      <c r="EH13">
        <v>13.482948437535223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3.649389034695917E-3</v>
      </c>
      <c r="U14" s="5">
        <f t="shared" si="6"/>
        <v>1.3287910203732536E-2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2.1200803592151103</v>
      </c>
      <c r="CT14" s="18">
        <f>AO14</f>
        <v>0.5</v>
      </c>
      <c r="CU14" s="20">
        <f t="shared" si="20"/>
        <v>1.0600401796075551</v>
      </c>
      <c r="CV14" s="21">
        <f t="shared" si="21"/>
        <v>6.384615384615385</v>
      </c>
      <c r="CW14" s="10">
        <f t="shared" si="22"/>
        <v>13.535897678065705</v>
      </c>
      <c r="CX14" s="10">
        <f>CS14*AC14</f>
        <v>9.3483122271514549E-2</v>
      </c>
      <c r="CY14" s="19">
        <f>AA14*CS14</f>
        <v>0</v>
      </c>
      <c r="CZ14" s="13" t="str">
        <f>""</f>
        <v/>
      </c>
      <c r="DA14" s="10">
        <f>$CS$4*U14</f>
        <v>6.0030088449803456</v>
      </c>
      <c r="DB14" s="5">
        <f t="shared" si="23"/>
        <v>1.3287910203732538E-2</v>
      </c>
      <c r="DC14" s="77">
        <f t="shared" si="5"/>
        <v>4.7142857142857144</v>
      </c>
      <c r="DD14" s="10">
        <f>DC14*DA14</f>
        <v>28.29989884062163</v>
      </c>
      <c r="DE14" s="22">
        <f>AX14*DD14</f>
        <v>0.30898909490848181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0.91536839620868649</v>
      </c>
      <c r="DR14" s="10">
        <f>DN14*6+DM14*0.1+DJ14*1-DO14*2</f>
        <v>0</v>
      </c>
      <c r="DS14" s="10">
        <f>DD14*0.1+DE14*6-DF14*2</f>
        <v>4.683924453513054</v>
      </c>
      <c r="DT14" s="33">
        <f t="shared" si="25"/>
        <v>5.5992928497217402</v>
      </c>
      <c r="DZ14" t="str">
        <v>LAR</v>
      </c>
      <c r="EA14" t="str">
        <v>Los Angeles Rams</v>
      </c>
      <c r="EB14" t="s">
        <v>348</v>
      </c>
      <c r="EC14">
        <v>0</v>
      </c>
      <c r="ED14" s="10">
        <v>5.5992928497217402</v>
      </c>
      <c r="EE14">
        <v>9.3483122271514549E-2</v>
      </c>
      <c r="EF14">
        <v>13.535897678065705</v>
      </c>
      <c r="EG14">
        <v>0.30898909490848181</v>
      </c>
      <c r="EH14">
        <v>28.29989884062163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LAR</v>
      </c>
      <c r="EA15" t="str">
        <v>Los Angeles Rams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LAR</v>
      </c>
      <c r="EA16" t="str">
        <v>Los Angeles Rams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0.64137495095688568</v>
      </c>
      <c r="H17" s="5">
        <v>9.6296296296296297E-2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0.62235167711624795</v>
      </c>
      <c r="R17" s="5">
        <f t="shared" si="1"/>
        <v>9.6099686738070678E-2</v>
      </c>
      <c r="S17" s="5"/>
      <c r="T17" s="5">
        <f t="shared" si="6"/>
        <v>2.1780598477260288E-5</v>
      </c>
      <c r="U17" s="5">
        <f t="shared" si="6"/>
        <v>0.54887357424221661</v>
      </c>
      <c r="V17" s="5">
        <f t="shared" si="6"/>
        <v>7.7570151004998242E-2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4.5055821371610847</v>
      </c>
      <c r="AU17" s="13">
        <v>4.1467304625199361E-2</v>
      </c>
      <c r="AV17" s="13">
        <v>7.9744816586921844E-3</v>
      </c>
      <c r="AW17" s="117">
        <v>9.2035398230088487E-3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4.4959978022617708</v>
      </c>
      <c r="BI17" s="13">
        <f t="shared" si="13"/>
        <v>4.074077931535118E-2</v>
      </c>
      <c r="BJ17" s="13">
        <f t="shared" si="14"/>
        <v>7.5825678439680041E-3</v>
      </c>
      <c r="BK17" s="13">
        <f t="shared" si="15"/>
        <v>9.0587885049403065E-3</v>
      </c>
      <c r="BL17" s="55" cm="1">
        <f t="array" ref="BL17:BQ17">_xlfn.XLOOKUP(CR17,Receiving[Player Name],Receiving[[Rep Conv %]:[Yards per Target]],{0,0,0,0,0,0})</f>
        <v>0.75471698113207553</v>
      </c>
      <c r="BM17" s="13">
        <v>6.1</v>
      </c>
      <c r="BN17" s="13">
        <v>5.6603773584905662E-2</v>
      </c>
      <c r="BO17" s="13">
        <v>1.2500000000000001E-2</v>
      </c>
      <c r="BP17" s="13">
        <v>1.2295081967213115E-2</v>
      </c>
      <c r="BQ17" s="13">
        <v>4.6037735849056602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0.7571755360718706</v>
      </c>
      <c r="CG17" s="13">
        <f>IF($CE17=1,BT17,BZ17*BM17+(1-BZ17)*BT17)</f>
        <v>6.2261712439418417</v>
      </c>
      <c r="CH17" s="13">
        <f>IF($CE17=1,BU17,CA17*BN17+(1-CA17)*BU17)</f>
        <v>5.4040462825936691E-2</v>
      </c>
      <c r="CI17" s="13">
        <f>IF($CE17=1,BV17,CB17*BO17+(1-CB17)*BV17)</f>
        <v>1.1944668820678515E-2</v>
      </c>
      <c r="CJ17" s="13">
        <f>IF($CE17=1,BW17,CC17*BP17+(1-CC17)*BW17)</f>
        <v>1.160541445165663E-2</v>
      </c>
      <c r="CK17" s="13">
        <f>IF($CE17=1,BX17,CD17*BQ17+(1-CD17)*BX17)</f>
        <v>4.2717160971743837</v>
      </c>
      <c r="CL17" s="56">
        <f>V17*$CS$3</f>
        <v>45.063694783844859</v>
      </c>
      <c r="CM17" s="10">
        <f t="shared" si="17"/>
        <v>34.121127255336887</v>
      </c>
      <c r="CN17" s="5">
        <f t="shared" si="18"/>
        <v>8.4692065386054116E-2</v>
      </c>
      <c r="CO17" s="19">
        <f t="shared" si="19"/>
        <v>32.174696009048738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Kyren Williams</v>
      </c>
      <c r="CS17" s="10">
        <f>T17*$CS$3</f>
        <v>1.2653246503613092E-2</v>
      </c>
      <c r="CT17" s="18">
        <f>AO17</f>
        <v>0.52941176470588236</v>
      </c>
      <c r="CU17" s="20">
        <f t="shared" si="20"/>
        <v>6.6987775607363432E-3</v>
      </c>
      <c r="CV17" s="21">
        <f t="shared" si="21"/>
        <v>4.1764705882352944</v>
      </c>
      <c r="CW17" s="10">
        <f t="shared" si="22"/>
        <v>5.2845911868031156E-2</v>
      </c>
      <c r="CX17" s="10">
        <f>CS17*AC17</f>
        <v>4.6011805467683969E-3</v>
      </c>
      <c r="CY17" s="19">
        <f>AA17*CS17</f>
        <v>0</v>
      </c>
      <c r="CZ17" s="13" t="str">
        <f>""</f>
        <v/>
      </c>
      <c r="DA17" s="10">
        <f>$CS$4*U17</f>
        <v>247.9617088341308</v>
      </c>
      <c r="DB17" s="5">
        <f t="shared" si="23"/>
        <v>0.54887357424221672</v>
      </c>
      <c r="DC17" s="77">
        <f t="shared" si="5"/>
        <v>4.4959978022617708</v>
      </c>
      <c r="DD17" s="10">
        <f>DC17*DA17</f>
        <v>1114.8352979633253</v>
      </c>
      <c r="DE17" s="22">
        <f>AX17*DD17</f>
        <v>8.1324725037871062</v>
      </c>
      <c r="DF17" s="19">
        <f>DA17*BJ17</f>
        <v>1.8801864799410373</v>
      </c>
      <c r="DG17" s="13" t="str">
        <f>""</f>
        <v/>
      </c>
      <c r="DH17" s="20">
        <f>V17*$CS$3</f>
        <v>45.063694783844859</v>
      </c>
      <c r="DI17" s="5">
        <f t="shared" si="24"/>
        <v>7.7570151004998242E-2</v>
      </c>
      <c r="DJ17" s="20">
        <f>CO17</f>
        <v>32.174696009048738</v>
      </c>
      <c r="DK17" s="77">
        <v>4.2717160971743837</v>
      </c>
      <c r="DL17" s="77">
        <f>BO17</f>
        <v>1.2500000000000001E-2</v>
      </c>
      <c r="DM17" s="10">
        <f>DK17*DH17</f>
        <v>192.49931040630341</v>
      </c>
      <c r="DN17" s="19">
        <f>BR17*DM17</f>
        <v>0.99980484342233833</v>
      </c>
      <c r="DO17" s="19">
        <f>DL17*DJ17</f>
        <v>0.40218370011310922</v>
      </c>
      <c r="DP17" s="13" t="str">
        <f>""</f>
        <v/>
      </c>
      <c r="DQ17" s="10">
        <f>CW17*(1/25)+CX17*4-CY17</f>
        <v>2.0518558661794833E-2</v>
      </c>
      <c r="DR17" s="10">
        <f>DN17*6+DM17*0.1+DJ17*1-DO17*2</f>
        <v>56.61908870998689</v>
      </c>
      <c r="DS17" s="10">
        <f>DD17*0.1+DE17*6-DF17*2</f>
        <v>156.51799185917312</v>
      </c>
      <c r="DT17" s="33">
        <f t="shared" si="25"/>
        <v>213.15759912782181</v>
      </c>
      <c r="DZ17" t="str">
        <v>LAR</v>
      </c>
      <c r="EA17" t="str">
        <v>Los Angeles Rams</v>
      </c>
      <c r="EB17" t="s">
        <v>349</v>
      </c>
      <c r="EC17" t="str">
        <v>Kyren Williams</v>
      </c>
      <c r="ED17" s="10">
        <v>213.15759912782181</v>
      </c>
      <c r="EE17">
        <v>4.6011805467683969E-3</v>
      </c>
      <c r="EF17">
        <v>5.2845911868031156E-2</v>
      </c>
      <c r="EG17">
        <v>8.1324725037871062</v>
      </c>
      <c r="EH17">
        <v>1114.8352979633253</v>
      </c>
      <c r="EI17">
        <v>0.99980484342233833</v>
      </c>
      <c r="EJ17">
        <v>192.49931040630341</v>
      </c>
      <c r="EK17">
        <v>0</v>
      </c>
      <c r="EL17">
        <v>2.2823701800541465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0.9</v>
      </c>
      <c r="K18" s="5">
        <v>0.9</v>
      </c>
      <c r="L18" s="5">
        <v>0.9</v>
      </c>
      <c r="M18" s="5"/>
      <c r="N18" s="10">
        <f t="shared" si="0"/>
        <v>1</v>
      </c>
      <c r="O18" s="10"/>
      <c r="P18" s="5">
        <f t="shared" si="1"/>
        <v>2.4867859467006131E-5</v>
      </c>
      <c r="Q18" s="5">
        <f t="shared" si="1"/>
        <v>0.2064685913115816</v>
      </c>
      <c r="R18" s="5">
        <f t="shared" si="1"/>
        <v>5.6362977790360612E-2</v>
      </c>
      <c r="S18" s="5"/>
      <c r="T18" s="5">
        <f t="shared" si="6"/>
        <v>2.7225748096575367E-5</v>
      </c>
      <c r="U18" s="5">
        <f t="shared" si="6"/>
        <v>0.18209182661329193</v>
      </c>
      <c r="V18" s="5">
        <f t="shared" si="6"/>
        <v>4.5495306454080224E-2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3.5689655172413794</v>
      </c>
      <c r="AU18" s="13">
        <v>0</v>
      </c>
      <c r="AV18" s="13">
        <v>0</v>
      </c>
      <c r="AW18" s="13">
        <v>0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3.6370168414619899</v>
      </c>
      <c r="BI18" s="13">
        <f t="shared" si="13"/>
        <v>2.997133176961167E-3</v>
      </c>
      <c r="BJ18" s="13">
        <f t="shared" si="14"/>
        <v>4.2350794891842571E-4</v>
      </c>
      <c r="BK18" s="13">
        <f t="shared" si="15"/>
        <v>7.0529430704834321E-4</v>
      </c>
      <c r="BL18" s="55" cm="1">
        <f t="array" ref="BL18:BQ18">_xlfn.XLOOKUP(CR18,Receiving[Player Name],Receiving[[Rep Conv %]:[Yards per Target]],{0,0,0,0,0,0})</f>
        <v>0.875</v>
      </c>
      <c r="BM18" s="13">
        <v>8.2857142857142865</v>
      </c>
      <c r="BN18" s="13">
        <v>0</v>
      </c>
      <c r="BO18" s="13">
        <v>0</v>
      </c>
      <c r="BP18" s="13">
        <v>0</v>
      </c>
      <c r="BQ18" s="13">
        <v>7.25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0.86539717656974291</v>
      </c>
      <c r="CG18" s="13">
        <f>IF($CE18=1,BT18,BZ18*BM18+(1-BZ18)*BT18)</f>
        <v>8.2033965763746668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6.6533743575872331</v>
      </c>
      <c r="CL18" s="56">
        <f>V18*$CS$3</f>
        <v>26.43009685532331</v>
      </c>
      <c r="CM18" s="10">
        <f t="shared" si="17"/>
        <v>22.872531195061633</v>
      </c>
      <c r="CN18" s="5">
        <f t="shared" si="18"/>
        <v>5.677192001954557E-2</v>
      </c>
      <c r="CO18" s="19">
        <f t="shared" si="19"/>
        <v>21.567773322714224</v>
      </c>
      <c r="CP18" s="65"/>
      <c r="CR18" t="str">
        <v>Blake Corum</v>
      </c>
      <c r="CS18" s="10">
        <f>T18*$CS$3</f>
        <v>1.5816558129516371E-2</v>
      </c>
      <c r="CT18" s="18">
        <f>AO18</f>
        <v>0.66666666666666674</v>
      </c>
      <c r="CU18" s="20">
        <f t="shared" si="20"/>
        <v>1.0544372086344249E-2</v>
      </c>
      <c r="CV18" s="21">
        <f t="shared" si="21"/>
        <v>6.666666666666667</v>
      </c>
      <c r="CW18" s="10">
        <f t="shared" si="22"/>
        <v>0.10544372086344247</v>
      </c>
      <c r="CX18" s="10">
        <f>CS18*AC18</f>
        <v>5.7514756834604989E-3</v>
      </c>
      <c r="CY18" s="19">
        <f>AA18*CS18</f>
        <v>0</v>
      </c>
      <c r="CZ18" s="13" t="str">
        <f>""</f>
        <v/>
      </c>
      <c r="DA18" s="10">
        <f>$CS$4*U18</f>
        <v>82.262660493534227</v>
      </c>
      <c r="DB18" s="5">
        <f t="shared" si="23"/>
        <v>0.18209182661329193</v>
      </c>
      <c r="DC18" s="77">
        <f t="shared" si="5"/>
        <v>3.6370168414619899</v>
      </c>
      <c r="DD18" s="10">
        <f>DC18*DA18</f>
        <v>299.1906816384539</v>
      </c>
      <c r="DE18" s="22">
        <f>AX18*DD18</f>
        <v>2.1825286625379992</v>
      </c>
      <c r="DF18" s="19">
        <f>DA18*BJ18</f>
        <v>3.483889061818949E-2</v>
      </c>
      <c r="DG18" s="13" t="str">
        <f>""</f>
        <v/>
      </c>
      <c r="DH18" s="20">
        <f>V18*$CS$3</f>
        <v>26.43009685532331</v>
      </c>
      <c r="DI18" s="5">
        <f t="shared" si="24"/>
        <v>4.5495306454080224E-2</v>
      </c>
      <c r="DJ18" s="20">
        <f>CO18</f>
        <v>21.567773322714224</v>
      </c>
      <c r="DK18" s="77">
        <v>6.6533743575872331</v>
      </c>
      <c r="DL18" s="77">
        <f>BO18</f>
        <v>0</v>
      </c>
      <c r="DM18" s="10">
        <f>DK18*DH18</f>
        <v>175.84932868575507</v>
      </c>
      <c r="DN18" s="19">
        <f>BR18*DM18</f>
        <v>0.91332800185879304</v>
      </c>
      <c r="DO18" s="19">
        <f>DL18*DJ18</f>
        <v>0</v>
      </c>
      <c r="DP18" s="13" t="str">
        <f>""</f>
        <v/>
      </c>
      <c r="DQ18" s="10">
        <f>CW18*(1/25)+CX18*4-CY18</f>
        <v>2.7223651568379695E-2</v>
      </c>
      <c r="DR18" s="10">
        <f>DN18*6+DM18*0.1+DJ18*1-DO18*2</f>
        <v>44.632674202442487</v>
      </c>
      <c r="DS18" s="10">
        <f>DD18*0.1+DE18*6-DF18*2</f>
        <v>42.944562357837007</v>
      </c>
      <c r="DT18" s="33">
        <f t="shared" si="25"/>
        <v>87.604460211847879</v>
      </c>
      <c r="DZ18" t="str">
        <v>LAR</v>
      </c>
      <c r="EA18" t="str">
        <v>Los Angeles Rams</v>
      </c>
      <c r="EB18" t="s">
        <v>349</v>
      </c>
      <c r="EC18" t="str">
        <v>Blake Corum</v>
      </c>
      <c r="ED18" s="10">
        <v>87.604460211847879</v>
      </c>
      <c r="EE18">
        <v>5.7514756834604989E-3</v>
      </c>
      <c r="EF18">
        <v>0.10544372086344247</v>
      </c>
      <c r="EG18">
        <v>2.1825286625379992</v>
      </c>
      <c r="EH18">
        <v>299.1906816384539</v>
      </c>
      <c r="EI18">
        <v>0.91332800185879304</v>
      </c>
      <c r="EJ18">
        <v>175.84932868575507</v>
      </c>
      <c r="EK18">
        <v>0</v>
      </c>
      <c r="EL18">
        <v>3.483889061818949E-2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2.7225748096575367E-5</v>
      </c>
      <c r="U19" s="5">
        <f t="shared" si="6"/>
        <v>7.1647937250304272E-2</v>
      </c>
      <c r="V19" s="5">
        <f t="shared" si="6"/>
        <v>1.8625659595507351E-2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3.8550724637681157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3.8776460254721123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0.94736842105263153</v>
      </c>
      <c r="BM19" s="13">
        <v>6.666666666666667</v>
      </c>
      <c r="BN19" s="13">
        <v>0</v>
      </c>
      <c r="BO19" s="13">
        <v>0</v>
      </c>
      <c r="BP19" s="13">
        <v>0</v>
      </c>
      <c r="BQ19" s="13">
        <v>6.3157894736842106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0.92957445079502665</v>
      </c>
      <c r="CG19" s="13">
        <f>IF($CE19=1,BT19,BZ19*BM19+(1-BZ19)*BT19)</f>
        <v>6.7487625418060198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5.8141770814997358</v>
      </c>
      <c r="CL19" s="56">
        <f>V19*$CS$3</f>
        <v>10.820412597954739</v>
      </c>
      <c r="CM19" s="10">
        <f t="shared" si="17"/>
        <v>10.058379098119364</v>
      </c>
      <c r="CN19" s="5">
        <f t="shared" si="18"/>
        <v>2.4965907306664523E-2</v>
      </c>
      <c r="CO19" s="19">
        <f t="shared" si="19"/>
        <v>9.4846013557521616</v>
      </c>
      <c r="CP19" s="65"/>
      <c r="CR19" t="str">
        <v>Ronnie Rivers</v>
      </c>
      <c r="CS19" s="10">
        <f>T19*$CS$3</f>
        <v>1.5816558129516371E-2</v>
      </c>
      <c r="CT19" s="18">
        <f>AO19</f>
        <v>0.5</v>
      </c>
      <c r="CU19" s="20">
        <f t="shared" si="20"/>
        <v>7.9082790647581856E-3</v>
      </c>
      <c r="CV19" s="21">
        <f t="shared" si="21"/>
        <v>2</v>
      </c>
      <c r="CW19" s="10">
        <f t="shared" si="22"/>
        <v>3.1633116259032742E-2</v>
      </c>
      <c r="CX19" s="10">
        <f>CS19*AC19</f>
        <v>5.7514756834604989E-3</v>
      </c>
      <c r="CY19" s="19">
        <f>AA19*CS19</f>
        <v>0</v>
      </c>
      <c r="CZ19" s="13" t="str">
        <f>""</f>
        <v/>
      </c>
      <c r="DA19" s="10">
        <f>$CS$4*U19</f>
        <v>32.368009298960985</v>
      </c>
      <c r="DB19" s="5">
        <f t="shared" si="23"/>
        <v>7.1647937250304272E-2</v>
      </c>
      <c r="DC19" s="77">
        <f t="shared" si="5"/>
        <v>3.8776460254721123</v>
      </c>
      <c r="DD19" s="10">
        <f>DC19*DA19</f>
        <v>125.51168261056044</v>
      </c>
      <c r="DE19" s="22">
        <f>AX19*DD19</f>
        <v>0.91557946684965441</v>
      </c>
      <c r="DF19" s="19">
        <f>DA19*BJ19</f>
        <v>1.3935556247275797E-2</v>
      </c>
      <c r="DG19" s="13" t="str">
        <f>""</f>
        <v/>
      </c>
      <c r="DH19" s="20">
        <f>V19*$CS$3</f>
        <v>10.820412597954739</v>
      </c>
      <c r="DI19" s="5">
        <f t="shared" si="24"/>
        <v>1.8625659595507351E-2</v>
      </c>
      <c r="DJ19" s="20">
        <f>CO19</f>
        <v>9.4846013557521616</v>
      </c>
      <c r="DK19" s="77">
        <v>5.8141770814997358</v>
      </c>
      <c r="DL19" s="77">
        <f>BO19</f>
        <v>0</v>
      </c>
      <c r="DM19" s="10">
        <f>DK19*DH19</f>
        <v>62.911794939399456</v>
      </c>
      <c r="DN19" s="19">
        <f>BR19*DM19</f>
        <v>0.32675190968759377</v>
      </c>
      <c r="DO19" s="19">
        <f>DL19*DJ19</f>
        <v>0</v>
      </c>
      <c r="DP19" s="13" t="str">
        <f>""</f>
        <v/>
      </c>
      <c r="DQ19" s="10">
        <f>CW19*(1/25)+CX19*4-CY19</f>
        <v>2.4271227384203304E-2</v>
      </c>
      <c r="DR19" s="10">
        <f>DN19*6+DM19*0.1+DJ19*1-DO19*2</f>
        <v>17.736292307817671</v>
      </c>
      <c r="DS19" s="10">
        <f>DD19*0.1+DE19*6-DF19*2</f>
        <v>18.01677394965942</v>
      </c>
      <c r="DT19" s="33">
        <f t="shared" si="25"/>
        <v>35.777337484861292</v>
      </c>
      <c r="DZ19" t="str">
        <v>LAR</v>
      </c>
      <c r="EA19" t="str">
        <v>Los Angeles Rams</v>
      </c>
      <c r="EB19" t="s">
        <v>349</v>
      </c>
      <c r="EC19" t="str">
        <v>Ronnie Rivers</v>
      </c>
      <c r="ED19" s="10">
        <v>35.777337484861292</v>
      </c>
      <c r="EE19">
        <v>5.7514756834604989E-3</v>
      </c>
      <c r="EF19">
        <v>3.1633116259032742E-2</v>
      </c>
      <c r="EG19">
        <v>0.91557946684965441</v>
      </c>
      <c r="EH19">
        <v>125.51168261056044</v>
      </c>
      <c r="EI19">
        <v>0.32675190968759377</v>
      </c>
      <c r="EJ19">
        <v>62.911794939399456</v>
      </c>
      <c r="EK19">
        <v>0</v>
      </c>
      <c r="EL19">
        <v>1.3935556247275797E-2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3.0636015191938901E-2</v>
      </c>
      <c r="V20" s="5">
        <f t="shared" si="6"/>
        <v>1.1236959383119034E-2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3.1182874354561103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1</v>
      </c>
      <c r="BM20" s="13">
        <v>6</v>
      </c>
      <c r="BN20" s="13">
        <v>0</v>
      </c>
      <c r="BO20" s="13">
        <v>0</v>
      </c>
      <c r="BP20" s="13">
        <v>0</v>
      </c>
      <c r="BQ20" s="13">
        <v>6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0.97582938388625595</v>
      </c>
      <c r="CG20" s="13">
        <f>IF($CE20=1,BT20,BZ20*BM20+(1-BZ20)*BT20)</f>
        <v>6.1298750000000002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5.5318750000000003</v>
      </c>
      <c r="CL20" s="56">
        <f>V20*$CS$3</f>
        <v>6.5280124039813865</v>
      </c>
      <c r="CM20" s="10">
        <f t="shared" si="17"/>
        <v>6.3702263221789925</v>
      </c>
      <c r="CN20" s="5">
        <f t="shared" si="18"/>
        <v>1.5811541634151664E-2</v>
      </c>
      <c r="CO20" s="19">
        <f t="shared" si="19"/>
        <v>6.0068383406908632</v>
      </c>
      <c r="CP20" s="65"/>
      <c r="CR20" t="str">
        <v>Cody Schrader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13.840270392593574</v>
      </c>
      <c r="DB20" s="5">
        <f t="shared" si="23"/>
        <v>3.0636015191938905E-2</v>
      </c>
      <c r="DC20" s="77">
        <f t="shared" si="5"/>
        <v>3.1182874354561103</v>
      </c>
      <c r="DD20" s="10">
        <f>DC20*DA20</f>
        <v>43.157941268539751</v>
      </c>
      <c r="DE20" s="22">
        <f>AX20*DD20</f>
        <v>0.31482746494272246</v>
      </c>
      <c r="DF20" s="19">
        <f>DA20*BJ20</f>
        <v>7.7419756929309989E-3</v>
      </c>
      <c r="DG20" s="13" t="str">
        <f>""</f>
        <v/>
      </c>
      <c r="DH20" s="20">
        <f>V20*$CS$3</f>
        <v>6.5280124039813865</v>
      </c>
      <c r="DI20" s="5">
        <f t="shared" si="24"/>
        <v>1.1236959383119034E-2</v>
      </c>
      <c r="DJ20" s="20">
        <f>CO20</f>
        <v>6.0068383406908632</v>
      </c>
      <c r="DK20" s="77">
        <v>5.5318750000000003</v>
      </c>
      <c r="DL20" s="77">
        <f>BO20</f>
        <v>0</v>
      </c>
      <c r="DM20" s="10">
        <f>DK20*DH20</f>
        <v>36.112148617274535</v>
      </c>
      <c r="DN20" s="19">
        <f>BR20*DM20</f>
        <v>0.18755963861757352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10.743411034123758</v>
      </c>
      <c r="DS20" s="10">
        <f>DD20*0.1+DE20*6-DF20*2</f>
        <v>6.1892749651244481</v>
      </c>
      <c r="DT20" s="33">
        <f t="shared" si="25"/>
        <v>16.932685999248207</v>
      </c>
      <c r="DZ20" t="str">
        <v>LAR</v>
      </c>
      <c r="EA20" t="str">
        <v>Los Angeles Rams</v>
      </c>
      <c r="EB20" t="s">
        <v>349</v>
      </c>
      <c r="EC20" t="str">
        <v>Cody Schrader</v>
      </c>
      <c r="ED20" s="10">
        <v>16.932685999248207</v>
      </c>
      <c r="EE20">
        <v>0</v>
      </c>
      <c r="EF20">
        <v>0</v>
      </c>
      <c r="EG20">
        <v>0.31482746494272246</v>
      </c>
      <c r="EH20">
        <v>43.157941268539751</v>
      </c>
      <c r="EI20">
        <v>0.18755963861757352</v>
      </c>
      <c r="EJ20">
        <v>36.112148617274535</v>
      </c>
      <c r="EK20">
        <v>0</v>
      </c>
      <c r="EL20">
        <v>7.7419756929309989E-3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1.1551801332893109E-2</v>
      </c>
      <c r="V21" s="5">
        <f t="shared" si="6"/>
        <v>5.4182756068108595E-3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3.1476994054625909</v>
      </c>
      <c r="CM21" s="10">
        <f t="shared" si="17"/>
        <v>2.3372675528470448</v>
      </c>
      <c r="CN21" s="5">
        <f t="shared" si="18"/>
        <v>5.8013328495606356E-3</v>
      </c>
      <c r="CO21" s="19">
        <f t="shared" si="19"/>
        <v>2.203938704660021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5.218696131565828</v>
      </c>
      <c r="DB21" s="5">
        <f t="shared" si="23"/>
        <v>1.1551801332893111E-2</v>
      </c>
      <c r="DC21" s="77">
        <f t="shared" si="5"/>
        <v>3.481420313790256</v>
      </c>
      <c r="DD21" s="10">
        <f>DC21*DA21</f>
        <v>18.168474723931901</v>
      </c>
      <c r="DE21" s="22">
        <f>AX21*DD21</f>
        <v>0.13253493264705357</v>
      </c>
      <c r="DF21" s="19">
        <f>DA21*BJ21</f>
        <v>3.0165873592866058E-2</v>
      </c>
      <c r="DG21" s="13" t="str">
        <f>""</f>
        <v/>
      </c>
      <c r="DH21" s="20">
        <f>V21*$CS$3</f>
        <v>3.1476994054625909</v>
      </c>
      <c r="DI21" s="5">
        <f t="shared" si="24"/>
        <v>5.4182756068108595E-3</v>
      </c>
      <c r="DJ21" s="20">
        <f>CO21</f>
        <v>2.203938704660021</v>
      </c>
      <c r="DK21" s="77">
        <v>1.3467432950191571</v>
      </c>
      <c r="DL21" s="77">
        <f>BO21</f>
        <v>0</v>
      </c>
      <c r="DM21" s="10">
        <f>DK21*DH21</f>
        <v>4.2391430690425311</v>
      </c>
      <c r="DN21" s="19">
        <f>BR21*DM21</f>
        <v>2.2017303664326138E-2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2.7599568335502309</v>
      </c>
      <c r="DS21" s="10">
        <f>DD21*0.1+DE21*6-DF21*2</f>
        <v>2.5517253210897795</v>
      </c>
      <c r="DT21" s="33">
        <f t="shared" si="25"/>
        <v>5.3116821546400104</v>
      </c>
      <c r="DZ21" t="str">
        <v>LAR</v>
      </c>
      <c r="EA21" t="str">
        <v>Los Angeles Rams</v>
      </c>
      <c r="EB21" t="s">
        <v>349</v>
      </c>
      <c r="EC21" t="str">
        <v>All Other</v>
      </c>
      <c r="ED21" s="10">
        <v>5.3116821546400104</v>
      </c>
      <c r="EE21">
        <v>0</v>
      </c>
      <c r="EF21">
        <v>0</v>
      </c>
      <c r="EG21">
        <v>0.13253493264705357</v>
      </c>
      <c r="EH21">
        <v>18.168474723931901</v>
      </c>
      <c r="EI21">
        <v>2.2017303664326138E-2</v>
      </c>
      <c r="EJ21">
        <v>4.2391430690425311</v>
      </c>
      <c r="EK21">
        <v>0</v>
      </c>
      <c r="EL21">
        <v>3.0165873592866058E-2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LAR</v>
      </c>
      <c r="EA22" t="str">
        <v>Los Angeles Rams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LAR</v>
      </c>
      <c r="EA23" t="str">
        <v>Los Angeles Rams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2.6821134312742492E-2</v>
      </c>
      <c r="H24" s="5">
        <v>0.28935185185185186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2.5170825739013088E-2</v>
      </c>
      <c r="R24" s="5">
        <f t="shared" si="1"/>
        <v>0.28383473575744039</v>
      </c>
      <c r="S24" s="5"/>
      <c r="T24" s="5">
        <f t="shared" si="6"/>
        <v>5.1728921383493187E-5</v>
      </c>
      <c r="U24" s="5">
        <f t="shared" si="6"/>
        <v>2.2199026045879051E-2</v>
      </c>
      <c r="V24" s="5">
        <f t="shared" si="6"/>
        <v>0.22910692074551967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5.6</v>
      </c>
      <c r="AU24" s="13">
        <v>0.04</v>
      </c>
      <c r="AV24" s="13">
        <v>0</v>
      </c>
      <c r="AW24" s="13">
        <v>7.1428571428571426E-3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5.6032333767926987</v>
      </c>
      <c r="BI24" s="13">
        <f t="shared" si="13"/>
        <v>4.2258148631029988E-2</v>
      </c>
      <c r="BJ24" s="13">
        <f t="shared" si="14"/>
        <v>9.1264667535853952E-4</v>
      </c>
      <c r="BK24" s="13">
        <f t="shared" si="15"/>
        <v>7.5396825396825389E-3</v>
      </c>
      <c r="BL24" s="55" cm="1">
        <f t="array" ref="BL24:BQ24">_xlfn.XLOOKUP(CR24,Receiving[Player Name],Receiving[[Rep Conv %]:[Yards per Target]],{0,0,0,0,0,0})</f>
        <v>0.68227424749163879</v>
      </c>
      <c r="BM24" s="13">
        <v>13.715686274509803</v>
      </c>
      <c r="BN24" s="13">
        <v>3.3444816053511704E-2</v>
      </c>
      <c r="BO24" s="13">
        <v>0</v>
      </c>
      <c r="BP24" s="13">
        <v>3.5739814152966403E-3</v>
      </c>
      <c r="BQ24" s="13">
        <v>9.3578595317725757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0.67994265924534014</v>
      </c>
      <c r="CG24" s="13">
        <f>IF($CE24=1,BT24,BZ24*BM24+(1-BZ24)*BT24)</f>
        <v>13.605199684922452</v>
      </c>
      <c r="CH24" s="13">
        <f>IF($CE24=1,BU24,CA24*BN24+(1-CA24)*BU24)</f>
        <v>3.5237511789810716E-2</v>
      </c>
      <c r="CI24" s="13">
        <f>IF($CE24=1,BV24,CB24*BO24+(1-CB24)*BV24)</f>
        <v>5.617977528089886E-4</v>
      </c>
      <c r="CJ24" s="13">
        <f>IF($CE24=1,BW24,CC24*BP24+(1-CC24)*BW24)</f>
        <v>3.8347750779960674E-3</v>
      </c>
      <c r="CK24" s="13">
        <f>IF($CE24=1,BX24,CD24*BQ24+(1-CD24)*BX24)</f>
        <v>8.5738282345903922</v>
      </c>
      <c r="CL24" s="56">
        <f>V24*$CS$3</f>
        <v>133.097644075456</v>
      </c>
      <c r="CM24" s="10">
        <f t="shared" si="17"/>
        <v>90.498766051955343</v>
      </c>
      <c r="CN24" s="5">
        <f t="shared" si="18"/>
        <v>0.22462702813051427</v>
      </c>
      <c r="CO24" s="19">
        <f t="shared" si="19"/>
        <v>85.336286375481706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Puka Nacua</v>
      </c>
      <c r="CS24" s="10">
        <f>T24*$CS$3</f>
        <v>3.0051460446081098E-2</v>
      </c>
      <c r="CT24" s="18">
        <f>AO24</f>
        <v>0.57777777777777783</v>
      </c>
      <c r="CU24" s="20">
        <f t="shared" si="20"/>
        <v>1.7363066035513526E-2</v>
      </c>
      <c r="CV24" s="21">
        <f t="shared" si="21"/>
        <v>11.911111111111111</v>
      </c>
      <c r="CW24" s="10">
        <f t="shared" si="22"/>
        <v>0.35794628442443266</v>
      </c>
      <c r="CX24" s="10">
        <f>CS24*AC24</f>
        <v>4.4338220330283583E-3</v>
      </c>
      <c r="CY24" s="19">
        <f>AA24*CS24</f>
        <v>0</v>
      </c>
      <c r="CZ24" s="13" t="str">
        <f>""</f>
        <v/>
      </c>
      <c r="DA24" s="10">
        <f>$CS$4*U24</f>
        <v>10.028736472491241</v>
      </c>
      <c r="DB24" s="5">
        <f t="shared" si="23"/>
        <v>2.2199026045879054E-2</v>
      </c>
      <c r="DC24" s="77">
        <f t="shared" si="5"/>
        <v>5.6032333767926987</v>
      </c>
      <c r="DD24" s="10">
        <f>DC24*DA24</f>
        <v>56.193350929721191</v>
      </c>
      <c r="DE24" s="22">
        <f>AX24*DD24</f>
        <v>0.43387472641104335</v>
      </c>
      <c r="DF24" s="19">
        <f>DA24*BJ24</f>
        <v>9.1526929996660587E-3</v>
      </c>
      <c r="DG24" s="13" t="str">
        <f>""</f>
        <v/>
      </c>
      <c r="DH24" s="20">
        <f>V24*$CS$3</f>
        <v>133.097644075456</v>
      </c>
      <c r="DI24" s="5">
        <f t="shared" si="24"/>
        <v>0.22910692074551967</v>
      </c>
      <c r="DJ24" s="20">
        <f>CO24</f>
        <v>85.336286375481706</v>
      </c>
      <c r="DK24" s="77">
        <v>8.5738282345903922</v>
      </c>
      <c r="DL24" s="77">
        <f>BO24</f>
        <v>0</v>
      </c>
      <c r="DM24" s="10">
        <f>DK24*DH24</f>
        <v>1141.1563387316073</v>
      </c>
      <c r="DN24" s="19">
        <f>BR24*DM24</f>
        <v>6.9399815333263639</v>
      </c>
      <c r="DO24" s="19">
        <f>DL24*DJ24</f>
        <v>0</v>
      </c>
      <c r="DP24" s="13" t="str">
        <f>""</f>
        <v/>
      </c>
      <c r="DQ24" s="10">
        <f>CW24*(1/25)+CX24*4-CY24</f>
        <v>3.2053139509090736E-2</v>
      </c>
      <c r="DR24" s="10">
        <f>DN24*6+DM24*0.1+DJ24*1-DO24*2</f>
        <v>241.09180944860063</v>
      </c>
      <c r="DS24" s="10">
        <f>DD24*0.1+DE24*6-DF24*2</f>
        <v>8.2042780654390466</v>
      </c>
      <c r="DT24" s="33">
        <f t="shared" si="25"/>
        <v>249.32814065354876</v>
      </c>
      <c r="DZ24" t="str">
        <v>LAR</v>
      </c>
      <c r="EA24" t="str">
        <v>Los Angeles Rams</v>
      </c>
      <c r="EB24" t="s">
        <v>350</v>
      </c>
      <c r="EC24" t="str">
        <v>Puka Nacua</v>
      </c>
      <c r="ED24" s="10">
        <v>249.32814065354876</v>
      </c>
      <c r="EE24">
        <v>4.4338220330283583E-3</v>
      </c>
      <c r="EF24">
        <v>0.35794628442443266</v>
      </c>
      <c r="EG24">
        <v>0.43387472641104335</v>
      </c>
      <c r="EH24">
        <v>56.193350929721191</v>
      </c>
      <c r="EI24">
        <v>6.9399815333263639</v>
      </c>
      <c r="EJ24">
        <v>1141.1563387316073</v>
      </c>
      <c r="EK24">
        <v>0</v>
      </c>
      <c r="EL24">
        <v>9.1526929996660587E-3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1.5267175572519084E-3</v>
      </c>
      <c r="H25" s="5">
        <v>0.35636558085300457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1.95922847823077E-3</v>
      </c>
      <c r="R25" s="5">
        <f t="shared" si="1"/>
        <v>0.33650851888865901</v>
      </c>
      <c r="S25" s="5"/>
      <c r="T25" s="5">
        <f t="shared" si="6"/>
        <v>2.4503173286917824E-5</v>
      </c>
      <c r="U25" s="5">
        <f t="shared" si="6"/>
        <v>1.7279116890735002E-3</v>
      </c>
      <c r="V25" s="5">
        <f t="shared" si="6"/>
        <v>0.27162436747382923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-0.33333333333333331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0.27609195402298842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0.65058823529411769</v>
      </c>
      <c r="BM25" s="13">
        <v>12.428571428571429</v>
      </c>
      <c r="BN25" s="13">
        <v>7.1764705882352939E-2</v>
      </c>
      <c r="BO25" s="13">
        <v>1.8083182640144665E-3</v>
      </c>
      <c r="BP25" s="13">
        <v>8.875309180852612E-3</v>
      </c>
      <c r="BQ25" s="13">
        <v>8.0858823529411765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0.64987802318940679</v>
      </c>
      <c r="CG25" s="13">
        <f>IF($CE25=1,BT25,BZ25*BM25+(1-BZ25)*BT25)</f>
        <v>12.480474519632416</v>
      </c>
      <c r="CH25" s="13">
        <f>IF($CE25=1,BU25,CA25*BN25+(1-CA25)*BU25)</f>
        <v>6.9773754975008734E-2</v>
      </c>
      <c r="CI25" s="13">
        <f>IF($CE25=1,BV25,CB25*BO25+(1-CB25)*BV25)</f>
        <v>2.1304104142212069E-3</v>
      </c>
      <c r="CJ25" s="13">
        <f>IF($CE25=1,BW25,CC25*BP25+(1-CC25)*BW25)</f>
        <v>8.610169908808073E-3</v>
      </c>
      <c r="CK25" s="13">
        <f>IF($CE25=1,BX25,CD25*BQ25+(1-CD25)*BX25)</f>
        <v>7.4326976264189888</v>
      </c>
      <c r="CL25" s="56">
        <f>V25*$CS$3</f>
        <v>157.79777959832572</v>
      </c>
      <c r="CM25" s="10">
        <f t="shared" si="17"/>
        <v>102.54930906903762</v>
      </c>
      <c r="CN25" s="5">
        <f t="shared" si="18"/>
        <v>0.25453768640106011</v>
      </c>
      <c r="CO25" s="19">
        <f t="shared" si="19"/>
        <v>96.699409153259893</v>
      </c>
      <c r="CP25" s="65"/>
      <c r="CR25" t="str">
        <v>Davante Adams</v>
      </c>
      <c r="CS25" s="10">
        <f>T25*$CS$3</f>
        <v>1.423490231656473E-2</v>
      </c>
      <c r="CT25" s="18">
        <f>AO25</f>
        <v>0.4</v>
      </c>
      <c r="CU25" s="20">
        <f t="shared" si="20"/>
        <v>5.693960926625892E-3</v>
      </c>
      <c r="CV25" s="21">
        <f t="shared" si="21"/>
        <v>5.9</v>
      </c>
      <c r="CW25" s="10">
        <f t="shared" si="22"/>
        <v>8.3985923667731915E-2</v>
      </c>
      <c r="CX25" s="10">
        <f>CS25*AC25</f>
        <v>2.1002314893292223E-3</v>
      </c>
      <c r="CY25" s="19">
        <f>AA25*CS25</f>
        <v>0</v>
      </c>
      <c r="CZ25" s="13" t="str">
        <f>""</f>
        <v/>
      </c>
      <c r="DA25" s="10">
        <f>$CS$4*U25</f>
        <v>0.78060951600496953</v>
      </c>
      <c r="DB25" s="5">
        <f t="shared" si="23"/>
        <v>1.7279116890735005E-3</v>
      </c>
      <c r="DC25" s="77">
        <f t="shared" si="5"/>
        <v>0.27609195402298842</v>
      </c>
      <c r="DD25" s="10">
        <f>DC25*DA25</f>
        <v>0.21552000660275128</v>
      </c>
      <c r="DE25" s="22">
        <f>AX25*DD25</f>
        <v>1.6640524609009809E-3</v>
      </c>
      <c r="DF25" s="19">
        <f>DA25*BJ25</f>
        <v>3.5890092689883649E-4</v>
      </c>
      <c r="DG25" s="13" t="str">
        <f>""</f>
        <v/>
      </c>
      <c r="DH25" s="20">
        <f>V25*$CS$3</f>
        <v>157.79777959832572</v>
      </c>
      <c r="DI25" s="5">
        <f t="shared" si="24"/>
        <v>0.27162436747382923</v>
      </c>
      <c r="DJ25" s="20">
        <f>CO25</f>
        <v>96.699409153259893</v>
      </c>
      <c r="DK25" s="77">
        <v>7.4326976264189888</v>
      </c>
      <c r="DL25" s="77">
        <f>BO25</f>
        <v>1.8083182640144665E-3</v>
      </c>
      <c r="DM25" s="10">
        <f>DK25*DH25</f>
        <v>1172.8631818746624</v>
      </c>
      <c r="DN25" s="19">
        <f>BR25*DM25</f>
        <v>7.1328077907149501</v>
      </c>
      <c r="DO25" s="19">
        <f>DL25*DJ25</f>
        <v>0.17486330769124753</v>
      </c>
      <c r="DP25" s="13" t="str">
        <f>""</f>
        <v/>
      </c>
      <c r="DQ25" s="10">
        <f>CW25*(1/25)+CX25*4-CY25</f>
        <v>1.1760362904026166E-2</v>
      </c>
      <c r="DR25" s="10">
        <f>DN25*6+DM25*0.1+DJ25*1-DO25*2</f>
        <v>256.43284746963332</v>
      </c>
      <c r="DS25" s="10">
        <f>DD25*0.1+DE25*6-DF25*2</f>
        <v>3.0818513571883342E-2</v>
      </c>
      <c r="DT25" s="33">
        <f t="shared" si="25"/>
        <v>256.4754263461092</v>
      </c>
      <c r="DZ25" t="str">
        <v>LAR</v>
      </c>
      <c r="EA25" t="str">
        <v>Los Angeles Rams</v>
      </c>
      <c r="EB25" t="s">
        <v>350</v>
      </c>
      <c r="EC25" t="str">
        <v>Davante Adams</v>
      </c>
      <c r="ED25" s="10">
        <v>256.4754263461092</v>
      </c>
      <c r="EE25">
        <v>2.1002314893292223E-3</v>
      </c>
      <c r="EF25">
        <v>8.3985923667731915E-2</v>
      </c>
      <c r="EG25">
        <v>1.6640524609009809E-3</v>
      </c>
      <c r="EH25">
        <v>0.21552000660275128</v>
      </c>
      <c r="EI25">
        <v>7.1328077907149501</v>
      </c>
      <c r="EJ25">
        <v>1172.8631818746624</v>
      </c>
      <c r="EK25">
        <v>0</v>
      </c>
      <c r="EL25">
        <v>0.17522220861814636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8.9445438282647585E-4</v>
      </c>
      <c r="G26" s="5">
        <v>6.7625005449234929E-3</v>
      </c>
      <c r="H26" s="5">
        <v>0.10590277777777778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8.2739001806413385E-4</v>
      </c>
      <c r="Q26" s="5">
        <f t="shared" si="1"/>
        <v>6.5597776219249978E-3</v>
      </c>
      <c r="R26" s="5">
        <f t="shared" si="1"/>
        <v>0.10582503854614984</v>
      </c>
      <c r="S26" s="5"/>
      <c r="T26" s="5">
        <f t="shared" si="6"/>
        <v>9.05840417802032E-4</v>
      </c>
      <c r="U26" s="5">
        <f t="shared" si="6"/>
        <v>5.7852958736504742E-3</v>
      </c>
      <c r="V26" s="5">
        <f t="shared" si="6"/>
        <v>8.5420301551124567E-2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4.5</v>
      </c>
      <c r="AU26" s="13">
        <v>6.25E-2</v>
      </c>
      <c r="AV26" s="13">
        <v>0</v>
      </c>
      <c r="AW26" s="13">
        <v>1.3888888888888888E-2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4.6497159090909088</v>
      </c>
      <c r="BI26" s="13">
        <f t="shared" si="13"/>
        <v>5.9659090909090912E-2</v>
      </c>
      <c r="BJ26" s="13">
        <f t="shared" si="14"/>
        <v>2.8409090909090902E-4</v>
      </c>
      <c r="BK26" s="13">
        <f t="shared" si="15"/>
        <v>1.3068450971103741E-2</v>
      </c>
      <c r="BL26" s="55" cm="1">
        <f t="array" ref="BL26:BQ26">_xlfn.XLOOKUP(CR26,Receiving[Player Name],Receiving[[Rep Conv %]:[Yards per Target]],{0,0,0,0,0,0})</f>
        <v>0.60843373493975905</v>
      </c>
      <c r="BM26" s="13">
        <v>13.851485148514852</v>
      </c>
      <c r="BN26" s="13">
        <v>3.0120481927710843E-2</v>
      </c>
      <c r="BO26" s="13">
        <v>0</v>
      </c>
      <c r="BP26" s="13">
        <v>3.5739814152966403E-3</v>
      </c>
      <c r="BQ26" s="13">
        <v>8.4277108433734949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0.61015249429711627</v>
      </c>
      <c r="CG26" s="13">
        <f>IF($CE26=1,BT26,BZ26*BM26+(1-BZ26)*BT26)</f>
        <v>13.70961940722783</v>
      </c>
      <c r="CH26" s="13">
        <f>IF($CE26=1,BU26,CA26*BN26+(1-CA26)*BU26)</f>
        <v>3.1717561615644679E-2</v>
      </c>
      <c r="CI26" s="13">
        <f>IF($CE26=1,BV26,CB26*BO26+(1-CB26)*BV26)</f>
        <v>4.6948356807511736E-4</v>
      </c>
      <c r="CJ26" s="13">
        <f>IF($CE26=1,BW26,CC26*BP26+(1-CC26)*BW26)</f>
        <v>3.8091500464566192E-3</v>
      </c>
      <c r="CK26" s="13">
        <f>IF($CE26=1,BX26,CD26*BQ26+(1-CD26)*BX26)</f>
        <v>7.744780856905412</v>
      </c>
      <c r="CL26" s="56">
        <f>V26*$CS$3</f>
        <v>49.624170477582716</v>
      </c>
      <c r="CM26" s="10">
        <f t="shared" si="17"/>
        <v>30.278311394322415</v>
      </c>
      <c r="CN26" s="5">
        <f t="shared" si="18"/>
        <v>7.5153810400158283E-2</v>
      </c>
      <c r="CO26" s="19">
        <f t="shared" si="19"/>
        <v>28.551092626263287</v>
      </c>
      <c r="CP26" s="65"/>
      <c r="CR26" t="str">
        <v>Tutu Atwell</v>
      </c>
      <c r="CS26" s="10">
        <f>T26*$CS$3</f>
        <v>0.52623999801252164</v>
      </c>
      <c r="CT26" s="18">
        <f>AO26</f>
        <v>0.45833333333333337</v>
      </c>
      <c r="CU26" s="20">
        <f t="shared" si="20"/>
        <v>0.24119333242240576</v>
      </c>
      <c r="CV26" s="21">
        <f t="shared" si="21"/>
        <v>10.541666666666668</v>
      </c>
      <c r="CW26" s="10">
        <f t="shared" si="22"/>
        <v>5.5474466457153326</v>
      </c>
      <c r="CX26" s="10">
        <f>CS26*AC26</f>
        <v>7.7641966919880234E-2</v>
      </c>
      <c r="CY26" s="19">
        <f>AA26*CS26</f>
        <v>0</v>
      </c>
      <c r="CZ26" s="13" t="str">
        <f>""</f>
        <v/>
      </c>
      <c r="DA26" s="10">
        <f>$CS$4*U26</f>
        <v>2.6135924888020967</v>
      </c>
      <c r="DB26" s="5">
        <f t="shared" si="23"/>
        <v>5.7852958736504751E-3</v>
      </c>
      <c r="DC26" s="77">
        <f t="shared" si="5"/>
        <v>4.6497159090909088</v>
      </c>
      <c r="DD26" s="10">
        <f>DC26*DA26</f>
        <v>12.152462575063613</v>
      </c>
      <c r="DE26" s="22">
        <f>AX26*DD26</f>
        <v>9.3830431674566964E-2</v>
      </c>
      <c r="DF26" s="19">
        <f>DA26*BJ26</f>
        <v>7.4249786613695909E-4</v>
      </c>
      <c r="DG26" s="13" t="str">
        <f>""</f>
        <v/>
      </c>
      <c r="DH26" s="20">
        <f>V26*$CS$3</f>
        <v>49.624170477582716</v>
      </c>
      <c r="DI26" s="5">
        <f t="shared" si="24"/>
        <v>8.5420301551124567E-2</v>
      </c>
      <c r="DJ26" s="20">
        <f>CO26</f>
        <v>28.551092626263287</v>
      </c>
      <c r="DK26" s="77">
        <v>7.744780856905412</v>
      </c>
      <c r="DL26" s="77">
        <f>BO26</f>
        <v>0</v>
      </c>
      <c r="DM26" s="10">
        <f>DK26*DH26</f>
        <v>384.32832555459333</v>
      </c>
      <c r="DN26" s="19">
        <f>BR26*DM26</f>
        <v>2.3373059339509452</v>
      </c>
      <c r="DO26" s="19">
        <f>DL26*DJ26</f>
        <v>0</v>
      </c>
      <c r="DP26" s="13" t="str">
        <f>""</f>
        <v/>
      </c>
      <c r="DQ26" s="10">
        <f>CW26*(1/25)+CX26*4-CY26</f>
        <v>0.5324657335081342</v>
      </c>
      <c r="DR26" s="10">
        <f>DN26*6+DM26*0.1+DJ26*1-DO26*2</f>
        <v>81.007760785428289</v>
      </c>
      <c r="DS26" s="10">
        <f>DD26*0.1+DE26*6-DF26*2</f>
        <v>1.7767438518214891</v>
      </c>
      <c r="DT26" s="33">
        <f t="shared" si="25"/>
        <v>83.316970370757915</v>
      </c>
      <c r="DZ26" t="str">
        <v>LAR</v>
      </c>
      <c r="EA26" t="str">
        <v>Los Angeles Rams</v>
      </c>
      <c r="EB26" t="s">
        <v>350</v>
      </c>
      <c r="EC26" t="str">
        <v>Tutu Atwell</v>
      </c>
      <c r="ED26" s="10">
        <v>83.316970370757915</v>
      </c>
      <c r="EE26">
        <v>7.7641966919880234E-2</v>
      </c>
      <c r="EF26">
        <v>5.5474466457153326</v>
      </c>
      <c r="EG26">
        <v>9.3830431674566964E-2</v>
      </c>
      <c r="EH26">
        <v>12.152462575063613</v>
      </c>
      <c r="EI26">
        <v>2.3373059339509452</v>
      </c>
      <c r="EJ26">
        <v>384.32832555459333</v>
      </c>
      <c r="EK26">
        <v>0</v>
      </c>
      <c r="EL26">
        <v>7.4249786613695909E-4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2.0419311072431527E-4</v>
      </c>
      <c r="U27" s="5">
        <f t="shared" si="6"/>
        <v>3.5829900727921654E-3</v>
      </c>
      <c r="V27" s="5">
        <f t="shared" si="6"/>
        <v>4.8553250566775459E-2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6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5.9824503311258281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0.7931034482758621</v>
      </c>
      <c r="BM27" s="13">
        <v>13.260869565217391</v>
      </c>
      <c r="BN27" s="13">
        <v>0</v>
      </c>
      <c r="BO27" s="13">
        <v>0</v>
      </c>
      <c r="BP27" s="13">
        <v>0</v>
      </c>
      <c r="BQ27" s="13">
        <v>10.517241379310345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0.77489873029921374</v>
      </c>
      <c r="CG27" s="13">
        <f>IF($CE27=1,BT27,BZ27*BM27+(1-BZ27)*BT27)</f>
        <v>13.157593594156072</v>
      </c>
      <c r="CH27" s="13">
        <f>IF($CE27=1,BU27,CA27*BN27+(1-CA27)*BU27)</f>
        <v>4.4422507403751223E-3</v>
      </c>
      <c r="CI27" s="13">
        <f>IF($CE27=1,BV27,CB27*BO27+(1-CB27)*BV27)</f>
        <v>6.7851373182552493E-4</v>
      </c>
      <c r="CJ27" s="13">
        <f>IF($CE27=1,BW27,CC27*BP27+(1-CC27)*BW27)</f>
        <v>5.9451461184801548E-4</v>
      </c>
      <c r="CK27" s="13">
        <f>IF($CE27=1,BX27,CD27*BQ27+(1-CD27)*BX27)</f>
        <v>9.6291682914600862</v>
      </c>
      <c r="CL27" s="56">
        <f>V27*$CS$3</f>
        <v>28.206582505733788</v>
      </c>
      <c r="CM27" s="10">
        <f t="shared" si="17"/>
        <v>21.857244969773127</v>
      </c>
      <c r="CN27" s="5">
        <f t="shared" si="18"/>
        <v>5.4251877620763306E-2</v>
      </c>
      <c r="CO27" s="19">
        <f t="shared" si="19"/>
        <v>20.610403848476739</v>
      </c>
      <c r="CP27" s="65"/>
      <c r="CR27" t="str">
        <v>Jordan Whittington</v>
      </c>
      <c r="CS27" s="10">
        <f>T27*$CS$3</f>
        <v>0.11862418597137279</v>
      </c>
      <c r="CT27" s="18">
        <f>AO27</f>
        <v>0.58823529411764708</v>
      </c>
      <c r="CU27" s="20">
        <f t="shared" si="20"/>
        <v>6.9778932924336942E-2</v>
      </c>
      <c r="CV27" s="21">
        <f t="shared" si="21"/>
        <v>7.2352941176470598</v>
      </c>
      <c r="CW27" s="10">
        <f t="shared" si="22"/>
        <v>0.85828087496934446</v>
      </c>
      <c r="CX27" s="10">
        <f>CS27*AC27</f>
        <v>1.7501929077743526E-2</v>
      </c>
      <c r="CY27" s="19">
        <f>AA27*CS27</f>
        <v>0</v>
      </c>
      <c r="CZ27" s="13" t="str">
        <f>""</f>
        <v/>
      </c>
      <c r="DA27" s="10">
        <f>$CS$4*U27</f>
        <v>1.618668456414343</v>
      </c>
      <c r="DB27" s="5">
        <f t="shared" si="23"/>
        <v>3.5829900727921658E-3</v>
      </c>
      <c r="DC27" s="77">
        <f t="shared" si="5"/>
        <v>5.9824503311258281</v>
      </c>
      <c r="DD27" s="10">
        <f>DC27*DA27</f>
        <v>9.6836036430589196</v>
      </c>
      <c r="DE27" s="22">
        <f>AX27*DD27</f>
        <v>7.4768114230450239E-2</v>
      </c>
      <c r="DF27" s="19">
        <f>DA27*BJ27</f>
        <v>1.0719658651750614E-3</v>
      </c>
      <c r="DG27" s="13" t="str">
        <f>""</f>
        <v/>
      </c>
      <c r="DH27" s="20">
        <f>V27*$CS$3</f>
        <v>28.206582505733788</v>
      </c>
      <c r="DI27" s="5">
        <f t="shared" si="24"/>
        <v>4.8553250566775459E-2</v>
      </c>
      <c r="DJ27" s="20">
        <f>CO27</f>
        <v>20.610403848476739</v>
      </c>
      <c r="DK27" s="77">
        <v>9.6291682914600862</v>
      </c>
      <c r="DL27" s="77">
        <f>BO27</f>
        <v>0</v>
      </c>
      <c r="DM27" s="10">
        <f>DK27*DH27</f>
        <v>271.60592987466458</v>
      </c>
      <c r="DN27" s="19">
        <f>BR27*DM27</f>
        <v>1.6517808066221795</v>
      </c>
      <c r="DO27" s="19">
        <f>DL27*DJ27</f>
        <v>0</v>
      </c>
      <c r="DP27" s="13" t="str">
        <f>""</f>
        <v/>
      </c>
      <c r="DQ27" s="10">
        <f>CW27*(1/25)+CX27*4-CY27</f>
        <v>0.10433895130974788</v>
      </c>
      <c r="DR27" s="10">
        <f>DN27*6+DM27*0.1+DJ27*1-DO27*2</f>
        <v>57.681681675676273</v>
      </c>
      <c r="DS27" s="10">
        <f>DD27*0.1+DE27*6-DF27*2</f>
        <v>1.4148251179582432</v>
      </c>
      <c r="DT27" s="33">
        <f t="shared" si="25"/>
        <v>59.200845744944267</v>
      </c>
      <c r="DZ27" t="str">
        <v>LAR</v>
      </c>
      <c r="EA27" t="str">
        <v>Los Angeles Rams</v>
      </c>
      <c r="EB27" t="s">
        <v>350</v>
      </c>
      <c r="EC27" t="str">
        <v>Jordan Whittington</v>
      </c>
      <c r="ED27" s="10">
        <v>59.200845744944267</v>
      </c>
      <c r="EE27">
        <v>1.7501929077743526E-2</v>
      </c>
      <c r="EF27">
        <v>0.85828087496934446</v>
      </c>
      <c r="EG27">
        <v>7.4768114230450239E-2</v>
      </c>
      <c r="EH27">
        <v>9.6836036430589196</v>
      </c>
      <c r="EI27">
        <v>1.6517808066221795</v>
      </c>
      <c r="EJ27">
        <v>271.60592987466458</v>
      </c>
      <c r="EK27">
        <v>0</v>
      </c>
      <c r="EL27">
        <v>1.0719658651750614E-3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5.9353455704456273E-5</v>
      </c>
      <c r="U28" s="5">
        <f t="shared" si="6"/>
        <v>1.2728303745937028E-3</v>
      </c>
      <c r="V28" s="5">
        <f t="shared" si="6"/>
        <v>1.5068724668860911E-2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8.7540426370394329</v>
      </c>
      <c r="CM28" s="10">
        <f t="shared" si="17"/>
        <v>5.0440041709397629</v>
      </c>
      <c r="CN28" s="5">
        <f t="shared" si="18"/>
        <v>1.2519725032998251E-2</v>
      </c>
      <c r="CO28" s="19">
        <f t="shared" si="19"/>
        <v>4.7562702033232824</v>
      </c>
      <c r="CP28" s="65"/>
      <c r="CR28" t="str">
        <v>All Other</v>
      </c>
      <c r="CS28" s="10">
        <f>T28*$CS$3</f>
        <v>3.4480866384541772E-2</v>
      </c>
      <c r="CT28" s="18">
        <f>AO28</f>
        <v>0.375</v>
      </c>
      <c r="CU28" s="20">
        <f t="shared" si="20"/>
        <v>1.2930324894203165E-2</v>
      </c>
      <c r="CV28" s="21">
        <f t="shared" si="21"/>
        <v>9.75</v>
      </c>
      <c r="CW28" s="10">
        <f t="shared" si="22"/>
        <v>0.33618844724928226</v>
      </c>
      <c r="CX28" s="10">
        <f>CS28*AC28</f>
        <v>5.0873409419815727E-3</v>
      </c>
      <c r="CY28" s="19">
        <f>AA28*CS28</f>
        <v>0</v>
      </c>
      <c r="CZ28" s="13" t="str">
        <f>""</f>
        <v/>
      </c>
      <c r="DA28" s="10">
        <f>$CS$4*U28</f>
        <v>0.57501983981644922</v>
      </c>
      <c r="DB28" s="5">
        <f t="shared" si="23"/>
        <v>1.2728303745937028E-3</v>
      </c>
      <c r="DC28" s="77">
        <f t="shared" si="5"/>
        <v>6.1091954022988508</v>
      </c>
      <c r="DD28" s="10">
        <f>DC28*DA28</f>
        <v>3.5129085616372731</v>
      </c>
      <c r="DE28" s="22">
        <f>AX28*DD28</f>
        <v>2.7123533583067388E-2</v>
      </c>
      <c r="DF28" s="19">
        <f>DA28*BJ28</f>
        <v>3.3047117230830415E-3</v>
      </c>
      <c r="DG28" s="13" t="str">
        <f>""</f>
        <v/>
      </c>
      <c r="DH28" s="20">
        <f>V28*$CS$3</f>
        <v>8.7540426370394329</v>
      </c>
      <c r="DI28" s="5">
        <f t="shared" si="24"/>
        <v>1.5068724668860913E-2</v>
      </c>
      <c r="DJ28" s="20">
        <f>CO28</f>
        <v>4.7562702033232824</v>
      </c>
      <c r="DK28" s="77">
        <v>1.7355343771272975</v>
      </c>
      <c r="DL28" s="77">
        <f>BO28</f>
        <v>0</v>
      </c>
      <c r="DM28" s="10">
        <f>DK28*DH28</f>
        <v>15.192941935420038</v>
      </c>
      <c r="DN28" s="19">
        <f>BR28*DM28</f>
        <v>9.2396399064750126E-2</v>
      </c>
      <c r="DO28" s="19">
        <f>DL28*DJ28</f>
        <v>0</v>
      </c>
      <c r="DP28" s="13" t="str">
        <f>""</f>
        <v/>
      </c>
      <c r="DQ28" s="10">
        <f>CW28*(1/25)+CX28*4-CY28</f>
        <v>3.3796901657897581E-2</v>
      </c>
      <c r="DR28" s="10">
        <f>DN28*6+DM28*0.1+DJ28*1-DO28*2</f>
        <v>6.8299427912537869</v>
      </c>
      <c r="DS28" s="10">
        <f>DD28*0.1+DE28*6-DF28*2</f>
        <v>0.50742263421596556</v>
      </c>
      <c r="DT28" s="33">
        <f t="shared" si="25"/>
        <v>7.3711623271276494</v>
      </c>
      <c r="DZ28" t="str">
        <v>LAR</v>
      </c>
      <c r="EA28" t="str">
        <v>Los Angeles Rams</v>
      </c>
      <c r="EB28" t="s">
        <v>350</v>
      </c>
      <c r="EC28" t="str">
        <v>All Other</v>
      </c>
      <c r="ED28" s="10">
        <v>7.3711623271276494</v>
      </c>
      <c r="EE28">
        <v>5.0873409419815727E-3</v>
      </c>
      <c r="EF28">
        <v>0.33618844724928226</v>
      </c>
      <c r="EG28">
        <v>2.7123533583067388E-2</v>
      </c>
      <c r="EH28">
        <v>3.5129085616372731</v>
      </c>
      <c r="EI28">
        <v>9.2396399064750126E-2</v>
      </c>
      <c r="EJ28">
        <v>15.192941935420038</v>
      </c>
      <c r="EK28">
        <v>0</v>
      </c>
      <c r="EL28">
        <v>3.3047117230830415E-3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LAR</v>
      </c>
      <c r="EA29" t="str">
        <v>Los Angeles Rams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LAR</v>
      </c>
      <c r="EA30" t="str">
        <v>Los Angeles Rams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5.6561085972850684E-4</v>
      </c>
      <c r="H31" s="5">
        <v>0.15031515021641628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7.8482551794951992E-4</v>
      </c>
      <c r="R31" s="5">
        <f t="shared" si="1"/>
        <v>0.14942069561652882</v>
      </c>
      <c r="S31" s="5"/>
      <c r="T31" s="5">
        <f t="shared" si="6"/>
        <v>5.445149619315072E-6</v>
      </c>
      <c r="U31" s="5">
        <f t="shared" si="6"/>
        <v>6.9216490134562487E-4</v>
      </c>
      <c r="V31" s="5">
        <f t="shared" si="6"/>
        <v>0.12061002814543322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1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1.3360975609756096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0.69189189189189193</v>
      </c>
      <c r="BM31" s="13">
        <v>9.7578125</v>
      </c>
      <c r="BN31" s="13">
        <v>4.8648648648648651E-2</v>
      </c>
      <c r="BO31" s="13">
        <v>0</v>
      </c>
      <c r="BP31" s="13">
        <v>7.2057646116893519E-3</v>
      </c>
      <c r="BQ31" s="13">
        <v>6.7513513513513512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0.69227595539087483</v>
      </c>
      <c r="CG31" s="13">
        <f>IF($CE31=1,BT31,BZ31*BM31+(1-BZ31)*BT31)</f>
        <v>9.848983676950013</v>
      </c>
      <c r="CH31" s="13">
        <f>IF($CE31=1,BU31,CA31*BN31+(1-CA31)*BU31)</f>
        <v>4.8824106364428951E-2</v>
      </c>
      <c r="CI31" s="13">
        <f>IF($CE31=1,BV31,CB31*BO31+(1-CB31)*BV31)</f>
        <v>6.8823955566288321E-4</v>
      </c>
      <c r="CJ31" s="13">
        <f>IF($CE31=1,BW31,CC31*BP31+(1-CC31)*BW31)</f>
        <v>7.1641900177755518E-3</v>
      </c>
      <c r="CK31" s="13">
        <f>IF($CE31=1,BX31,CD31*BQ31+(1-CD31)*BX31)</f>
        <v>6.2199496139462331</v>
      </c>
      <c r="CL31" s="56">
        <f>V31*$CS$3</f>
        <v>70.067331644958728</v>
      </c>
      <c r="CM31" s="10">
        <f t="shared" si="17"/>
        <v>48.505928956203078</v>
      </c>
      <c r="CN31" s="5">
        <f t="shared" si="18"/>
        <v>0.12039658819089875</v>
      </c>
      <c r="CO31" s="19">
        <f t="shared" si="19"/>
        <v>45.738920262613689</v>
      </c>
      <c r="CP31" s="65"/>
      <c r="CR31" t="str" cm="1">
        <f t="array" ref="CR31:CR33">_xlfn.VSTACK(_xlfn.MAP(_xlfn.TAKE(_xlfn.TEXTSPLIT(_xlfn.TEXTAFTER(_xlfn.XLOOKUP($CS$2,DepthChart[Column1],DepthChart[Column5]),"TE: "),,", "),4),_xlfn.LAMBDA(_xlpm.x,IFERROR(_xlfn.TEXTBEFORE(_xlpm.x," ("),_xlpm.x))),"All Other")</f>
        <v>Tyler Higbee</v>
      </c>
      <c r="CS31" s="10">
        <f>T31*$CS$3</f>
        <v>3.163311625903273E-3</v>
      </c>
      <c r="CT31" s="18">
        <f>AO31</f>
        <v>0.52631578947368418</v>
      </c>
      <c r="CU31" s="20">
        <f t="shared" si="20"/>
        <v>1.6649008557385646E-3</v>
      </c>
      <c r="CV31" s="21">
        <f t="shared" si="21"/>
        <v>7.1578947368421053</v>
      </c>
      <c r="CW31" s="10">
        <f t="shared" si="22"/>
        <v>2.2642651638044482E-2</v>
      </c>
      <c r="CX31" s="10">
        <f>CS31*AC31</f>
        <v>1.437868920865124E-4</v>
      </c>
      <c r="CY31" s="19">
        <f>AA31*CS31</f>
        <v>0</v>
      </c>
      <c r="CZ31" s="13" t="str">
        <f>""</f>
        <v/>
      </c>
      <c r="DA31" s="10">
        <f>$CS$4*U31</f>
        <v>0.31269567307849405</v>
      </c>
      <c r="DB31" s="5">
        <f t="shared" si="23"/>
        <v>6.9216490134562498E-4</v>
      </c>
      <c r="DC31" s="77">
        <f t="shared" si="5"/>
        <v>1.3360975609756096</v>
      </c>
      <c r="DD31" s="10">
        <f>DC31*DA31</f>
        <v>0.41779192612780247</v>
      </c>
      <c r="DE31" s="22">
        <f>AX31*DD31</f>
        <v>9.1082600008904804E-3</v>
      </c>
      <c r="DF31" s="19">
        <f>DA31*BJ31</f>
        <v>3.0506894934487216E-4</v>
      </c>
      <c r="DG31" s="13" t="str">
        <f>""</f>
        <v/>
      </c>
      <c r="DH31" s="20">
        <f>V31*$CS$3</f>
        <v>70.067331644958728</v>
      </c>
      <c r="DI31" s="5">
        <f t="shared" si="24"/>
        <v>0.12061002814543322</v>
      </c>
      <c r="DJ31" s="20">
        <f>CO31</f>
        <v>45.738920262613689</v>
      </c>
      <c r="DK31" s="77">
        <v>6.2199496139462331</v>
      </c>
      <c r="DL31" s="77">
        <f>BO31</f>
        <v>0</v>
      </c>
      <c r="DM31" s="10">
        <f>DK31*DH31</f>
        <v>435.8152724153037</v>
      </c>
      <c r="DN31" s="19">
        <f>BR31*DM31</f>
        <v>3.1554218343528642</v>
      </c>
      <c r="DO31" s="19">
        <f>DL31*DJ31</f>
        <v>0</v>
      </c>
      <c r="DP31" s="13" t="str">
        <f>""</f>
        <v/>
      </c>
      <c r="DQ31" s="10">
        <f>CW31*(1/25)+CX31*4-CY31</f>
        <v>1.4808536338678287E-3</v>
      </c>
      <c r="DR31" s="10">
        <f>DN31*6+DM31*0.1+DJ31*1-DO31*2</f>
        <v>108.25297851026124</v>
      </c>
      <c r="DS31" s="10">
        <f>DD31*0.1+DE31*6-DF31*2</f>
        <v>9.5818614719433384E-2</v>
      </c>
      <c r="DT31" s="33">
        <f t="shared" si="25"/>
        <v>108.35027797861454</v>
      </c>
      <c r="DZ31" t="str">
        <v>LAR</v>
      </c>
      <c r="EA31" t="str">
        <v>Los Angeles Rams</v>
      </c>
      <c r="EB31" t="s">
        <v>351</v>
      </c>
      <c r="EC31" t="str">
        <v>Tyler Higbee</v>
      </c>
      <c r="ED31" s="10">
        <v>108.35027797861454</v>
      </c>
      <c r="EE31">
        <v>1.437868920865124E-4</v>
      </c>
      <c r="EF31">
        <v>2.2642651638044482E-2</v>
      </c>
      <c r="EG31">
        <v>9.1082600008904804E-3</v>
      </c>
      <c r="EH31">
        <v>0.41779192612780247</v>
      </c>
      <c r="EI31">
        <v>3.1554218343528642</v>
      </c>
      <c r="EJ31">
        <v>435.8152724153037</v>
      </c>
      <c r="EK31">
        <v>0</v>
      </c>
      <c r="EL31">
        <v>3.0506894934487216E-4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2.7225748096575367E-5</v>
      </c>
      <c r="U32" s="5">
        <f t="shared" si="6"/>
        <v>4.389756049447355E-4</v>
      </c>
      <c r="V32" s="5">
        <f t="shared" si="6"/>
        <v>4.1900544566115604E-2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0.68613138686131392</v>
      </c>
      <c r="BM32" s="13">
        <v>10.085106382978724</v>
      </c>
      <c r="BN32" s="13">
        <v>4.3795620437956206E-2</v>
      </c>
      <c r="BO32" s="13">
        <v>0</v>
      </c>
      <c r="BP32" s="13">
        <v>6.3291139240506328E-3</v>
      </c>
      <c r="BQ32" s="13">
        <v>6.9197080291970803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0.68850886817060686</v>
      </c>
      <c r="CG32" s="13">
        <f>IF($CE32=1,BT32,BZ32*BM32+(1-BZ32)*BT32)</f>
        <v>10.078980533594805</v>
      </c>
      <c r="CH32" s="13">
        <f>IF($CE32=1,BU32,CA32*BN32+(1-CA32)*BU32)</f>
        <v>4.4609378000657958E-2</v>
      </c>
      <c r="CI32" s="13">
        <f>IF($CE32=1,BV32,CB32*BO32+(1-CB32)*BV32)</f>
        <v>6.1231066709635821E-4</v>
      </c>
      <c r="CJ32" s="13">
        <f>IF($CE32=1,BW32,CC32*BP32+(1-CC32)*BW32)</f>
        <v>6.426012202427462E-3</v>
      </c>
      <c r="CK32" s="13">
        <f>IF($CE32=1,BX32,CD32*BQ32+(1-CD32)*BX32)</f>
        <v>6.3686009065867504</v>
      </c>
      <c r="CL32" s="56">
        <f>V32*$CS$3</f>
        <v>24.341751654997509</v>
      </c>
      <c r="CM32" s="10">
        <f t="shared" si="17"/>
        <v>16.759511881272331</v>
      </c>
      <c r="CN32" s="5">
        <f t="shared" si="18"/>
        <v>4.1598792017196885E-2</v>
      </c>
      <c r="CO32" s="19">
        <f t="shared" si="19"/>
        <v>15.803469680376296</v>
      </c>
      <c r="CP32" s="65"/>
      <c r="CR32" t="str">
        <v>Colby Parkinson</v>
      </c>
      <c r="CS32" s="10">
        <f>T32*$CS$3</f>
        <v>1.5816558129516371E-2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7.1893446043256237E-4</v>
      </c>
      <c r="CY32" s="19">
        <f>AA32*CS32</f>
        <v>0</v>
      </c>
      <c r="CZ32" s="13" t="str">
        <f>""</f>
        <v/>
      </c>
      <c r="DA32" s="10">
        <f>$CS$4*U32</f>
        <v>0.19831368505738639</v>
      </c>
      <c r="DB32" s="5">
        <f t="shared" si="23"/>
        <v>4.3897560494473556E-4</v>
      </c>
      <c r="DC32" s="77">
        <f t="shared" si="5"/>
        <v>2.0810810810810811</v>
      </c>
      <c r="DD32" s="10">
        <f>DC32*DA32</f>
        <v>0.41270685809239871</v>
      </c>
      <c r="DE32" s="22">
        <f>AX32*DD32</f>
        <v>8.9974006977489758E-3</v>
      </c>
      <c r="DF32" s="19">
        <f>DA32*BJ32</f>
        <v>5.3598293258753085E-3</v>
      </c>
      <c r="DG32" s="13" t="str">
        <f>""</f>
        <v/>
      </c>
      <c r="DH32" s="20">
        <f>V32*$CS$3</f>
        <v>24.341751654997509</v>
      </c>
      <c r="DI32" s="5">
        <f t="shared" si="24"/>
        <v>4.1900544566115604E-2</v>
      </c>
      <c r="DJ32" s="20">
        <f>CO32</f>
        <v>15.803469680376296</v>
      </c>
      <c r="DK32" s="77">
        <v>6.3686009065867504</v>
      </c>
      <c r="DL32" s="77">
        <f>BO32</f>
        <v>0</v>
      </c>
      <c r="DM32" s="10">
        <f>DK32*DH32</f>
        <v>155.02290165792667</v>
      </c>
      <c r="DN32" s="19">
        <f>BR32*DM32</f>
        <v>1.1224082304532421</v>
      </c>
      <c r="DO32" s="19">
        <f>DL32*DJ32</f>
        <v>0</v>
      </c>
      <c r="DP32" s="13" t="str">
        <f>""</f>
        <v/>
      </c>
      <c r="DQ32" s="10">
        <f>CW32*(1/25)+CX32*4-CY32</f>
        <v>2.8757378417302495E-3</v>
      </c>
      <c r="DR32" s="10">
        <f>DN32*6+DM32*0.1+DJ32*1-DO32*2</f>
        <v>38.040209228888415</v>
      </c>
      <c r="DS32" s="10">
        <f>DD32*0.1+DE32*6-DF32*2</f>
        <v>8.4535431343983114E-2</v>
      </c>
      <c r="DT32" s="33">
        <f t="shared" si="25"/>
        <v>38.127620398074122</v>
      </c>
      <c r="DZ32" t="str">
        <v>LAR</v>
      </c>
      <c r="EA32" t="str">
        <v>Los Angeles Rams</v>
      </c>
      <c r="EB32" t="s">
        <v>351</v>
      </c>
      <c r="EC32" t="str">
        <v>Colby Parkinson</v>
      </c>
      <c r="ED32" s="10">
        <v>38.127620398074122</v>
      </c>
      <c r="EE32">
        <v>7.1893446043256237E-4</v>
      </c>
      <c r="EF32">
        <v>0</v>
      </c>
      <c r="EG32">
        <v>8.9974006977489758E-3</v>
      </c>
      <c r="EH32">
        <v>0.41270685809239871</v>
      </c>
      <c r="EI32">
        <v>1.1224082304532421</v>
      </c>
      <c r="EJ32">
        <v>155.02290165792667</v>
      </c>
      <c r="EK32">
        <v>0</v>
      </c>
      <c r="EL32">
        <v>5.3598293258753085E-3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1.3471614031433906E-4</v>
      </c>
      <c r="V33" s="5">
        <f t="shared" si="6"/>
        <v>1.7781779578969245E-2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1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10.330167948347073</v>
      </c>
      <c r="CM33" s="10">
        <f t="shared" si="17"/>
        <v>7.1799553519674433</v>
      </c>
      <c r="CN33" s="5">
        <f t="shared" si="18"/>
        <v>1.7821370425054328E-2</v>
      </c>
      <c r="CO33" s="19">
        <f t="shared" si="19"/>
        <v>6.770376578691792</v>
      </c>
      <c r="CP33" s="65"/>
      <c r="CR33" t="str">
        <v>All Other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6.0859997506713177E-2</v>
      </c>
      <c r="DB33" s="5">
        <f t="shared" si="23"/>
        <v>1.3471614031433909E-4</v>
      </c>
      <c r="DC33" s="77">
        <f t="shared" si="5"/>
        <v>4.7272727272727275</v>
      </c>
      <c r="DD33" s="10">
        <f>DC33*DA33</f>
        <v>0.28770180639537141</v>
      </c>
      <c r="DE33" s="22">
        <f>AX33*DD33</f>
        <v>6.2721720825531209E-3</v>
      </c>
      <c r="DF33" s="19">
        <f>DA33*BJ33</f>
        <v>0</v>
      </c>
      <c r="DG33" s="13" t="str">
        <f>""</f>
        <v/>
      </c>
      <c r="DH33" s="20">
        <f>V33*$CS$3</f>
        <v>10.330167948347073</v>
      </c>
      <c r="DI33" s="5">
        <f t="shared" si="24"/>
        <v>1.7781779578969245E-2</v>
      </c>
      <c r="DJ33" s="20">
        <f>CO33</f>
        <v>6.770376578691792</v>
      </c>
      <c r="DK33" s="77">
        <v>1.4387510008006406</v>
      </c>
      <c r="DL33" s="77">
        <f>BO33</f>
        <v>0</v>
      </c>
      <c r="DM33" s="10">
        <f>DK33*DH33</f>
        <v>14.862539474123052</v>
      </c>
      <c r="DN33" s="19">
        <f>BR33*DM33</f>
        <v>0.10760885296807328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8.9022836439125363</v>
      </c>
      <c r="DS33" s="10">
        <f>DD33*0.1+DE33*6-DF33*2</f>
        <v>6.6403213134855865E-2</v>
      </c>
      <c r="DT33" s="33">
        <f t="shared" si="25"/>
        <v>8.968686857047393</v>
      </c>
      <c r="DZ33" t="str">
        <v>LAR</v>
      </c>
      <c r="EA33" t="str">
        <v>Los Angeles Rams</v>
      </c>
      <c r="EB33" t="s">
        <v>351</v>
      </c>
      <c r="EC33" t="str">
        <v>All Other</v>
      </c>
      <c r="ED33" s="10">
        <v>8.968686857047393</v>
      </c>
      <c r="EE33">
        <v>0</v>
      </c>
      <c r="EF33">
        <v>0</v>
      </c>
      <c r="EG33">
        <v>6.2721720825531209E-3</v>
      </c>
      <c r="EH33">
        <v>0.28770180639537141</v>
      </c>
      <c r="EI33">
        <v>0.10760885296807328</v>
      </c>
      <c r="EJ33">
        <v>14.862539474123052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5.4236368178500139E-5</v>
      </c>
      <c r="V34" s="5">
        <f t="shared" si="6"/>
        <v>6.8654246088873496E-3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3.9884078492571446</v>
      </c>
      <c r="CM34" s="10">
        <f t="shared" si="17"/>
        <v>2.681567830564378</v>
      </c>
      <c r="CN34" s="5">
        <f t="shared" si="18"/>
        <v>6.6559207245351394E-3</v>
      </c>
      <c r="CO34" s="19">
        <f t="shared" si="19"/>
        <v>2.5285984583806012</v>
      </c>
      <c r="CP34" s="65"/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2.4502076918287121E-2</v>
      </c>
      <c r="DB34" s="5">
        <f t="shared" si="23"/>
        <v>5.4236368178500146E-5</v>
      </c>
      <c r="DC34" s="77">
        <f t="shared" si="5"/>
        <v>8.6666666666666679</v>
      </c>
      <c r="DD34" s="10">
        <f>DC34*DA34</f>
        <v>0.21235133329182174</v>
      </c>
      <c r="DE34" s="22">
        <f>AX34*DD34</f>
        <v>4.6294603466463507E-3</v>
      </c>
      <c r="DF34" s="19">
        <f>DA34*BJ34</f>
        <v>0</v>
      </c>
      <c r="DG34" s="13" t="str">
        <f>""</f>
        <v/>
      </c>
      <c r="DH34" s="20">
        <f>V34*$CS$3</f>
        <v>3.9884078492571446</v>
      </c>
      <c r="DI34" s="5">
        <f t="shared" si="24"/>
        <v>6.8654246088873496E-3</v>
      </c>
      <c r="DJ34" s="20">
        <f>CO34</f>
        <v>2.5285984583806012</v>
      </c>
      <c r="DK34" s="77">
        <v>1.4873417721518989</v>
      </c>
      <c r="DL34" s="77">
        <f>BO34</f>
        <v>0</v>
      </c>
      <c r="DM34" s="10">
        <f>DK34*DH34</f>
        <v>5.9321255985786649</v>
      </c>
      <c r="DN34" s="19">
        <f>BR34*DM34</f>
        <v>4.295021267644171E-2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3.3795122942971179</v>
      </c>
      <c r="DS34" s="10">
        <f>DD34*0.1+DE34*6-DF34*2</f>
        <v>4.9011895409060278E-2</v>
      </c>
      <c r="DT34" s="33">
        <f t="shared" si="25"/>
        <v>3.4285241897061782</v>
      </c>
      <c r="DZ34" t="str">
        <v>LAR</v>
      </c>
      <c r="EA34" t="str">
        <v>Los Angeles Rams</v>
      </c>
      <c r="EB34" t="s">
        <v>351</v>
      </c>
      <c r="EC34">
        <v>0</v>
      </c>
      <c r="ED34" s="10">
        <v>3.4285241897061782</v>
      </c>
      <c r="EE34">
        <v>0</v>
      </c>
      <c r="EF34">
        <v>0</v>
      </c>
      <c r="EG34">
        <v>4.6294603466463507E-3</v>
      </c>
      <c r="EH34">
        <v>0.21235133329182174</v>
      </c>
      <c r="EI34">
        <v>4.295021267644171E-2</v>
      </c>
      <c r="EJ34">
        <v>5.9321255985786649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7.2601994924200973E-5</v>
      </c>
      <c r="U35" s="5">
        <f t="shared" si="6"/>
        <v>2.4493843693516198E-4</v>
      </c>
      <c r="V35" s="5">
        <f t="shared" si="6"/>
        <v>4.0075797047760403E-3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2.3281680684922454</v>
      </c>
      <c r="CM35" s="10">
        <f t="shared" si="17"/>
        <v>1.4658835986803027</v>
      </c>
      <c r="CN35" s="5">
        <f t="shared" si="18"/>
        <v>3.6384703429854712E-3</v>
      </c>
      <c r="CO35" s="19">
        <f t="shared" si="19"/>
        <v>1.3822626321588527</v>
      </c>
      <c r="CP35" s="65"/>
      <c r="CS35" s="10">
        <f>T35*$CS$3</f>
        <v>4.2177488345376983E-2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1.9171585611534993E-3</v>
      </c>
      <c r="CY35" s="19">
        <f>AA35*CS35</f>
        <v>0</v>
      </c>
      <c r="CZ35" s="13" t="str">
        <f>""</f>
        <v/>
      </c>
      <c r="DA35" s="10">
        <f>$CS$4*U35</f>
        <v>0.1106545409212967</v>
      </c>
      <c r="DB35" s="5">
        <f t="shared" si="23"/>
        <v>2.4493843693516203E-4</v>
      </c>
      <c r="DC35" s="77">
        <f t="shared" si="5"/>
        <v>1.5</v>
      </c>
      <c r="DD35" s="10">
        <f>DC35*DA35</f>
        <v>0.16598181138194507</v>
      </c>
      <c r="DE35" s="22">
        <f>AX35*DD35</f>
        <v>3.6185608168575701E-3</v>
      </c>
      <c r="DF35" s="19">
        <f>DA35*BJ35</f>
        <v>0</v>
      </c>
      <c r="DG35" s="13" t="str">
        <f>""</f>
        <v/>
      </c>
      <c r="DH35" s="20">
        <f>V35*$CS$3</f>
        <v>2.3281680684922454</v>
      </c>
      <c r="DI35" s="5">
        <f t="shared" si="24"/>
        <v>4.0075797047760403E-3</v>
      </c>
      <c r="DJ35" s="20">
        <f>CO35</f>
        <v>1.3822626321588527</v>
      </c>
      <c r="DK35" s="77">
        <v>1.588235294117647</v>
      </c>
      <c r="DL35" s="77">
        <f>BO35</f>
        <v>0</v>
      </c>
      <c r="DM35" s="10">
        <f>DK35*DH35</f>
        <v>3.6976786970170954</v>
      </c>
      <c r="DN35" s="19">
        <f>BR35*DM35</f>
        <v>2.67722056465029E-2</v>
      </c>
      <c r="DO35" s="19">
        <f>DL35*DJ35</f>
        <v>0</v>
      </c>
      <c r="DP35" s="13" t="str">
        <f>""</f>
        <v/>
      </c>
      <c r="DQ35" s="10">
        <f>CW35*(1/25)+CX35*4-CY35</f>
        <v>7.6686342446139972E-3</v>
      </c>
      <c r="DR35" s="10">
        <f>DN35*6+DM35*0.1+DJ35*1-DO35*2</f>
        <v>1.9126637357395797</v>
      </c>
      <c r="DS35" s="10">
        <f>DD35*0.1+DE35*6-DF35*2</f>
        <v>3.8309546039339927E-2</v>
      </c>
      <c r="DT35" s="33">
        <f t="shared" si="25"/>
        <v>1.9586419160235335</v>
      </c>
      <c r="DZ35" t="str">
        <v>LAR</v>
      </c>
      <c r="EA35" t="str">
        <v>Los Angeles Rams</v>
      </c>
      <c r="EB35" t="s">
        <v>351</v>
      </c>
      <c r="EC35">
        <v>0</v>
      </c>
      <c r="ED35" s="10">
        <v>1.9586419160235335</v>
      </c>
      <c r="EE35">
        <v>1.9171585611534993E-3</v>
      </c>
      <c r="EF35">
        <v>0</v>
      </c>
      <c r="EG35">
        <v>3.6185608168575701E-3</v>
      </c>
      <c r="EH35">
        <v>0.16598181138194507</v>
      </c>
      <c r="EI35">
        <v>2.67722056465029E-2</v>
      </c>
      <c r="EJ35">
        <v>3.6976786970170954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7" priority="1">
      <formula>$CR10=""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9BBDB-A933-48E5-85CC-6F9C5E423475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199</v>
      </c>
      <c r="CV1" s="115" t="e" vm="29">
        <f>_xlfn.IMAGE(_xlfn.XLOOKUP(CS1,Teams[team_abbr],Teams[team_logo_wikipedia]))</f>
        <v>#VALUE!</v>
      </c>
      <c r="CW1" s="115"/>
      <c r="CX1" s="115"/>
      <c r="CY1" s="116" t="e" vm="30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Los Angeles Chargers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638.17647058823536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442.88235294117646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38.600000000000009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0.65878017074834372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0.93410246729351376</v>
      </c>
      <c r="G10" s="5">
        <v>0.15416618554469022</v>
      </c>
      <c r="H10" s="5">
        <v>1.1081786605492711E-3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0.93589734392883805</v>
      </c>
      <c r="Q10" s="5">
        <f t="shared" si="1"/>
        <v>0.15231911976722481</v>
      </c>
      <c r="R10" s="5">
        <f t="shared" si="1"/>
        <v>1.0759277146038142E-3</v>
      </c>
      <c r="S10" s="5"/>
      <c r="T10" s="5">
        <f>P10/SUM(P$10:P$35)</f>
        <v>0.96143036986315022</v>
      </c>
      <c r="U10" s="5">
        <f>Q10/SUM(Q$10:Q$35)</f>
        <v>0.12814604552748768</v>
      </c>
      <c r="V10" s="5">
        <f>R10/SUM(R$10:R$35)</f>
        <v>8.4444656456643191E-4</v>
      </c>
      <c r="X10" s="5" cm="1">
        <f t="array" ref="X10:AB10">_xlfn.XLOOKUP(CR10,passingRates[Player Name],passingRates[[Comp. %]:[Yds per Att]],{0,0,0,0,0})</f>
        <v>0.66111296234588468</v>
      </c>
      <c r="Y10" s="13">
        <v>10.891129032258064</v>
      </c>
      <c r="Z10" s="13">
        <v>7.0060483870967735E-2</v>
      </c>
      <c r="AA10" s="13">
        <v>1.6327890703098966E-2</v>
      </c>
      <c r="AB10" s="13">
        <v>7.2002665778073975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0.66079347278832157</v>
      </c>
      <c r="AP10" s="52">
        <f>IF($AN10,AE10,Y10*AJ10+(1-AJ10)*AE10)</f>
        <v>10.89950559648531</v>
      </c>
      <c r="AQ10" s="52">
        <f>IF($AN10,AF10,Z10*AK10+(1-AK10)*AF10)</f>
        <v>7.0117869657748577E-2</v>
      </c>
      <c r="AR10" s="52">
        <f>IF($AN10,AG10,AA10*AL10+(1-AL10)*AG10)</f>
        <v>1.6575700929074108E-2</v>
      </c>
      <c r="AS10" s="52">
        <f>IF($AN10,AH10,AB10*AM10+(1-AM10)*AH10)</f>
        <v>7.2022713065060957</v>
      </c>
      <c r="AT10" s="56" cm="1">
        <f t="array" ref="AT10:AW10">_xlfn.XLOOKUP(CR10,rushingRates[player_display_name],rushingRates[[Yards per Carry]:[TD per Yard]],{0,0,0,0})</f>
        <v>4.1520270270270272</v>
      </c>
      <c r="AU10" s="13">
        <v>4.3918918918918921E-2</v>
      </c>
      <c r="AV10" s="13">
        <v>3.3783783783783786E-3</v>
      </c>
      <c r="AW10" s="13">
        <v>1.0577705451586655E-2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4.1738266396417076</v>
      </c>
      <c r="BI10" s="13">
        <f>IF($BG10=1,AZ10,AU10*BD10+(1-BD10)*AZ10)</f>
        <v>4.4207480661749655E-2</v>
      </c>
      <c r="BJ10" s="13">
        <f>IF($BG10=1,BA10,AV10*BE10+(1-BE10)*BA10)</f>
        <v>3.9898129136710734E-3</v>
      </c>
      <c r="BK10" s="13">
        <f>IF($BG10=1,BB10,AW10*BF10+(1-BF10)*BB10)</f>
        <v>1.0590340939387512E-2</v>
      </c>
      <c r="BL10" s="55" cm="1">
        <f t="array" ref="BL10:BQ10">_xlfn.XLOOKUP(CR10,Receiving[Player Name],Receiving[[Rep Conv %]:[Yards per Target]],{0,0,0,0,0,0})</f>
        <v>1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0.21000000000000019</v>
      </c>
      <c r="CH10" s="13">
        <f>IF($CE10=1,BU10,CA10*BN10+(1-CA10)*BU10)</f>
        <v>6.410256410256417E-3</v>
      </c>
      <c r="CI10" s="13">
        <f>IF($CE10=1,BV10,CB10*BO10+(1-CB10)*BV10)</f>
        <v>0</v>
      </c>
      <c r="CJ10" s="13">
        <f>IF($CE10=1,BW10,CC10*BP10+(1-CC10)*BW10)</f>
        <v>1.9841269841269858E-3</v>
      </c>
      <c r="CK10" s="13">
        <f>IF($CE10=1,BX10,CD10*BQ10+(1-CD10)*BX10)</f>
        <v>6.5000000000000058E-2</v>
      </c>
      <c r="CL10" s="56">
        <f>V10*$CS$3</f>
        <v>0.53890592817536598</v>
      </c>
      <c r="CM10" s="10">
        <f>CL10*CF10</f>
        <v>0.53268778285026563</v>
      </c>
      <c r="CN10" s="5">
        <f>CM10/SUM($CM$10:$CM$35)</f>
        <v>1.230833848021716E-3</v>
      </c>
      <c r="CO10" s="19">
        <f>CN10*(SUM($CU$10:$CU$35))</f>
        <v>0.5174647099630294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Justin Herbert</v>
      </c>
      <c r="CS10" s="10">
        <f>T10*$CS$3</f>
        <v>613.5622401556069</v>
      </c>
      <c r="CT10" s="18">
        <f>AO10</f>
        <v>0.66079347278832157</v>
      </c>
      <c r="CU10" s="20">
        <f>CT10*CS10</f>
        <v>405.43792344420564</v>
      </c>
      <c r="CV10" s="21">
        <f>AS10</f>
        <v>7.2022713065060957</v>
      </c>
      <c r="CW10" s="10">
        <f>CV10*CS10</f>
        <v>4419.0417170283299</v>
      </c>
      <c r="CX10" s="22">
        <f>CS10*AC10</f>
        <v>27.054499924184839</v>
      </c>
      <c r="CY10" s="19">
        <f>AA10*CS10</f>
        <v>10.018177196809308</v>
      </c>
      <c r="CZ10" s="13" t="str">
        <f>""</f>
        <v/>
      </c>
      <c r="DA10" s="10">
        <f>$CS$4*U10</f>
        <v>56.753622163320863</v>
      </c>
      <c r="DB10" s="5">
        <f>DA10/SUM($DA$10:$DA$35)</f>
        <v>0.12814604552748768</v>
      </c>
      <c r="DC10" s="77">
        <f t="shared" ref="DC10:DC35" si="5">BH10</f>
        <v>4.1738266396417076</v>
      </c>
      <c r="DD10" s="10">
        <f>DC10*DA10</f>
        <v>236.87978008142866</v>
      </c>
      <c r="DE10" s="22">
        <f>AX10*DD10</f>
        <v>2.5863438333008939</v>
      </c>
      <c r="DF10" s="19">
        <f>DA10*BJ10</f>
        <v>0.22643633460482643</v>
      </c>
      <c r="DG10" s="13" t="str">
        <f>""</f>
        <v/>
      </c>
      <c r="DH10" s="20">
        <f>V10*$CS$3</f>
        <v>0.53890592817536598</v>
      </c>
      <c r="DI10" s="5">
        <f>DH10/SUM($DH$10:$DH$35)</f>
        <v>8.4444656456643201E-4</v>
      </c>
      <c r="DJ10" s="20">
        <f>CO10</f>
        <v>0.5174647099630294</v>
      </c>
      <c r="DK10" s="77" cm="1">
        <f t="array" ref="DK10:DK35">CK10:CK35</f>
        <v>6.5000000000000058E-2</v>
      </c>
      <c r="DL10" s="77">
        <f>CI10</f>
        <v>0</v>
      </c>
      <c r="DM10" s="10">
        <f>DK10*DH10</f>
        <v>3.5028885331398821E-2</v>
      </c>
      <c r="DN10" s="19">
        <f>BR10*DM10</f>
        <v>1.0269054331680436E-3</v>
      </c>
      <c r="DO10" s="19">
        <f>DL10*DJ10</f>
        <v>0</v>
      </c>
      <c r="DP10" s="13" t="str">
        <f>""</f>
        <v/>
      </c>
      <c r="DQ10" s="10">
        <f>CW10*(1/25)+CX10*4-CY10</f>
        <v>274.96149118106325</v>
      </c>
      <c r="DR10" s="10">
        <f>DN10*6+DM10*0.1+DJ10*1-DO10*2</f>
        <v>0.5271290310951775</v>
      </c>
      <c r="DS10" s="10">
        <f>DD10*0.1+DE10*6-DF10*2</f>
        <v>38.753168338738575</v>
      </c>
      <c r="DT10" s="33">
        <f>SUM(DQ10:DS10)</f>
        <v>314.24178855089701</v>
      </c>
      <c r="DZ10" t="str" cm="1">
        <f t="array" ref="DZ10:DZ35">_xlfn.EXPAND(CS1,ROWS($CS$10:$CS$35),,CS1)</f>
        <v>LAC</v>
      </c>
      <c r="EA10" t="str" cm="1">
        <f t="array" ref="EA10:EA35">_xlfn.EXPAND(CS2,ROWS($CS$10:$CS$35),,CS2)</f>
        <v>Los Angeles Chargers</v>
      </c>
      <c r="EB10" t="s">
        <v>348</v>
      </c>
      <c r="EC10" t="str" cm="1">
        <f t="array" ref="EC10:EC35">CR10:CR35</f>
        <v>Justin Herbert</v>
      </c>
      <c r="ED10" s="10" cm="1">
        <f t="array" ref="ED10:ED35">DT10:DT35</f>
        <v>314.24178855089701</v>
      </c>
      <c r="EE10" s="22" cm="1">
        <f t="array" ref="EE10:EE35">CX10:CX35</f>
        <v>27.054499924184839</v>
      </c>
      <c r="EF10" s="10" cm="1">
        <f t="array" ref="EF10:EF35">CW10:CW35</f>
        <v>4419.0417170283299</v>
      </c>
      <c r="EG10" s="10" cm="1">
        <f t="array" ref="EG10:EG35">DE10:DE35</f>
        <v>2.5863438333008939</v>
      </c>
      <c r="EH10" s="10" cm="1">
        <f t="array" ref="EH10:EH35">DD10:DD35</f>
        <v>236.87978008142866</v>
      </c>
      <c r="EI10" s="19" cm="1">
        <f t="array" ref="EI10:EI35">DN10:DN35</f>
        <v>1.0269054331680436E-3</v>
      </c>
      <c r="EJ10" s="10" cm="1">
        <f t="array" ref="EJ10:EJ35">DM10:DM35</f>
        <v>3.5028885331398821E-2</v>
      </c>
      <c r="EK10" s="19" cm="1">
        <f t="array" ref="EK10:EK35">CY10:CY35</f>
        <v>10.018177196809308</v>
      </c>
      <c r="EL10" s="19" cm="1">
        <f t="array" ref="EL10:EL35">DF10:DF35+DO10:DO35</f>
        <v>0.22643633460482643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0.70423070311156954</v>
      </c>
      <c r="G11" s="5">
        <v>9.9826447152678563E-2</v>
      </c>
      <c r="H11" s="5">
        <v>1.1848341232227489E-3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2.6842307031115696E-2</v>
      </c>
      <c r="Q11" s="5">
        <f t="shared" si="1"/>
        <v>2.9481820533030514E-2</v>
      </c>
      <c r="R11" s="5">
        <f t="shared" si="1"/>
        <v>4.166508573920931E-4</v>
      </c>
      <c r="S11" s="5"/>
      <c r="T11" s="5">
        <f t="shared" ref="T11:V35" si="6">P11/SUM(P$10:P$35)</f>
        <v>2.7574615254884263E-2</v>
      </c>
      <c r="U11" s="5">
        <f t="shared" si="6"/>
        <v>2.4803049820879244E-2</v>
      </c>
      <c r="V11" s="5">
        <f t="shared" si="6"/>
        <v>3.2701024462221254E-4</v>
      </c>
      <c r="X11" s="5" cm="1">
        <f t="array" ref="X11:AB11">_xlfn.XLOOKUP(CR11,passingRates[Player Name],passingRates[[Comp. %]:[Yds per Att]],{0,0,0,0,0})</f>
        <v>0.62382445141065834</v>
      </c>
      <c r="Y11" s="13">
        <v>11.120603015075377</v>
      </c>
      <c r="Z11" s="13">
        <v>6.5326633165829151E-2</v>
      </c>
      <c r="AA11" s="13">
        <v>2.7168234064785787E-2</v>
      </c>
      <c r="AB11" s="13">
        <v>6.9373040752351098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0.62646497482436903</v>
      </c>
      <c r="AP11" s="52">
        <f>IF($AN11,AE11,Y11*AJ11+(1-AJ11)*AE11)</f>
        <v>10.460006030150753</v>
      </c>
      <c r="AQ11" s="52">
        <f>IF($AN11,AF11,Z11*AK11+(1-AK11)*AF11)</f>
        <v>5.4749694903086864E-2</v>
      </c>
      <c r="AR11" s="52">
        <f>IF($AN11,AG11,AA11*AL11+(1-AL11)*AG11)</f>
        <v>2.7148173987425899E-2</v>
      </c>
      <c r="AS11" s="52">
        <f>IF($AN11,AH11,AB11*AM11+(1-AM11)*AH11)</f>
        <v>6.5528097949289625</v>
      </c>
      <c r="AT11" s="56" cm="1">
        <f t="array" ref="AT11:AW11">_xlfn.XLOOKUP(CR11,rushingRates[player_display_name],rushingRates[[Yards per Carry]:[TD per Yard]],{0,0,0,0})</f>
        <v>5.4473684210526319</v>
      </c>
      <c r="AU11" s="13">
        <v>3.5087719298245612E-2</v>
      </c>
      <c r="AV11" s="13">
        <v>0</v>
      </c>
      <c r="AW11" s="13">
        <v>6.4412238325281803E-3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3.8363486842105261</v>
      </c>
      <c r="BI11" s="13">
        <f t="shared" ref="BI11:BI35" si="13">IF($BG11=1,AZ11,AU11*BD11+(1-BD11)*AZ11)</f>
        <v>4.9100877192982451E-2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1.2825939258652498E-2</v>
      </c>
      <c r="BL11" s="55" cm="1">
        <f t="array" ref="BL11:BQ11">_xlfn.XLOOKUP(CR11,Receiving[Player Name],Receiving[[Rep Conv %]:[Yards per Target]],{0,0,0,0,0,0})</f>
        <v>1</v>
      </c>
      <c r="BM11" s="13">
        <v>-2</v>
      </c>
      <c r="BN11" s="13">
        <v>0</v>
      </c>
      <c r="BO11" s="13">
        <v>0</v>
      </c>
      <c r="BP11" s="13">
        <v>0</v>
      </c>
      <c r="BQ11" s="13">
        <v>-2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0</v>
      </c>
      <c r="CF11" s="56">
        <f>IF($CE11=1,BS11,BY11*BL11+(1-BY11)*BS11)</f>
        <v>0.67970588235294116</v>
      </c>
      <c r="CG11" s="13">
        <f>IF($CE11=1,BT11,BZ11*BM11+(1-BZ11)*BT11)</f>
        <v>7.5986956521739133</v>
      </c>
      <c r="CH11" s="13">
        <f>IF($CE11=1,BU11,CA11*BN11+(1-CA11)*BU11)</f>
        <v>0.11647058823529412</v>
      </c>
      <c r="CI11" s="13">
        <f>IF($CE11=1,BV11,CB11*BO11+(1-CB11)*BV11)</f>
        <v>0</v>
      </c>
      <c r="CJ11" s="13">
        <f>IF($CE11=1,BW11,CC11*BP11+(1-CC11)*BW11)</f>
        <v>2.2372881355932205E-2</v>
      </c>
      <c r="CK11" s="13">
        <f>IF($CE11=1,BX11,CD11*BQ11+(1-CD11)*BX11)</f>
        <v>1.4434782608695653</v>
      </c>
      <c r="CL11" s="56">
        <f>V11*$CS$3</f>
        <v>0.20869024375919906</v>
      </c>
      <c r="CM11" s="10">
        <f t="shared" ref="CM11:CM35" si="17">CL11*CF11</f>
        <v>0.14184798627279677</v>
      </c>
      <c r="CN11" s="5">
        <f t="shared" ref="CN11:CN35" si="18">CM11/SUM($CM$10:$CM$35)</f>
        <v>3.2775541020311745E-4</v>
      </c>
      <c r="CO11" s="19">
        <f t="shared" ref="CO11:CO35" si="19">CN11*(SUM($CU$10:$CU$35))</f>
        <v>0.13779427544356707</v>
      </c>
      <c r="CP11" s="65"/>
      <c r="CR11" t="str">
        <v>Taylor Heinicke</v>
      </c>
      <c r="CS11" s="10">
        <f>T11*$CS$3</f>
        <v>17.597470641190554</v>
      </c>
      <c r="CT11" s="18">
        <f>AO11</f>
        <v>0.62646497482436903</v>
      </c>
      <c r="CU11" s="20">
        <f t="shared" ref="CU11:CU35" si="20">CT11*CS11</f>
        <v>11.024199002206014</v>
      </c>
      <c r="CV11" s="21">
        <f t="shared" ref="CV11:CV35" si="21">AS11</f>
        <v>6.5528097949289625</v>
      </c>
      <c r="CW11" s="10">
        <f t="shared" ref="CW11:CW35" si="22">CV11*CS11</f>
        <v>115.31287798356831</v>
      </c>
      <c r="CX11" s="10">
        <f>CS11*AC11</f>
        <v>0.77594535153791788</v>
      </c>
      <c r="CY11" s="19">
        <f>AA11*CS11</f>
        <v>0.47809220132806102</v>
      </c>
      <c r="CZ11" s="13" t="str">
        <f>""</f>
        <v/>
      </c>
      <c r="DA11" s="10">
        <f>$CS$4*U11</f>
        <v>10.984833064788225</v>
      </c>
      <c r="DB11" s="5">
        <f t="shared" ref="DB11:DB35" si="23">DA11/SUM($DA$10:$DA$35)</f>
        <v>2.4803049820879247E-2</v>
      </c>
      <c r="DC11" s="77">
        <f t="shared" si="5"/>
        <v>3.8363486842105261</v>
      </c>
      <c r="DD11" s="10">
        <f>DC11*DA11</f>
        <v>42.14164987437259</v>
      </c>
      <c r="DE11" s="22">
        <f>AX11*DD11</f>
        <v>0.46011861476839472</v>
      </c>
      <c r="DF11" s="19">
        <f>DA11*BJ11</f>
        <v>0.16992163647094286</v>
      </c>
      <c r="DG11" s="13" t="str">
        <f>""</f>
        <v/>
      </c>
      <c r="DH11" s="20">
        <f>V11*$CS$3</f>
        <v>0.20869024375919906</v>
      </c>
      <c r="DI11" s="5">
        <f t="shared" ref="DI11:DI35" si="24">DH11/SUM($DH$10:$DH$35)</f>
        <v>3.2701024462221254E-4</v>
      </c>
      <c r="DJ11" s="20">
        <f>CO11</f>
        <v>0.13779427544356707</v>
      </c>
      <c r="DK11" s="77">
        <v>1.4434782608695653</v>
      </c>
      <c r="DL11" s="77">
        <f>BO11</f>
        <v>0</v>
      </c>
      <c r="DM11" s="10">
        <f>DK11*DH11</f>
        <v>0.30123983012197431</v>
      </c>
      <c r="DN11" s="19">
        <f>BR11*DM11</f>
        <v>8.8311350850090193E-3</v>
      </c>
      <c r="DO11" s="19">
        <f>DL11*DJ11</f>
        <v>0</v>
      </c>
      <c r="DP11" s="13" t="str">
        <f>""</f>
        <v/>
      </c>
      <c r="DQ11" s="10">
        <f>CW11*(1/25)+CX11*4-CY11</f>
        <v>7.2382043241663423</v>
      </c>
      <c r="DR11" s="10">
        <f>DN11*6+DM11*0.1+DJ11*1-DO11*2</f>
        <v>0.22090506896581863</v>
      </c>
      <c r="DS11" s="10">
        <f>DD11*0.1+DE11*6-DF11*2</f>
        <v>6.6350334031057416</v>
      </c>
      <c r="DT11" s="33">
        <f t="shared" ref="DT11:DT35" si="25">SUM(DQ11:DS11)</f>
        <v>14.094142796237904</v>
      </c>
      <c r="DZ11" t="str">
        <v>LAC</v>
      </c>
      <c r="EA11" t="str">
        <v>Los Angeles Chargers</v>
      </c>
      <c r="EB11" t="s">
        <v>348</v>
      </c>
      <c r="EC11" t="str">
        <v>Taylor Heinicke</v>
      </c>
      <c r="ED11" s="10">
        <v>14.094142796237904</v>
      </c>
      <c r="EE11">
        <v>0.77594535153791788</v>
      </c>
      <c r="EF11">
        <v>115.31287798356831</v>
      </c>
      <c r="EG11">
        <v>0.46011861476839472</v>
      </c>
      <c r="EH11">
        <v>42.14164987437259</v>
      </c>
      <c r="EI11">
        <v>8.8311350850090193E-3</v>
      </c>
      <c r="EJ11">
        <v>0.30123983012197431</v>
      </c>
      <c r="EK11">
        <v>0.47809220132806102</v>
      </c>
      <c r="EL11">
        <v>0.16992163647094286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3.4242728866933428E-3</v>
      </c>
      <c r="U12" s="5">
        <f t="shared" si="6"/>
        <v>1.0840391844195645E-2</v>
      </c>
      <c r="V12" s="5">
        <f t="shared" si="6"/>
        <v>2.0153177851325272E-5</v>
      </c>
      <c r="X12" s="5" cm="1">
        <f t="array" ref="X12:AB12">_xlfn.XLOOKUP(CR12,passingRates[Player Name],passingRates[[Comp. %]:[Yds per Att]],{0,0,0,0,0})</f>
        <v>0.56643356643356646</v>
      </c>
      <c r="Y12" s="13">
        <v>13.123456790123457</v>
      </c>
      <c r="Z12" s="13">
        <v>6.1728395061728392E-2</v>
      </c>
      <c r="AA12" s="13">
        <v>2.7972027972027972E-2</v>
      </c>
      <c r="AB12" s="13">
        <v>7.4335664335664333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4.2461538461538462</v>
      </c>
      <c r="AU12" s="13">
        <v>1.5384615384615385E-2</v>
      </c>
      <c r="AV12" s="13">
        <v>0</v>
      </c>
      <c r="AW12" s="13">
        <v>3.6231884057971015E-3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1.2861283912295759E-2</v>
      </c>
      <c r="CM12" s="10">
        <f t="shared" si="17"/>
        <v>1.2861283912295759E-2</v>
      </c>
      <c r="CN12" s="5">
        <f t="shared" si="18"/>
        <v>2.9717414361501315E-5</v>
      </c>
      <c r="CO12" s="19">
        <f t="shared" si="19"/>
        <v>1.2493736037680147E-2</v>
      </c>
      <c r="CP12" s="65"/>
      <c r="CR12" t="str">
        <v>Trey Lance</v>
      </c>
      <c r="CS12" s="10">
        <f>T12*$CS$3</f>
        <v>2.185290385160946</v>
      </c>
      <c r="CT12" s="18">
        <f>AO12</f>
        <v>0.60354446997046274</v>
      </c>
      <c r="CU12" s="20">
        <f t="shared" si="20"/>
        <v>1.3189199272435115</v>
      </c>
      <c r="CV12" s="21">
        <f t="shared" si="21"/>
        <v>6.2527075812274369</v>
      </c>
      <c r="CW12" s="10">
        <f t="shared" si="22"/>
        <v>13.663981758479272</v>
      </c>
      <c r="CX12" s="10">
        <f>CS12*AC12</f>
        <v>9.6358502349598016E-2</v>
      </c>
      <c r="CY12" s="19">
        <f>AA12*CS12</f>
        <v>6.1127003780725761E-2</v>
      </c>
      <c r="CZ12" s="13" t="str">
        <f>""</f>
        <v/>
      </c>
      <c r="DA12" s="10">
        <f>$CS$4*U12</f>
        <v>4.8010182467617062</v>
      </c>
      <c r="DB12" s="5">
        <f t="shared" si="23"/>
        <v>1.0840391844195645E-2</v>
      </c>
      <c r="DC12" s="77">
        <f t="shared" si="5"/>
        <v>3.9164785553047405</v>
      </c>
      <c r="DD12" s="10">
        <f>DC12*DA12</f>
        <v>18.803085007068987</v>
      </c>
      <c r="DE12" s="22">
        <f>AX12*DD12</f>
        <v>0.20529925744758848</v>
      </c>
      <c r="DF12" s="19">
        <f>DA12*BJ12</f>
        <v>5.4187564861870277E-2</v>
      </c>
      <c r="DG12" s="13" t="str">
        <f>""</f>
        <v/>
      </c>
      <c r="DH12" s="20">
        <f>V12*$CS$3</f>
        <v>1.2861283912295759E-2</v>
      </c>
      <c r="DI12" s="5">
        <f t="shared" si="24"/>
        <v>2.0153177851325272E-5</v>
      </c>
      <c r="DJ12" s="20">
        <f>CO12</f>
        <v>1.2493736037680147E-2</v>
      </c>
      <c r="DK12" s="77">
        <v>1</v>
      </c>
      <c r="DL12" s="77">
        <f>BO12</f>
        <v>0</v>
      </c>
      <c r="DM12" s="10">
        <f>DK12*DH12</f>
        <v>1.2861283912295759E-2</v>
      </c>
      <c r="DN12" s="19">
        <f>BR12*DM12</f>
        <v>3.7704089645166722E-4</v>
      </c>
      <c r="DO12" s="19">
        <f>DL12*DJ12</f>
        <v>0</v>
      </c>
      <c r="DP12" s="13" t="str">
        <f>""</f>
        <v/>
      </c>
      <c r="DQ12" s="10">
        <f>CW12*(1/25)+CX12*4-CY12</f>
        <v>0.87086627595683719</v>
      </c>
      <c r="DR12" s="10">
        <f>DN12*6+DM12*0.1+DJ12*1-DO12*2</f>
        <v>1.6042109807619727E-2</v>
      </c>
      <c r="DS12" s="10">
        <f>DD12*0.1+DE12*6-DF12*2</f>
        <v>3.003728915668689</v>
      </c>
      <c r="DT12" s="33">
        <f t="shared" si="25"/>
        <v>3.8906373014331459</v>
      </c>
      <c r="DZ12" t="str">
        <v>LAC</v>
      </c>
      <c r="EA12" t="str">
        <v>Los Angeles Chargers</v>
      </c>
      <c r="EB12" t="s">
        <v>348</v>
      </c>
      <c r="EC12" t="str">
        <v>Trey Lance</v>
      </c>
      <c r="ED12" s="10">
        <v>3.8906373014331459</v>
      </c>
      <c r="EE12">
        <v>9.6358502349598016E-2</v>
      </c>
      <c r="EF12">
        <v>13.663981758479272</v>
      </c>
      <c r="EG12">
        <v>0.20529925744758848</v>
      </c>
      <c r="EH12">
        <v>18.803085007068987</v>
      </c>
      <c r="EI12">
        <v>3.7704089645166722E-4</v>
      </c>
      <c r="EJ12">
        <v>1.2861283912295759E-2</v>
      </c>
      <c r="EK12">
        <v>6.1127003780725761E-2</v>
      </c>
      <c r="EL12">
        <v>5.4187564861870277E-2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3.4242728866933428E-3</v>
      </c>
      <c r="U13" s="5">
        <f t="shared" si="6"/>
        <v>7.74624438528051E-3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2.185290385160946</v>
      </c>
      <c r="CT13" s="18">
        <f>AO13</f>
        <v>0.55531914893617018</v>
      </c>
      <c r="CU13" s="20">
        <f t="shared" si="20"/>
        <v>1.213533596865972</v>
      </c>
      <c r="CV13" s="21">
        <f t="shared" si="21"/>
        <v>6.3808510638297875</v>
      </c>
      <c r="CW13" s="10">
        <f t="shared" si="22"/>
        <v>13.944012478931228</v>
      </c>
      <c r="CX13" s="10">
        <f>CS13*AC13</f>
        <v>9.6358502349598016E-2</v>
      </c>
      <c r="CY13" s="19">
        <f>AA13*CS13</f>
        <v>0</v>
      </c>
      <c r="CZ13" s="13" t="str">
        <f>""</f>
        <v/>
      </c>
      <c r="DA13" s="10">
        <f>$CS$4*U13</f>
        <v>3.4306749398104093</v>
      </c>
      <c r="DB13" s="5">
        <f t="shared" si="23"/>
        <v>7.7462443852805108E-3</v>
      </c>
      <c r="DC13" s="77">
        <f t="shared" si="5"/>
        <v>3.6753246753246751</v>
      </c>
      <c r="DD13" s="10">
        <f>DC13*DA13</f>
        <v>12.608844259303192</v>
      </c>
      <c r="DE13" s="22">
        <f>AX13*DD13</f>
        <v>0.13766817321381355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0.94319450855564124</v>
      </c>
      <c r="DR13" s="10">
        <f>DN13*6+DM13*0.1+DJ13*1-DO13*2</f>
        <v>0</v>
      </c>
      <c r="DS13" s="10">
        <f>DD13*0.1+DE13*6-DF13*2</f>
        <v>2.0868934652132007</v>
      </c>
      <c r="DT13" s="33">
        <f t="shared" si="25"/>
        <v>3.030087973768842</v>
      </c>
      <c r="DZ13" t="str">
        <v>LAC</v>
      </c>
      <c r="EA13" t="str">
        <v>Los Angeles Chargers</v>
      </c>
      <c r="EB13" t="s">
        <v>348</v>
      </c>
      <c r="EC13" t="str">
        <v>All Other</v>
      </c>
      <c r="ED13" s="10">
        <v>3.030087973768842</v>
      </c>
      <c r="EE13">
        <v>9.6358502349598016E-2</v>
      </c>
      <c r="EF13">
        <v>13.944012478931228</v>
      </c>
      <c r="EG13">
        <v>0.13766817321381355</v>
      </c>
      <c r="EH13">
        <v>12.608844259303192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3.4242728866933428E-3</v>
      </c>
      <c r="U14" s="5">
        <f t="shared" si="6"/>
        <v>1.2675672630459016E-2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2.185290385160946</v>
      </c>
      <c r="CT14" s="18">
        <f>AO14</f>
        <v>0.5</v>
      </c>
      <c r="CU14" s="20">
        <f t="shared" si="20"/>
        <v>1.092645192580473</v>
      </c>
      <c r="CV14" s="21">
        <f t="shared" si="21"/>
        <v>6.384615384615385</v>
      </c>
      <c r="CW14" s="10">
        <f t="shared" si="22"/>
        <v>13.952238612950657</v>
      </c>
      <c r="CX14" s="10">
        <f>CS14*AC14</f>
        <v>9.6358502349598016E-2</v>
      </c>
      <c r="CY14" s="19">
        <f>AA14*CS14</f>
        <v>0</v>
      </c>
      <c r="CZ14" s="13" t="str">
        <f>""</f>
        <v/>
      </c>
      <c r="DA14" s="10">
        <f>$CS$4*U14</f>
        <v>5.6138317196897605</v>
      </c>
      <c r="DB14" s="5">
        <f t="shared" si="23"/>
        <v>1.2675672630459017E-2</v>
      </c>
      <c r="DC14" s="77">
        <f t="shared" si="5"/>
        <v>4.7142857142857144</v>
      </c>
      <c r="DD14" s="10">
        <f>DC14*DA14</f>
        <v>26.465206678537442</v>
      </c>
      <c r="DE14" s="22">
        <f>AX14*DD14</f>
        <v>0.28895722575620231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0.9435235539164184</v>
      </c>
      <c r="DR14" s="10">
        <f>DN14*6+DM14*0.1+DJ14*1-DO14*2</f>
        <v>0</v>
      </c>
      <c r="DS14" s="10">
        <f>DD14*0.1+DE14*6-DF14*2</f>
        <v>4.3802640223909588</v>
      </c>
      <c r="DT14" s="33">
        <f t="shared" si="25"/>
        <v>5.3237875763073772</v>
      </c>
      <c r="DZ14" t="str">
        <v>LAC</v>
      </c>
      <c r="EA14" t="str">
        <v>Los Angeles Chargers</v>
      </c>
      <c r="EB14" t="s">
        <v>348</v>
      </c>
      <c r="EC14">
        <v>0</v>
      </c>
      <c r="ED14" s="10">
        <v>5.3237875763073772</v>
      </c>
      <c r="EE14">
        <v>9.6358502349598016E-2</v>
      </c>
      <c r="EF14">
        <v>13.952238612950657</v>
      </c>
      <c r="EG14">
        <v>0.28895722575620231</v>
      </c>
      <c r="EH14">
        <v>26.465206678537442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LAC</v>
      </c>
      <c r="EA15" t="str">
        <v>Los Angeles Chargers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LAC</v>
      </c>
      <c r="EA16" t="str">
        <v>Los Angeles Chargers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4.3859649122807018E-4</v>
      </c>
      <c r="G17" s="5">
        <v>0.63672786957117788</v>
      </c>
      <c r="H17" s="5">
        <v>0.13019577909179386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4.1463112967886806E-4</v>
      </c>
      <c r="Q17" s="5">
        <f t="shared" si="1"/>
        <v>0.61816930386911095</v>
      </c>
      <c r="R17" s="5">
        <f t="shared" si="1"/>
        <v>0.12660922125401847</v>
      </c>
      <c r="S17" s="5"/>
      <c r="T17" s="5">
        <f t="shared" si="6"/>
        <v>4.2594304060151377E-4</v>
      </c>
      <c r="U17" s="5">
        <f t="shared" si="6"/>
        <v>0.52006571386681366</v>
      </c>
      <c r="V17" s="5">
        <f t="shared" si="6"/>
        <v>9.9369800107580716E-2</v>
      </c>
      <c r="X17" s="5" cm="1">
        <f t="array" ref="X17:AB17">_xlfn.XLOOKUP(CR17,passingRates[Player Name],passingRates[[Comp. %]:[Yds per Att]],{0,0,0,0,0})</f>
        <v>1</v>
      </c>
      <c r="Y17" s="13">
        <v>4</v>
      </c>
      <c r="Z17" s="13">
        <v>0</v>
      </c>
      <c r="AA17" s="13">
        <v>0</v>
      </c>
      <c r="AB17" s="13">
        <v>4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0</v>
      </c>
      <c r="AO17" s="53">
        <f t="shared" si="9"/>
        <v>0.95294117647058829</v>
      </c>
      <c r="AP17" s="52">
        <f>IF($AN17,AE17,Y17*AJ17+(1-AJ17)*AE17)</f>
        <v>4.3888888888888884</v>
      </c>
      <c r="AQ17" s="52">
        <f>IF($AN17,AF17,Z17*AK17+(1-AK17)*AF17)</f>
        <v>6.6666666666666652E-2</v>
      </c>
      <c r="AR17" s="52">
        <f>IF($AN17,AG17,AA17*AL17+(1-AL17)*AG17)</f>
        <v>1.1764705882352939E-2</v>
      </c>
      <c r="AS17" s="52">
        <f>IF($AN17,AH17,AB17*AM17+(1-AM17)*AH17)</f>
        <v>4.0176470588235293</v>
      </c>
      <c r="AT17" s="56" cm="1">
        <f t="array" ref="AT17:AW17">_xlfn.XLOOKUP(CR17,rushingRates[player_display_name],rushingRates[[Yards per Carry]:[TD per Yard]],{0,0,0,0})</f>
        <v>3.8997338065661049</v>
      </c>
      <c r="AU17" s="13">
        <v>2.4844720496894408E-2</v>
      </c>
      <c r="AV17" s="13">
        <v>1.7746228926353151E-3</v>
      </c>
      <c r="AW17" s="117">
        <v>6.3708759954493746E-3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3.9507343047262879</v>
      </c>
      <c r="BI17" s="13">
        <f t="shared" si="13"/>
        <v>2.5780453599876723E-2</v>
      </c>
      <c r="BJ17" s="13">
        <f t="shared" si="14"/>
        <v>2.0026949545168217E-3</v>
      </c>
      <c r="BK17" s="13">
        <f t="shared" si="15"/>
        <v>6.509391060136779E-3</v>
      </c>
      <c r="BL17" s="55" cm="1">
        <f t="array" ref="BL17:BQ17">_xlfn.XLOOKUP(CR17,Receiving[Player Name],Receiving[[Rep Conv %]:[Yards per Target]],{0,0,0,0,0,0})</f>
        <v>0.77593360995850624</v>
      </c>
      <c r="BM17" s="13">
        <v>6.4385026737967914</v>
      </c>
      <c r="BN17" s="13">
        <v>2.4896265560165973E-2</v>
      </c>
      <c r="BO17" s="13">
        <v>1.06951871657754E-2</v>
      </c>
      <c r="BP17" s="13">
        <v>4.9833887043189366E-3</v>
      </c>
      <c r="BQ17" s="13">
        <v>4.995850622406639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0.77627050201565828</v>
      </c>
      <c r="CG17" s="13">
        <f>IF($CE17=1,BT17,BZ17*BM17+(1-BZ17)*BT17)</f>
        <v>6.5308236503589541</v>
      </c>
      <c r="CH17" s="13">
        <f>IF($CE17=1,BU17,CA17*BN17+(1-CA17)*BU17)</f>
        <v>2.5503705603670969E-2</v>
      </c>
      <c r="CI17" s="13">
        <f>IF($CE17=1,BV17,CB17*BO17+(1-CB17)*BV17)</f>
        <v>1.0320337269876374E-2</v>
      </c>
      <c r="CJ17" s="13">
        <f>IF($CE17=1,BW17,CC17*BP17+(1-CC17)*BW17)</f>
        <v>5.0248905150518698E-3</v>
      </c>
      <c r="CK17" s="13">
        <f>IF($CE17=1,BX17,CD17*BQ17+(1-CD17)*BX17)</f>
        <v>4.6245854309252641</v>
      </c>
      <c r="CL17" s="56">
        <f>V17*$CS$3</f>
        <v>63.415468315714314</v>
      </c>
      <c r="CM17" s="10">
        <f t="shared" si="17"/>
        <v>49.22755742499762</v>
      </c>
      <c r="CN17" s="5">
        <f t="shared" si="18"/>
        <v>0.1137456984838555</v>
      </c>
      <c r="CO17" s="19">
        <f t="shared" si="19"/>
        <v>47.820739549934778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Najee Harris</v>
      </c>
      <c r="CS17" s="10">
        <f>T17*$CS$3</f>
        <v>0.2718268263226955</v>
      </c>
      <c r="CT17" s="18">
        <f>AO17</f>
        <v>0.95294117647058829</v>
      </c>
      <c r="CU17" s="20">
        <f t="shared" si="20"/>
        <v>0.25903497567221573</v>
      </c>
      <c r="CV17" s="21">
        <f t="shared" si="21"/>
        <v>4.0176470588235293</v>
      </c>
      <c r="CW17" s="10">
        <f t="shared" si="22"/>
        <v>1.0921042492847119</v>
      </c>
      <c r="CX17" s="10">
        <f>CS17*AC17</f>
        <v>9.8846118662798368E-2</v>
      </c>
      <c r="CY17" s="19">
        <f>AA17*CS17</f>
        <v>0</v>
      </c>
      <c r="CZ17" s="13" t="str">
        <f>""</f>
        <v/>
      </c>
      <c r="DA17" s="10">
        <f>$CS$4*U17</f>
        <v>230.32792704136705</v>
      </c>
      <c r="DB17" s="5">
        <f t="shared" si="23"/>
        <v>0.52006571386681366</v>
      </c>
      <c r="DC17" s="77">
        <f t="shared" si="5"/>
        <v>3.9507343047262879</v>
      </c>
      <c r="DD17" s="10">
        <f>DC17*DA17</f>
        <v>909.96444269882238</v>
      </c>
      <c r="DE17" s="22">
        <f>AX17*DD17</f>
        <v>6.6379857394106088</v>
      </c>
      <c r="DF17" s="19">
        <f>DA17*BJ17</f>
        <v>0.46127657737006439</v>
      </c>
      <c r="DG17" s="13" t="str">
        <f>""</f>
        <v/>
      </c>
      <c r="DH17" s="20">
        <f>V17*$CS$3</f>
        <v>63.415468315714314</v>
      </c>
      <c r="DI17" s="5">
        <f t="shared" si="24"/>
        <v>9.9369800107580716E-2</v>
      </c>
      <c r="DJ17" s="20">
        <f>CO17</f>
        <v>47.820739549934778</v>
      </c>
      <c r="DK17" s="77">
        <v>4.6245854309252641</v>
      </c>
      <c r="DL17" s="77">
        <f>BO17</f>
        <v>1.06951871657754E-2</v>
      </c>
      <c r="DM17" s="10">
        <f>DK17*DH17</f>
        <v>293.27025086815513</v>
      </c>
      <c r="DN17" s="19">
        <f>BR17*DM17</f>
        <v>1.5231899617239586</v>
      </c>
      <c r="DO17" s="19">
        <f>DL17*DJ17</f>
        <v>0.51145175989235059</v>
      </c>
      <c r="DP17" s="13" t="str">
        <f>""</f>
        <v/>
      </c>
      <c r="DQ17" s="10">
        <f>CW17*(1/25)+CX17*4-CY17</f>
        <v>0.43906864462258194</v>
      </c>
      <c r="DR17" s="10">
        <f>DN17*6+DM17*0.1+DJ17*1-DO17*2</f>
        <v>85.264000887309336</v>
      </c>
      <c r="DS17" s="10">
        <f>DD17*0.1+DE17*6-DF17*2</f>
        <v>129.90180555160578</v>
      </c>
      <c r="DT17" s="33">
        <f t="shared" si="25"/>
        <v>215.60487508353771</v>
      </c>
      <c r="DZ17" t="str">
        <v>LAC</v>
      </c>
      <c r="EA17" t="str">
        <v>Los Angeles Chargers</v>
      </c>
      <c r="EB17" t="s">
        <v>349</v>
      </c>
      <c r="EC17" t="str">
        <v>Najee Harris</v>
      </c>
      <c r="ED17" s="10">
        <v>215.60487508353771</v>
      </c>
      <c r="EE17">
        <v>9.8846118662798368E-2</v>
      </c>
      <c r="EF17">
        <v>1.0921042492847119</v>
      </c>
      <c r="EG17">
        <v>6.6379857394106088</v>
      </c>
      <c r="EH17">
        <v>909.96444269882238</v>
      </c>
      <c r="EI17">
        <v>1.5231899617239586</v>
      </c>
      <c r="EJ17">
        <v>293.27025086815513</v>
      </c>
      <c r="EK17">
        <v>0</v>
      </c>
      <c r="EL17">
        <v>0.97272833726241492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0.9</v>
      </c>
      <c r="K18" s="5">
        <v>0.9</v>
      </c>
      <c r="L18" s="5">
        <v>0.9</v>
      </c>
      <c r="M18" s="5"/>
      <c r="N18" s="10">
        <f t="shared" si="0"/>
        <v>1</v>
      </c>
      <c r="O18" s="10"/>
      <c r="P18" s="5">
        <f t="shared" si="1"/>
        <v>2.4867859467006131E-5</v>
      </c>
      <c r="Q18" s="5">
        <f t="shared" si="1"/>
        <v>0.2064685913115816</v>
      </c>
      <c r="R18" s="5">
        <f t="shared" si="1"/>
        <v>5.6362977790360612E-2</v>
      </c>
      <c r="S18" s="5"/>
      <c r="T18" s="5">
        <f t="shared" si="6"/>
        <v>2.5546301076890834E-5</v>
      </c>
      <c r="U18" s="5">
        <f t="shared" si="6"/>
        <v>0.17370198529668301</v>
      </c>
      <c r="V18" s="5">
        <f t="shared" si="6"/>
        <v>4.4236729213105258E-2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3.6046511627906979</v>
      </c>
      <c r="AU18" s="13">
        <v>0</v>
      </c>
      <c r="AV18" s="13">
        <v>0</v>
      </c>
      <c r="AW18" s="13">
        <v>0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3.6691339224563766</v>
      </c>
      <c r="BI18" s="13">
        <f t="shared" si="13"/>
        <v>2.997133176961167E-3</v>
      </c>
      <c r="BJ18" s="13">
        <f t="shared" si="14"/>
        <v>4.2350794891842571E-4</v>
      </c>
      <c r="BK18" s="13">
        <f t="shared" si="15"/>
        <v>7.0529430704834321E-4</v>
      </c>
      <c r="BL18" s="55" cm="1">
        <f t="array" ref="BL18:BQ18">_xlfn.XLOOKUP(CR18,Receiving[Player Name],Receiving[[Rep Conv %]:[Yards per Target]],{0,0,0,0,0,0})</f>
        <v>0.55555555555555558</v>
      </c>
      <c r="BM18" s="13">
        <v>12.4</v>
      </c>
      <c r="BN18" s="13">
        <v>0.1111111111111111</v>
      </c>
      <c r="BO18" s="13">
        <v>0</v>
      </c>
      <c r="BP18" s="13">
        <v>1.6129032258064516E-2</v>
      </c>
      <c r="BQ18" s="13">
        <v>6.8888888888888893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0.57789717656974293</v>
      </c>
      <c r="CG18" s="13">
        <f>IF($CE18=1,BT18,BZ18*BM18+(1-BZ18)*BT18)</f>
        <v>11.90625371923181</v>
      </c>
      <c r="CH18" s="13">
        <f>IF($CE18=1,BU18,CA18*BN18+(1-CA18)*BU18)</f>
        <v>0.10278128950695321</v>
      </c>
      <c r="CI18" s="13">
        <f>IF($CE18=1,BV18,CB18*BO18+(1-CB18)*BV18)</f>
        <v>4.598322964565863E-4</v>
      </c>
      <c r="CJ18" s="13">
        <f>IF($CE18=1,BW18,CC18*BP18+(1-CC18)*BW18)</f>
        <v>1.499458058903794E-2</v>
      </c>
      <c r="CK18" s="13">
        <f>IF($CE18=1,BX18,CD18*BQ18+(1-CD18)*BX18)</f>
        <v>6.3283743575872329</v>
      </c>
      <c r="CL18" s="56">
        <f>V18*$CS$3</f>
        <v>28.230839719586999</v>
      </c>
      <c r="CM18" s="10">
        <f t="shared" si="17"/>
        <v>16.31452256614228</v>
      </c>
      <c r="CN18" s="5">
        <f t="shared" si="18"/>
        <v>3.7696502970796464E-2</v>
      </c>
      <c r="CO18" s="19">
        <f t="shared" si="19"/>
        <v>15.84828854662722</v>
      </c>
      <c r="CP18" s="65"/>
      <c r="CR18" t="str">
        <v>Kimani Vidal</v>
      </c>
      <c r="CS18" s="10">
        <f>T18*$CS$3</f>
        <v>1.6303048257834629E-2</v>
      </c>
      <c r="CT18" s="18">
        <f>AO18</f>
        <v>0.66666666666666674</v>
      </c>
      <c r="CU18" s="20">
        <f t="shared" si="20"/>
        <v>1.086869883855642E-2</v>
      </c>
      <c r="CV18" s="21">
        <f t="shared" si="21"/>
        <v>6.666666666666667</v>
      </c>
      <c r="CW18" s="10">
        <f t="shared" si="22"/>
        <v>0.1086869883855642</v>
      </c>
      <c r="CX18" s="10">
        <f>CS18*AC18</f>
        <v>5.9283811846671383E-3</v>
      </c>
      <c r="CY18" s="19">
        <f>AA18*CS18</f>
        <v>0</v>
      </c>
      <c r="CZ18" s="13" t="str">
        <f>""</f>
        <v/>
      </c>
      <c r="DA18" s="10">
        <f>$CS$4*U18</f>
        <v>76.92954395874861</v>
      </c>
      <c r="DB18" s="5">
        <f t="shared" si="23"/>
        <v>0.17370198529668304</v>
      </c>
      <c r="DC18" s="77">
        <f t="shared" si="5"/>
        <v>3.6691339224563766</v>
      </c>
      <c r="DD18" s="10">
        <f>DC18*DA18</f>
        <v>282.26479937814355</v>
      </c>
      <c r="DE18" s="22">
        <f>AX18*DD18</f>
        <v>2.0590581621548654</v>
      </c>
      <c r="DF18" s="19">
        <f>DA18*BJ18</f>
        <v>3.2580273373199492E-2</v>
      </c>
      <c r="DG18" s="13" t="str">
        <f>""</f>
        <v/>
      </c>
      <c r="DH18" s="20">
        <f>V18*$CS$3</f>
        <v>28.230839719586999</v>
      </c>
      <c r="DI18" s="5">
        <f t="shared" si="24"/>
        <v>4.4236729213105258E-2</v>
      </c>
      <c r="DJ18" s="20">
        <f>CO18</f>
        <v>15.84828854662722</v>
      </c>
      <c r="DK18" s="77">
        <v>6.3283743575872329</v>
      </c>
      <c r="DL18" s="77">
        <f>BO18</f>
        <v>0</v>
      </c>
      <c r="DM18" s="10">
        <f>DK18*DH18</f>
        <v>178.65532217458951</v>
      </c>
      <c r="DN18" s="19">
        <f>BR18*DM18</f>
        <v>0.92790179890163349</v>
      </c>
      <c r="DO18" s="19">
        <f>DL18*DJ18</f>
        <v>0</v>
      </c>
      <c r="DP18" s="13" t="str">
        <f>""</f>
        <v/>
      </c>
      <c r="DQ18" s="10">
        <f>CW18*(1/25)+CX18*4-CY18</f>
        <v>2.8061004274091122E-2</v>
      </c>
      <c r="DR18" s="10">
        <f>DN18*6+DM18*0.1+DJ18*1-DO18*2</f>
        <v>39.281231557495971</v>
      </c>
      <c r="DS18" s="10">
        <f>DD18*0.1+DE18*6-DF18*2</f>
        <v>40.51566836399715</v>
      </c>
      <c r="DT18" s="33">
        <f t="shared" si="25"/>
        <v>79.824960925767215</v>
      </c>
      <c r="DZ18" t="str">
        <v>LAC</v>
      </c>
      <c r="EA18" t="str">
        <v>Los Angeles Chargers</v>
      </c>
      <c r="EB18" t="s">
        <v>349</v>
      </c>
      <c r="EC18" t="str">
        <v>Kimani Vidal</v>
      </c>
      <c r="ED18" s="10">
        <v>79.824960925767215</v>
      </c>
      <c r="EE18">
        <v>5.9283811846671383E-3</v>
      </c>
      <c r="EF18">
        <v>0.1086869883855642</v>
      </c>
      <c r="EG18">
        <v>2.0590581621548654</v>
      </c>
      <c r="EH18">
        <v>282.26479937814355</v>
      </c>
      <c r="EI18">
        <v>0.92790179890163349</v>
      </c>
      <c r="EJ18">
        <v>178.65532217458951</v>
      </c>
      <c r="EK18">
        <v>0</v>
      </c>
      <c r="EL18">
        <v>3.2580273373199492E-2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2.5546301076890834E-5</v>
      </c>
      <c r="U19" s="5">
        <f t="shared" si="6"/>
        <v>6.8346774120841072E-2</v>
      </c>
      <c r="V19" s="5">
        <f t="shared" si="6"/>
        <v>1.8110401361370314E-2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3.1166666666666667</v>
      </c>
      <c r="AU19" s="13">
        <v>3.3333333333333333E-2</v>
      </c>
      <c r="AV19" s="13">
        <v>1.6666666666666666E-2</v>
      </c>
      <c r="AW19" s="13">
        <v>1.06951871657754E-2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3.2130808080808082</v>
      </c>
      <c r="BI19" s="13">
        <f t="shared" si="13"/>
        <v>3.2252028481536674E-2</v>
      </c>
      <c r="BJ19" s="13">
        <f t="shared" si="14"/>
        <v>1.5430534856764364E-2</v>
      </c>
      <c r="BK19" s="13">
        <f t="shared" si="15"/>
        <v>1.0177526913732839E-2</v>
      </c>
      <c r="BL19" s="55" cm="1">
        <f t="array" ref="BL19:BQ19">_xlfn.XLOOKUP(CR19,Receiving[Player Name],Receiving[[Rep Conv %]:[Yards per Target]],{0,0,0,0,0,0})</f>
        <v>0.875</v>
      </c>
      <c r="BM19" s="13">
        <v>7.5714285714285712</v>
      </c>
      <c r="BN19" s="13">
        <v>6.25E-2</v>
      </c>
      <c r="BO19" s="13">
        <v>0</v>
      </c>
      <c r="BP19" s="13">
        <v>9.433962264150943E-3</v>
      </c>
      <c r="BQ19" s="13">
        <v>6.625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0.86444287184765822</v>
      </c>
      <c r="CG19" s="13">
        <f>IF($CE19=1,BT19,BZ19*BM19+(1-BZ19)*BT19)</f>
        <v>7.5630482560917338</v>
      </c>
      <c r="CH19" s="13">
        <f>IF($CE19=1,BU19,CA19*BN19+(1-CA19)*BU19)</f>
        <v>5.8720406587750899E-2</v>
      </c>
      <c r="CI19" s="13">
        <f>IF($CE19=1,BV19,CB19*BO19+(1-CB19)*BV19)</f>
        <v>3.3444816053511699E-4</v>
      </c>
      <c r="CJ19" s="13">
        <f>IF($CE19=1,BW19,CC19*BP19+(1-CC19)*BW19)</f>
        <v>8.9193671812055654E-3</v>
      </c>
      <c r="CK19" s="13">
        <f>IF($CE19=1,BX19,CD19*BQ19+(1-CD19)*BX19)</f>
        <v>6.0924665551839468</v>
      </c>
      <c r="CL19" s="56">
        <f>V19*$CS$3</f>
        <v>11.55763202173568</v>
      </c>
      <c r="CM19" s="10">
        <f t="shared" si="17"/>
        <v>9.9909126166276465</v>
      </c>
      <c r="CN19" s="5">
        <f t="shared" si="18"/>
        <v>2.3085105041031416E-2</v>
      </c>
      <c r="CO19" s="19">
        <f t="shared" si="19"/>
        <v>9.7053937895219704</v>
      </c>
      <c r="CP19" s="65"/>
      <c r="CR19" t="str">
        <v>Hassan Haskins</v>
      </c>
      <c r="CS19" s="10">
        <f>T19*$CS$3</f>
        <v>1.6303048257834629E-2</v>
      </c>
      <c r="CT19" s="18">
        <f>AO19</f>
        <v>0.5</v>
      </c>
      <c r="CU19" s="20">
        <f t="shared" si="20"/>
        <v>8.1515241289173146E-3</v>
      </c>
      <c r="CV19" s="21">
        <f t="shared" si="21"/>
        <v>2</v>
      </c>
      <c r="CW19" s="10">
        <f t="shared" si="22"/>
        <v>3.2606096515669258E-2</v>
      </c>
      <c r="CX19" s="10">
        <f>CS19*AC19</f>
        <v>5.9283811846671383E-3</v>
      </c>
      <c r="CY19" s="19">
        <f>AA19*CS19</f>
        <v>0</v>
      </c>
      <c r="CZ19" s="13" t="str">
        <f>""</f>
        <v/>
      </c>
      <c r="DA19" s="10">
        <f>$CS$4*U19</f>
        <v>30.269580138577201</v>
      </c>
      <c r="DB19" s="5">
        <f t="shared" si="23"/>
        <v>6.8346774120841086E-2</v>
      </c>
      <c r="DC19" s="77">
        <f t="shared" si="5"/>
        <v>3.2130808080808082</v>
      </c>
      <c r="DD19" s="10">
        <f>DC19*DA19</f>
        <v>97.258607011926415</v>
      </c>
      <c r="DE19" s="22">
        <f>AX19*DD19</f>
        <v>0.7094796412762554</v>
      </c>
      <c r="DF19" s="19">
        <f>DA19*BJ19</f>
        <v>0.46707581142793775</v>
      </c>
      <c r="DG19" s="13" t="str">
        <f>""</f>
        <v/>
      </c>
      <c r="DH19" s="20">
        <f>V19*$CS$3</f>
        <v>11.55763202173568</v>
      </c>
      <c r="DI19" s="5">
        <f t="shared" si="24"/>
        <v>1.8110401361370314E-2</v>
      </c>
      <c r="DJ19" s="20">
        <f>CO19</f>
        <v>9.7053937895219704</v>
      </c>
      <c r="DK19" s="77">
        <v>6.0924665551839468</v>
      </c>
      <c r="DL19" s="77">
        <f>BO19</f>
        <v>0</v>
      </c>
      <c r="DM19" s="10">
        <f>DK19*DH19</f>
        <v>70.414486549547647</v>
      </c>
      <c r="DN19" s="19">
        <f>BR19*DM19</f>
        <v>0.36571946440089459</v>
      </c>
      <c r="DO19" s="19">
        <f>DL19*DJ19</f>
        <v>0</v>
      </c>
      <c r="DP19" s="13" t="str">
        <f>""</f>
        <v/>
      </c>
      <c r="DQ19" s="10">
        <f>CW19*(1/25)+CX19*4-CY19</f>
        <v>2.5017768599295324E-2</v>
      </c>
      <c r="DR19" s="10">
        <f>DN19*6+DM19*0.1+DJ19*1-DO19*2</f>
        <v>18.941159230882104</v>
      </c>
      <c r="DS19" s="10">
        <f>DD19*0.1+DE19*6-DF19*2</f>
        <v>13.0485869259943</v>
      </c>
      <c r="DT19" s="33">
        <f t="shared" si="25"/>
        <v>32.014763925475698</v>
      </c>
      <c r="DZ19" t="str">
        <v>LAC</v>
      </c>
      <c r="EA19" t="str">
        <v>Los Angeles Chargers</v>
      </c>
      <c r="EB19" t="s">
        <v>349</v>
      </c>
      <c r="EC19" t="str">
        <v>Hassan Haskins</v>
      </c>
      <c r="ED19" s="10">
        <v>32.014763925475698</v>
      </c>
      <c r="EE19">
        <v>5.9283811846671383E-3</v>
      </c>
      <c r="EF19">
        <v>3.2606096515669258E-2</v>
      </c>
      <c r="EG19">
        <v>0.7094796412762554</v>
      </c>
      <c r="EH19">
        <v>97.258607011926415</v>
      </c>
      <c r="EI19">
        <v>0.36571946440089459</v>
      </c>
      <c r="EJ19">
        <v>70.414486549547647</v>
      </c>
      <c r="EK19">
        <v>0</v>
      </c>
      <c r="EL19">
        <v>0.46707581142793775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2.9224467453558285E-2</v>
      </c>
      <c r="V20" s="5">
        <f t="shared" si="6"/>
        <v>1.0926101353145583E-2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4.0470588235294116</v>
      </c>
      <c r="AU20" s="13">
        <v>2.3529411764705882E-2</v>
      </c>
      <c r="AV20" s="13">
        <v>0</v>
      </c>
      <c r="AW20" s="13">
        <v>5.8139534883720929E-3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4.0606403766325805</v>
      </c>
      <c r="BI20" s="13">
        <f t="shared" si="13"/>
        <v>2.3758226182039079E-2</v>
      </c>
      <c r="BJ20" s="13">
        <f t="shared" si="14"/>
        <v>5.5938037865748693E-4</v>
      </c>
      <c r="BK20" s="13">
        <f t="shared" si="15"/>
        <v>5.8497785901058122E-3</v>
      </c>
      <c r="BL20" s="55" cm="1">
        <f t="array" ref="BL20:BQ20">_xlfn.XLOOKUP(CR20,Receiving[Player Name],Receiving[[Rep Conv %]:[Yards per Target]],{0,0,0,0,0,0})</f>
        <v>0.83333333333333337</v>
      </c>
      <c r="BM20" s="13">
        <v>7.3</v>
      </c>
      <c r="BN20" s="13">
        <v>0</v>
      </c>
      <c r="BO20" s="13">
        <v>0</v>
      </c>
      <c r="BP20" s="13">
        <v>0</v>
      </c>
      <c r="BQ20" s="13">
        <v>6.083333333333333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0.82582938388625593</v>
      </c>
      <c r="CG20" s="13">
        <f>IF($CE20=1,BT20,BZ20*BM20+(1-BZ20)*BT20)</f>
        <v>7.2998750000000001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5.6068749999999996</v>
      </c>
      <c r="CL20" s="56">
        <f>V20*$CS$3</f>
        <v>6.972780798839791</v>
      </c>
      <c r="CM20" s="10">
        <f t="shared" si="17"/>
        <v>5.7583272710797804</v>
      </c>
      <c r="CN20" s="5">
        <f t="shared" si="18"/>
        <v>1.3305249982096484E-2</v>
      </c>
      <c r="CO20" s="19">
        <f t="shared" si="19"/>
        <v>5.5937666436759264</v>
      </c>
      <c r="CP20" s="65"/>
      <c r="CR20" t="str">
        <v>Jaret Patterson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12.943000909284725</v>
      </c>
      <c r="DB20" s="5">
        <f t="shared" si="23"/>
        <v>2.9224467453558289E-2</v>
      </c>
      <c r="DC20" s="77">
        <f t="shared" si="5"/>
        <v>4.0606403766325805</v>
      </c>
      <c r="DD20" s="10">
        <f>DC20*DA20</f>
        <v>52.55687208703376</v>
      </c>
      <c r="DE20" s="22">
        <f>AX20*DD20</f>
        <v>0.38339054918130056</v>
      </c>
      <c r="DF20" s="19">
        <f>DA20*BJ20</f>
        <v>7.2400607495998869E-3</v>
      </c>
      <c r="DG20" s="13" t="str">
        <f>""</f>
        <v/>
      </c>
      <c r="DH20" s="20">
        <f>V20*$CS$3</f>
        <v>6.972780798839791</v>
      </c>
      <c r="DI20" s="5">
        <f t="shared" si="24"/>
        <v>1.0926101353145583E-2</v>
      </c>
      <c r="DJ20" s="20">
        <f>CO20</f>
        <v>5.5937666436759264</v>
      </c>
      <c r="DK20" s="77">
        <v>5.6068749999999996</v>
      </c>
      <c r="DL20" s="77">
        <f>BO20</f>
        <v>0</v>
      </c>
      <c r="DM20" s="10">
        <f>DK20*DH20</f>
        <v>39.095510341494851</v>
      </c>
      <c r="DN20" s="19">
        <f>BR20*DM20</f>
        <v>0.20305465257508129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10.721645593275898</v>
      </c>
      <c r="DS20" s="10">
        <f>DD20*0.1+DE20*6-DF20*2</f>
        <v>7.5415503822919794</v>
      </c>
      <c r="DT20" s="33">
        <f t="shared" si="25"/>
        <v>18.263195975567879</v>
      </c>
      <c r="DZ20" t="str">
        <v>LAC</v>
      </c>
      <c r="EA20" t="str">
        <v>Los Angeles Chargers</v>
      </c>
      <c r="EB20" t="s">
        <v>349</v>
      </c>
      <c r="EC20" t="str">
        <v>Jaret Patterson</v>
      </c>
      <c r="ED20" s="10">
        <v>18.263195975567879</v>
      </c>
      <c r="EE20">
        <v>0</v>
      </c>
      <c r="EF20">
        <v>0</v>
      </c>
      <c r="EG20">
        <v>0.38339054918130056</v>
      </c>
      <c r="EH20">
        <v>52.55687208703376</v>
      </c>
      <c r="EI20">
        <v>0.20305465257508129</v>
      </c>
      <c r="EJ20">
        <v>39.095510341494851</v>
      </c>
      <c r="EK20">
        <v>0</v>
      </c>
      <c r="EL20">
        <v>7.2400607495998869E-3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1.1019554598338742E-2</v>
      </c>
      <c r="V21" s="5">
        <f t="shared" si="6"/>
        <v>5.2683850159881565E-3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3.3621593552032656</v>
      </c>
      <c r="CM21" s="10">
        <f t="shared" si="17"/>
        <v>2.4965109294681431</v>
      </c>
      <c r="CN21" s="5">
        <f t="shared" si="18"/>
        <v>5.7684637284224748E-3</v>
      </c>
      <c r="CO21" s="19">
        <f t="shared" si="19"/>
        <v>2.4251660083593398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4.8803662688760232</v>
      </c>
      <c r="DB21" s="5">
        <f t="shared" si="23"/>
        <v>1.1019554598338744E-2</v>
      </c>
      <c r="DC21" s="77">
        <f t="shared" si="5"/>
        <v>3.481420313790256</v>
      </c>
      <c r="DD21" s="10">
        <f>DC21*DA21</f>
        <v>16.990606267201745</v>
      </c>
      <c r="DE21" s="22">
        <f>AX21*DD21</f>
        <v>0.12394264744139509</v>
      </c>
      <c r="DF21" s="19">
        <f>DA21*BJ21</f>
        <v>2.8210209646682215E-2</v>
      </c>
      <c r="DG21" s="13" t="str">
        <f>""</f>
        <v/>
      </c>
      <c r="DH21" s="20">
        <f>V21*$CS$3</f>
        <v>3.3621593552032656</v>
      </c>
      <c r="DI21" s="5">
        <f t="shared" si="24"/>
        <v>5.2683850159881565E-3</v>
      </c>
      <c r="DJ21" s="20">
        <f>CO21</f>
        <v>2.4251660083593398</v>
      </c>
      <c r="DK21" s="77">
        <v>1.3467432950191571</v>
      </c>
      <c r="DL21" s="77">
        <f>BO21</f>
        <v>0</v>
      </c>
      <c r="DM21" s="10">
        <f>DK21*DH21</f>
        <v>4.5279655684059303</v>
      </c>
      <c r="DN21" s="19">
        <f>BR21*DM21</f>
        <v>2.3517392849806234E-2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3.0190669222987703</v>
      </c>
      <c r="DS21" s="10">
        <f>DD21*0.1+DE21*6-DF21*2</f>
        <v>2.3862960920751806</v>
      </c>
      <c r="DT21" s="33">
        <f t="shared" si="25"/>
        <v>5.4053630143739504</v>
      </c>
      <c r="DZ21" t="str">
        <v>LAC</v>
      </c>
      <c r="EA21" t="str">
        <v>Los Angeles Chargers</v>
      </c>
      <c r="EB21" t="s">
        <v>349</v>
      </c>
      <c r="EC21" t="str">
        <v>All Other</v>
      </c>
      <c r="ED21" s="10">
        <v>5.4053630143739504</v>
      </c>
      <c r="EE21">
        <v>0</v>
      </c>
      <c r="EF21">
        <v>0</v>
      </c>
      <c r="EG21">
        <v>0.12394264744139509</v>
      </c>
      <c r="EH21">
        <v>16.990606267201745</v>
      </c>
      <c r="EI21">
        <v>2.3517392849806234E-2</v>
      </c>
      <c r="EJ21">
        <v>4.5279655684059303</v>
      </c>
      <c r="EK21">
        <v>0</v>
      </c>
      <c r="EL21">
        <v>2.8210209646682215E-2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LAC</v>
      </c>
      <c r="EA22" t="str">
        <v>Los Angeles Chargers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LAC</v>
      </c>
      <c r="EA23" t="str">
        <v>Los Angeles Chargers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0</v>
      </c>
      <c r="H24" s="5">
        <v>0.29810298102981031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1.0318048575448466E-3</v>
      </c>
      <c r="R24" s="5">
        <f t="shared" si="1"/>
        <v>0.29171075201760299</v>
      </c>
      <c r="S24" s="5"/>
      <c r="T24" s="5">
        <f t="shared" si="6"/>
        <v>4.8537972046092577E-5</v>
      </c>
      <c r="U24" s="5">
        <f t="shared" si="6"/>
        <v>8.6805722388946999E-4</v>
      </c>
      <c r="V24" s="5">
        <f t="shared" si="6"/>
        <v>0.22895045740044173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0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1</v>
      </c>
      <c r="BH24" s="13">
        <f t="shared" si="12"/>
        <v>5.6323337679269878</v>
      </c>
      <c r="BI24" s="13">
        <f t="shared" si="13"/>
        <v>6.2581486310299861E-2</v>
      </c>
      <c r="BJ24" s="13">
        <f t="shared" si="14"/>
        <v>9.126466753585397E-3</v>
      </c>
      <c r="BK24" s="13">
        <f t="shared" si="15"/>
        <v>1.1111111111111112E-2</v>
      </c>
      <c r="BL24" s="55" cm="1">
        <f t="array" ref="BL24:BQ24">_xlfn.XLOOKUP(CR24,Receiving[Player Name],Receiving[[Rep Conv %]:[Yards per Target]],{0,0,0,0,0,0})</f>
        <v>0.72222222222222221</v>
      </c>
      <c r="BM24" s="13">
        <v>14.791208791208792</v>
      </c>
      <c r="BN24" s="13">
        <v>6.3492063492063489E-2</v>
      </c>
      <c r="BO24" s="13">
        <v>0</v>
      </c>
      <c r="BP24" s="13">
        <v>5.9435364041604752E-3</v>
      </c>
      <c r="BQ24" s="13">
        <v>10.682539682539682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0.71589583650286526</v>
      </c>
      <c r="CG24" s="13">
        <f>IF($CE24=1,BT24,BZ24*BM24+(1-BZ24)*BT24)</f>
        <v>14.573169949951541</v>
      </c>
      <c r="CH24" s="13">
        <f>IF($CE24=1,BU24,CA24*BN24+(1-CA24)*BU24)</f>
        <v>6.2280034484507321E-2</v>
      </c>
      <c r="CI24" s="13">
        <f>IF($CE24=1,BV24,CB24*BO24+(1-CB24)*BV24)</f>
        <v>5.617977528089886E-4</v>
      </c>
      <c r="CJ24" s="13">
        <f>IF($CE24=1,BW24,CC24*BP24+(1-CC24)*BW24)</f>
        <v>5.967374567973519E-3</v>
      </c>
      <c r="CK24" s="13">
        <f>IF($CE24=1,BX24,CD24*BQ24+(1-CD24)*BX24)</f>
        <v>9.7660403702807876</v>
      </c>
      <c r="CL24" s="56">
        <f>V24*$CS$3</f>
        <v>146.11079484337603</v>
      </c>
      <c r="CM24" s="10">
        <f t="shared" si="17"/>
        <v>104.60010969649721</v>
      </c>
      <c r="CN24" s="5">
        <f t="shared" si="18"/>
        <v>0.24169008501068359</v>
      </c>
      <c r="CO24" s="19">
        <f t="shared" si="19"/>
        <v>101.61086319003044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Ladd McConkey</v>
      </c>
      <c r="CS24" s="10">
        <f>T24*$CS$3</f>
        <v>3.097579168988579E-2</v>
      </c>
      <c r="CT24" s="18">
        <f>AO24</f>
        <v>0.57777777777777783</v>
      </c>
      <c r="CU24" s="20">
        <f t="shared" si="20"/>
        <v>1.7897124087489568E-2</v>
      </c>
      <c r="CV24" s="21">
        <f t="shared" si="21"/>
        <v>11.911111111111111</v>
      </c>
      <c r="CW24" s="10">
        <f t="shared" si="22"/>
        <v>0.36895609657286188</v>
      </c>
      <c r="CX24" s="10">
        <f>CS24*AC24</f>
        <v>4.5701987739175751E-3</v>
      </c>
      <c r="CY24" s="19">
        <f>AA24*CS24</f>
        <v>0</v>
      </c>
      <c r="CZ24" s="13" t="str">
        <f>""</f>
        <v/>
      </c>
      <c r="DA24" s="10">
        <f>$CS$4*U24</f>
        <v>0.38444722580375407</v>
      </c>
      <c r="DB24" s="5">
        <f t="shared" si="23"/>
        <v>8.680572238894701E-4</v>
      </c>
      <c r="DC24" s="77">
        <f t="shared" si="5"/>
        <v>5.6323337679269878</v>
      </c>
      <c r="DD24" s="10">
        <f>DC24*DA24</f>
        <v>2.1653350918803356</v>
      </c>
      <c r="DE24" s="22">
        <f>AX24*DD24</f>
        <v>1.6718778201228607E-2</v>
      </c>
      <c r="DF24" s="19">
        <f>DA24*BJ24</f>
        <v>3.5086448248060993E-3</v>
      </c>
      <c r="DG24" s="13" t="str">
        <f>""</f>
        <v/>
      </c>
      <c r="DH24" s="20">
        <f>V24*$CS$3</f>
        <v>146.11079484337603</v>
      </c>
      <c r="DI24" s="5">
        <f t="shared" si="24"/>
        <v>0.22895045740044173</v>
      </c>
      <c r="DJ24" s="20">
        <f>CO24</f>
        <v>101.61086319003044</v>
      </c>
      <c r="DK24" s="77">
        <v>9.7660403702807876</v>
      </c>
      <c r="DL24" s="77">
        <f>BO24</f>
        <v>0</v>
      </c>
      <c r="DM24" s="10">
        <f>DK24*DH24</f>
        <v>1426.9239209742243</v>
      </c>
      <c r="DN24" s="19">
        <f>BR24*DM24</f>
        <v>8.6778869160291681</v>
      </c>
      <c r="DO24" s="19">
        <f>DL24*DJ24</f>
        <v>0</v>
      </c>
      <c r="DP24" s="13" t="str">
        <f>""</f>
        <v/>
      </c>
      <c r="DQ24" s="10">
        <f>CW24*(1/25)+CX24*4-CY24</f>
        <v>3.3039038958584774E-2</v>
      </c>
      <c r="DR24" s="10">
        <f>DN24*6+DM24*0.1+DJ24*1-DO24*2</f>
        <v>296.37057678362788</v>
      </c>
      <c r="DS24" s="10">
        <f>DD24*0.1+DE24*6-DF24*2</f>
        <v>0.30982888874579301</v>
      </c>
      <c r="DT24" s="33">
        <f t="shared" si="25"/>
        <v>296.71344471133227</v>
      </c>
      <c r="DZ24" t="str">
        <v>LAC</v>
      </c>
      <c r="EA24" t="str">
        <v>Los Angeles Chargers</v>
      </c>
      <c r="EB24" t="s">
        <v>350</v>
      </c>
      <c r="EC24" t="str">
        <v>Ladd McConkey</v>
      </c>
      <c r="ED24" s="10">
        <v>296.71344471133227</v>
      </c>
      <c r="EE24">
        <v>4.5701987739175751E-3</v>
      </c>
      <c r="EF24">
        <v>0.36895609657286188</v>
      </c>
      <c r="EG24">
        <v>1.6718778201228607E-2</v>
      </c>
      <c r="EH24">
        <v>2.1653350918803356</v>
      </c>
      <c r="EI24">
        <v>8.6778869160291681</v>
      </c>
      <c r="EJ24">
        <v>1426.9239209742243</v>
      </c>
      <c r="EK24">
        <v>0</v>
      </c>
      <c r="EL24">
        <v>3.5086448248060993E-3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7.7881619937694702E-4</v>
      </c>
      <c r="H25" s="5">
        <v>0.18226516799694278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1.2861172561433047E-3</v>
      </c>
      <c r="R25" s="5">
        <f t="shared" si="1"/>
        <v>0.17981814731820345</v>
      </c>
      <c r="S25" s="5"/>
      <c r="T25" s="5">
        <f t="shared" si="6"/>
        <v>2.2991670969201746E-5</v>
      </c>
      <c r="U25" s="5">
        <f t="shared" si="6"/>
        <v>1.0820101948546747E-3</v>
      </c>
      <c r="V25" s="5">
        <f t="shared" si="6"/>
        <v>0.14113105805204729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2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2.3760919540229883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0.61788617886178865</v>
      </c>
      <c r="BM25" s="13">
        <v>14.828947368421053</v>
      </c>
      <c r="BN25" s="13">
        <v>5.4200542005420058E-2</v>
      </c>
      <c r="BO25" s="13">
        <v>0</v>
      </c>
      <c r="BP25" s="13">
        <v>5.9154096421177166E-3</v>
      </c>
      <c r="BQ25" s="13">
        <v>9.1626016260162597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0.62044617240031064</v>
      </c>
      <c r="CG25" s="13">
        <f>IF($CE25=1,BT25,BZ25*BM25+(1-BZ25)*BT25)</f>
        <v>14.640812865497075</v>
      </c>
      <c r="CH25" s="13">
        <f>IF($CE25=1,BU25,CA25*BN25+(1-CA25)*BU25)</f>
        <v>5.3966007485769144E-2</v>
      </c>
      <c r="CI25" s="13">
        <f>IF($CE25=1,BV25,CB25*BO25+(1-CB25)*BV25)</f>
        <v>5.0292397660818696E-4</v>
      </c>
      <c r="CJ25" s="13">
        <f>IF($CE25=1,BW25,CC25*BP25+(1-CC25)*BW25)</f>
        <v>5.9462603239466665E-3</v>
      </c>
      <c r="CK25" s="13">
        <f>IF($CE25=1,BX25,CD25*BQ25+(1-CD25)*BX25)</f>
        <v>8.4017449721865631</v>
      </c>
      <c r="CL25" s="56">
        <f>V25*$CS$3</f>
        <v>90.066520518038899</v>
      </c>
      <c r="CM25" s="10">
        <f t="shared" si="17"/>
        <v>55.881427916831278</v>
      </c>
      <c r="CN25" s="5">
        <f t="shared" si="18"/>
        <v>0.12912019980596273</v>
      </c>
      <c r="CO25" s="19">
        <f t="shared" si="19"/>
        <v>54.284456712293853</v>
      </c>
      <c r="CP25" s="65"/>
      <c r="CR25" t="str">
        <v>Mike Williams</v>
      </c>
      <c r="CS25" s="10">
        <f>T25*$CS$3</f>
        <v>1.4672743432051162E-2</v>
      </c>
      <c r="CT25" s="18">
        <f>AO25</f>
        <v>0.4</v>
      </c>
      <c r="CU25" s="20">
        <f t="shared" si="20"/>
        <v>5.8690973728204657E-3</v>
      </c>
      <c r="CV25" s="21">
        <f t="shared" si="21"/>
        <v>5.9</v>
      </c>
      <c r="CW25" s="10">
        <f t="shared" si="22"/>
        <v>8.656918624910187E-2</v>
      </c>
      <c r="CX25" s="10">
        <f>CS25*AC25</f>
        <v>2.1648309981714829E-3</v>
      </c>
      <c r="CY25" s="19">
        <f>AA25*CS25</f>
        <v>0</v>
      </c>
      <c r="CZ25" s="13" t="str">
        <f>""</f>
        <v/>
      </c>
      <c r="DA25" s="10">
        <f>$CS$4*U25</f>
        <v>0.47920322100357915</v>
      </c>
      <c r="DB25" s="5">
        <f t="shared" si="23"/>
        <v>1.0820101948546747E-3</v>
      </c>
      <c r="DC25" s="77">
        <f t="shared" si="5"/>
        <v>2.3760919540229883</v>
      </c>
      <c r="DD25" s="10">
        <f>DC25*DA25</f>
        <v>1.1386309177685043</v>
      </c>
      <c r="DE25" s="22">
        <f>AX25*DD25</f>
        <v>8.791488134384802E-3</v>
      </c>
      <c r="DF25" s="19">
        <f>DA25*BJ25</f>
        <v>2.2032332000164551E-4</v>
      </c>
      <c r="DG25" s="13" t="str">
        <f>""</f>
        <v/>
      </c>
      <c r="DH25" s="20">
        <f>V25*$CS$3</f>
        <v>90.066520518038899</v>
      </c>
      <c r="DI25" s="5">
        <f t="shared" si="24"/>
        <v>0.14113105805204729</v>
      </c>
      <c r="DJ25" s="20">
        <f>CO25</f>
        <v>54.284456712293853</v>
      </c>
      <c r="DK25" s="77">
        <v>8.4017449721865631</v>
      </c>
      <c r="DL25" s="77">
        <f>BO25</f>
        <v>0</v>
      </c>
      <c r="DM25" s="10">
        <f>DK25*DH25</f>
        <v>756.7159359247712</v>
      </c>
      <c r="DN25" s="19">
        <f>BR25*DM25</f>
        <v>4.6019939977100979</v>
      </c>
      <c r="DO25" s="19">
        <f>DL25*DJ25</f>
        <v>0</v>
      </c>
      <c r="DP25" s="13" t="str">
        <f>""</f>
        <v/>
      </c>
      <c r="DQ25" s="10">
        <f>CW25*(1/25)+CX25*4-CY25</f>
        <v>1.2122091442650007E-2</v>
      </c>
      <c r="DR25" s="10">
        <f>DN25*6+DM25*0.1+DJ25*1-DO25*2</f>
        <v>157.56801429103157</v>
      </c>
      <c r="DS25" s="10">
        <f>DD25*0.1+DE25*6-DF25*2</f>
        <v>0.16617137394315598</v>
      </c>
      <c r="DT25" s="33">
        <f t="shared" si="25"/>
        <v>157.74630775641737</v>
      </c>
      <c r="DZ25" t="str">
        <v>LAC</v>
      </c>
      <c r="EA25" t="str">
        <v>Los Angeles Chargers</v>
      </c>
      <c r="EB25" t="s">
        <v>350</v>
      </c>
      <c r="EC25" t="str">
        <v>Mike Williams</v>
      </c>
      <c r="ED25" s="10">
        <v>157.74630775641737</v>
      </c>
      <c r="EE25">
        <v>2.1648309981714829E-3</v>
      </c>
      <c r="EF25">
        <v>8.656918624910187E-2</v>
      </c>
      <c r="EG25">
        <v>8.791488134384802E-3</v>
      </c>
      <c r="EH25">
        <v>1.1386309177685043</v>
      </c>
      <c r="EI25">
        <v>4.6019939977100979</v>
      </c>
      <c r="EJ25">
        <v>756.7159359247712</v>
      </c>
      <c r="EK25">
        <v>0</v>
      </c>
      <c r="EL25">
        <v>2.2032332000164551E-4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6.4527027027027027E-3</v>
      </c>
      <c r="H26" s="5">
        <v>0.16249198799041933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6.2809595639262859E-3</v>
      </c>
      <c r="R26" s="5">
        <f t="shared" si="1"/>
        <v>0.15675532773752726</v>
      </c>
      <c r="S26" s="5"/>
      <c r="T26" s="5">
        <f t="shared" si="6"/>
        <v>2.2991670969201746E-5</v>
      </c>
      <c r="U26" s="5">
        <f t="shared" si="6"/>
        <v>5.2841700468413333E-3</v>
      </c>
      <c r="V26" s="5">
        <f t="shared" si="6"/>
        <v>0.12303010340632668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2.5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2.849715909090909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0.57055214723926384</v>
      </c>
      <c r="BM26" s="13">
        <v>12.279569892473118</v>
      </c>
      <c r="BN26" s="13">
        <v>6.1349693251533742E-2</v>
      </c>
      <c r="BO26" s="13">
        <v>0</v>
      </c>
      <c r="BP26" s="13">
        <v>8.7565674255691769E-3</v>
      </c>
      <c r="BQ26" s="13">
        <v>7.0061349693251538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0.57605906536667051</v>
      </c>
      <c r="CG26" s="13">
        <f>IF($CE26=1,BT26,BZ26*BM26+(1-BZ26)*BT26)</f>
        <v>12.294895676790269</v>
      </c>
      <c r="CH26" s="13">
        <f>IF($CE26=1,BU26,CA26*BN26+(1-CA26)*BU26)</f>
        <v>5.9823851807085292E-2</v>
      </c>
      <c r="CI26" s="13">
        <f>IF($CE26=1,BV26,CB26*BO26+(1-CB26)*BV26)</f>
        <v>4.6948356807511736E-4</v>
      </c>
      <c r="CJ26" s="13">
        <f>IF($CE26=1,BW26,CC26*BP26+(1-CC26)*BW26)</f>
        <v>8.4734774557019017E-3</v>
      </c>
      <c r="CK26" s="13">
        <f>IF($CE26=1,BX26,CD26*BQ26+(1-CD26)*BX26)</f>
        <v>6.4653625702619051</v>
      </c>
      <c r="CL26" s="56">
        <f>V26*$CS$3</f>
        <v>78.51491716795519</v>
      </c>
      <c r="CM26" s="10">
        <f t="shared" si="17"/>
        <v>45.229229801113817</v>
      </c>
      <c r="CN26" s="5">
        <f t="shared" si="18"/>
        <v>0.10450712171638391</v>
      </c>
      <c r="CO26" s="19">
        <f t="shared" si="19"/>
        <v>43.936675543135927</v>
      </c>
      <c r="CP26" s="65"/>
      <c r="CR26" t="str">
        <v>Quentin Johnston</v>
      </c>
      <c r="CS26" s="10">
        <f>T26*$CS$3</f>
        <v>1.4672743432051162E-2</v>
      </c>
      <c r="CT26" s="18">
        <f>AO26</f>
        <v>0.45833333333333337</v>
      </c>
      <c r="CU26" s="20">
        <f t="shared" si="20"/>
        <v>6.7250074063567832E-3</v>
      </c>
      <c r="CV26" s="21">
        <f t="shared" si="21"/>
        <v>10.541666666666668</v>
      </c>
      <c r="CW26" s="10">
        <f t="shared" si="22"/>
        <v>0.15467517034620601</v>
      </c>
      <c r="CX26" s="10">
        <f>CS26*AC26</f>
        <v>2.1648309981714829E-3</v>
      </c>
      <c r="CY26" s="19">
        <f>AA26*CS26</f>
        <v>0</v>
      </c>
      <c r="CZ26" s="13" t="str">
        <f>""</f>
        <v/>
      </c>
      <c r="DA26" s="10">
        <f>$CS$4*U26</f>
        <v>2.3402656636863761</v>
      </c>
      <c r="DB26" s="5">
        <f t="shared" si="23"/>
        <v>5.2841700468413333E-3</v>
      </c>
      <c r="DC26" s="77">
        <f t="shared" si="5"/>
        <v>2.849715909090909</v>
      </c>
      <c r="DD26" s="10">
        <f>DC26*DA26</f>
        <v>6.6690922933062611</v>
      </c>
      <c r="DE26" s="22">
        <f>AX26*DD26</f>
        <v>5.1492757529037578E-2</v>
      </c>
      <c r="DF26" s="19">
        <f>DA26*BJ26</f>
        <v>6.6484819991090218E-4</v>
      </c>
      <c r="DG26" s="13" t="str">
        <f>""</f>
        <v/>
      </c>
      <c r="DH26" s="20">
        <f>V26*$CS$3</f>
        <v>78.51491716795519</v>
      </c>
      <c r="DI26" s="5">
        <f t="shared" si="24"/>
        <v>0.12303010340632667</v>
      </c>
      <c r="DJ26" s="20">
        <f>CO26</f>
        <v>43.936675543135927</v>
      </c>
      <c r="DK26" s="77">
        <v>6.4653625702619051</v>
      </c>
      <c r="DL26" s="77">
        <f>BO26</f>
        <v>0</v>
      </c>
      <c r="DM26" s="10">
        <f>DK26*DH26</f>
        <v>507.62740666491135</v>
      </c>
      <c r="DN26" s="19">
        <f>BR26*DM26</f>
        <v>3.0871535375955235</v>
      </c>
      <c r="DO26" s="19">
        <f>DL26*DJ26</f>
        <v>0</v>
      </c>
      <c r="DP26" s="13" t="str">
        <f>""</f>
        <v/>
      </c>
      <c r="DQ26" s="10">
        <f>CW26*(1/25)+CX26*4-CY26</f>
        <v>1.4846330806534172E-2</v>
      </c>
      <c r="DR26" s="10">
        <f>DN26*6+DM26*0.1+DJ26*1-DO26*2</f>
        <v>113.22233743520022</v>
      </c>
      <c r="DS26" s="10">
        <f>DD26*0.1+DE26*6-DF26*2</f>
        <v>0.97453607810502973</v>
      </c>
      <c r="DT26" s="33">
        <f t="shared" si="25"/>
        <v>114.21171984411178</v>
      </c>
      <c r="DZ26" t="str">
        <v>LAC</v>
      </c>
      <c r="EA26" t="str">
        <v>Los Angeles Chargers</v>
      </c>
      <c r="EB26" t="s">
        <v>350</v>
      </c>
      <c r="EC26" t="str">
        <v>Quentin Johnston</v>
      </c>
      <c r="ED26" s="10">
        <v>114.21171984411178</v>
      </c>
      <c r="EE26">
        <v>2.1648309981714829E-3</v>
      </c>
      <c r="EF26">
        <v>0.15467517034620601</v>
      </c>
      <c r="EG26">
        <v>5.1492757529037578E-2</v>
      </c>
      <c r="EH26">
        <v>6.6690922933062611</v>
      </c>
      <c r="EI26">
        <v>3.0871535375955235</v>
      </c>
      <c r="EJ26">
        <v>507.62740666491135</v>
      </c>
      <c r="EK26">
        <v>0</v>
      </c>
      <c r="EL26">
        <v>6.6484819991090218E-4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4.464285714285714E-3</v>
      </c>
      <c r="H27" s="5">
        <v>0.10431825324817801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4.4241218977183463E-3</v>
      </c>
      <c r="R27" s="5">
        <f t="shared" si="1"/>
        <v>9.9901566619276266E-2</v>
      </c>
      <c r="S27" s="5"/>
      <c r="T27" s="5">
        <f t="shared" si="6"/>
        <v>1.9159725807668122E-5</v>
      </c>
      <c r="U27" s="5">
        <f t="shared" si="6"/>
        <v>3.7220128831532287E-3</v>
      </c>
      <c r="V27" s="5">
        <f t="shared" si="6"/>
        <v>7.8408180755448406E-2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4.4090909090909092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4.5506321493076456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0.53703703703703709</v>
      </c>
      <c r="BM27" s="13">
        <v>11.942528735632184</v>
      </c>
      <c r="BN27" s="13">
        <v>2.4691358024691357E-2</v>
      </c>
      <c r="BO27" s="13">
        <v>1.1494252873563218E-2</v>
      </c>
      <c r="BP27" s="13">
        <v>3.8498556304138597E-3</v>
      </c>
      <c r="BQ27" s="13">
        <v>6.4135802469135799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0.54443896018427118</v>
      </c>
      <c r="CG27" s="13">
        <f>IF($CE27=1,BT27,BZ27*BM27+(1-BZ27)*BT27)</f>
        <v>11.971086847529385</v>
      </c>
      <c r="CH27" s="13">
        <f>IF($CE27=1,BU27,CA27*BN27+(1-CA27)*BU27)</f>
        <v>2.6664472962597344E-2</v>
      </c>
      <c r="CI27" s="13">
        <f>IF($CE27=1,BV27,CB27*BO27+(1-CB27)*BV27)</f>
        <v>1.1023341318032421E-2</v>
      </c>
      <c r="CJ27" s="13">
        <f>IF($CE27=1,BW27,CC27*BP27+(1-CC27)*BW27)</f>
        <v>4.059384679220489E-3</v>
      </c>
      <c r="CK27" s="13">
        <f>IF($CE27=1,BX27,CD27*BQ27+(1-CD27)*BX27)</f>
        <v>5.9358732723029979</v>
      </c>
      <c r="CL27" s="56">
        <f>V27*$CS$3</f>
        <v>50.038256059756463</v>
      </c>
      <c r="CM27" s="10">
        <f t="shared" si="17"/>
        <v>27.242776098608115</v>
      </c>
      <c r="CN27" s="5">
        <f t="shared" si="18"/>
        <v>6.2947437534284972E-2</v>
      </c>
      <c r="CO27" s="19">
        <f t="shared" si="19"/>
        <v>26.464236061551656</v>
      </c>
      <c r="CP27" s="65"/>
      <c r="CR27" t="str">
        <v>Jalen Reagor</v>
      </c>
      <c r="CS27" s="10">
        <f>T27*$CS$3</f>
        <v>1.2227286193375968E-2</v>
      </c>
      <c r="CT27" s="18">
        <f>AO27</f>
        <v>0.58823529411764708</v>
      </c>
      <c r="CU27" s="20">
        <f t="shared" si="20"/>
        <v>7.1925212902211582E-3</v>
      </c>
      <c r="CV27" s="21">
        <f t="shared" si="21"/>
        <v>7.2352941176470598</v>
      </c>
      <c r="CW27" s="10">
        <f t="shared" si="22"/>
        <v>8.8468011869720253E-2</v>
      </c>
      <c r="CX27" s="10">
        <f>CS27*AC27</f>
        <v>1.804025831809569E-3</v>
      </c>
      <c r="CY27" s="19">
        <f>AA27*CS27</f>
        <v>0</v>
      </c>
      <c r="CZ27" s="13" t="str">
        <f>""</f>
        <v/>
      </c>
      <c r="DA27" s="10">
        <f>$CS$4*U27</f>
        <v>1.6484138233682741</v>
      </c>
      <c r="DB27" s="5">
        <f t="shared" si="23"/>
        <v>3.7220128831532296E-3</v>
      </c>
      <c r="DC27" s="77">
        <f t="shared" si="5"/>
        <v>4.5506321493076456</v>
      </c>
      <c r="DD27" s="10">
        <f>DC27*DA27</f>
        <v>7.501324939982803</v>
      </c>
      <c r="DE27" s="22">
        <f>AX27*DD27</f>
        <v>5.7918512639081071E-2</v>
      </c>
      <c r="DF27" s="19">
        <f>DA27*BJ27</f>
        <v>1.0916647836875985E-3</v>
      </c>
      <c r="DG27" s="13" t="str">
        <f>""</f>
        <v/>
      </c>
      <c r="DH27" s="20">
        <f>V27*$CS$3</f>
        <v>50.038256059756463</v>
      </c>
      <c r="DI27" s="5">
        <f t="shared" si="24"/>
        <v>7.8408180755448406E-2</v>
      </c>
      <c r="DJ27" s="20">
        <f>CO27</f>
        <v>26.464236061551656</v>
      </c>
      <c r="DK27" s="77">
        <v>5.9358732723029979</v>
      </c>
      <c r="DL27" s="77">
        <f>BO27</f>
        <v>1.1494252873563218E-2</v>
      </c>
      <c r="DM27" s="10">
        <f>DK27*DH27</f>
        <v>297.0207467377619</v>
      </c>
      <c r="DN27" s="19">
        <f>BR27*DM27</f>
        <v>1.8063418897239139</v>
      </c>
      <c r="DO27" s="19">
        <f>DL27*DJ27</f>
        <v>0.30418662139714547</v>
      </c>
      <c r="DP27" s="13" t="str">
        <f>""</f>
        <v/>
      </c>
      <c r="DQ27" s="10">
        <f>CW27*(1/25)+CX27*4-CY27</f>
        <v>1.0754823802027087E-2</v>
      </c>
      <c r="DR27" s="10">
        <f>DN27*6+DM27*0.1+DJ27*1-DO27*2</f>
        <v>66.395988830877045</v>
      </c>
      <c r="DS27" s="10">
        <f>DD27*0.1+DE27*6-DF27*2</f>
        <v>1.0954602402653915</v>
      </c>
      <c r="DT27" s="33">
        <f t="shared" si="25"/>
        <v>67.502203894944472</v>
      </c>
      <c r="DZ27" t="str">
        <v>LAC</v>
      </c>
      <c r="EA27" t="str">
        <v>Los Angeles Chargers</v>
      </c>
      <c r="EB27" t="s">
        <v>350</v>
      </c>
      <c r="EC27" t="str">
        <v>Jalen Reagor</v>
      </c>
      <c r="ED27" s="10">
        <v>67.502203894944472</v>
      </c>
      <c r="EE27">
        <v>1.804025831809569E-3</v>
      </c>
      <c r="EF27">
        <v>8.8468011869720253E-2</v>
      </c>
      <c r="EG27">
        <v>5.7918512639081071E-2</v>
      </c>
      <c r="EH27">
        <v>7.501324939982803</v>
      </c>
      <c r="EI27">
        <v>1.8063418897239139</v>
      </c>
      <c r="EJ27">
        <v>297.0207467377619</v>
      </c>
      <c r="EK27">
        <v>0</v>
      </c>
      <c r="EL27">
        <v>0.30527828618083308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5.5692179476628195E-5</v>
      </c>
      <c r="U28" s="5">
        <f t="shared" si="6"/>
        <v>1.2141849918523911E-3</v>
      </c>
      <c r="V28" s="5">
        <f t="shared" si="6"/>
        <v>1.46518650981294E-2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9.3504755558591697</v>
      </c>
      <c r="CM28" s="10">
        <f t="shared" si="17"/>
        <v>5.38766369545288</v>
      </c>
      <c r="CN28" s="5">
        <f t="shared" si="18"/>
        <v>1.2448790927095804E-2</v>
      </c>
      <c r="CO28" s="19">
        <f t="shared" si="19"/>
        <v>5.2336958370406856</v>
      </c>
      <c r="CP28" s="65"/>
      <c r="CR28" t="str">
        <v>All Other</v>
      </c>
      <c r="CS28" s="10">
        <f>T28*$CS$3</f>
        <v>3.5541438537761136E-2</v>
      </c>
      <c r="CT28" s="18">
        <f>AO28</f>
        <v>0.375</v>
      </c>
      <c r="CU28" s="20">
        <f t="shared" si="20"/>
        <v>1.3328039451660426E-2</v>
      </c>
      <c r="CV28" s="21">
        <f t="shared" si="21"/>
        <v>9.75</v>
      </c>
      <c r="CW28" s="10">
        <f t="shared" si="22"/>
        <v>0.34652902574317107</v>
      </c>
      <c r="CX28" s="10">
        <f>CS28*AC28</f>
        <v>5.2438188006532823E-3</v>
      </c>
      <c r="CY28" s="19">
        <f>AA28*CS28</f>
        <v>0</v>
      </c>
      <c r="CZ28" s="13" t="str">
        <f>""</f>
        <v/>
      </c>
      <c r="DA28" s="10">
        <f>$CS$4*U28</f>
        <v>0.53774110609745018</v>
      </c>
      <c r="DB28" s="5">
        <f t="shared" si="23"/>
        <v>1.2141849918523913E-3</v>
      </c>
      <c r="DC28" s="77">
        <f t="shared" si="5"/>
        <v>6.1091954022988508</v>
      </c>
      <c r="DD28" s="10">
        <f>DC28*DA28</f>
        <v>3.285165492997641</v>
      </c>
      <c r="DE28" s="22">
        <f>AX28*DD28</f>
        <v>2.536510558467996E-2</v>
      </c>
      <c r="DF28" s="19">
        <f>DA28*BJ28</f>
        <v>3.0904661269968402E-3</v>
      </c>
      <c r="DG28" s="13" t="str">
        <f>""</f>
        <v/>
      </c>
      <c r="DH28" s="20">
        <f>V28*$CS$3</f>
        <v>9.3504755558591697</v>
      </c>
      <c r="DI28" s="5">
        <f t="shared" si="24"/>
        <v>1.46518650981294E-2</v>
      </c>
      <c r="DJ28" s="20">
        <f>CO28</f>
        <v>5.2336958370406856</v>
      </c>
      <c r="DK28" s="77">
        <v>1.7355343771272975</v>
      </c>
      <c r="DL28" s="77">
        <f>BO28</f>
        <v>0</v>
      </c>
      <c r="DM28" s="10">
        <f>DK28*DH28</f>
        <v>16.228071769682064</v>
      </c>
      <c r="DN28" s="19">
        <f>BR28*DM28</f>
        <v>9.8691576763502958E-2</v>
      </c>
      <c r="DO28" s="19">
        <f>DL28*DJ28</f>
        <v>0</v>
      </c>
      <c r="DP28" s="13" t="str">
        <f>""</f>
        <v/>
      </c>
      <c r="DQ28" s="10">
        <f>CW28*(1/25)+CX28*4-CY28</f>
        <v>3.4836436232339972E-2</v>
      </c>
      <c r="DR28" s="10">
        <f>DN28*6+DM28*0.1+DJ28*1-DO28*2</f>
        <v>7.4486524745899096</v>
      </c>
      <c r="DS28" s="10">
        <f>DD28*0.1+DE28*6-DF28*2</f>
        <v>0.47452625055385023</v>
      </c>
      <c r="DT28" s="33">
        <f t="shared" si="25"/>
        <v>7.9580151613761005</v>
      </c>
      <c r="DZ28" t="str">
        <v>LAC</v>
      </c>
      <c r="EA28" t="str">
        <v>Los Angeles Chargers</v>
      </c>
      <c r="EB28" t="s">
        <v>350</v>
      </c>
      <c r="EC28" t="str">
        <v>All Other</v>
      </c>
      <c r="ED28" s="10">
        <v>7.9580151613761005</v>
      </c>
      <c r="EE28">
        <v>5.2438188006532823E-3</v>
      </c>
      <c r="EF28">
        <v>0.34652902574317107</v>
      </c>
      <c r="EG28">
        <v>2.536510558467996E-2</v>
      </c>
      <c r="EH28">
        <v>3.285165492997641</v>
      </c>
      <c r="EI28">
        <v>9.8691576763502958E-2</v>
      </c>
      <c r="EJ28">
        <v>16.228071769682064</v>
      </c>
      <c r="EK28">
        <v>0</v>
      </c>
      <c r="EL28">
        <v>3.0904661269968402E-3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LAC</v>
      </c>
      <c r="EA29" t="str">
        <v>Los Angeles Chargers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LAC</v>
      </c>
      <c r="EA30" t="str">
        <v>Los Angeles Chargers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0.12195121951219512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0.12389315798272978</v>
      </c>
      <c r="S31" s="5"/>
      <c r="T31" s="5">
        <f t="shared" si="6"/>
        <v>5.1092602153781652E-6</v>
      </c>
      <c r="U31" s="5">
        <f t="shared" si="6"/>
        <v>2.3201007939679445E-4</v>
      </c>
      <c r="V31" s="5">
        <f t="shared" si="6"/>
        <v>9.7238085990123152E-2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0.80107526881720426</v>
      </c>
      <c r="BM31" s="13">
        <v>10.073825503355705</v>
      </c>
      <c r="BN31" s="13">
        <v>4.8387096774193547E-2</v>
      </c>
      <c r="BO31" s="13">
        <v>0</v>
      </c>
      <c r="BP31" s="13">
        <v>5.996002664890073E-3</v>
      </c>
      <c r="BQ31" s="13">
        <v>8.06989247311828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0.7905409946236559</v>
      </c>
      <c r="CG31" s="13">
        <f>IF($CE31=1,BT31,BZ31*BM31+(1-BZ31)*BT31)</f>
        <v>10.133395379970146</v>
      </c>
      <c r="CH31" s="13">
        <f>IF($CE31=1,BU31,CA31*BN31+(1-CA31)*BU31)</f>
        <v>4.8588709677419351E-2</v>
      </c>
      <c r="CI31" s="13">
        <f>IF($CE31=1,BV31,CB31*BO31+(1-CB31)*BV31)</f>
        <v>6.8823955566288321E-4</v>
      </c>
      <c r="CJ31" s="13">
        <f>IF($CE31=1,BW31,CC31*BP31+(1-CC31)*BW31)</f>
        <v>6.0754042656562006E-3</v>
      </c>
      <c r="CK31" s="13">
        <f>IF($CE31=1,BX31,CD31*BQ31+(1-CD31)*BX31)</f>
        <v>7.4066366235364693</v>
      </c>
      <c r="CL31" s="56">
        <f>V31*$CS$3</f>
        <v>62.055058523932132</v>
      </c>
      <c r="CM31" s="10">
        <f t="shared" si="17"/>
        <v>49.057067686938481</v>
      </c>
      <c r="CN31" s="5">
        <f t="shared" si="18"/>
        <v>0.11335176314856261</v>
      </c>
      <c r="CO31" s="19">
        <f t="shared" si="19"/>
        <v>47.655122042462779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Will Dissly</v>
      </c>
      <c r="CS31" s="10">
        <f>T31*$CS$3</f>
        <v>3.2606096515669248E-3</v>
      </c>
      <c r="CT31" s="18">
        <f>AO31</f>
        <v>0.52631578947368418</v>
      </c>
      <c r="CU31" s="20">
        <f t="shared" si="20"/>
        <v>1.7161103429299603E-3</v>
      </c>
      <c r="CV31" s="21">
        <f t="shared" si="21"/>
        <v>7.1578947368421053</v>
      </c>
      <c r="CW31" s="10">
        <f t="shared" si="22"/>
        <v>2.3339100663847461E-2</v>
      </c>
      <c r="CX31" s="10">
        <f>CS31*AC31</f>
        <v>1.482095296166784E-4</v>
      </c>
      <c r="CY31" s="19">
        <f>AA31*CS31</f>
        <v>0</v>
      </c>
      <c r="CZ31" s="13" t="str">
        <f>""</f>
        <v/>
      </c>
      <c r="DA31" s="10">
        <f>$CS$4*U31</f>
        <v>0.1027531698693215</v>
      </c>
      <c r="DB31" s="5">
        <f t="shared" si="23"/>
        <v>2.3201007939679447E-4</v>
      </c>
      <c r="DC31" s="77">
        <f t="shared" si="5"/>
        <v>4.3609756097560979</v>
      </c>
      <c r="DD31" s="10">
        <f>DC31*DA31</f>
        <v>0.44810406762523619</v>
      </c>
      <c r="DE31" s="22">
        <f>AX31*DD31</f>
        <v>9.7690934174222109E-3</v>
      </c>
      <c r="DF31" s="19">
        <f>DA31*BJ31</f>
        <v>1.0024699499446E-3</v>
      </c>
      <c r="DG31" s="13" t="str">
        <f>""</f>
        <v/>
      </c>
      <c r="DH31" s="20">
        <f>V31*$CS$3</f>
        <v>62.055058523932132</v>
      </c>
      <c r="DI31" s="5">
        <f t="shared" si="24"/>
        <v>9.7238085990123152E-2</v>
      </c>
      <c r="DJ31" s="20">
        <f>CO31</f>
        <v>47.655122042462779</v>
      </c>
      <c r="DK31" s="77">
        <v>7.4066366235364693</v>
      </c>
      <c r="DL31" s="77">
        <f>BO31</f>
        <v>0</v>
      </c>
      <c r="DM31" s="10">
        <f>DK31*DH31</f>
        <v>459.61926913905467</v>
      </c>
      <c r="DN31" s="19">
        <f>BR31*DM31</f>
        <v>3.3277692846629843</v>
      </c>
      <c r="DO31" s="19">
        <f>DL31*DJ31</f>
        <v>0</v>
      </c>
      <c r="DP31" s="13" t="str">
        <f>""</f>
        <v/>
      </c>
      <c r="DQ31" s="10">
        <f>CW31*(1/25)+CX31*4-CY31</f>
        <v>1.5264021450206119E-3</v>
      </c>
      <c r="DR31" s="10">
        <f>DN31*6+DM31*0.1+DJ31*1-DO31*2</f>
        <v>113.58366466434616</v>
      </c>
      <c r="DS31" s="10">
        <f>DD31*0.1+DE31*6-DF31*2</f>
        <v>0.10142002736716768</v>
      </c>
      <c r="DT31" s="33">
        <f t="shared" si="25"/>
        <v>113.68661109385835</v>
      </c>
      <c r="DZ31" t="str">
        <v>LAC</v>
      </c>
      <c r="EA31" t="str">
        <v>Los Angeles Chargers</v>
      </c>
      <c r="EB31" t="s">
        <v>351</v>
      </c>
      <c r="EC31" t="str">
        <v>Will Dissly</v>
      </c>
      <c r="ED31" s="10">
        <v>113.68661109385835</v>
      </c>
      <c r="EE31">
        <v>1.482095296166784E-4</v>
      </c>
      <c r="EF31">
        <v>2.3339100663847461E-2</v>
      </c>
      <c r="EG31">
        <v>9.7690934174222109E-3</v>
      </c>
      <c r="EH31">
        <v>0.44810406762523619</v>
      </c>
      <c r="EI31">
        <v>3.3277692846629843</v>
      </c>
      <c r="EJ31">
        <v>459.61926913905467</v>
      </c>
      <c r="EK31">
        <v>0</v>
      </c>
      <c r="EL31">
        <v>1.0024699499446E-3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7.5528700906344411E-4</v>
      </c>
      <c r="H32" s="5">
        <v>0.14942758032371062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2.4867859467006124E-6</v>
      </c>
      <c r="Q32" s="5">
        <f t="shared" si="1"/>
        <v>7.295324668652605E-4</v>
      </c>
      <c r="R32" s="5">
        <f t="shared" si="1"/>
        <v>0.13967577416495242</v>
      </c>
      <c r="S32" s="5"/>
      <c r="T32" s="5">
        <f t="shared" si="6"/>
        <v>2.5546301076890826E-6</v>
      </c>
      <c r="U32" s="5">
        <f t="shared" si="6"/>
        <v>6.1375552101117128E-4</v>
      </c>
      <c r="V32" s="5">
        <f t="shared" si="6"/>
        <v>0.1096251412114454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0.75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0</v>
      </c>
      <c r="BH32" s="13">
        <f t="shared" si="12"/>
        <v>0.88310810810810814</v>
      </c>
      <c r="BI32" s="13">
        <f t="shared" si="13"/>
        <v>5.4054054054054048E-3</v>
      </c>
      <c r="BJ32" s="13">
        <f t="shared" si="14"/>
        <v>2.7027027027027024E-3</v>
      </c>
      <c r="BK32" s="13">
        <f t="shared" si="15"/>
        <v>2.597402597402597E-3</v>
      </c>
      <c r="BL32" s="55" cm="1">
        <f t="array" ref="BL32:BQ32">_xlfn.XLOOKUP(CR32,Receiving[Player Name],Receiving[[Rep Conv %]:[Yards per Target]],{0,0,0,0,0,0})</f>
        <v>0.69637883008356549</v>
      </c>
      <c r="BM32" s="13">
        <v>9.6359999999999992</v>
      </c>
      <c r="BN32" s="13">
        <v>3.0640668523676879E-2</v>
      </c>
      <c r="BO32" s="13">
        <v>0</v>
      </c>
      <c r="BP32" s="13">
        <v>4.5662100456621002E-3</v>
      </c>
      <c r="BQ32" s="13">
        <v>6.7103064066852367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0.69773156707063333</v>
      </c>
      <c r="CG32" s="13">
        <f>IF($CE32=1,BT32,BZ32*BM32+(1-BZ32)*BT32)</f>
        <v>9.6747847889139535</v>
      </c>
      <c r="CH32" s="13">
        <f>IF($CE32=1,BU32,CA32*BN32+(1-CA32)*BU32)</f>
        <v>3.2769921277806556E-2</v>
      </c>
      <c r="CI32" s="13">
        <f>IF($CE32=1,BV32,CB32*BO32+(1-CB32)*BV32)</f>
        <v>6.1231066709635821E-4</v>
      </c>
      <c r="CJ32" s="13">
        <f>IF($CE32=1,BW32,CC32*BP32+(1-CC32)*BW32)</f>
        <v>4.8393987118777824E-3</v>
      </c>
      <c r="CK32" s="13">
        <f>IF($CE32=1,BX32,CD32*BQ32+(1-CD32)*BX32)</f>
        <v>6.1801394463260912</v>
      </c>
      <c r="CL32" s="56">
        <f>V32*$CS$3</f>
        <v>69.960185706057132</v>
      </c>
      <c r="CM32" s="10">
        <f t="shared" si="17"/>
        <v>48.813430005239766</v>
      </c>
      <c r="CN32" s="5">
        <f t="shared" si="18"/>
        <v>0.11278881142535291</v>
      </c>
      <c r="CO32" s="19">
        <f t="shared" si="19"/>
        <v>47.418447002495277</v>
      </c>
      <c r="CP32" s="65"/>
      <c r="CR32" t="str">
        <v>Tyler Conklin</v>
      </c>
      <c r="CS32" s="10">
        <f>T32*$CS$3</f>
        <v>1.6303048257834624E-3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7.4104764808339199E-5</v>
      </c>
      <c r="CY32" s="19">
        <f>AA32*CS32</f>
        <v>0</v>
      </c>
      <c r="CZ32" s="13" t="str">
        <f>""</f>
        <v/>
      </c>
      <c r="DA32" s="10">
        <f>$CS$4*U32</f>
        <v>0.2718214892760652</v>
      </c>
      <c r="DB32" s="5">
        <f t="shared" si="23"/>
        <v>6.1375552101117139E-4</v>
      </c>
      <c r="DC32" s="77">
        <f t="shared" si="5"/>
        <v>0.88310810810810814</v>
      </c>
      <c r="DD32" s="10">
        <f>DC32*DA32</f>
        <v>0.24004776113771434</v>
      </c>
      <c r="DE32" s="22">
        <f>AX32*DD32</f>
        <v>5.2332687262250516E-3</v>
      </c>
      <c r="DF32" s="19">
        <f>DA32*BJ32</f>
        <v>7.3465267371909508E-4</v>
      </c>
      <c r="DG32" s="13" t="str">
        <f>""</f>
        <v/>
      </c>
      <c r="DH32" s="20">
        <f>V32*$CS$3</f>
        <v>69.960185706057132</v>
      </c>
      <c r="DI32" s="5">
        <f t="shared" si="24"/>
        <v>0.1096251412114454</v>
      </c>
      <c r="DJ32" s="20">
        <f>CO32</f>
        <v>47.418447002495277</v>
      </c>
      <c r="DK32" s="77">
        <v>6.1801394463260912</v>
      </c>
      <c r="DL32" s="77">
        <f>BO32</f>
        <v>0</v>
      </c>
      <c r="DM32" s="10">
        <f>DK32*DH32</f>
        <v>432.36370335430246</v>
      </c>
      <c r="DN32" s="19">
        <f>BR32*DM32</f>
        <v>3.1304315298197052</v>
      </c>
      <c r="DO32" s="19">
        <f>DL32*DJ32</f>
        <v>0</v>
      </c>
      <c r="DP32" s="13" t="str">
        <f>""</f>
        <v/>
      </c>
      <c r="DQ32" s="10">
        <f>CW32*(1/25)+CX32*4-CY32</f>
        <v>2.9641905923335679E-4</v>
      </c>
      <c r="DR32" s="10">
        <f>DN32*6+DM32*0.1+DJ32*1-DO32*2</f>
        <v>109.43740651684377</v>
      </c>
      <c r="DS32" s="10">
        <f>DD32*0.1+DE32*6-DF32*2</f>
        <v>5.3935083123683551E-2</v>
      </c>
      <c r="DT32" s="33">
        <f t="shared" si="25"/>
        <v>109.49163801902669</v>
      </c>
      <c r="DZ32" t="str">
        <v>LAC</v>
      </c>
      <c r="EA32" t="str">
        <v>Los Angeles Chargers</v>
      </c>
      <c r="EB32" t="s">
        <v>351</v>
      </c>
      <c r="EC32" t="str">
        <v>Tyler Conklin</v>
      </c>
      <c r="ED32" s="10">
        <v>109.49163801902669</v>
      </c>
      <c r="EE32">
        <v>7.4104764808339199E-5</v>
      </c>
      <c r="EF32">
        <v>0</v>
      </c>
      <c r="EG32">
        <v>5.2332687262250516E-3</v>
      </c>
      <c r="EH32">
        <v>0.24004776113771434</v>
      </c>
      <c r="EI32">
        <v>3.1304315298197052</v>
      </c>
      <c r="EJ32">
        <v>432.36370335430246</v>
      </c>
      <c r="EK32">
        <v>0</v>
      </c>
      <c r="EL32">
        <v>7.3465267371909508E-4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1.2850912344244164E-4</v>
      </c>
      <c r="V33" s="5">
        <f t="shared" si="6"/>
        <v>1.7289866350409883E-2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0.9</v>
      </c>
      <c r="BM33" s="13">
        <v>7</v>
      </c>
      <c r="BN33" s="13">
        <v>0</v>
      </c>
      <c r="BO33" s="13">
        <v>0</v>
      </c>
      <c r="BP33" s="13">
        <v>0</v>
      </c>
      <c r="BQ33" s="13">
        <v>6.3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11.033985884446873</v>
      </c>
      <c r="CM33" s="10">
        <f t="shared" si="17"/>
        <v>7.669142108889341</v>
      </c>
      <c r="CN33" s="5">
        <f t="shared" si="18"/>
        <v>1.7720398321136262E-2</v>
      </c>
      <c r="CO33" s="19">
        <f t="shared" si="19"/>
        <v>7.4499744968943578</v>
      </c>
      <c r="CP33" s="65"/>
      <c r="CR33" t="str">
        <v>Tucker Fisk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5.6914422964596652E-2</v>
      </c>
      <c r="DB33" s="5">
        <f t="shared" si="23"/>
        <v>1.2850912344244167E-4</v>
      </c>
      <c r="DC33" s="77">
        <f t="shared" si="5"/>
        <v>4.7272727272727275</v>
      </c>
      <c r="DD33" s="10">
        <f>DC33*DA33</f>
        <v>0.26904999946900238</v>
      </c>
      <c r="DE33" s="22">
        <f>AX33*DD33</f>
        <v>5.8655450121204312E-3</v>
      </c>
      <c r="DF33" s="19">
        <f>DA33*BJ33</f>
        <v>0</v>
      </c>
      <c r="DG33" s="13" t="str">
        <f>""</f>
        <v/>
      </c>
      <c r="DH33" s="20">
        <f>V33*$CS$3</f>
        <v>11.033985884446873</v>
      </c>
      <c r="DI33" s="5">
        <f t="shared" si="24"/>
        <v>1.7289866350409883E-2</v>
      </c>
      <c r="DJ33" s="20">
        <f>CO33</f>
        <v>7.4499744968943578</v>
      </c>
      <c r="DK33" s="77">
        <v>1.4387510008006406</v>
      </c>
      <c r="DL33" s="77">
        <f>BO33</f>
        <v>0</v>
      </c>
      <c r="DM33" s="10">
        <f>DK33*DH33</f>
        <v>15.875158234068079</v>
      </c>
      <c r="DN33" s="19">
        <f>BR33*DM33</f>
        <v>0.11494048989602611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9.7271332596773235</v>
      </c>
      <c r="DS33" s="10">
        <f>DD33*0.1+DE33*6-DF33*2</f>
        <v>6.2098270019622828E-2</v>
      </c>
      <c r="DT33" s="33">
        <f t="shared" si="25"/>
        <v>9.7892315296969468</v>
      </c>
      <c r="DZ33" t="str">
        <v>LAC</v>
      </c>
      <c r="EA33" t="str">
        <v>Los Angeles Chargers</v>
      </c>
      <c r="EB33" t="s">
        <v>351</v>
      </c>
      <c r="EC33" t="str">
        <v>Tucker Fisk</v>
      </c>
      <c r="ED33" s="10">
        <v>9.7892315296969468</v>
      </c>
      <c r="EE33">
        <v>0</v>
      </c>
      <c r="EF33">
        <v>0</v>
      </c>
      <c r="EG33">
        <v>5.8655450121204312E-3</v>
      </c>
      <c r="EH33">
        <v>0.26904999946900238</v>
      </c>
      <c r="EI33">
        <v>0.11494048989602611</v>
      </c>
      <c r="EJ33">
        <v>15.875158234068079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5.1737439307995976E-5</v>
      </c>
      <c r="V34" s="5">
        <f t="shared" si="6"/>
        <v>6.6755002444675512E-3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4.260147185425204</v>
      </c>
      <c r="CM34" s="10">
        <f t="shared" si="17"/>
        <v>2.8642691714773711</v>
      </c>
      <c r="CN34" s="5">
        <f t="shared" si="18"/>
        <v>6.6182096898033012E-3</v>
      </c>
      <c r="CO34" s="19">
        <f t="shared" si="19"/>
        <v>2.7824145095725004</v>
      </c>
      <c r="CP34" s="65"/>
      <c r="CR34" t="str">
        <v>McCallan Castles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2.2913598855876571E-2</v>
      </c>
      <c r="DB34" s="5">
        <f t="shared" si="23"/>
        <v>5.1737439307995983E-5</v>
      </c>
      <c r="DC34" s="77">
        <f t="shared" si="5"/>
        <v>8.6666666666666679</v>
      </c>
      <c r="DD34" s="10">
        <f>DC34*DA34</f>
        <v>0.19858452341759697</v>
      </c>
      <c r="DE34" s="22">
        <f>AX34*DD34</f>
        <v>4.3293308422793653E-3</v>
      </c>
      <c r="DF34" s="19">
        <f>DA34*BJ34</f>
        <v>0</v>
      </c>
      <c r="DG34" s="13" t="str">
        <f>""</f>
        <v/>
      </c>
      <c r="DH34" s="20">
        <f>V34*$CS$3</f>
        <v>4.260147185425204</v>
      </c>
      <c r="DI34" s="5">
        <f t="shared" si="24"/>
        <v>6.6755002444675512E-3</v>
      </c>
      <c r="DJ34" s="20">
        <f>CO34</f>
        <v>2.7824145095725004</v>
      </c>
      <c r="DK34" s="77">
        <v>1.4873417721518989</v>
      </c>
      <c r="DL34" s="77">
        <f>BO34</f>
        <v>0</v>
      </c>
      <c r="DM34" s="10">
        <f>DK34*DH34</f>
        <v>6.3362948643982469</v>
      </c>
      <c r="DN34" s="19">
        <f>BR34*DM34</f>
        <v>4.5876508763023488E-2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3.6913030485904663</v>
      </c>
      <c r="DS34" s="10">
        <f>DD34*0.1+DE34*6-DF34*2</f>
        <v>4.5834437395435891E-2</v>
      </c>
      <c r="DT34" s="33">
        <f t="shared" si="25"/>
        <v>3.7371374859859023</v>
      </c>
      <c r="DZ34" t="str">
        <v>LAC</v>
      </c>
      <c r="EA34" t="str">
        <v>Los Angeles Chargers</v>
      </c>
      <c r="EB34" t="s">
        <v>351</v>
      </c>
      <c r="EC34" t="str">
        <v>McCallan Castles</v>
      </c>
      <c r="ED34" s="10">
        <v>3.7371374859859023</v>
      </c>
      <c r="EE34">
        <v>0</v>
      </c>
      <c r="EF34">
        <v>0</v>
      </c>
      <c r="EG34">
        <v>4.3293308422793653E-3</v>
      </c>
      <c r="EH34">
        <v>0.19858452341759697</v>
      </c>
      <c r="EI34">
        <v>4.5876508763023488E-2</v>
      </c>
      <c r="EJ34">
        <v>6.3362948643982469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6.8123469538375559E-5</v>
      </c>
      <c r="U35" s="5">
        <f t="shared" si="6"/>
        <v>2.3365295171353024E-4</v>
      </c>
      <c r="V35" s="5">
        <f t="shared" si="6"/>
        <v>3.8967144529304409E-3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2.486791476461315</v>
      </c>
      <c r="CM35" s="10">
        <f t="shared" si="17"/>
        <v>1.5657575962904577</v>
      </c>
      <c r="CN35" s="5">
        <f t="shared" si="18"/>
        <v>3.6178555419453533E-3</v>
      </c>
      <c r="CO35" s="19">
        <f t="shared" si="19"/>
        <v>1.52101160665177</v>
      </c>
      <c r="CP35" s="65"/>
      <c r="CR35" t="str">
        <v>All Other</v>
      </c>
      <c r="CS35" s="10">
        <f>T35*$CS$3</f>
        <v>4.347479535422568E-2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1.9761270615557126E-3</v>
      </c>
      <c r="CY35" s="19">
        <f>AA35*CS35</f>
        <v>0</v>
      </c>
      <c r="CZ35" s="13" t="str">
        <f>""</f>
        <v/>
      </c>
      <c r="DA35" s="10">
        <f>$CS$4*U35</f>
        <v>0.10348076902653937</v>
      </c>
      <c r="DB35" s="5">
        <f t="shared" si="23"/>
        <v>2.336529517135303E-4</v>
      </c>
      <c r="DC35" s="77">
        <f t="shared" si="5"/>
        <v>1.5</v>
      </c>
      <c r="DD35" s="10">
        <f>DC35*DA35</f>
        <v>0.15522115353980906</v>
      </c>
      <c r="DE35" s="22">
        <f>AX35*DD35</f>
        <v>3.3839682762233252E-3</v>
      </c>
      <c r="DF35" s="19">
        <f>DA35*BJ35</f>
        <v>0</v>
      </c>
      <c r="DG35" s="13" t="str">
        <f>""</f>
        <v/>
      </c>
      <c r="DH35" s="20">
        <f>V35*$CS$3</f>
        <v>2.486791476461315</v>
      </c>
      <c r="DI35" s="5">
        <f t="shared" si="24"/>
        <v>3.8967144529304409E-3</v>
      </c>
      <c r="DJ35" s="20">
        <f>CO35</f>
        <v>1.52101160665177</v>
      </c>
      <c r="DK35" s="77">
        <v>1.588235294117647</v>
      </c>
      <c r="DL35" s="77">
        <f>BO35</f>
        <v>0</v>
      </c>
      <c r="DM35" s="10">
        <f>DK35*DH35</f>
        <v>3.9496099920267942</v>
      </c>
      <c r="DN35" s="19">
        <f>BR35*DM35</f>
        <v>2.8596257164075375E-2</v>
      </c>
      <c r="DO35" s="19">
        <f>DL35*DJ35</f>
        <v>0</v>
      </c>
      <c r="DP35" s="13" t="str">
        <f>""</f>
        <v/>
      </c>
      <c r="DQ35" s="10">
        <f>CW35*(1/25)+CX35*4-CY35</f>
        <v>7.9045082462228505E-3</v>
      </c>
      <c r="DR35" s="10">
        <f>DN35*6+DM35*0.1+DJ35*1-DO35*2</f>
        <v>2.0875501488389019</v>
      </c>
      <c r="DS35" s="10">
        <f>DD35*0.1+DE35*6-DF35*2</f>
        <v>3.5825925011320855E-2</v>
      </c>
      <c r="DT35" s="33">
        <f t="shared" si="25"/>
        <v>2.1312805820964456</v>
      </c>
      <c r="DZ35" t="str">
        <v>LAC</v>
      </c>
      <c r="EA35" t="str">
        <v>Los Angeles Chargers</v>
      </c>
      <c r="EB35" t="s">
        <v>351</v>
      </c>
      <c r="EC35" t="str">
        <v>All Other</v>
      </c>
      <c r="ED35" s="10">
        <v>2.1312805820964456</v>
      </c>
      <c r="EE35">
        <v>1.9761270615557126E-3</v>
      </c>
      <c r="EF35">
        <v>0</v>
      </c>
      <c r="EG35">
        <v>3.3839682762233252E-3</v>
      </c>
      <c r="EH35">
        <v>0.15522115353980906</v>
      </c>
      <c r="EI35">
        <v>2.8596257164075375E-2</v>
      </c>
      <c r="EJ35">
        <v>3.9496099920267942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6" priority="1">
      <formula>$CR10=""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F074E-CCF2-434A-93C5-7D099AB42DA8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183</v>
      </c>
      <c r="CV1" s="115" t="e" vm="31">
        <f>_xlfn.IMAGE(_xlfn.XLOOKUP(CS1,Teams[team_abbr],Teams[team_logo_wikipedia]))</f>
        <v>#VALUE!</v>
      </c>
      <c r="CW1" s="115"/>
      <c r="CX1" s="115"/>
      <c r="CY1" s="116" t="e" vm="32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Kansas City Chiefs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645.61176470588236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428.34117647058827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29.682352941176472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0.66914827341154703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0.96845804026904292</v>
      </c>
      <c r="G10" s="5">
        <v>0.17534441261896092</v>
      </c>
      <c r="H10" s="5">
        <v>1.6417506694327414E-3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0.96853513825559068</v>
      </c>
      <c r="Q10" s="5">
        <f t="shared" si="1"/>
        <v>0.17243843548778195</v>
      </c>
      <c r="R10" s="5">
        <f t="shared" si="1"/>
        <v>1.582821123043111E-3</v>
      </c>
      <c r="S10" s="5"/>
      <c r="T10" s="5">
        <f>P10/SUM(P$10:P$35)</f>
        <v>0.96303763165437972</v>
      </c>
      <c r="U10" s="5">
        <f>Q10/SUM(Q$10:Q$35)</f>
        <v>0.11871551868540527</v>
      </c>
      <c r="V10" s="5">
        <f>R10/SUM(R$10:R$35)</f>
        <v>1.197641852518714E-3</v>
      </c>
      <c r="X10" s="5" cm="1">
        <f t="array" ref="X10:AB10">_xlfn.XLOOKUP(CR10,passingRates[Player Name],passingRates[[Comp. %]:[Yds per Att]],{0,0,0,0,0})</f>
        <v>0.67252264617073843</v>
      </c>
      <c r="Y10" s="13">
        <v>11.134693877551021</v>
      </c>
      <c r="Z10" s="13">
        <v>8.2448979591836738E-2</v>
      </c>
      <c r="AA10" s="13">
        <v>1.7567938512215206E-2</v>
      </c>
      <c r="AB10" s="13">
        <v>7.4883337908317325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0.67163267242193259</v>
      </c>
      <c r="AP10" s="52">
        <f>IF($AN10,AE10,Y10*AJ10+(1-AJ10)*AE10)</f>
        <v>11.130892199513619</v>
      </c>
      <c r="AQ10" s="52">
        <f>IF($AN10,AF10,Z10*AK10+(1-AK10)*AF10)</f>
        <v>8.1886940592574134E-2</v>
      </c>
      <c r="AR10" s="52">
        <f>IF($AN10,AG10,AA10*AL10+(1-AL10)*AG10)</f>
        <v>1.7753746347734536E-2</v>
      </c>
      <c r="AS10" s="52">
        <f>IF($AN10,AH10,AB10*AM10+(1-AM10)*AH10)</f>
        <v>7.4759351588792144</v>
      </c>
      <c r="AT10" s="56" cm="1">
        <f t="array" ref="AT10:AW10">_xlfn.XLOOKUP(CR10,rushingRates[player_display_name],rushingRates[[Yards per Carry]:[TD per Yard]],{0,0,0,0})</f>
        <v>5.4197530864197532</v>
      </c>
      <c r="AU10" s="13">
        <v>3.4567901234567898E-2</v>
      </c>
      <c r="AV10" s="13">
        <v>7.4074074074074077E-3</v>
      </c>
      <c r="AW10" s="13">
        <v>6.3781321184510249E-3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5.3781663960647972</v>
      </c>
      <c r="BI10" s="13">
        <f>IF($BG10=1,AZ10,AU10*BD10+(1-BD10)*AZ10)</f>
        <v>3.5324013861616189E-2</v>
      </c>
      <c r="BJ10" s="13">
        <f>IF($BG10=1,BA10,AV10*BE10+(1-BE10)*BA10)</f>
        <v>7.8173904912486516E-3</v>
      </c>
      <c r="BK10" s="13">
        <f>IF($BG10=1,BB10,AW10*BF10+(1-BF10)*BB10)</f>
        <v>6.6007462729086638E-3</v>
      </c>
      <c r="BL10" s="55" cm="1">
        <f t="array" ref="BL10:BQ10">_xlfn.XLOOKUP(CR10,Receiving[Player Name],Receiving[[Rep Conv %]:[Yards per Target]],{0,0,0,0,0,0})</f>
        <v>0.5</v>
      </c>
      <c r="BM10" s="13">
        <v>4</v>
      </c>
      <c r="BN10" s="13">
        <v>0</v>
      </c>
      <c r="BO10" s="13">
        <v>0</v>
      </c>
      <c r="BP10" s="13">
        <v>0</v>
      </c>
      <c r="BQ10" s="13">
        <v>2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0.51346153846153852</v>
      </c>
      <c r="CG10" s="13">
        <f>IF($CE10=1,BT10,BZ10*BM10+(1-BZ10)*BT10)</f>
        <v>4.01</v>
      </c>
      <c r="CH10" s="13">
        <f>IF($CE10=1,BU10,CA10*BN10+(1-CA10)*BU10)</f>
        <v>6.410256410256417E-3</v>
      </c>
      <c r="CI10" s="13">
        <f>IF($CE10=1,BV10,CB10*BO10+(1-CB10)*BV10)</f>
        <v>0</v>
      </c>
      <c r="CJ10" s="13">
        <f>IF($CE10=1,BW10,CC10*BP10+(1-CC10)*BW10)</f>
        <v>1.9841269841269858E-3</v>
      </c>
      <c r="CK10" s="13">
        <f>IF($CE10=1,BX10,CD10*BQ10+(1-CD10)*BX10)</f>
        <v>1.9649999999999999</v>
      </c>
      <c r="CL10" s="56">
        <f>V10*$CS$3</f>
        <v>0.77321166989022905</v>
      </c>
      <c r="CM10" s="10">
        <f>CL10*CF10</f>
        <v>0.39701445357825227</v>
      </c>
      <c r="CN10" s="5">
        <f>CM10/SUM($CM$10:$CM$35)</f>
        <v>8.472721053760829E-4</v>
      </c>
      <c r="CO10" s="19">
        <f>CN10*(SUM($CU$10:$CU$35))</f>
        <v>0.36603002024999481</v>
      </c>
      <c r="CP10" s="65"/>
      <c r="CR10" t="str" cm="1">
        <f t="array" ref="CR10:CR14">_xlfn.VSTACK(_xlfn.MAP(_xlfn.TAKE(_xlfn.TEXTSPLIT(_xlfn.TEXTAFTER(_xlfn.XLOOKUP($CS$2,DepthChart[Column1],DepthChart[Column2]),"QB: "),,", "),4),_xlfn.LAMBDA(_xlpm.x,IFERROR(_xlfn.TEXTBEFORE(_xlpm.x," ("),_xlpm.x))),"All Other")</f>
        <v>Patrick Mahomes</v>
      </c>
      <c r="CS10" s="10">
        <f>T10*$CS$3</f>
        <v>621.74842485055763</v>
      </c>
      <c r="CT10" s="18">
        <f>AO10</f>
        <v>0.67163267242193259</v>
      </c>
      <c r="CU10" s="20">
        <f>CT10*CS10</f>
        <v>417.58655615650713</v>
      </c>
      <c r="CV10" s="21">
        <f>AS10</f>
        <v>7.4759351588792144</v>
      </c>
      <c r="CW10" s="10">
        <f>CV10*CS10</f>
        <v>4648.1509093180548</v>
      </c>
      <c r="CX10" s="22">
        <f>CS10*AC10</f>
        <v>27.415462706302492</v>
      </c>
      <c r="CY10" s="19">
        <f>AA10*CS10</f>
        <v>10.922838097841254</v>
      </c>
      <c r="CZ10" s="13" t="str">
        <f>""</f>
        <v/>
      </c>
      <c r="DA10" s="10">
        <f>$CS$4*U10</f>
        <v>50.850744939022597</v>
      </c>
      <c r="DB10" s="5">
        <f>DA10/SUM($DA$10:$DA$35)</f>
        <v>0.11871551868540532</v>
      </c>
      <c r="DC10" s="77">
        <f t="shared" ref="DC10:DC35" si="5">BH10</f>
        <v>5.3781663960647972</v>
      </c>
      <c r="DD10" s="10">
        <f>DC10*DA10</f>
        <v>273.48376764591336</v>
      </c>
      <c r="DE10" s="22">
        <f>AX10*DD10</f>
        <v>2.9860001377735008</v>
      </c>
      <c r="DF10" s="19">
        <f>DA10*BJ10</f>
        <v>0.39752012995922575</v>
      </c>
      <c r="DG10" s="13" t="str">
        <f>""</f>
        <v/>
      </c>
      <c r="DH10" s="20">
        <f>V10*$CS$3</f>
        <v>0.77321166989022905</v>
      </c>
      <c r="DI10" s="5">
        <f>DH10/SUM($DH$10:$DH$35)</f>
        <v>1.1976418525187144E-3</v>
      </c>
      <c r="DJ10" s="20">
        <f>CO10</f>
        <v>0.36603002024999481</v>
      </c>
      <c r="DK10" s="77" cm="1">
        <f t="array" ref="DK10:DK35">CK10:CK35</f>
        <v>1.9649999999999999</v>
      </c>
      <c r="DL10" s="77">
        <f>CI10</f>
        <v>0</v>
      </c>
      <c r="DM10" s="10">
        <f>DK10*DH10</f>
        <v>1.5193609313342999</v>
      </c>
      <c r="DN10" s="19">
        <f>BR10*DM10</f>
        <v>4.4541525674295437E-2</v>
      </c>
      <c r="DO10" s="19">
        <f>DL10*DJ10</f>
        <v>0</v>
      </c>
      <c r="DP10" s="13" t="str">
        <f>""</f>
        <v/>
      </c>
      <c r="DQ10" s="10">
        <f>CW10*(1/25)+CX10*4-CY10</f>
        <v>284.66504910009093</v>
      </c>
      <c r="DR10" s="10">
        <f>DN10*6+DM10*0.1+DJ10*1-DO10*2</f>
        <v>0.78521526742919745</v>
      </c>
      <c r="DS10" s="10">
        <f>DD10*0.1+DE10*6-DF10*2</f>
        <v>44.469337331313888</v>
      </c>
      <c r="DT10" s="33">
        <f>SUM(DQ10:DS10)</f>
        <v>329.91960169883401</v>
      </c>
      <c r="DZ10" t="str" cm="1">
        <f t="array" ref="DZ10:DZ35">_xlfn.EXPAND(CS1,ROWS($CS$10:$CS$35),,CS1)</f>
        <v>KC</v>
      </c>
      <c r="EA10" t="str" cm="1">
        <f t="array" ref="EA10:EA35">_xlfn.EXPAND(CS2,ROWS($CS$10:$CS$35),,CS2)</f>
        <v>Kansas City Chiefs</v>
      </c>
      <c r="EB10" t="s">
        <v>348</v>
      </c>
      <c r="EC10" t="str" cm="1">
        <f t="array" ref="EC10:EC35">CR10:CR35</f>
        <v>Patrick Mahomes</v>
      </c>
      <c r="ED10" s="10" cm="1">
        <f t="array" ref="ED10:ED35">DT10:DT35</f>
        <v>329.91960169883401</v>
      </c>
      <c r="EE10" s="22" cm="1">
        <f t="array" ref="EE10:EE35">CX10:CX35</f>
        <v>27.415462706302492</v>
      </c>
      <c r="EF10" s="10" cm="1">
        <f t="array" ref="EF10:EF35">CW10:CW35</f>
        <v>4648.1509093180548</v>
      </c>
      <c r="EG10" s="10" cm="1">
        <f t="array" ref="EG10:EG35">DE10:DE35</f>
        <v>2.9860001377735008</v>
      </c>
      <c r="EH10" s="10" cm="1">
        <f t="array" ref="EH10:EH35">DD10:DD35</f>
        <v>273.48376764591336</v>
      </c>
      <c r="EI10" s="19" cm="1">
        <f t="array" ref="EI10:EI35">DN10:DN35</f>
        <v>4.4541525674295437E-2</v>
      </c>
      <c r="EJ10" s="10" cm="1">
        <f t="array" ref="EJ10:EJ35">DM10:DM35</f>
        <v>1.5193609313342999</v>
      </c>
      <c r="EK10" s="19" cm="1">
        <f t="array" ref="EK10:EK35">CY10:CY35</f>
        <v>10.922838097841254</v>
      </c>
      <c r="EL10" s="19" cm="1">
        <f t="array" ref="EL10:EL35">DF10:DF35+DO10:DO35</f>
        <v>0.39752012995922575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0.63305718599312899</v>
      </c>
      <c r="G11" s="5">
        <v>7.5031586772648748E-2</v>
      </c>
      <c r="H11" s="5">
        <v>6.9881201956673662E-4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2.6130571859931291E-2</v>
      </c>
      <c r="Q11" s="5">
        <f t="shared" si="1"/>
        <v>2.9233871929230215E-2</v>
      </c>
      <c r="R11" s="5">
        <f t="shared" si="1"/>
        <v>4.1179063635553298E-4</v>
      </c>
      <c r="S11" s="5"/>
      <c r="T11" s="5">
        <f t="shared" ref="T11:V35" si="6">P11/SUM(P$10:P$35)</f>
        <v>2.5982252004905566E-2</v>
      </c>
      <c r="U11" s="5">
        <f t="shared" si="6"/>
        <v>2.0126106221296444E-2</v>
      </c>
      <c r="V11" s="5">
        <f t="shared" si="6"/>
        <v>3.1158144997870871E-4</v>
      </c>
      <c r="X11" s="5" cm="1">
        <f t="array" ref="X11:AB11">_xlfn.XLOOKUP(CR11,passingRates[Player Name],passingRates[[Comp. %]:[Yds per Att]],{0,0,0,0,0})</f>
        <v>0.64257347100873707</v>
      </c>
      <c r="Y11" s="13">
        <v>10.72805933250927</v>
      </c>
      <c r="Z11" s="13">
        <v>5.8096415327564897E-2</v>
      </c>
      <c r="AA11" s="13">
        <v>2.2239872915011914E-2</v>
      </c>
      <c r="AB11" s="13">
        <v>6.8935663224781569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0.62665246502034977</v>
      </c>
      <c r="AP11" s="52">
        <f>IF($AN11,AE11,Y11*AJ11+(1-AJ11)*AE11)</f>
        <v>10.456080593325092</v>
      </c>
      <c r="AQ11" s="52">
        <f>IF($AN11,AF11,Z11*AK11+(1-AK11)*AF11)</f>
        <v>5.4677392724704225E-2</v>
      </c>
      <c r="AR11" s="52">
        <f>IF($AN11,AG11,AA11*AL11+(1-AL11)*AG11)</f>
        <v>2.7098890375928157E-2</v>
      </c>
      <c r="AS11" s="52">
        <f>IF($AN11,AH11,AB11*AM11+(1-AM11)*AH11)</f>
        <v>6.5523724174013926</v>
      </c>
      <c r="AT11" s="56" cm="1">
        <f t="array" ref="AT11:AW11">_xlfn.XLOOKUP(CR11,rushingRates[player_display_name],rushingRates[[Yards per Carry]:[TD per Yard]],{0,0,0,0})</f>
        <v>3.33</v>
      </c>
      <c r="AU11" s="13">
        <v>0.05</v>
      </c>
      <c r="AV11" s="13">
        <v>0.02</v>
      </c>
      <c r="AW11" s="13">
        <v>1.5015015015015015E-2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3.815175</v>
      </c>
      <c r="BI11" s="13">
        <f t="shared" ref="BI11:BI35" si="13">IF($BG11=1,AZ11,AU11*BD11+(1-BD11)*AZ11)</f>
        <v>4.9249999999999995E-2</v>
      </c>
      <c r="BJ11" s="13">
        <f t="shared" ref="BJ11:BJ35" si="14">IF($BG11=1,BA11,AV11*BE11+(1-BE11)*BA11)</f>
        <v>1.5668749999999999E-2</v>
      </c>
      <c r="BK11" s="13">
        <f t="shared" ref="BK11:BK35" si="15">IF($BG11=1,BB11,AW11*BF11+(1-BF11)*BB11)</f>
        <v>1.2911677170477368E-2</v>
      </c>
      <c r="BL11" s="55" cm="1">
        <f t="array" ref="BL11:BQ11">_xlfn.XLOOKUP(CR11,Receiving[Player Name],Receiving[[Rep Conv %]:[Yards per Target]],{0,0,0,0,0,0})</f>
        <v>1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0</v>
      </c>
      <c r="CF11" s="56">
        <f>IF($CE11=1,BS11,BY11*BL11+(1-BY11)*BS11)</f>
        <v>0.67970588235294116</v>
      </c>
      <c r="CG11" s="13">
        <f>IF($CE11=1,BT11,BZ11*BM11+(1-BZ11)*BT11)</f>
        <v>7.6186956521739129</v>
      </c>
      <c r="CH11" s="13">
        <f>IF($CE11=1,BU11,CA11*BN11+(1-CA11)*BU11)</f>
        <v>0.11647058823529412</v>
      </c>
      <c r="CI11" s="13">
        <f>IF($CE11=1,BV11,CB11*BO11+(1-CB11)*BV11)</f>
        <v>0</v>
      </c>
      <c r="CJ11" s="13">
        <f>IF($CE11=1,BW11,CC11*BP11+(1-CC11)*BW11)</f>
        <v>2.2372881355932205E-2</v>
      </c>
      <c r="CK11" s="13">
        <f>IF($CE11=1,BX11,CD11*BQ11+(1-CD11)*BX11)</f>
        <v>1.4634782608695653</v>
      </c>
      <c r="CL11" s="56">
        <f>V11*$CS$3</f>
        <v>0.20116064977037174</v>
      </c>
      <c r="CM11" s="10">
        <f t="shared" ref="CM11:CM35" si="17">CL11*CF11</f>
        <v>0.13673007694686148</v>
      </c>
      <c r="CN11" s="5">
        <f t="shared" ref="CN11:CN35" si="18">CM11/SUM($CM$10:$CM$35)</f>
        <v>2.9179688325923223E-4</v>
      </c>
      <c r="CO11" s="19">
        <f t="shared" ref="CO11:CO35" si="19">CN11*(SUM($CU$10:$CU$35))</f>
        <v>0.12605917085025883</v>
      </c>
      <c r="CP11" s="65"/>
      <c r="CR11" t="str">
        <v>Gardner Minshew</v>
      </c>
      <c r="CS11" s="10">
        <f>T11*$CS$3</f>
        <v>16.774447567920031</v>
      </c>
      <c r="CT11" s="18">
        <f>AO11</f>
        <v>0.62665246502034977</v>
      </c>
      <c r="CU11" s="20">
        <f t="shared" ref="CU11:CU35" si="20">CT11*CS11</f>
        <v>10.511748917791699</v>
      </c>
      <c r="CV11" s="21">
        <f t="shared" ref="CV11:CV35" si="21">AS11</f>
        <v>6.5523724174013926</v>
      </c>
      <c r="CW11" s="10">
        <f t="shared" ref="CW11:CW35" si="22">CV11*CS11</f>
        <v>109.91242756118508</v>
      </c>
      <c r="CX11" s="10">
        <f>CS11*AC11</f>
        <v>0.73965485610626835</v>
      </c>
      <c r="CY11" s="19">
        <f>AA11*CS11</f>
        <v>0.37306158213007218</v>
      </c>
      <c r="CZ11" s="13" t="str">
        <f>""</f>
        <v/>
      </c>
      <c r="DA11" s="10">
        <f>$CS$4*U11</f>
        <v>8.6208400166021448</v>
      </c>
      <c r="DB11" s="5">
        <f t="shared" ref="DB11:DB35" si="23">DA11/SUM($DA$10:$DA$35)</f>
        <v>2.0126106221296451E-2</v>
      </c>
      <c r="DC11" s="77">
        <f t="shared" si="5"/>
        <v>3.815175</v>
      </c>
      <c r="DD11" s="10">
        <f>DC11*DA11</f>
        <v>32.890013310340088</v>
      </c>
      <c r="DE11" s="22">
        <f>AX11*DD11</f>
        <v>0.35910571629685278</v>
      </c>
      <c r="DF11" s="19">
        <f>DA11*BJ11</f>
        <v>0.13507778701013484</v>
      </c>
      <c r="DG11" s="13" t="str">
        <f>""</f>
        <v/>
      </c>
      <c r="DH11" s="20">
        <f>V11*$CS$3</f>
        <v>0.20116064977037174</v>
      </c>
      <c r="DI11" s="5">
        <f t="shared" ref="DI11:DI35" si="24">DH11/SUM($DH$10:$DH$35)</f>
        <v>3.1158144997870882E-4</v>
      </c>
      <c r="DJ11" s="20">
        <f>CO11</f>
        <v>0.12605917085025883</v>
      </c>
      <c r="DK11" s="77">
        <v>1.4634782608695653</v>
      </c>
      <c r="DL11" s="77">
        <f>BO11</f>
        <v>0</v>
      </c>
      <c r="DM11" s="10">
        <f>DK11*DH11</f>
        <v>0.29439423788133534</v>
      </c>
      <c r="DN11" s="19">
        <f>BR11*DM11</f>
        <v>8.6304499704625993E-3</v>
      </c>
      <c r="DO11" s="19">
        <f>DL11*DJ11</f>
        <v>0</v>
      </c>
      <c r="DP11" s="13" t="str">
        <f>""</f>
        <v/>
      </c>
      <c r="DQ11" s="10">
        <f>CW11*(1/25)+CX11*4-CY11</f>
        <v>6.982054944742405</v>
      </c>
      <c r="DR11" s="10">
        <f>DN11*6+DM11*0.1+DJ11*1-DO11*2</f>
        <v>0.20728129446116797</v>
      </c>
      <c r="DS11" s="10">
        <f>DD11*0.1+DE11*6-DF11*2</f>
        <v>5.1734800547948563</v>
      </c>
      <c r="DT11" s="33">
        <f t="shared" ref="DT11:DT35" si="25">SUM(DQ11:DS11)</f>
        <v>12.36281629399843</v>
      </c>
      <c r="DZ11" t="str">
        <v>KC</v>
      </c>
      <c r="EA11" t="str">
        <v>Kansas City Chiefs</v>
      </c>
      <c r="EB11" t="s">
        <v>348</v>
      </c>
      <c r="EC11" t="str">
        <v>Gardner Minshew</v>
      </c>
      <c r="ED11" s="10">
        <v>12.36281629399843</v>
      </c>
      <c r="EE11">
        <v>0.73965485610626835</v>
      </c>
      <c r="EF11">
        <v>109.91242756118508</v>
      </c>
      <c r="EG11">
        <v>0.35910571629685278</v>
      </c>
      <c r="EH11">
        <v>32.890013310340088</v>
      </c>
      <c r="EI11">
        <v>8.6304499704625993E-3</v>
      </c>
      <c r="EJ11">
        <v>0.29439423788133534</v>
      </c>
      <c r="EK11">
        <v>0.37306158213007218</v>
      </c>
      <c r="EL11">
        <v>0.13507778701013484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0.35150375939849626</v>
      </c>
      <c r="G12" s="5">
        <v>4.2929292929292928E-2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0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3.3144129851908374E-3</v>
      </c>
      <c r="U12" s="5">
        <f t="shared" si="6"/>
        <v>8.8708985744863165E-3</v>
      </c>
      <c r="V12" s="5">
        <f t="shared" si="6"/>
        <v>1.9428961419171811E-5</v>
      </c>
      <c r="X12" s="5" cm="1">
        <f t="array" ref="X12:AB12">_xlfn.XLOOKUP(CR12,passingRates[Player Name],passingRates[[Comp. %]:[Yds per Att]],{0,0,0,0,0})</f>
        <v>0.62089552238805967</v>
      </c>
      <c r="Y12" s="13">
        <v>10.6875</v>
      </c>
      <c r="Z12" s="13">
        <v>5.7692307692307696E-2</v>
      </c>
      <c r="AA12" s="13">
        <v>4.1791044776119404E-2</v>
      </c>
      <c r="AB12" s="13">
        <v>6.6358208955223876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2.9310344827586206</v>
      </c>
      <c r="AU12" s="13">
        <v>3.4482758620689655E-2</v>
      </c>
      <c r="AV12" s="13">
        <v>3.4482758620689655E-2</v>
      </c>
      <c r="AW12" s="13">
        <v>1.1764705882352941E-2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1</v>
      </c>
      <c r="BM12" s="13">
        <v>-6</v>
      </c>
      <c r="BN12" s="13">
        <v>0</v>
      </c>
      <c r="BO12" s="13">
        <v>0</v>
      </c>
      <c r="BP12" s="13">
        <v>0</v>
      </c>
      <c r="BQ12" s="13">
        <v>-6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0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1.2543566068234018E-2</v>
      </c>
      <c r="CM12" s="10">
        <f t="shared" si="17"/>
        <v>1.2543566068234018E-2</v>
      </c>
      <c r="CN12" s="5">
        <f t="shared" si="18"/>
        <v>2.6769336823305023E-5</v>
      </c>
      <c r="CO12" s="19">
        <f t="shared" si="19"/>
        <v>1.1564621138051056E-2</v>
      </c>
      <c r="CP12" s="65"/>
      <c r="CR12" t="str">
        <v>Bailey Zappe</v>
      </c>
      <c r="CS12" s="10">
        <f>T12*$CS$3</f>
        <v>2.1398240163331481</v>
      </c>
      <c r="CT12" s="18">
        <f>AO12</f>
        <v>0.60354446997046274</v>
      </c>
      <c r="CU12" s="20">
        <f t="shared" si="20"/>
        <v>1.2914789517678567</v>
      </c>
      <c r="CV12" s="21">
        <f t="shared" si="21"/>
        <v>6.2527075812274369</v>
      </c>
      <c r="CW12" s="10">
        <f t="shared" si="22"/>
        <v>13.379693849418818</v>
      </c>
      <c r="CX12" s="10">
        <f>CS12*AC12</f>
        <v>9.4353701872155582E-2</v>
      </c>
      <c r="CY12" s="19">
        <f>AA12*CS12</f>
        <v>8.9425481279594252E-2</v>
      </c>
      <c r="CZ12" s="13" t="str">
        <f>""</f>
        <v/>
      </c>
      <c r="DA12" s="10">
        <f>$CS$4*U12</f>
        <v>3.7997711317467333</v>
      </c>
      <c r="DB12" s="5">
        <f t="shared" si="23"/>
        <v>8.87089857448632E-3</v>
      </c>
      <c r="DC12" s="77">
        <f t="shared" si="5"/>
        <v>3.9164785553047405</v>
      </c>
      <c r="DD12" s="10">
        <f>DC12*DA12</f>
        <v>14.881722152552104</v>
      </c>
      <c r="DE12" s="22">
        <f>AX12*DD12</f>
        <v>0.16248432139256275</v>
      </c>
      <c r="DF12" s="19">
        <f>DA12*BJ12</f>
        <v>4.2886807356057939E-2</v>
      </c>
      <c r="DG12" s="13" t="str">
        <f>""</f>
        <v/>
      </c>
      <c r="DH12" s="20">
        <f>V12*$CS$3</f>
        <v>1.2543566068234018E-2</v>
      </c>
      <c r="DI12" s="5">
        <f t="shared" si="24"/>
        <v>1.9428961419171818E-5</v>
      </c>
      <c r="DJ12" s="20">
        <f>CO12</f>
        <v>1.1564621138051056E-2</v>
      </c>
      <c r="DK12" s="77">
        <v>1</v>
      </c>
      <c r="DL12" s="77">
        <f>BO12</f>
        <v>0</v>
      </c>
      <c r="DM12" s="10">
        <f>DK12*DH12</f>
        <v>1.2543566068234018E-2</v>
      </c>
      <c r="DN12" s="19">
        <f>BR12*DM12</f>
        <v>3.6772669255409173E-4</v>
      </c>
      <c r="DO12" s="19">
        <f>DL12*DJ12</f>
        <v>0</v>
      </c>
      <c r="DP12" s="13" t="str">
        <f>""</f>
        <v/>
      </c>
      <c r="DQ12" s="10">
        <f>CW12*(1/25)+CX12*4-CY12</f>
        <v>0.82317708018578073</v>
      </c>
      <c r="DR12" s="10">
        <f>DN12*6+DM12*0.1+DJ12*1-DO12*2</f>
        <v>1.5025337900199009E-2</v>
      </c>
      <c r="DS12" s="10">
        <f>DD12*0.1+DE12*6-DF12*2</f>
        <v>2.3773045288984709</v>
      </c>
      <c r="DT12" s="33">
        <f t="shared" si="25"/>
        <v>3.2155069469844504</v>
      </c>
      <c r="DZ12" t="str">
        <v>KC</v>
      </c>
      <c r="EA12" t="str">
        <v>Kansas City Chiefs</v>
      </c>
      <c r="EB12" t="s">
        <v>348</v>
      </c>
      <c r="EC12" t="str">
        <v>Bailey Zappe</v>
      </c>
      <c r="ED12" s="10">
        <v>3.2155069469844504</v>
      </c>
      <c r="EE12">
        <v>9.4353701872155582E-2</v>
      </c>
      <c r="EF12">
        <v>13.379693849418818</v>
      </c>
      <c r="EG12">
        <v>0.16248432139256275</v>
      </c>
      <c r="EH12">
        <v>14.881722152552104</v>
      </c>
      <c r="EI12">
        <v>3.6772669255409173E-4</v>
      </c>
      <c r="EJ12">
        <v>1.2543566068234018E-2</v>
      </c>
      <c r="EK12">
        <v>8.9425481279594252E-2</v>
      </c>
      <c r="EL12">
        <v>4.2886807356057939E-2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3.3144129851908374E-3</v>
      </c>
      <c r="U13" s="5">
        <f t="shared" si="6"/>
        <v>6.3388989312042933E-3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5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0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Chris Oladokun</v>
      </c>
      <c r="CS13" s="10">
        <f>T13*$CS$3</f>
        <v>2.1398240163331481</v>
      </c>
      <c r="CT13" s="18">
        <f>AO13</f>
        <v>0.55531914893617018</v>
      </c>
      <c r="CU13" s="20">
        <f t="shared" si="20"/>
        <v>1.1882852516233013</v>
      </c>
      <c r="CV13" s="21">
        <f t="shared" si="21"/>
        <v>6.3808510638297875</v>
      </c>
      <c r="CW13" s="10">
        <f t="shared" si="22"/>
        <v>13.653898351027896</v>
      </c>
      <c r="CX13" s="10">
        <f>CS13*AC13</f>
        <v>9.4353701872155582E-2</v>
      </c>
      <c r="CY13" s="19">
        <f>AA13*CS13</f>
        <v>0</v>
      </c>
      <c r="CZ13" s="13" t="str">
        <f>""</f>
        <v/>
      </c>
      <c r="DA13" s="10">
        <f>$CS$4*U13</f>
        <v>2.7152114257202014</v>
      </c>
      <c r="DB13" s="5">
        <f t="shared" si="23"/>
        <v>6.338898931204295E-3</v>
      </c>
      <c r="DC13" s="77">
        <f t="shared" si="5"/>
        <v>3.6753246753246751</v>
      </c>
      <c r="DD13" s="10">
        <f>DC13*DA13</f>
        <v>9.9792835516729479</v>
      </c>
      <c r="DE13" s="22">
        <f>AX13*DD13</f>
        <v>0.10895762595590935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0.92357074152973817</v>
      </c>
      <c r="DR13" s="10">
        <f>DN13*6+DM13*0.1+DJ13*1-DO13*2</f>
        <v>0</v>
      </c>
      <c r="DS13" s="10">
        <f>DD13*0.1+DE13*6-DF13*2</f>
        <v>1.6516741109027508</v>
      </c>
      <c r="DT13" s="33">
        <f t="shared" si="25"/>
        <v>2.5752448524324891</v>
      </c>
      <c r="DZ13" t="str">
        <v>KC</v>
      </c>
      <c r="EA13" t="str">
        <v>Kansas City Chiefs</v>
      </c>
      <c r="EB13" t="s">
        <v>348</v>
      </c>
      <c r="EC13" t="str">
        <v>Chris Oladokun</v>
      </c>
      <c r="ED13" s="10">
        <v>2.5752448524324891</v>
      </c>
      <c r="EE13">
        <v>9.4353701872155582E-2</v>
      </c>
      <c r="EF13">
        <v>13.653898351027896</v>
      </c>
      <c r="EG13">
        <v>0.10895762595590935</v>
      </c>
      <c r="EH13">
        <v>9.9792835516729479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3.3144129851908374E-3</v>
      </c>
      <c r="U14" s="5">
        <f t="shared" si="6"/>
        <v>1.0372743705607024E-2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R14" t="str">
        <v>All Other</v>
      </c>
      <c r="CS14" s="10">
        <f>T14*$CS$3</f>
        <v>2.1398240163331481</v>
      </c>
      <c r="CT14" s="18">
        <f>AO14</f>
        <v>0.5</v>
      </c>
      <c r="CU14" s="20">
        <f t="shared" si="20"/>
        <v>1.0699120081665741</v>
      </c>
      <c r="CV14" s="21">
        <f t="shared" si="21"/>
        <v>6.384615384615385</v>
      </c>
      <c r="CW14" s="10">
        <f t="shared" si="22"/>
        <v>13.6619533350501</v>
      </c>
      <c r="CX14" s="10">
        <f>CS14*AC14</f>
        <v>9.4353701872155582E-2</v>
      </c>
      <c r="CY14" s="19">
        <f>AA14*CS14</f>
        <v>0</v>
      </c>
      <c r="CZ14" s="13" t="str">
        <f>""</f>
        <v/>
      </c>
      <c r="DA14" s="10">
        <f>$CS$4*U14</f>
        <v>4.4430732420876025</v>
      </c>
      <c r="DB14" s="5">
        <f t="shared" si="23"/>
        <v>1.037274370560703E-2</v>
      </c>
      <c r="DC14" s="77">
        <f t="shared" si="5"/>
        <v>4.7142857142857144</v>
      </c>
      <c r="DD14" s="10">
        <f>DC14*DA14</f>
        <v>20.945916712698697</v>
      </c>
      <c r="DE14" s="22">
        <f>AX14*DD14</f>
        <v>0.2286955117237108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0.92389294089062635</v>
      </c>
      <c r="DR14" s="10">
        <f>DN14*6+DM14*0.1+DJ14*1-DO14*2</f>
        <v>0</v>
      </c>
      <c r="DS14" s="10">
        <f>DD14*0.1+DE14*6-DF14*2</f>
        <v>3.4667647416121348</v>
      </c>
      <c r="DT14" s="33">
        <f t="shared" si="25"/>
        <v>4.390657682502761</v>
      </c>
      <c r="DZ14" t="str">
        <v>KC</v>
      </c>
      <c r="EA14" t="str">
        <v>Kansas City Chiefs</v>
      </c>
      <c r="EB14" t="s">
        <v>348</v>
      </c>
      <c r="EC14" t="str">
        <v>All Other</v>
      </c>
      <c r="ED14" s="10">
        <v>4.390657682502761</v>
      </c>
      <c r="EE14">
        <v>9.4353701872155582E-2</v>
      </c>
      <c r="EF14">
        <v>13.6619533350501</v>
      </c>
      <c r="EG14">
        <v>0.2286955117237108</v>
      </c>
      <c r="EH14">
        <v>20.945916712698697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KC</v>
      </c>
      <c r="EA15" t="str">
        <v>Kansas City Chiefs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KC</v>
      </c>
      <c r="EA16" t="str">
        <v>Kansas City Chiefs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0.40627553371932756</v>
      </c>
      <c r="H17" s="5">
        <v>5.9791105147456787E-2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0.41076220160244564</v>
      </c>
      <c r="R17" s="5">
        <f t="shared" si="1"/>
        <v>6.3245014704115116E-2</v>
      </c>
      <c r="S17" s="5"/>
      <c r="T17" s="5">
        <f t="shared" si="6"/>
        <v>1.9781365519523038E-5</v>
      </c>
      <c r="U17" s="5">
        <f t="shared" si="6"/>
        <v>0.28278989937280241</v>
      </c>
      <c r="V17" s="5">
        <f t="shared" si="6"/>
        <v>4.7854350355890904E-2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4.4516129032258061</v>
      </c>
      <c r="AU17" s="13">
        <v>2.8862478777589132E-2</v>
      </c>
      <c r="AV17" s="13">
        <v>6.7911714770797962E-3</v>
      </c>
      <c r="AW17" s="117">
        <v>6.4836003051106025E-3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4.4474254917200193</v>
      </c>
      <c r="BI17" s="13">
        <f t="shared" si="13"/>
        <v>2.9396436052501976E-2</v>
      </c>
      <c r="BJ17" s="13">
        <f t="shared" si="14"/>
        <v>6.517588680516855E-3</v>
      </c>
      <c r="BK17" s="13">
        <f t="shared" si="15"/>
        <v>6.6108429388318842E-3</v>
      </c>
      <c r="BL17" s="55" cm="1">
        <f t="array" ref="BL17:BQ17">_xlfn.XLOOKUP(CR17,Receiving[Player Name],Receiving[[Rep Conv %]:[Yards per Target]],{0,0,0,0,0,0})</f>
        <v>0.87378640776699024</v>
      </c>
      <c r="BM17" s="13">
        <v>6.6111111111111107</v>
      </c>
      <c r="BN17" s="13">
        <v>1.9417475728155338E-2</v>
      </c>
      <c r="BO17" s="13">
        <v>0</v>
      </c>
      <c r="BP17" s="13">
        <v>3.3613445378151263E-3</v>
      </c>
      <c r="BQ17" s="13">
        <v>5.7766990291262132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0.86433802004329385</v>
      </c>
      <c r="CG17" s="13">
        <f>IF($CE17=1,BT17,BZ17*BM17+(1-BZ17)*BT17)</f>
        <v>6.6861712439418417</v>
      </c>
      <c r="CH17" s="13">
        <f>IF($CE17=1,BU17,CA17*BN17+(1-CA17)*BU17)</f>
        <v>2.0572794754861397E-2</v>
      </c>
      <c r="CI17" s="13">
        <f>IF($CE17=1,BV17,CB17*BO17+(1-CB17)*BV17)</f>
        <v>6.946688206785136E-4</v>
      </c>
      <c r="CJ17" s="13">
        <f>IF($CE17=1,BW17,CC17*BP17+(1-CC17)*BW17)</f>
        <v>3.5650507651984408E-3</v>
      </c>
      <c r="CK17" s="13">
        <f>IF($CE17=1,BX17,CD17*BQ17+(1-CD17)*BX17)</f>
        <v>5.3273489969728809</v>
      </c>
      <c r="CL17" s="56">
        <f>V17*$CS$3</f>
        <v>30.895331582120296</v>
      </c>
      <c r="CM17" s="10">
        <f t="shared" si="17"/>
        <v>26.704009728270901</v>
      </c>
      <c r="CN17" s="5">
        <f t="shared" si="18"/>
        <v>5.6989266613679965E-2</v>
      </c>
      <c r="CO17" s="19">
        <f t="shared" si="19"/>
        <v>24.619932935687167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Isiah Pacheco</v>
      </c>
      <c r="CS17" s="10">
        <f>T17*$CS$3</f>
        <v>1.2771082301351362E-2</v>
      </c>
      <c r="CT17" s="18">
        <f>AO17</f>
        <v>0.52941176470588236</v>
      </c>
      <c r="CU17" s="20">
        <f t="shared" si="20"/>
        <v>6.761161218362486E-3</v>
      </c>
      <c r="CV17" s="21">
        <f t="shared" si="21"/>
        <v>4.1764705882352944</v>
      </c>
      <c r="CW17" s="10">
        <f t="shared" si="22"/>
        <v>5.3338049611526279E-2</v>
      </c>
      <c r="CX17" s="10">
        <f>CS17*AC17</f>
        <v>4.6440299277641321E-3</v>
      </c>
      <c r="CY17" s="19">
        <f>AA17*CS17</f>
        <v>0</v>
      </c>
      <c r="CZ17" s="13" t="str">
        <f>""</f>
        <v/>
      </c>
      <c r="DA17" s="10">
        <f>$CS$4*U17</f>
        <v>121.13055819134546</v>
      </c>
      <c r="DB17" s="5">
        <f t="shared" si="23"/>
        <v>0.28278989937280252</v>
      </c>
      <c r="DC17" s="77">
        <f t="shared" si="5"/>
        <v>4.4474254917200193</v>
      </c>
      <c r="DD17" s="10">
        <f>DC17*DA17</f>
        <v>538.719132326465</v>
      </c>
      <c r="DE17" s="22">
        <f>AX17*DD17</f>
        <v>3.929834782691954</v>
      </c>
      <c r="DF17" s="19">
        <f>DA17*BJ17</f>
        <v>0.78947915493260135</v>
      </c>
      <c r="DG17" s="13" t="str">
        <f>""</f>
        <v/>
      </c>
      <c r="DH17" s="20">
        <f>V17*$CS$3</f>
        <v>30.895331582120296</v>
      </c>
      <c r="DI17" s="5">
        <f t="shared" si="24"/>
        <v>4.7854350355890918E-2</v>
      </c>
      <c r="DJ17" s="20">
        <f>CO17</f>
        <v>24.619932935687167</v>
      </c>
      <c r="DK17" s="77">
        <v>5.3273489969728809</v>
      </c>
      <c r="DL17" s="77">
        <f>BO17</f>
        <v>0</v>
      </c>
      <c r="DM17" s="10">
        <f>DK17*DH17</f>
        <v>164.59021371515311</v>
      </c>
      <c r="DN17" s="19">
        <f>BR17*DM17</f>
        <v>0.85485029793093426</v>
      </c>
      <c r="DO17" s="19">
        <f>DL17*DJ17</f>
        <v>0</v>
      </c>
      <c r="DP17" s="13" t="str">
        <f>""</f>
        <v/>
      </c>
      <c r="DQ17" s="10">
        <f>CW17*(1/25)+CX17*4-CY17</f>
        <v>2.0709641695517578E-2</v>
      </c>
      <c r="DR17" s="10">
        <f>DN17*6+DM17*0.1+DJ17*1-DO17*2</f>
        <v>46.208056094788084</v>
      </c>
      <c r="DS17" s="10">
        <f>DD17*0.1+DE17*6-DF17*2</f>
        <v>75.871963618933037</v>
      </c>
      <c r="DT17" s="33">
        <f t="shared" si="25"/>
        <v>122.10072935541663</v>
      </c>
      <c r="DZ17" t="str">
        <v>KC</v>
      </c>
      <c r="EA17" t="str">
        <v>Kansas City Chiefs</v>
      </c>
      <c r="EB17" t="s">
        <v>349</v>
      </c>
      <c r="EC17" t="str">
        <v>Isiah Pacheco</v>
      </c>
      <c r="ED17" s="10">
        <v>122.10072935541663</v>
      </c>
      <c r="EE17">
        <v>4.6440299277641321E-3</v>
      </c>
      <c r="EF17">
        <v>5.3338049611526279E-2</v>
      </c>
      <c r="EG17">
        <v>3.929834782691954</v>
      </c>
      <c r="EH17">
        <v>538.719132326465</v>
      </c>
      <c r="EI17">
        <v>0.85485029793093426</v>
      </c>
      <c r="EJ17">
        <v>164.59021371515311</v>
      </c>
      <c r="EK17">
        <v>0</v>
      </c>
      <c r="EL17">
        <v>0.78947915493260135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0.31086987918074471</v>
      </c>
      <c r="H18" s="5">
        <v>8.0313487936576972E-2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0.30042975039382841</v>
      </c>
      <c r="R18" s="5">
        <f t="shared" si="1"/>
        <v>7.7918436921955339E-2</v>
      </c>
      <c r="S18" s="5"/>
      <c r="T18" s="5">
        <f t="shared" si="6"/>
        <v>2.4726706899403797E-6</v>
      </c>
      <c r="U18" s="5">
        <f t="shared" si="6"/>
        <v>0.20683134560831279</v>
      </c>
      <c r="V18" s="5">
        <f t="shared" si="6"/>
        <v>5.8956997592476197E-2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3.8992346938775508</v>
      </c>
      <c r="AU18" s="13">
        <v>4.5918367346938778E-2</v>
      </c>
      <c r="AV18" s="13">
        <v>0</v>
      </c>
      <c r="AW18" s="13">
        <v>1.1776251226692836E-2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3.9342591004345442</v>
      </c>
      <c r="BI18" s="13">
        <f t="shared" si="13"/>
        <v>4.4323663789206068E-2</v>
      </c>
      <c r="BJ18" s="13">
        <f t="shared" si="14"/>
        <v>4.2350794891842571E-4</v>
      </c>
      <c r="BK18" s="13">
        <f t="shared" si="15"/>
        <v>1.1303920411071897E-2</v>
      </c>
      <c r="BL18" s="55" cm="1">
        <f t="array" ref="BL18:BQ18">_xlfn.XLOOKUP(CR18,Receiving[Player Name],Receiving[[Rep Conv %]:[Yards per Target]],{0,0,0,0,0,0})</f>
        <v>0.76881720430107525</v>
      </c>
      <c r="BM18" s="13">
        <v>6.8881118881118883</v>
      </c>
      <c r="BN18" s="13">
        <v>3.7634408602150539E-2</v>
      </c>
      <c r="BO18" s="13">
        <v>0</v>
      </c>
      <c r="BP18" s="13">
        <v>7.1065989847715737E-3</v>
      </c>
      <c r="BQ18" s="13">
        <v>5.295698924731183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0.76983266044071064</v>
      </c>
      <c r="CG18" s="13">
        <f>IF($CE18=1,BT18,BZ18*BM18+(1-BZ18)*BT18)</f>
        <v>6.9455544185325095</v>
      </c>
      <c r="CH18" s="13">
        <f>IF($CE18=1,BU18,CA18*BN18+(1-CA18)*BU18)</f>
        <v>3.6652257248888709E-2</v>
      </c>
      <c r="CI18" s="13">
        <f>IF($CE18=1,BV18,CB18*BO18+(1-CB18)*BV18)</f>
        <v>4.598322964565863E-4</v>
      </c>
      <c r="CJ18" s="13">
        <f>IF($CE18=1,BW18,CC18*BP18+(1-CC18)*BW18)</f>
        <v>6.8743906430742928E-3</v>
      </c>
      <c r="CK18" s="13">
        <f>IF($CE18=1,BX18,CD18*BQ18+(1-CD18)*BX18)</f>
        <v>4.8945033898452976</v>
      </c>
      <c r="CL18" s="56">
        <f>V18*$CS$3</f>
        <v>38.063331257439017</v>
      </c>
      <c r="CM18" s="10">
        <f t="shared" si="17"/>
        <v>29.302395567150338</v>
      </c>
      <c r="CN18" s="5">
        <f t="shared" si="18"/>
        <v>6.2534505131936716E-2</v>
      </c>
      <c r="CO18" s="19">
        <f t="shared" si="19"/>
        <v>27.015531414912001</v>
      </c>
      <c r="CP18" s="65"/>
      <c r="CR18" t="str">
        <v>Kareem Hunt</v>
      </c>
      <c r="CS18" s="10">
        <f>T18*$CS$3</f>
        <v>1.5963852876689202E-3</v>
      </c>
      <c r="CT18" s="18">
        <f>AO18</f>
        <v>0.66666666666666674</v>
      </c>
      <c r="CU18" s="20">
        <f t="shared" si="20"/>
        <v>1.0642568584459469E-3</v>
      </c>
      <c r="CV18" s="21">
        <f t="shared" si="21"/>
        <v>6.666666666666667</v>
      </c>
      <c r="CW18" s="10">
        <f t="shared" si="22"/>
        <v>1.0642568584459468E-2</v>
      </c>
      <c r="CX18" s="10">
        <f>CS18*AC18</f>
        <v>5.8050374097051651E-4</v>
      </c>
      <c r="CY18" s="19">
        <f>AA18*CS18</f>
        <v>0</v>
      </c>
      <c r="CZ18" s="13" t="str">
        <f>""</f>
        <v/>
      </c>
      <c r="DA18" s="10">
        <f>$CS$4*U18</f>
        <v>88.594381908859546</v>
      </c>
      <c r="DB18" s="5">
        <f t="shared" si="23"/>
        <v>0.2068313456083129</v>
      </c>
      <c r="DC18" s="77">
        <f t="shared" si="5"/>
        <v>3.9342591004345442</v>
      </c>
      <c r="DD18" s="10">
        <f>DC18*DA18</f>
        <v>348.55325327230423</v>
      </c>
      <c r="DE18" s="22">
        <f>AX18*DD18</f>
        <v>2.542617509080527</v>
      </c>
      <c r="DF18" s="19">
        <f>DA18*BJ18</f>
        <v>3.7520424967916785E-2</v>
      </c>
      <c r="DG18" s="13" t="str">
        <f>""</f>
        <v/>
      </c>
      <c r="DH18" s="20">
        <f>V18*$CS$3</f>
        <v>38.063331257439017</v>
      </c>
      <c r="DI18" s="5">
        <f t="shared" si="24"/>
        <v>5.8956997592476218E-2</v>
      </c>
      <c r="DJ18" s="20">
        <f>CO18</f>
        <v>27.015531414912001</v>
      </c>
      <c r="DK18" s="77">
        <v>4.8945033898452976</v>
      </c>
      <c r="DL18" s="77">
        <f>BO18</f>
        <v>0</v>
      </c>
      <c r="DM18" s="10">
        <f>DK18*DH18</f>
        <v>186.30110386833974</v>
      </c>
      <c r="DN18" s="19">
        <f>BR18*DM18</f>
        <v>0.96761253632207789</v>
      </c>
      <c r="DO18" s="19">
        <f>DL18*DJ18</f>
        <v>0</v>
      </c>
      <c r="DP18" s="13" t="str">
        <f>""</f>
        <v/>
      </c>
      <c r="DQ18" s="10">
        <f>CW18*(1/25)+CX18*4-CY18</f>
        <v>2.7477177072604449E-3</v>
      </c>
      <c r="DR18" s="10">
        <f>DN18*6+DM18*0.1+DJ18*1-DO18*2</f>
        <v>51.451317019678442</v>
      </c>
      <c r="DS18" s="10">
        <f>DD18*0.1+DE18*6-DF18*2</f>
        <v>50.035989531777759</v>
      </c>
      <c r="DT18" s="33">
        <f t="shared" si="25"/>
        <v>101.49005426916347</v>
      </c>
      <c r="DZ18" t="str">
        <v>KC</v>
      </c>
      <c r="EA18" t="str">
        <v>Kansas City Chiefs</v>
      </c>
      <c r="EB18" t="s">
        <v>349</v>
      </c>
      <c r="EC18" t="str">
        <v>Kareem Hunt</v>
      </c>
      <c r="ED18" s="10">
        <v>101.49005426916347</v>
      </c>
      <c r="EE18">
        <v>5.8050374097051651E-4</v>
      </c>
      <c r="EF18">
        <v>1.0642568584459468E-2</v>
      </c>
      <c r="EG18">
        <v>2.542617509080527</v>
      </c>
      <c r="EH18">
        <v>348.55325327230423</v>
      </c>
      <c r="EI18">
        <v>0.96761253632207789</v>
      </c>
      <c r="EJ18">
        <v>186.30110386833974</v>
      </c>
      <c r="EK18">
        <v>0</v>
      </c>
      <c r="EL18">
        <v>3.7520424967916785E-2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0.4385593220338983</v>
      </c>
      <c r="H19" s="5">
        <v>5.128205128205128E-2</v>
      </c>
      <c r="J19" s="5">
        <v>0.9</v>
      </c>
      <c r="K19" s="5">
        <v>0.9</v>
      </c>
      <c r="L19" s="5">
        <v>0.9</v>
      </c>
      <c r="M19" s="5"/>
      <c r="N19" s="10">
        <f t="shared" si="0"/>
        <v>0</v>
      </c>
      <c r="O19" s="10"/>
      <c r="P19" s="5">
        <f t="shared" si="1"/>
        <v>2.4867859467006124E-6</v>
      </c>
      <c r="Q19" s="5">
        <f t="shared" si="1"/>
        <v>0.4028273396801999</v>
      </c>
      <c r="R19" s="5">
        <f t="shared" si="1"/>
        <v>4.8461331738478913E-2</v>
      </c>
      <c r="S19" s="5"/>
      <c r="T19" s="5">
        <f t="shared" si="6"/>
        <v>2.4726706899403797E-6</v>
      </c>
      <c r="U19" s="5">
        <f t="shared" si="6"/>
        <v>0.27732713090049615</v>
      </c>
      <c r="V19" s="5">
        <f t="shared" si="6"/>
        <v>3.6668274307086711E-2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4.2822384428223845</v>
      </c>
      <c r="AU19" s="13">
        <v>2.6763990267639901E-2</v>
      </c>
      <c r="AV19" s="13">
        <v>0</v>
      </c>
      <c r="AW19" s="13">
        <v>6.2500000000000003E-3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4.2620954066209542</v>
      </c>
      <c r="BI19" s="13">
        <f t="shared" si="13"/>
        <v>2.633961972241259E-2</v>
      </c>
      <c r="BJ19" s="13">
        <f t="shared" si="14"/>
        <v>4.3053485676436485E-4</v>
      </c>
      <c r="BK19" s="13">
        <f t="shared" si="15"/>
        <v>6.1768584645349785E-3</v>
      </c>
      <c r="BL19" s="55" cm="1">
        <f t="array" ref="BL19:BQ19">_xlfn.XLOOKUP(CR19,Receiving[Player Name],Receiving[[Rep Conv %]:[Yards per Target]],{0,0,0,0,0,0})</f>
        <v>0.84090909090909094</v>
      </c>
      <c r="BM19" s="13">
        <v>6.4864864864864868</v>
      </c>
      <c r="BN19" s="13">
        <v>4.5454545454545456E-2</v>
      </c>
      <c r="BO19" s="13">
        <v>0</v>
      </c>
      <c r="BP19" s="13">
        <v>8.3333333333333332E-3</v>
      </c>
      <c r="BQ19" s="13">
        <v>5.4545454545454541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0.83376105366584008</v>
      </c>
      <c r="CG19" s="13">
        <f>IF($CE19=1,BT19,BZ19*BM19+(1-BZ19)*BT19)</f>
        <v>6.5866003796438584</v>
      </c>
      <c r="CH19" s="13">
        <f>IF($CE19=1,BU19,CA19*BN19+(1-CA19)*BU19)</f>
        <v>4.3379497496841807E-2</v>
      </c>
      <c r="CI19" s="13">
        <f>IF($CE19=1,BV19,CB19*BO19+(1-CB19)*BV19)</f>
        <v>3.3444816053511699E-4</v>
      </c>
      <c r="CJ19" s="13">
        <f>IF($CE19=1,BW19,CC19*BP19+(1-CC19)*BW19)</f>
        <v>7.9288011434697162E-3</v>
      </c>
      <c r="CK19" s="13">
        <f>IF($CE19=1,BX19,CD19*BQ19+(1-CD19)*BX19)</f>
        <v>5.0390574642748556</v>
      </c>
      <c r="CL19" s="56">
        <f>V19*$CS$3</f>
        <v>23.673469284117619</v>
      </c>
      <c r="CM19" s="10">
        <f t="shared" si="17"/>
        <v>19.738016694251808</v>
      </c>
      <c r="CN19" s="5">
        <f t="shared" si="18"/>
        <v>4.2123078416314574E-2</v>
      </c>
      <c r="CO19" s="19">
        <f t="shared" si="19"/>
        <v>18.197591007521652</v>
      </c>
      <c r="CP19" s="65"/>
      <c r="CR19" t="str">
        <v>Elijah Mitchell</v>
      </c>
      <c r="CS19" s="10">
        <f>T19*$CS$3</f>
        <v>1.5963852876689202E-3</v>
      </c>
      <c r="CT19" s="18">
        <f>AO19</f>
        <v>0.5</v>
      </c>
      <c r="CU19" s="20">
        <f t="shared" si="20"/>
        <v>7.9819264383446012E-4</v>
      </c>
      <c r="CV19" s="21">
        <f t="shared" si="21"/>
        <v>2</v>
      </c>
      <c r="CW19" s="10">
        <f t="shared" si="22"/>
        <v>3.1927705753378405E-3</v>
      </c>
      <c r="CX19" s="10">
        <f>CS19*AC19</f>
        <v>5.8050374097051651E-4</v>
      </c>
      <c r="CY19" s="19">
        <f>AA19*CS19</f>
        <v>0</v>
      </c>
      <c r="CZ19" s="13" t="str">
        <f>""</f>
        <v/>
      </c>
      <c r="DA19" s="10">
        <f>$CS$4*U19</f>
        <v>118.79062951713135</v>
      </c>
      <c r="DB19" s="5">
        <f t="shared" si="23"/>
        <v>0.27732713090049627</v>
      </c>
      <c r="DC19" s="77">
        <f t="shared" si="5"/>
        <v>4.2620954066209542</v>
      </c>
      <c r="DD19" s="10">
        <f>DC19*DA19</f>
        <v>506.29699641457705</v>
      </c>
      <c r="DE19" s="22">
        <f>AX19*DD19</f>
        <v>3.6933226007587341</v>
      </c>
      <c r="DF19" s="19">
        <f>DA19*BJ19</f>
        <v>5.1143506664106879E-2</v>
      </c>
      <c r="DG19" s="13" t="str">
        <f>""</f>
        <v/>
      </c>
      <c r="DH19" s="20">
        <f>V19*$CS$3</f>
        <v>23.673469284117619</v>
      </c>
      <c r="DI19" s="5">
        <f t="shared" si="24"/>
        <v>3.6668274307086725E-2</v>
      </c>
      <c r="DJ19" s="20">
        <f>CO19</f>
        <v>18.197591007521652</v>
      </c>
      <c r="DK19" s="77">
        <v>5.0390574642748556</v>
      </c>
      <c r="DL19" s="77">
        <f>BO19</f>
        <v>0</v>
      </c>
      <c r="DM19" s="10">
        <f>DK19*DH19</f>
        <v>119.29197210141442</v>
      </c>
      <c r="DN19" s="19">
        <f>BR19*DM19</f>
        <v>0.61957983764543978</v>
      </c>
      <c r="DO19" s="19">
        <f>DL19*DJ19</f>
        <v>0</v>
      </c>
      <c r="DP19" s="13" t="str">
        <f>""</f>
        <v/>
      </c>
      <c r="DQ19" s="10">
        <f>CW19*(1/25)+CX19*4-CY19</f>
        <v>2.4497257868955798E-3</v>
      </c>
      <c r="DR19" s="10">
        <f>DN19*6+DM19*0.1+DJ19*1-DO19*2</f>
        <v>33.844267243535732</v>
      </c>
      <c r="DS19" s="10">
        <f>DD19*0.1+DE19*6-DF19*2</f>
        <v>72.687348232681899</v>
      </c>
      <c r="DT19" s="33">
        <f t="shared" si="25"/>
        <v>106.53406520200453</v>
      </c>
      <c r="DZ19" t="str">
        <v>KC</v>
      </c>
      <c r="EA19" t="str">
        <v>Kansas City Chiefs</v>
      </c>
      <c r="EB19" t="s">
        <v>349</v>
      </c>
      <c r="EC19" t="str">
        <v>Elijah Mitchell</v>
      </c>
      <c r="ED19" s="10">
        <v>106.53406520200453</v>
      </c>
      <c r="EE19">
        <v>5.8050374097051651E-4</v>
      </c>
      <c r="EF19">
        <v>3.1927705753378405E-3</v>
      </c>
      <c r="EG19">
        <v>3.6933226007587341</v>
      </c>
      <c r="EH19">
        <v>506.29699641457705</v>
      </c>
      <c r="EI19">
        <v>0.61957983764543978</v>
      </c>
      <c r="EJ19">
        <v>119.29197210141442</v>
      </c>
      <c r="EK19">
        <v>0</v>
      </c>
      <c r="EL19">
        <v>5.1143506664106879E-2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2.3914936876816194E-2</v>
      </c>
      <c r="V20" s="5">
        <f t="shared" si="6"/>
        <v>1.0533465402741273E-2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3.2678571428571428</v>
      </c>
      <c r="AU20" s="13">
        <v>0</v>
      </c>
      <c r="AV20" s="13">
        <v>3.5714285714285712E-2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3.3593588640275387</v>
      </c>
      <c r="BI20" s="13">
        <f t="shared" si="13"/>
        <v>2.5817555938037859E-3</v>
      </c>
      <c r="BJ20" s="13">
        <f t="shared" si="14"/>
        <v>3.2702237521514625E-2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0.63636363636363635</v>
      </c>
      <c r="BM20" s="13">
        <v>3.7142857142857144</v>
      </c>
      <c r="BN20" s="13">
        <v>0</v>
      </c>
      <c r="BO20" s="13">
        <v>0</v>
      </c>
      <c r="BP20" s="13">
        <v>0</v>
      </c>
      <c r="BQ20" s="13">
        <v>2.3636363636363638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0.64855665661352868</v>
      </c>
      <c r="CG20" s="13">
        <f>IF($CE20=1,BT20,BZ20*BM20+(1-BZ20)*BT20)</f>
        <v>4.0727321428571432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2.2591477272727274</v>
      </c>
      <c r="CL20" s="56">
        <f>V20*$CS$3</f>
        <v>6.8005291871321516</v>
      </c>
      <c r="CM20" s="10">
        <f t="shared" si="17"/>
        <v>4.4105284728091458</v>
      </c>
      <c r="CN20" s="5">
        <f t="shared" si="18"/>
        <v>9.4125483626545381E-3</v>
      </c>
      <c r="CO20" s="19">
        <f t="shared" si="19"/>
        <v>4.0663149960038218</v>
      </c>
      <c r="CP20" s="65"/>
      <c r="CR20" t="str">
        <v>Carson Steele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10.243752197035304</v>
      </c>
      <c r="DB20" s="5">
        <f t="shared" si="23"/>
        <v>2.3914936876816204E-2</v>
      </c>
      <c r="DC20" s="77">
        <f t="shared" si="5"/>
        <v>3.3593588640275387</v>
      </c>
      <c r="DD20" s="10">
        <f>DC20*DA20</f>
        <v>34.412439744012126</v>
      </c>
      <c r="DE20" s="22">
        <f>AX20*DD20</f>
        <v>0.2510310002900677</v>
      </c>
      <c r="DF20" s="19">
        <f>DA20*BJ20</f>
        <v>0.33499361745898582</v>
      </c>
      <c r="DG20" s="13" t="str">
        <f>""</f>
        <v/>
      </c>
      <c r="DH20" s="20">
        <f>V20*$CS$3</f>
        <v>6.8005291871321516</v>
      </c>
      <c r="DI20" s="5">
        <f t="shared" si="24"/>
        <v>1.0533465402741277E-2</v>
      </c>
      <c r="DJ20" s="20">
        <f>CO20</f>
        <v>4.0663149960038218</v>
      </c>
      <c r="DK20" s="77">
        <v>2.2591477272727274</v>
      </c>
      <c r="DL20" s="77">
        <f>BO20</f>
        <v>0</v>
      </c>
      <c r="DM20" s="10">
        <f>DK20*DH20</f>
        <v>15.363400057361449</v>
      </c>
      <c r="DN20" s="19">
        <f>BR20*DM20</f>
        <v>7.9794580855194738E-2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6.0814224868711353</v>
      </c>
      <c r="DS20" s="10">
        <f>DD20*0.1+DE20*6-DF20*2</f>
        <v>4.2774427412236466</v>
      </c>
      <c r="DT20" s="33">
        <f t="shared" si="25"/>
        <v>10.358865228094782</v>
      </c>
      <c r="DZ20" t="str">
        <v>KC</v>
      </c>
      <c r="EA20" t="str">
        <v>Kansas City Chiefs</v>
      </c>
      <c r="EB20" t="s">
        <v>349</v>
      </c>
      <c r="EC20" t="str">
        <v>Carson Steele</v>
      </c>
      <c r="ED20" s="10">
        <v>10.358865228094782</v>
      </c>
      <c r="EE20">
        <v>0</v>
      </c>
      <c r="EF20">
        <v>0</v>
      </c>
      <c r="EG20">
        <v>0.2510310002900677</v>
      </c>
      <c r="EH20">
        <v>34.412439744012126</v>
      </c>
      <c r="EI20">
        <v>7.9794580855194738E-2</v>
      </c>
      <c r="EJ20">
        <v>15.363400057361449</v>
      </c>
      <c r="EK20">
        <v>0</v>
      </c>
      <c r="EL20">
        <v>0.33499361745898582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9.017510859648319E-3</v>
      </c>
      <c r="V21" s="5">
        <f t="shared" si="6"/>
        <v>5.0790624670761604E-3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3.2791024824204524</v>
      </c>
      <c r="CM21" s="10">
        <f t="shared" si="17"/>
        <v>2.43483854313439</v>
      </c>
      <c r="CN21" s="5">
        <f t="shared" si="18"/>
        <v>5.1962107678925947E-3</v>
      </c>
      <c r="CO21" s="19">
        <f t="shared" si="19"/>
        <v>2.2448150016112369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3.8625712104580665</v>
      </c>
      <c r="DB21" s="5">
        <f t="shared" si="23"/>
        <v>9.0175108596483224E-3</v>
      </c>
      <c r="DC21" s="77">
        <f t="shared" si="5"/>
        <v>3.481420313790256</v>
      </c>
      <c r="DD21" s="10">
        <f>DC21*DA21</f>
        <v>13.447233875550131</v>
      </c>
      <c r="DE21" s="22">
        <f>AX21*DD21</f>
        <v>9.8094543601815118E-2</v>
      </c>
      <c r="DF21" s="19">
        <f>DA21*BJ21</f>
        <v>2.2327001216520613E-2</v>
      </c>
      <c r="DG21" s="13" t="str">
        <f>""</f>
        <v/>
      </c>
      <c r="DH21" s="20">
        <f>V21*$CS$3</f>
        <v>3.2791024824204524</v>
      </c>
      <c r="DI21" s="5">
        <f t="shared" si="24"/>
        <v>5.0790624670761621E-3</v>
      </c>
      <c r="DJ21" s="20">
        <f>CO21</f>
        <v>2.2448150016112369</v>
      </c>
      <c r="DK21" s="77">
        <v>1.3467432950191571</v>
      </c>
      <c r="DL21" s="77">
        <f>BO21</f>
        <v>0</v>
      </c>
      <c r="DM21" s="10">
        <f>DK21*DH21</f>
        <v>4.4161092818804182</v>
      </c>
      <c r="DN21" s="19">
        <f>BR21*DM21</f>
        <v>2.2936432550263352E-2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2.8240445251008586</v>
      </c>
      <c r="DS21" s="10">
        <f>DD21*0.1+DE21*6-DF21*2</f>
        <v>1.8886366467328624</v>
      </c>
      <c r="DT21" s="33">
        <f t="shared" si="25"/>
        <v>4.7126811718337205</v>
      </c>
      <c r="DZ21" t="str">
        <v>KC</v>
      </c>
      <c r="EA21" t="str">
        <v>Kansas City Chiefs</v>
      </c>
      <c r="EB21" t="s">
        <v>349</v>
      </c>
      <c r="EC21" t="str">
        <v>All Other</v>
      </c>
      <c r="ED21" s="10">
        <v>4.7126811718337205</v>
      </c>
      <c r="EE21">
        <v>0</v>
      </c>
      <c r="EF21">
        <v>0</v>
      </c>
      <c r="EG21">
        <v>9.8094543601815118E-2</v>
      </c>
      <c r="EH21">
        <v>13.447233875550131</v>
      </c>
      <c r="EI21">
        <v>2.2936432550263352E-2</v>
      </c>
      <c r="EJ21">
        <v>4.4161092818804182</v>
      </c>
      <c r="EK21">
        <v>0</v>
      </c>
      <c r="EL21">
        <v>2.2327001216520613E-2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KC</v>
      </c>
      <c r="EA22" t="str">
        <v>Kansas City Chiefs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KC</v>
      </c>
      <c r="EA23" t="str">
        <v>Kansas City Chiefs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4.2606516290726815E-2</v>
      </c>
      <c r="H24" s="5">
        <v>0.20993227990970656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3.937766951919898E-2</v>
      </c>
      <c r="R24" s="5">
        <f t="shared" si="1"/>
        <v>0.21235712100950963</v>
      </c>
      <c r="S24" s="5"/>
      <c r="T24" s="5">
        <f t="shared" si="6"/>
        <v>4.698074310886722E-5</v>
      </c>
      <c r="U24" s="5">
        <f t="shared" si="6"/>
        <v>2.7109620012328438E-2</v>
      </c>
      <c r="V24" s="5">
        <f t="shared" si="6"/>
        <v>0.16068004912166109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4.8695652173913047</v>
      </c>
      <c r="AU24" s="13">
        <v>0.13043478260869565</v>
      </c>
      <c r="AV24" s="13">
        <v>0</v>
      </c>
      <c r="AW24" s="13">
        <v>2.6785714285714284E-2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4.9458420724448731</v>
      </c>
      <c r="BI24" s="13">
        <f t="shared" si="13"/>
        <v>0.12364945297885607</v>
      </c>
      <c r="BJ24" s="13">
        <f t="shared" si="14"/>
        <v>9.1264667535853952E-4</v>
      </c>
      <c r="BK24" s="13">
        <f t="shared" si="15"/>
        <v>2.5218253968253966E-2</v>
      </c>
      <c r="BL24" s="55" cm="1">
        <f t="array" ref="BL24:BQ24">_xlfn.XLOOKUP(CR24,Receiving[Player Name],Receiving[[Rep Conv %]:[Yards per Target]],{0,0,0,0,0,0})</f>
        <v>0.65546218487394958</v>
      </c>
      <c r="BM24" s="13">
        <v>11.858974358974359</v>
      </c>
      <c r="BN24" s="13">
        <v>7.5630252100840331E-2</v>
      </c>
      <c r="BO24" s="13">
        <v>0</v>
      </c>
      <c r="BP24" s="13">
        <v>9.7297297297297292E-3</v>
      </c>
      <c r="BQ24" s="13">
        <v>7.7731092436974789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0.65581180288941987</v>
      </c>
      <c r="CG24" s="13">
        <f>IF($CE24=1,BT24,BZ24*BM24+(1-BZ24)*BT24)</f>
        <v>11.934158960940552</v>
      </c>
      <c r="CH24" s="13">
        <f>IF($CE24=1,BU24,CA24*BN24+(1-CA24)*BU24)</f>
        <v>7.3204404232406484E-2</v>
      </c>
      <c r="CI24" s="13">
        <f>IF($CE24=1,BV24,CB24*BO24+(1-CB24)*BV24)</f>
        <v>5.617977528089886E-4</v>
      </c>
      <c r="CJ24" s="13">
        <f>IF($CE24=1,BW24,CC24*BP24+(1-CC24)*BW24)</f>
        <v>9.3749485609858473E-3</v>
      </c>
      <c r="CK24" s="13">
        <f>IF($CE24=1,BX24,CD24*BQ24+(1-CD24)*BX24)</f>
        <v>7.1475529753228058</v>
      </c>
      <c r="CL24" s="56">
        <f>V24*$CS$3</f>
        <v>103.73693006646349</v>
      </c>
      <c r="CM24" s="10">
        <f t="shared" si="17"/>
        <v>68.031903133101082</v>
      </c>
      <c r="CN24" s="5">
        <f t="shared" si="18"/>
        <v>0.14518749451262242</v>
      </c>
      <c r="CO24" s="19">
        <f t="shared" si="19"/>
        <v>62.722449162789744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Xavier Worthy</v>
      </c>
      <c r="CS24" s="10">
        <f>T24*$CS$3</f>
        <v>3.0331320465709487E-2</v>
      </c>
      <c r="CT24" s="18">
        <f>AO24</f>
        <v>0.57777777777777783</v>
      </c>
      <c r="CU24" s="20">
        <f t="shared" si="20"/>
        <v>1.752476293574326E-2</v>
      </c>
      <c r="CV24" s="21">
        <f t="shared" si="21"/>
        <v>11.911111111111111</v>
      </c>
      <c r="CW24" s="10">
        <f t="shared" si="22"/>
        <v>0.36127972821378412</v>
      </c>
      <c r="CX24" s="10">
        <f>CS24*AC24</f>
        <v>4.4751128555964815E-3</v>
      </c>
      <c r="CY24" s="19">
        <f>AA24*CS24</f>
        <v>0</v>
      </c>
      <c r="CZ24" s="13" t="str">
        <f>""</f>
        <v/>
      </c>
      <c r="DA24" s="10">
        <f>$CS$4*U24</f>
        <v>11.612166529751367</v>
      </c>
      <c r="DB24" s="5">
        <f t="shared" si="23"/>
        <v>2.7109620012328448E-2</v>
      </c>
      <c r="DC24" s="77">
        <f t="shared" si="5"/>
        <v>4.9458420724448731</v>
      </c>
      <c r="DD24" s="10">
        <f>DC24*DA24</f>
        <v>57.431941775080489</v>
      </c>
      <c r="DE24" s="22">
        <f>AX24*DD24</f>
        <v>0.44343801557736456</v>
      </c>
      <c r="DF24" s="19">
        <f>DA24*BJ24</f>
        <v>1.0597805177087295E-2</v>
      </c>
      <c r="DG24" s="13" t="str">
        <f>""</f>
        <v/>
      </c>
      <c r="DH24" s="20">
        <f>V24*$CS$3</f>
        <v>103.73693006646349</v>
      </c>
      <c r="DI24" s="5">
        <f t="shared" si="24"/>
        <v>0.16068004912166114</v>
      </c>
      <c r="DJ24" s="20">
        <f>CO24</f>
        <v>62.722449162789744</v>
      </c>
      <c r="DK24" s="77">
        <v>7.1475529753228058</v>
      </c>
      <c r="DL24" s="77">
        <f>BO24</f>
        <v>0</v>
      </c>
      <c r="DM24" s="10">
        <f>DK24*DH24</f>
        <v>741.46520314740496</v>
      </c>
      <c r="DN24" s="19">
        <f>BR24*DM24</f>
        <v>4.5092461416518672</v>
      </c>
      <c r="DO24" s="19">
        <f>DL24*DJ24</f>
        <v>0</v>
      </c>
      <c r="DP24" s="13" t="str">
        <f>""</f>
        <v/>
      </c>
      <c r="DQ24" s="10">
        <f>CW24*(1/25)+CX24*4-CY24</f>
        <v>3.235164055093729E-2</v>
      </c>
      <c r="DR24" s="10">
        <f>DN24*6+DM24*0.1+DJ24*1-DO24*2</f>
        <v>163.92444632744144</v>
      </c>
      <c r="DS24" s="10">
        <f>DD24*0.1+DE24*6-DF24*2</f>
        <v>8.3826266606180617</v>
      </c>
      <c r="DT24" s="33">
        <f t="shared" si="25"/>
        <v>172.33942462861043</v>
      </c>
      <c r="DZ24" t="str">
        <v>KC</v>
      </c>
      <c r="EA24" t="str">
        <v>Kansas City Chiefs</v>
      </c>
      <c r="EB24" t="s">
        <v>350</v>
      </c>
      <c r="EC24" t="str">
        <v>Xavier Worthy</v>
      </c>
      <c r="ED24" s="10">
        <v>172.33942462861043</v>
      </c>
      <c r="EE24">
        <v>4.4751128555964815E-3</v>
      </c>
      <c r="EF24">
        <v>0.36127972821378412</v>
      </c>
      <c r="EG24">
        <v>0.44343801557736456</v>
      </c>
      <c r="EH24">
        <v>57.431941775080489</v>
      </c>
      <c r="EI24">
        <v>4.5092461416518672</v>
      </c>
      <c r="EJ24">
        <v>741.46520314740496</v>
      </c>
      <c r="EK24">
        <v>0</v>
      </c>
      <c r="EL24">
        <v>1.0597805177087295E-2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2.7855153203342618E-3</v>
      </c>
      <c r="H25" s="5">
        <v>0.24019607843137256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3.0921464650048884E-3</v>
      </c>
      <c r="R25" s="5">
        <f t="shared" si="1"/>
        <v>0.23195596670919025</v>
      </c>
      <c r="S25" s="5"/>
      <c r="T25" s="5">
        <f t="shared" si="6"/>
        <v>2.2254036209463417E-5</v>
      </c>
      <c r="U25" s="5">
        <f t="shared" si="6"/>
        <v>2.1287932148416375E-3</v>
      </c>
      <c r="V25" s="5">
        <f t="shared" si="6"/>
        <v>0.17550951881300955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0.75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1.2510919540229883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0.78658536585365857</v>
      </c>
      <c r="BM25" s="13">
        <v>11.534883720930232</v>
      </c>
      <c r="BN25" s="13">
        <v>6.097560975609756E-2</v>
      </c>
      <c r="BO25" s="13">
        <v>7.7519379844961239E-3</v>
      </c>
      <c r="BP25" s="13">
        <v>6.7204301075268818E-3</v>
      </c>
      <c r="BQ25" s="13">
        <v>9.0731707317073162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0.77227544069299359</v>
      </c>
      <c r="CG25" s="13">
        <f>IF($CE25=1,BT25,BZ25*BM25+(1-BZ25)*BT25)</f>
        <v>11.676155582755339</v>
      </c>
      <c r="CH25" s="13">
        <f>IF($CE25=1,BU25,CA25*BN25+(1-CA25)*BU25)</f>
        <v>6.0063568461378898E-2</v>
      </c>
      <c r="CI25" s="13">
        <f>IF($CE25=1,BV25,CB25*BO25+(1-CB25)*BV25)</f>
        <v>7.4796681626546988E-3</v>
      </c>
      <c r="CJ25" s="13">
        <f>IF($CE25=1,BW25,CC25*BP25+(1-CC25)*BW25)</f>
        <v>6.6707787428149151E-3</v>
      </c>
      <c r="CK25" s="13">
        <f>IF($CE25=1,BX25,CD25*BQ25+(1-CD25)*BX25)</f>
        <v>8.3212571673085147</v>
      </c>
      <c r="CL25" s="56">
        <f>V25*$CS$3</f>
        <v>113.31101016354735</v>
      </c>
      <c r="CM25" s="10">
        <f t="shared" si="17"/>
        <v>87.507310309421811</v>
      </c>
      <c r="CN25" s="5">
        <f t="shared" si="18"/>
        <v>0.18675013560192313</v>
      </c>
      <c r="CO25" s="19">
        <f t="shared" si="19"/>
        <v>80.677925641986775</v>
      </c>
      <c r="CP25" s="65"/>
      <c r="CR25" t="str">
        <v>Rashee Rice</v>
      </c>
      <c r="CS25" s="10">
        <f>T25*$CS$3</f>
        <v>1.4367467589020282E-2</v>
      </c>
      <c r="CT25" s="18">
        <f>AO25</f>
        <v>0.4</v>
      </c>
      <c r="CU25" s="20">
        <f t="shared" si="20"/>
        <v>5.7469870356081131E-3</v>
      </c>
      <c r="CV25" s="21">
        <f t="shared" si="21"/>
        <v>5.9</v>
      </c>
      <c r="CW25" s="10">
        <f t="shared" si="22"/>
        <v>8.4768058775219673E-2</v>
      </c>
      <c r="CX25" s="10">
        <f>CS25*AC25</f>
        <v>2.1197903000193859E-3</v>
      </c>
      <c r="CY25" s="19">
        <f>AA25*CS25</f>
        <v>0</v>
      </c>
      <c r="CZ25" s="13" t="str">
        <f>""</f>
        <v/>
      </c>
      <c r="DA25" s="10">
        <f>$CS$4*U25</f>
        <v>0.9118497901078727</v>
      </c>
      <c r="DB25" s="5">
        <f t="shared" si="23"/>
        <v>2.1287932148416383E-3</v>
      </c>
      <c r="DC25" s="77">
        <f t="shared" si="5"/>
        <v>1.2510919540229883</v>
      </c>
      <c r="DD25" s="10">
        <f>DC25*DA25</f>
        <v>1.1408079356815102</v>
      </c>
      <c r="DE25" s="22">
        <f>AX25*DD25</f>
        <v>8.8082971168670643E-3</v>
      </c>
      <c r="DF25" s="19">
        <f>DA25*BJ25</f>
        <v>4.1924128280821721E-4</v>
      </c>
      <c r="DG25" s="13" t="str">
        <f>""</f>
        <v/>
      </c>
      <c r="DH25" s="20">
        <f>V25*$CS$3</f>
        <v>113.31101016354735</v>
      </c>
      <c r="DI25" s="5">
        <f t="shared" si="24"/>
        <v>0.17550951881300961</v>
      </c>
      <c r="DJ25" s="20">
        <f>CO25</f>
        <v>80.677925641986775</v>
      </c>
      <c r="DK25" s="77">
        <v>8.3212571673085147</v>
      </c>
      <c r="DL25" s="77">
        <f>BO25</f>
        <v>7.7519379844961239E-3</v>
      </c>
      <c r="DM25" s="10">
        <f>DK25*DH25</f>
        <v>942.89005545838631</v>
      </c>
      <c r="DN25" s="19">
        <f>BR25*DM25</f>
        <v>5.734218310622988</v>
      </c>
      <c r="DO25" s="19">
        <f>DL25*DJ25</f>
        <v>0.6254102762944711</v>
      </c>
      <c r="DP25" s="13" t="str">
        <f>""</f>
        <v/>
      </c>
      <c r="DQ25" s="10">
        <f>CW25*(1/25)+CX25*4-CY25</f>
        <v>1.1869883551086331E-2</v>
      </c>
      <c r="DR25" s="10">
        <f>DN25*6+DM25*0.1+DJ25*1-DO25*2</f>
        <v>208.1214204989744</v>
      </c>
      <c r="DS25" s="10">
        <f>DD25*0.1+DE25*6-DF25*2</f>
        <v>0.16609209370373698</v>
      </c>
      <c r="DT25" s="33">
        <f t="shared" si="25"/>
        <v>208.29938247622923</v>
      </c>
      <c r="DZ25" t="str">
        <v>KC</v>
      </c>
      <c r="EA25" t="str">
        <v>Kansas City Chiefs</v>
      </c>
      <c r="EB25" t="s">
        <v>350</v>
      </c>
      <c r="EC25" t="str">
        <v>Rashee Rice</v>
      </c>
      <c r="ED25" s="10">
        <v>208.29938247622923</v>
      </c>
      <c r="EE25">
        <v>2.1197903000193859E-3</v>
      </c>
      <c r="EF25">
        <v>8.4768058775219673E-2</v>
      </c>
      <c r="EG25">
        <v>8.8082971168670643E-3</v>
      </c>
      <c r="EH25">
        <v>1.1408079356815102</v>
      </c>
      <c r="EI25">
        <v>5.734218310622988</v>
      </c>
      <c r="EJ25">
        <v>942.89005545838631</v>
      </c>
      <c r="EK25">
        <v>0</v>
      </c>
      <c r="EL25">
        <v>0.62582951757727934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</v>
      </c>
      <c r="J26" s="5">
        <v>0.9</v>
      </c>
      <c r="K26" s="5">
        <v>0.9</v>
      </c>
      <c r="L26" s="5">
        <v>0.9</v>
      </c>
      <c r="M26" s="5"/>
      <c r="N26" s="10">
        <f t="shared" si="0"/>
        <v>1</v>
      </c>
      <c r="O26" s="10"/>
      <c r="P26" s="5">
        <f t="shared" si="1"/>
        <v>2.2381073520305519E-4</v>
      </c>
      <c r="Q26" s="5">
        <f t="shared" si="1"/>
        <v>4.7352713149385406E-3</v>
      </c>
      <c r="R26" s="5">
        <f t="shared" si="1"/>
        <v>0.10512538546149855</v>
      </c>
      <c r="S26" s="5"/>
      <c r="T26" s="5">
        <f t="shared" si="6"/>
        <v>2.2254036209463425E-4</v>
      </c>
      <c r="U26" s="5">
        <f t="shared" si="6"/>
        <v>3.2600051646193506E-3</v>
      </c>
      <c r="V26" s="5">
        <f t="shared" si="6"/>
        <v>7.9543139498160359E-2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1</v>
      </c>
      <c r="CF26" s="56">
        <f>IF($CE26=1,BS26,BY26*BL26+(1-BY26)*BS26)</f>
        <v>0.62562132851333019</v>
      </c>
      <c r="CG26" s="13">
        <f>IF($CE26=1,BT26,BZ26*BM26+(1-BZ26)*BT26)</f>
        <v>12.432827735644638</v>
      </c>
      <c r="CH26" s="13">
        <f>IF($CE26=1,BU26,CA26*BN26+(1-CA26)*BU26)</f>
        <v>4.6091278807049246E-2</v>
      </c>
      <c r="CI26" s="13">
        <f>IF($CE26=1,BV26,CB26*BO26+(1-CB26)*BV26)</f>
        <v>4.6948356807511747E-3</v>
      </c>
      <c r="CJ26" s="13">
        <f>IF($CE26=1,BW26,CC26*BP26+(1-CC26)*BW26)</f>
        <v>5.925667726896431E-3</v>
      </c>
      <c r="CK26" s="13">
        <f>IF($CE26=1,BX26,CD26*BQ26+(1-CD26)*BX26)</f>
        <v>1.598410978692669</v>
      </c>
      <c r="CL26" s="56">
        <f>V26*$CS$3</f>
        <v>51.353986661653487</v>
      </c>
      <c r="CM26" s="10">
        <f t="shared" si="17"/>
        <v>32.128149359719494</v>
      </c>
      <c r="CN26" s="5">
        <f t="shared" si="18"/>
        <v>6.8564971638951727E-2</v>
      </c>
      <c r="CO26" s="19">
        <f t="shared" si="19"/>
        <v>29.620753236418615</v>
      </c>
      <c r="CP26" s="65"/>
      <c r="CR26" t="str">
        <v>Hollywood Brown</v>
      </c>
      <c r="CS26" s="10">
        <f>T26*$CS$3</f>
        <v>0.14367467589020286</v>
      </c>
      <c r="CT26" s="18">
        <f>AO26</f>
        <v>0.45833333333333337</v>
      </c>
      <c r="CU26" s="20">
        <f t="shared" si="20"/>
        <v>6.5850893116342984E-2</v>
      </c>
      <c r="CV26" s="21">
        <f t="shared" si="21"/>
        <v>10.541666666666668</v>
      </c>
      <c r="CW26" s="10">
        <f t="shared" si="22"/>
        <v>1.5145705416758886</v>
      </c>
      <c r="CX26" s="10">
        <f>CS26*AC26</f>
        <v>2.1197903000193863E-2</v>
      </c>
      <c r="CY26" s="19">
        <f>AA26*CS26</f>
        <v>0</v>
      </c>
      <c r="CZ26" s="13" t="str">
        <f>""</f>
        <v/>
      </c>
      <c r="DA26" s="10">
        <f>$CS$4*U26</f>
        <v>1.3963944475132464</v>
      </c>
      <c r="DB26" s="5">
        <f t="shared" si="23"/>
        <v>3.2600051646193519E-3</v>
      </c>
      <c r="DC26" s="77">
        <f t="shared" si="5"/>
        <v>5.9971590909090899</v>
      </c>
      <c r="DD26" s="10">
        <f>DC26*DA26</f>
        <v>8.3743996553990421</v>
      </c>
      <c r="DE26" s="22">
        <f>AX26*DD26</f>
        <v>6.4659613623811035E-2</v>
      </c>
      <c r="DF26" s="19">
        <f>DA26*BJ26</f>
        <v>3.9670296804353595E-3</v>
      </c>
      <c r="DG26" s="13" t="str">
        <f>""</f>
        <v/>
      </c>
      <c r="DH26" s="20">
        <f>V26*$CS$3</f>
        <v>51.353986661653487</v>
      </c>
      <c r="DI26" s="5">
        <f t="shared" si="24"/>
        <v>7.9543139498160387E-2</v>
      </c>
      <c r="DJ26" s="20">
        <f>CO26</f>
        <v>29.620753236418615</v>
      </c>
      <c r="DK26" s="77">
        <v>1.598410978692669</v>
      </c>
      <c r="DL26" s="77">
        <f>BO26</f>
        <v>0</v>
      </c>
      <c r="DM26" s="10">
        <f>DK26*DH26</f>
        <v>82.084776079623822</v>
      </c>
      <c r="DN26" s="19">
        <f>BR26*DM26</f>
        <v>0.49920138970003214</v>
      </c>
      <c r="DO26" s="19">
        <f>DL26*DJ26</f>
        <v>0</v>
      </c>
      <c r="DP26" s="13" t="str">
        <f>""</f>
        <v/>
      </c>
      <c r="DQ26" s="10">
        <f>CW26*(1/25)+CX26*4-CY26</f>
        <v>0.145374433667811</v>
      </c>
      <c r="DR26" s="10">
        <f>DN26*6+DM26*0.1+DJ26*1-DO26*2</f>
        <v>40.824439182581187</v>
      </c>
      <c r="DS26" s="10">
        <f>DD26*0.1+DE26*6-DF26*2</f>
        <v>1.2174635879218998</v>
      </c>
      <c r="DT26" s="33">
        <f t="shared" si="25"/>
        <v>42.187277204170897</v>
      </c>
      <c r="DZ26" t="str">
        <v>KC</v>
      </c>
      <c r="EA26" t="str">
        <v>Kansas City Chiefs</v>
      </c>
      <c r="EB26" t="s">
        <v>350</v>
      </c>
      <c r="EC26" t="str">
        <v>Hollywood Brown</v>
      </c>
      <c r="ED26" s="10">
        <v>42.187277204170897</v>
      </c>
      <c r="EE26">
        <v>2.1197903000193863E-2</v>
      </c>
      <c r="EF26">
        <v>1.5145705416758886</v>
      </c>
      <c r="EG26">
        <v>6.4659613623811035E-2</v>
      </c>
      <c r="EH26">
        <v>8.3743996553990421</v>
      </c>
      <c r="EI26">
        <v>0.49920138970003214</v>
      </c>
      <c r="EJ26">
        <v>82.084776079623822</v>
      </c>
      <c r="EK26">
        <v>0</v>
      </c>
      <c r="EL26">
        <v>3.9670296804353595E-3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0.16979069803483973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4.0626475486120418E-4</v>
      </c>
      <c r="R27" s="5">
        <f t="shared" si="1"/>
        <v>0.15882676692727182</v>
      </c>
      <c r="S27" s="5"/>
      <c r="T27" s="5">
        <f t="shared" si="6"/>
        <v>1.8545030174552848E-5</v>
      </c>
      <c r="U27" s="5">
        <f t="shared" si="6"/>
        <v>2.7969362491904644E-4</v>
      </c>
      <c r="V27" s="5">
        <f t="shared" si="6"/>
        <v>0.12017629825828079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3</v>
      </c>
      <c r="AU27" s="13">
        <v>0.33333333333333331</v>
      </c>
      <c r="AV27" s="13">
        <v>0</v>
      </c>
      <c r="AW27" s="13">
        <v>0.1111111111111111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3.282450331125828</v>
      </c>
      <c r="BI27" s="13">
        <f t="shared" si="13"/>
        <v>0.3033112582781457</v>
      </c>
      <c r="BJ27" s="13">
        <f t="shared" si="14"/>
        <v>6.6225165562913896E-4</v>
      </c>
      <c r="BK27" s="13">
        <f t="shared" si="15"/>
        <v>0.10056850483229107</v>
      </c>
      <c r="BL27" s="55" cm="1">
        <f t="array" ref="BL27:BQ27">_xlfn.XLOOKUP(CR27,Receiving[Player Name],Receiving[[Rep Conv %]:[Yards per Target]],{0,0,0,0,0,0})</f>
        <v>0.71733333333333338</v>
      </c>
      <c r="BM27" s="13">
        <v>10.156133828996282</v>
      </c>
      <c r="BN27" s="13">
        <v>4.2666666666666665E-2</v>
      </c>
      <c r="BO27" s="13">
        <v>1.1152416356877323E-2</v>
      </c>
      <c r="BP27" s="13">
        <v>5.8565153733528552E-3</v>
      </c>
      <c r="BQ27" s="13">
        <v>7.285333333333333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0.70670562685093785</v>
      </c>
      <c r="CG27" s="13">
        <f>IF($CE27=1,BT27,BZ27*BM27+(1-BZ27)*BT27)</f>
        <v>10.363331431557073</v>
      </c>
      <c r="CH27" s="13">
        <f>IF($CE27=1,BU27,CA27*BN27+(1-CA27)*BU27)</f>
        <v>4.2842250740375121E-2</v>
      </c>
      <c r="CI27" s="13">
        <f>IF($CE27=1,BV27,CB27*BO27+(1-CB27)*BV27)</f>
        <v>1.0715688453015114E-2</v>
      </c>
      <c r="CJ27" s="13">
        <f>IF($CE27=1,BW27,CC27*BP27+(1-CC27)*BW27)</f>
        <v>5.8653784478655858E-3</v>
      </c>
      <c r="CK27" s="13">
        <f>IF($CE27=1,BX27,CD27*BQ27+(1-CD27)*BX27)</f>
        <v>6.7204510500807757</v>
      </c>
      <c r="CL27" s="56">
        <f>V27*$CS$3</f>
        <v>77.587231994349111</v>
      </c>
      <c r="CM27" s="10">
        <f t="shared" si="17"/>
        <v>54.831333422195627</v>
      </c>
      <c r="CN27" s="5">
        <f t="shared" si="18"/>
        <v>0.11701604032419666</v>
      </c>
      <c r="CO27" s="19">
        <f t="shared" si="19"/>
        <v>50.55209930513189</v>
      </c>
      <c r="CP27" s="65"/>
      <c r="CR27" t="str">
        <v>JuJu Smith-Schuster</v>
      </c>
      <c r="CS27" s="10">
        <f>T27*$CS$3</f>
        <v>1.1972889657516902E-2</v>
      </c>
      <c r="CT27" s="18">
        <f>AO27</f>
        <v>0.58823529411764708</v>
      </c>
      <c r="CU27" s="20">
        <f t="shared" si="20"/>
        <v>7.04287626912759E-3</v>
      </c>
      <c r="CV27" s="21">
        <f t="shared" si="21"/>
        <v>7.2352941176470598</v>
      </c>
      <c r="CW27" s="10">
        <f t="shared" si="22"/>
        <v>8.6627378110269368E-2</v>
      </c>
      <c r="CX27" s="10">
        <f>CS27*AC27</f>
        <v>1.7664919166828217E-3</v>
      </c>
      <c r="CY27" s="19">
        <f>AA27*CS27</f>
        <v>0</v>
      </c>
      <c r="CZ27" s="13" t="str">
        <f>""</f>
        <v/>
      </c>
      <c r="DA27" s="10">
        <f>$CS$4*U27</f>
        <v>0.1198042963491478</v>
      </c>
      <c r="DB27" s="5">
        <f t="shared" si="23"/>
        <v>2.7969362491904654E-4</v>
      </c>
      <c r="DC27" s="77">
        <f t="shared" si="5"/>
        <v>3.282450331125828</v>
      </c>
      <c r="DD27" s="10">
        <f>DC27*DA27</f>
        <v>0.393251652221557</v>
      </c>
      <c r="DE27" s="22">
        <f>AX27*DD27</f>
        <v>3.0363370433578334E-3</v>
      </c>
      <c r="DF27" s="19">
        <f>DA27*BJ27</f>
        <v>7.9340593608707134E-5</v>
      </c>
      <c r="DG27" s="13" t="str">
        <f>""</f>
        <v/>
      </c>
      <c r="DH27" s="20">
        <f>V27*$CS$3</f>
        <v>77.587231994349111</v>
      </c>
      <c r="DI27" s="5">
        <f t="shared" si="24"/>
        <v>0.12017629825828081</v>
      </c>
      <c r="DJ27" s="20">
        <f>CO27</f>
        <v>50.55209930513189</v>
      </c>
      <c r="DK27" s="77">
        <v>6.7204510500807757</v>
      </c>
      <c r="DL27" s="77">
        <f>BO27</f>
        <v>1.1152416356877323E-2</v>
      </c>
      <c r="DM27" s="10">
        <f>DK27*DH27</f>
        <v>521.42119472928425</v>
      </c>
      <c r="DN27" s="19">
        <f>BR27*DM27</f>
        <v>3.1710409342582522</v>
      </c>
      <c r="DO27" s="19">
        <f>DL27*DJ27</f>
        <v>0.56377805916503965</v>
      </c>
      <c r="DP27" s="13" t="str">
        <f>""</f>
        <v/>
      </c>
      <c r="DQ27" s="10">
        <f>CW27*(1/25)+CX27*4-CY27</f>
        <v>1.0531062791142062E-2</v>
      </c>
      <c r="DR27" s="10">
        <f>DN27*6+DM27*0.1+DJ27*1-DO27*2</f>
        <v>120.59290826527975</v>
      </c>
      <c r="DS27" s="10">
        <f>DD27*0.1+DE27*6-DF27*2</f>
        <v>5.7384506295085291E-2</v>
      </c>
      <c r="DT27" s="33">
        <f t="shared" si="25"/>
        <v>120.66082383436597</v>
      </c>
      <c r="DZ27" t="str">
        <v>KC</v>
      </c>
      <c r="EA27" t="str">
        <v>Kansas City Chiefs</v>
      </c>
      <c r="EB27" t="s">
        <v>350</v>
      </c>
      <c r="EC27" t="str">
        <v>JuJu Smith-Schuster</v>
      </c>
      <c r="ED27" s="10">
        <v>120.66082383436597</v>
      </c>
      <c r="EE27">
        <v>1.7664919166828217E-3</v>
      </c>
      <c r="EF27">
        <v>8.6627378110269368E-2</v>
      </c>
      <c r="EG27">
        <v>3.0363370433578334E-3</v>
      </c>
      <c r="EH27">
        <v>0.393251652221557</v>
      </c>
      <c r="EI27">
        <v>3.1710409342582522</v>
      </c>
      <c r="EJ27">
        <v>521.42119472928425</v>
      </c>
      <c r="EK27">
        <v>0</v>
      </c>
      <c r="EL27">
        <v>0.56385739975864835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5.3905424286778115E-5</v>
      </c>
      <c r="U28" s="5">
        <f t="shared" si="6"/>
        <v>9.935906439722665E-4</v>
      </c>
      <c r="V28" s="5">
        <f t="shared" si="6"/>
        <v>1.4125341611657847E-2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9.1194867249758556</v>
      </c>
      <c r="CM28" s="10">
        <f t="shared" si="17"/>
        <v>5.2545699152733985</v>
      </c>
      <c r="CN28" s="5">
        <f t="shared" si="18"/>
        <v>1.1213824773465107E-2</v>
      </c>
      <c r="CO28" s="19">
        <f t="shared" si="19"/>
        <v>4.8444844139999139</v>
      </c>
      <c r="CP28" s="65"/>
      <c r="CR28" t="str">
        <v>All Other</v>
      </c>
      <c r="CS28" s="10">
        <f>T28*$CS$3</f>
        <v>3.4801976101006146E-2</v>
      </c>
      <c r="CT28" s="18">
        <f>AO28</f>
        <v>0.375</v>
      </c>
      <c r="CU28" s="20">
        <f t="shared" si="20"/>
        <v>1.3050741037877305E-2</v>
      </c>
      <c r="CV28" s="21">
        <f t="shared" si="21"/>
        <v>9.75</v>
      </c>
      <c r="CW28" s="10">
        <f t="shared" si="22"/>
        <v>0.33931926698480991</v>
      </c>
      <c r="CX28" s="10">
        <f>CS28*AC28</f>
        <v>5.134717785394349E-3</v>
      </c>
      <c r="CY28" s="19">
        <f>AA28*CS28</f>
        <v>0</v>
      </c>
      <c r="CZ28" s="13" t="str">
        <f>""</f>
        <v/>
      </c>
      <c r="DA28" s="10">
        <f>$CS$4*U28</f>
        <v>0.42559578536925002</v>
      </c>
      <c r="DB28" s="5">
        <f t="shared" si="23"/>
        <v>9.9359064397226693E-4</v>
      </c>
      <c r="DC28" s="77">
        <f t="shared" si="5"/>
        <v>6.1091954022988508</v>
      </c>
      <c r="DD28" s="10">
        <f>DC28*DA28</f>
        <v>2.6000478152155906</v>
      </c>
      <c r="DE28" s="22">
        <f>AX28*DD28</f>
        <v>2.0075240501196651E-2</v>
      </c>
      <c r="DF28" s="19">
        <f>DA28*BJ28</f>
        <v>2.4459527894784483E-3</v>
      </c>
      <c r="DG28" s="13" t="str">
        <f>""</f>
        <v/>
      </c>
      <c r="DH28" s="20">
        <f>V28*$CS$3</f>
        <v>9.1194867249758556</v>
      </c>
      <c r="DI28" s="5">
        <f t="shared" si="24"/>
        <v>1.4125341611657852E-2</v>
      </c>
      <c r="DJ28" s="20">
        <f>CO28</f>
        <v>4.8444844139999139</v>
      </c>
      <c r="DK28" s="77">
        <v>1.7355343771272975</v>
      </c>
      <c r="DL28" s="77">
        <f>BO28</f>
        <v>0</v>
      </c>
      <c r="DM28" s="10">
        <f>DK28*DH28</f>
        <v>15.827182712951631</v>
      </c>
      <c r="DN28" s="19">
        <f>BR28*DM28</f>
        <v>9.6253556173165444E-2</v>
      </c>
      <c r="DO28" s="19">
        <f>DL28*DJ28</f>
        <v>0</v>
      </c>
      <c r="DP28" s="13" t="str">
        <f>""</f>
        <v/>
      </c>
      <c r="DQ28" s="10">
        <f>CW28*(1/25)+CX28*4-CY28</f>
        <v>3.411164182096979E-2</v>
      </c>
      <c r="DR28" s="10">
        <f>DN28*6+DM28*0.1+DJ28*1-DO28*2</f>
        <v>7.0047240223340701</v>
      </c>
      <c r="DS28" s="10">
        <f>DD28*0.1+DE28*6-DF28*2</f>
        <v>0.37556431894978209</v>
      </c>
      <c r="DT28" s="33">
        <f t="shared" si="25"/>
        <v>7.414399983104822</v>
      </c>
      <c r="DZ28" t="str">
        <v>KC</v>
      </c>
      <c r="EA28" t="str">
        <v>Kansas City Chiefs</v>
      </c>
      <c r="EB28" t="s">
        <v>350</v>
      </c>
      <c r="EC28" t="str">
        <v>All Other</v>
      </c>
      <c r="ED28" s="10">
        <v>7.414399983104822</v>
      </c>
      <c r="EE28">
        <v>5.134717785394349E-3</v>
      </c>
      <c r="EF28">
        <v>0.33931926698480991</v>
      </c>
      <c r="EG28">
        <v>2.0075240501196651E-2</v>
      </c>
      <c r="EH28">
        <v>2.6000478152155906</v>
      </c>
      <c r="EI28">
        <v>9.6253556173165444E-2</v>
      </c>
      <c r="EJ28">
        <v>15.827182712951631</v>
      </c>
      <c r="EK28">
        <v>0</v>
      </c>
      <c r="EL28">
        <v>2.4459527894784483E-3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KC</v>
      </c>
      <c r="EA29" t="str">
        <v>Kansas City Chiefs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KC</v>
      </c>
      <c r="EA30" t="str">
        <v>Kansas City Chiefs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6.420545746388443E-4</v>
      </c>
      <c r="G31" s="5">
        <v>2.1957169964760097E-3</v>
      </c>
      <c r="H31" s="5">
        <v>0.28947981557884217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5.8282268906836117E-4</v>
      </c>
      <c r="Q31" s="5">
        <f t="shared" si="1"/>
        <v>2.2519210410222729E-3</v>
      </c>
      <c r="R31" s="5">
        <f t="shared" si="1"/>
        <v>0.27466889444271214</v>
      </c>
      <c r="S31" s="5"/>
      <c r="T31" s="5">
        <f t="shared" si="6"/>
        <v>5.7951452661360542E-4</v>
      </c>
      <c r="U31" s="5">
        <f t="shared" si="6"/>
        <v>1.5503386682169187E-3</v>
      </c>
      <c r="V31" s="5">
        <f t="shared" si="6"/>
        <v>0.20782826232265111</v>
      </c>
      <c r="X31" s="5" cm="1">
        <f t="array" ref="X31:AB31">_xlfn.XLOOKUP(CR31,passingRates[Player Name],passingRates[[Comp. %]:[Yds per Att]],{0,0,0,0,0})</f>
        <v>0.66666666666666663</v>
      </c>
      <c r="Y31" s="13">
        <v>3</v>
      </c>
      <c r="Z31" s="13">
        <v>0.5</v>
      </c>
      <c r="AA31" s="13">
        <v>0</v>
      </c>
      <c r="AB31" s="13">
        <v>2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0</v>
      </c>
      <c r="AO31" s="53">
        <f t="shared" si="9"/>
        <v>0.65263157894736834</v>
      </c>
      <c r="AP31" s="52">
        <f>IF($AN31,AE31,Y31*AJ31+(1-AJ31)*AE31)</f>
        <v>4.0599999999999996</v>
      </c>
      <c r="AQ31" s="52">
        <f>IF($AN31,AF31,Z31*AK31+(1-AK31)*AF31)</f>
        <v>0.46</v>
      </c>
      <c r="AR31" s="52">
        <f>IF($AN31,AG31,AA31*AL31+(1-AL31)*AG31)</f>
        <v>5.2631578947368411E-3</v>
      </c>
      <c r="AS31" s="52">
        <f>IF($AN31,AH31,AB31*AM31+(1-AM31)*AH31)</f>
        <v>2.5157894736842104</v>
      </c>
      <c r="AT31" s="56" cm="1">
        <f t="array" ref="AT31:AW31">_xlfn.XLOOKUP(CR31,rushingRates[player_display_name],rushingRates[[Yards per Carry]:[TD per Yard]],{0,0,0,0})</f>
        <v>2.3333333333333335</v>
      </c>
      <c r="AU31" s="13">
        <v>0.16666666666666666</v>
      </c>
      <c r="AV31" s="13">
        <v>0</v>
      </c>
      <c r="AW31" s="13">
        <v>7.1428571428571425E-2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2.5360975609756098</v>
      </c>
      <c r="BI31" s="13">
        <f t="shared" si="13"/>
        <v>0.15926829268292683</v>
      </c>
      <c r="BJ31" s="13">
        <f t="shared" si="14"/>
        <v>9.7560975609756076E-4</v>
      </c>
      <c r="BK31" s="13">
        <f t="shared" si="15"/>
        <v>6.6410993927772444E-2</v>
      </c>
      <c r="BL31" s="55" cm="1">
        <f t="array" ref="BL31:BQ31">_xlfn.XLOOKUP(CR31,Receiving[Player Name],Receiving[[Rep Conv %]:[Yards per Target]],{0,0,0,0,0,0})</f>
        <v>0.74343675417661093</v>
      </c>
      <c r="BM31" s="13">
        <v>11.447833065810594</v>
      </c>
      <c r="BN31" s="13">
        <v>6.4439140811455853E-2</v>
      </c>
      <c r="BO31" s="13">
        <v>8.0256821829855531E-3</v>
      </c>
      <c r="BP31" s="13">
        <v>7.5715086932136846E-3</v>
      </c>
      <c r="BQ31" s="13">
        <v>8.5107398568019086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0.7386663314471219</v>
      </c>
      <c r="CG31" s="13">
        <f>IF($CE31=1,BT31,BZ31*BM31+(1-BZ31)*BT31)</f>
        <v>11.370002186179546</v>
      </c>
      <c r="CH31" s="13">
        <f>IF($CE31=1,BU31,CA31*BN31+(1-CA31)*BU31)</f>
        <v>6.3035549310955424E-2</v>
      </c>
      <c r="CI31" s="13">
        <f>IF($CE31=1,BV31,CB31*BO31+(1-CB31)*BV31)</f>
        <v>7.9113535203498807E-3</v>
      </c>
      <c r="CJ31" s="13">
        <f>IF($CE31=1,BW31,CC31*BP31+(1-CC31)*BW31)</f>
        <v>7.4933596911474516E-3</v>
      </c>
      <c r="CK31" s="13">
        <f>IF($CE31=1,BX31,CD31*BQ31+(1-CD31)*BX31)</f>
        <v>7.8033992688517353</v>
      </c>
      <c r="CL31" s="56">
        <f>V31*$CS$3</f>
        <v>134.17637119388382</v>
      </c>
      <c r="CM31" s="10">
        <f t="shared" si="17"/>
        <v>99.111567876673448</v>
      </c>
      <c r="CN31" s="5">
        <f t="shared" si="18"/>
        <v>0.21151488573058247</v>
      </c>
      <c r="CO31" s="19">
        <f t="shared" si="19"/>
        <v>91.376545286800493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Travis Kelce</v>
      </c>
      <c r="CS31" s="10">
        <f>T31*$CS$3</f>
        <v>0.37414139619970382</v>
      </c>
      <c r="CT31" s="18">
        <f>AO31</f>
        <v>0.65263157894736834</v>
      </c>
      <c r="CU31" s="20">
        <f t="shared" si="20"/>
        <v>0.24417649015138562</v>
      </c>
      <c r="CV31" s="21">
        <f t="shared" si="21"/>
        <v>2.5157894736842104</v>
      </c>
      <c r="CW31" s="10">
        <f t="shared" si="22"/>
        <v>0.94126098622872856</v>
      </c>
      <c r="CX31" s="10">
        <f>CS31*AC31</f>
        <v>1.7006427099986537E-2</v>
      </c>
      <c r="CY31" s="19">
        <f>AA31*CS31</f>
        <v>0</v>
      </c>
      <c r="CZ31" s="13" t="str">
        <f>""</f>
        <v/>
      </c>
      <c r="DA31" s="10">
        <f>$CS$4*U31</f>
        <v>0.66407388907187992</v>
      </c>
      <c r="DB31" s="5">
        <f t="shared" si="23"/>
        <v>1.5503386682169191E-3</v>
      </c>
      <c r="DC31" s="77">
        <f t="shared" si="5"/>
        <v>2.5360975609756098</v>
      </c>
      <c r="DD31" s="10">
        <f>DC31*DA31</f>
        <v>1.6841561703827823</v>
      </c>
      <c r="DE31" s="22">
        <f>AX31*DD31</f>
        <v>3.6716200870904256E-2</v>
      </c>
      <c r="DF31" s="19">
        <f>DA31*BJ31</f>
        <v>6.4787696494817543E-4</v>
      </c>
      <c r="DG31" s="13" t="str">
        <f>""</f>
        <v/>
      </c>
      <c r="DH31" s="20">
        <f>V31*$CS$3</f>
        <v>134.17637119388382</v>
      </c>
      <c r="DI31" s="5">
        <f t="shared" si="24"/>
        <v>0.20782826232265117</v>
      </c>
      <c r="DJ31" s="20">
        <f>CO31</f>
        <v>91.376545286800493</v>
      </c>
      <c r="DK31" s="77">
        <v>7.8033992688517353</v>
      </c>
      <c r="DL31" s="77">
        <f>BO31</f>
        <v>8.0256821829855531E-3</v>
      </c>
      <c r="DM31" s="10">
        <f>DK31*DH31</f>
        <v>1047.0317968715322</v>
      </c>
      <c r="DN31" s="19">
        <f>BR31*DM31</f>
        <v>7.5807967325243544</v>
      </c>
      <c r="DO31" s="19">
        <f>DL31*DJ31</f>
        <v>0.73335911145104726</v>
      </c>
      <c r="DP31" s="13" t="str">
        <f>""</f>
        <v/>
      </c>
      <c r="DQ31" s="10">
        <f>CW31*(1/25)+CX31*4-CY31</f>
        <v>0.10567614784909529</v>
      </c>
      <c r="DR31" s="10">
        <f>DN31*6+DM31*0.1+DJ31*1-DO31*2</f>
        <v>240.09778714619773</v>
      </c>
      <c r="DS31" s="10">
        <f>DD31*0.1+DE31*6-DF31*2</f>
        <v>0.3874170683338074</v>
      </c>
      <c r="DT31" s="33">
        <f t="shared" si="25"/>
        <v>240.59088036238063</v>
      </c>
      <c r="DZ31" t="str">
        <v>KC</v>
      </c>
      <c r="EA31" t="str">
        <v>Kansas City Chiefs</v>
      </c>
      <c r="EB31" t="s">
        <v>351</v>
      </c>
      <c r="EC31" t="str">
        <v>Travis Kelce</v>
      </c>
      <c r="ED31" s="10">
        <v>240.59088036238063</v>
      </c>
      <c r="EE31">
        <v>1.7006427099986537E-2</v>
      </c>
      <c r="EF31">
        <v>0.94126098622872856</v>
      </c>
      <c r="EG31">
        <v>3.6716200870904256E-2</v>
      </c>
      <c r="EH31">
        <v>1.6841561703827823</v>
      </c>
      <c r="EI31">
        <v>7.5807967325243544</v>
      </c>
      <c r="EJ31">
        <v>1047.0317968715322</v>
      </c>
      <c r="EK31">
        <v>0</v>
      </c>
      <c r="EL31">
        <v>0.73400698841599543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7.4492099322799099E-2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2.4867859467006124E-6</v>
      </c>
      <c r="Q32" s="5">
        <f t="shared" si="1"/>
        <v>4.9774158708160785E-5</v>
      </c>
      <c r="R32" s="5">
        <f t="shared" si="1"/>
        <v>7.2233841264132057E-2</v>
      </c>
      <c r="S32" s="5"/>
      <c r="T32" s="5">
        <f t="shared" si="6"/>
        <v>2.4726706899403797E-6</v>
      </c>
      <c r="U32" s="5">
        <f t="shared" si="6"/>
        <v>3.4267099741737482E-5</v>
      </c>
      <c r="V32" s="5">
        <f t="shared" si="6"/>
        <v>5.4655747390958707E-2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-0.5</v>
      </c>
      <c r="AU32" s="13">
        <v>0.25</v>
      </c>
      <c r="AV32" s="13">
        <v>0</v>
      </c>
      <c r="AW32" s="13">
        <v>-0.5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0</v>
      </c>
      <c r="BH32" s="13">
        <f t="shared" si="12"/>
        <v>-0.24189189189189195</v>
      </c>
      <c r="BI32" s="13">
        <f t="shared" si="13"/>
        <v>0.23040540540540541</v>
      </c>
      <c r="BJ32" s="13">
        <f t="shared" si="14"/>
        <v>2.7027027027027024E-3</v>
      </c>
      <c r="BK32" s="13">
        <f t="shared" si="15"/>
        <v>-0.44740259740259741</v>
      </c>
      <c r="BL32" s="55" cm="1">
        <f t="array" ref="BL32:BQ32">_xlfn.XLOOKUP(CR32,Receiving[Player Name],Receiving[[Rep Conv %]:[Yards per Target]],{0,0,0,0,0,0})</f>
        <v>0.76433121019108285</v>
      </c>
      <c r="BM32" s="13">
        <v>10.074999999999999</v>
      </c>
      <c r="BN32" s="13">
        <v>5.7324840764331211E-2</v>
      </c>
      <c r="BO32" s="13">
        <v>0</v>
      </c>
      <c r="BP32" s="13">
        <v>7.4441687344913151E-3</v>
      </c>
      <c r="BQ32" s="13">
        <v>7.7006369426751595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0.75888870916739892</v>
      </c>
      <c r="CG32" s="13">
        <f>IF($CE32=1,BT32,BZ32*BM32+(1-BZ32)*BT32)</f>
        <v>10.069884788913953</v>
      </c>
      <c r="CH32" s="13">
        <f>IF($CE32=1,BU32,CA32*BN32+(1-CA32)*BU32)</f>
        <v>5.678567629439546E-2</v>
      </c>
      <c r="CI32" s="13">
        <f>IF($CE32=1,BV32,CB32*BO32+(1-CB32)*BV32)</f>
        <v>6.1231066709635821E-4</v>
      </c>
      <c r="CJ32" s="13">
        <f>IF($CE32=1,BW32,CC32*BP32+(1-CC32)*BW32)</f>
        <v>7.4295615318240773E-3</v>
      </c>
      <c r="CK32" s="13">
        <f>IF($CE32=1,BX32,CD32*BQ32+(1-CD32)*BX32)</f>
        <v>7.0714369287170218</v>
      </c>
      <c r="CL32" s="56">
        <f>V32*$CS$3</f>
        <v>35.286393524395777</v>
      </c>
      <c r="CM32" s="10">
        <f t="shared" si="17"/>
        <v>26.778445632901576</v>
      </c>
      <c r="CN32" s="5">
        <f t="shared" si="18"/>
        <v>5.7148120945212696E-2</v>
      </c>
      <c r="CO32" s="19">
        <f t="shared" si="19"/>
        <v>24.688559595078857</v>
      </c>
      <c r="CP32" s="65"/>
      <c r="CR32" t="str">
        <v>Noah Gray</v>
      </c>
      <c r="CS32" s="10">
        <f>T32*$CS$3</f>
        <v>1.5963852876689202E-3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7.2562967621314563E-5</v>
      </c>
      <c r="CY32" s="19">
        <f>AA32*CS32</f>
        <v>0</v>
      </c>
      <c r="CZ32" s="13" t="str">
        <f>""</f>
        <v/>
      </c>
      <c r="DA32" s="10">
        <f>$CS$4*U32</f>
        <v>1.4678009817610825E-2</v>
      </c>
      <c r="DB32" s="5">
        <f t="shared" si="23"/>
        <v>3.4267099741737495E-5</v>
      </c>
      <c r="DC32" s="77">
        <f t="shared" si="5"/>
        <v>-0.24189189189189195</v>
      </c>
      <c r="DD32" s="10">
        <f>DC32*DA32</f>
        <v>-3.5504915639896465E-3</v>
      </c>
      <c r="DE32" s="22">
        <f>AX32*DD32</f>
        <v>-7.7404081489821679E-5</v>
      </c>
      <c r="DF32" s="19">
        <f>DA32*BJ32</f>
        <v>3.9670296804353574E-5</v>
      </c>
      <c r="DG32" s="13" t="str">
        <f>""</f>
        <v/>
      </c>
      <c r="DH32" s="20">
        <f>V32*$CS$3</f>
        <v>35.286393524395777</v>
      </c>
      <c r="DI32" s="5">
        <f t="shared" si="24"/>
        <v>5.4655747390958728E-2</v>
      </c>
      <c r="DJ32" s="20">
        <f>CO32</f>
        <v>24.688559595078857</v>
      </c>
      <c r="DK32" s="77">
        <v>7.0714369287170218</v>
      </c>
      <c r="DL32" s="77">
        <f>BO32</f>
        <v>0</v>
      </c>
      <c r="DM32" s="10">
        <f>DK32*DH32</f>
        <v>249.52550624965349</v>
      </c>
      <c r="DN32" s="19">
        <f>BR32*DM32</f>
        <v>1.8066329485989361</v>
      </c>
      <c r="DO32" s="19">
        <f>DL32*DJ32</f>
        <v>0</v>
      </c>
      <c r="DP32" s="13" t="str">
        <f>""</f>
        <v/>
      </c>
      <c r="DQ32" s="10">
        <f>CW32*(1/25)+CX32*4-CY32</f>
        <v>2.9025187048525825E-4</v>
      </c>
      <c r="DR32" s="10">
        <f>DN32*6+DM32*0.1+DJ32*1-DO32*2</f>
        <v>60.480907911637829</v>
      </c>
      <c r="DS32" s="10">
        <f>DD32*0.1+DE32*6-DF32*2</f>
        <v>-8.9881423894660182E-4</v>
      </c>
      <c r="DT32" s="33">
        <f t="shared" si="25"/>
        <v>60.480299349269373</v>
      </c>
      <c r="DZ32" t="str">
        <v>KC</v>
      </c>
      <c r="EA32" t="str">
        <v>Kansas City Chiefs</v>
      </c>
      <c r="EB32" t="s">
        <v>351</v>
      </c>
      <c r="EC32" t="str">
        <v>Noah Gray</v>
      </c>
      <c r="ED32" s="10">
        <v>60.480299349269373</v>
      </c>
      <c r="EE32">
        <v>7.2562967621314563E-5</v>
      </c>
      <c r="EF32">
        <v>0</v>
      </c>
      <c r="EG32">
        <v>-7.7404081489821679E-5</v>
      </c>
      <c r="EH32">
        <v>-3.5504915639896465E-3</v>
      </c>
      <c r="EI32">
        <v>1.8066329485989361</v>
      </c>
      <c r="EJ32">
        <v>249.52550624965349</v>
      </c>
      <c r="EK32">
        <v>0</v>
      </c>
      <c r="EL32">
        <v>3.9670296804353574E-5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1.0516145692320486E-4</v>
      </c>
      <c r="V33" s="5">
        <f t="shared" si="6"/>
        <v>1.6668544719991157E-2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1</v>
      </c>
      <c r="BM33" s="13">
        <v>7</v>
      </c>
      <c r="BN33" s="13">
        <v>0</v>
      </c>
      <c r="BO33" s="13">
        <v>0</v>
      </c>
      <c r="BP33" s="13">
        <v>0</v>
      </c>
      <c r="BQ33" s="13">
        <v>7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10.761408571752408</v>
      </c>
      <c r="CM33" s="10">
        <f t="shared" si="17"/>
        <v>7.4796879833715968</v>
      </c>
      <c r="CN33" s="5">
        <f t="shared" si="18"/>
        <v>1.5962469195037358E-2</v>
      </c>
      <c r="CO33" s="19">
        <f t="shared" si="19"/>
        <v>6.8959462793903672</v>
      </c>
      <c r="CP33" s="65"/>
      <c r="CR33" t="str">
        <v>Jared Wiley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4.5044982177846658E-2</v>
      </c>
      <c r="DB33" s="5">
        <f t="shared" si="23"/>
        <v>1.051614569232049E-4</v>
      </c>
      <c r="DC33" s="77">
        <f t="shared" si="5"/>
        <v>4.7272727272727275</v>
      </c>
      <c r="DD33" s="10">
        <f>DC33*DA33</f>
        <v>0.21293991574982057</v>
      </c>
      <c r="DE33" s="22">
        <f>AX33*DD33</f>
        <v>4.6422920021287895E-3</v>
      </c>
      <c r="DF33" s="19">
        <f>DA33*BJ33</f>
        <v>0</v>
      </c>
      <c r="DG33" s="13" t="str">
        <f>""</f>
        <v/>
      </c>
      <c r="DH33" s="20">
        <f>V33*$CS$3</f>
        <v>10.761408571752408</v>
      </c>
      <c r="DI33" s="5">
        <f t="shared" si="24"/>
        <v>1.6668544719991161E-2</v>
      </c>
      <c r="DJ33" s="20">
        <f>CO33</f>
        <v>6.8959462793903672</v>
      </c>
      <c r="DK33" s="77">
        <v>1.4387510008006406</v>
      </c>
      <c r="DL33" s="77">
        <f>BO33</f>
        <v>0</v>
      </c>
      <c r="DM33" s="10">
        <f>DK33*DH33</f>
        <v>15.482987352633369</v>
      </c>
      <c r="DN33" s="19">
        <f>BR33*DM33</f>
        <v>0.11210106539578218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9.1168514070283972</v>
      </c>
      <c r="DS33" s="10">
        <f>DD33*0.1+DE33*6-DF33*2</f>
        <v>4.9147743587754797E-2</v>
      </c>
      <c r="DT33" s="33">
        <f t="shared" si="25"/>
        <v>9.1659991506161518</v>
      </c>
      <c r="DZ33" t="str">
        <v>KC</v>
      </c>
      <c r="EA33" t="str">
        <v>Kansas City Chiefs</v>
      </c>
      <c r="EB33" t="s">
        <v>351</v>
      </c>
      <c r="EC33" t="str">
        <v>Jared Wiley</v>
      </c>
      <c r="ED33" s="10">
        <v>9.1659991506161518</v>
      </c>
      <c r="EE33">
        <v>0</v>
      </c>
      <c r="EF33">
        <v>0</v>
      </c>
      <c r="EG33">
        <v>4.6422920021287895E-3</v>
      </c>
      <c r="EH33">
        <v>0.21293991574982057</v>
      </c>
      <c r="EI33">
        <v>0.11210106539578218</v>
      </c>
      <c r="EJ33">
        <v>15.482987352633369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8.8315157885516582E-2</v>
      </c>
      <c r="J34" s="5">
        <v>0</v>
      </c>
      <c r="K34" s="5">
        <v>0</v>
      </c>
      <c r="L34" s="5">
        <v>0</v>
      </c>
      <c r="M34" s="5"/>
      <c r="N34" s="10">
        <f t="shared" si="0"/>
        <v>0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4.2337729410640914E-5</v>
      </c>
      <c r="V34" s="5">
        <f t="shared" si="6"/>
        <v>6.4356121729409101E-3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0.75221238938053092</v>
      </c>
      <c r="BM34" s="13">
        <v>9.764705882352942</v>
      </c>
      <c r="BN34" s="13">
        <v>2.6548672566371681E-2</v>
      </c>
      <c r="BO34" s="13">
        <v>1.1764705882352941E-2</v>
      </c>
      <c r="BP34" s="13">
        <v>3.6144578313253013E-3</v>
      </c>
      <c r="BQ34" s="13">
        <v>7.3451327433628322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4.1549069319350389</v>
      </c>
      <c r="CM34" s="10">
        <f t="shared" si="17"/>
        <v>2.7935118946627071</v>
      </c>
      <c r="CN34" s="5">
        <f t="shared" si="18"/>
        <v>5.9616587835825199E-3</v>
      </c>
      <c r="CO34" s="19">
        <f t="shared" si="19"/>
        <v>2.5754961970684365</v>
      </c>
      <c r="CP34" s="65"/>
      <c r="CR34" t="str">
        <v>Anthony Firkser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1.8134992824847356E-2</v>
      </c>
      <c r="DB34" s="5">
        <f t="shared" si="23"/>
        <v>4.2337729410640935E-5</v>
      </c>
      <c r="DC34" s="77">
        <f t="shared" si="5"/>
        <v>8.6666666666666679</v>
      </c>
      <c r="DD34" s="10">
        <f>DC34*DA34</f>
        <v>0.15716993781534377</v>
      </c>
      <c r="DE34" s="22">
        <f>AX34*DD34</f>
        <v>3.4264536206188691E-3</v>
      </c>
      <c r="DF34" s="19">
        <f>DA34*BJ34</f>
        <v>0</v>
      </c>
      <c r="DG34" s="13" t="str">
        <f>""</f>
        <v/>
      </c>
      <c r="DH34" s="20">
        <f>V34*$CS$3</f>
        <v>4.1549069319350389</v>
      </c>
      <c r="DI34" s="5">
        <f t="shared" si="24"/>
        <v>6.4356121729409119E-3</v>
      </c>
      <c r="DJ34" s="20">
        <f>CO34</f>
        <v>2.5754961970684365</v>
      </c>
      <c r="DK34" s="77">
        <v>1.4873417721518989</v>
      </c>
      <c r="DL34" s="77">
        <f>BO34</f>
        <v>1.1764705882352941E-2</v>
      </c>
      <c r="DM34" s="10">
        <f>DK34*DH34</f>
        <v>6.1797666392704702</v>
      </c>
      <c r="DN34" s="19">
        <f>BR34*DM34</f>
        <v>4.4743201578712567E-2</v>
      </c>
      <c r="DO34" s="19">
        <f>DL34*DJ34</f>
        <v>3.0299955259628662E-2</v>
      </c>
      <c r="DP34" s="13" t="str">
        <f>""</f>
        <v/>
      </c>
      <c r="DQ34" s="10">
        <f>CW34*(1/25)+CX34*4-CY34</f>
        <v>0</v>
      </c>
      <c r="DR34" s="10">
        <f>DN34*6+DM34*0.1+DJ34*1-DO34*2</f>
        <v>3.4013321599485016</v>
      </c>
      <c r="DS34" s="10">
        <f>DD34*0.1+DE34*6-DF34*2</f>
        <v>3.6275715505247594E-2</v>
      </c>
      <c r="DT34" s="33">
        <f t="shared" si="25"/>
        <v>3.4376078754537494</v>
      </c>
      <c r="DZ34" t="str">
        <v>KC</v>
      </c>
      <c r="EA34" t="str">
        <v>Kansas City Chiefs</v>
      </c>
      <c r="EB34" t="s">
        <v>351</v>
      </c>
      <c r="EC34" t="str">
        <v>Anthony Firkser</v>
      </c>
      <c r="ED34" s="10">
        <v>3.4376078754537494</v>
      </c>
      <c r="EE34">
        <v>0</v>
      </c>
      <c r="EF34">
        <v>0</v>
      </c>
      <c r="EG34">
        <v>3.4264536206188691E-3</v>
      </c>
      <c r="EH34">
        <v>0.15716993781534377</v>
      </c>
      <c r="EI34">
        <v>4.4743201578712567E-2</v>
      </c>
      <c r="EJ34">
        <v>6.1797666392704702</v>
      </c>
      <c r="EK34">
        <v>0</v>
      </c>
      <c r="EL34">
        <v>3.0299955259628662E-2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6.5937885065076799E-5</v>
      </c>
      <c r="U35" s="5">
        <f t="shared" si="6"/>
        <v>1.9120264895128156E-4</v>
      </c>
      <c r="V35" s="5">
        <f t="shared" si="6"/>
        <v>3.7566837015005107E-3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2.4253591939675712</v>
      </c>
      <c r="CM35" s="10">
        <f t="shared" si="17"/>
        <v>1.5270780110166189</v>
      </c>
      <c r="CN35" s="5">
        <f t="shared" si="18"/>
        <v>3.2589508764888117E-3</v>
      </c>
      <c r="CO35" s="19">
        <f t="shared" si="19"/>
        <v>1.407899360484022</v>
      </c>
      <c r="CP35" s="65"/>
      <c r="CR35" t="str">
        <v>All Other</v>
      </c>
      <c r="CS35" s="10">
        <f>T35*$CS$3</f>
        <v>4.2570274337837881E-2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1.935012469901722E-3</v>
      </c>
      <c r="CY35" s="19">
        <f>AA35*CS35</f>
        <v>0</v>
      </c>
      <c r="CZ35" s="13" t="str">
        <f>""</f>
        <v/>
      </c>
      <c r="DA35" s="10">
        <f>$CS$4*U35</f>
        <v>8.1899967596084838E-2</v>
      </c>
      <c r="DB35" s="5">
        <f t="shared" si="23"/>
        <v>1.9120264895128165E-4</v>
      </c>
      <c r="DC35" s="77">
        <f t="shared" si="5"/>
        <v>1.5</v>
      </c>
      <c r="DD35" s="10">
        <f>DC35*DA35</f>
        <v>0.12284995139412726</v>
      </c>
      <c r="DE35" s="22">
        <f>AX35*DD35</f>
        <v>2.6782453858435326E-3</v>
      </c>
      <c r="DF35" s="19">
        <f>DA35*BJ35</f>
        <v>0</v>
      </c>
      <c r="DG35" s="13" t="str">
        <f>""</f>
        <v/>
      </c>
      <c r="DH35" s="20">
        <f>V35*$CS$3</f>
        <v>2.4253591939675712</v>
      </c>
      <c r="DI35" s="5">
        <f t="shared" si="24"/>
        <v>3.7566837015005124E-3</v>
      </c>
      <c r="DJ35" s="20">
        <f>CO35</f>
        <v>1.407899360484022</v>
      </c>
      <c r="DK35" s="77">
        <v>1.588235294117647</v>
      </c>
      <c r="DL35" s="77">
        <f>BO35</f>
        <v>0</v>
      </c>
      <c r="DM35" s="10">
        <f>DK35*DH35</f>
        <v>3.8520410727720247</v>
      </c>
      <c r="DN35" s="19">
        <f>BR35*DM35</f>
        <v>2.7889831488663683E-2</v>
      </c>
      <c r="DO35" s="19">
        <f>DL35*DJ35</f>
        <v>0</v>
      </c>
      <c r="DP35" s="13" t="str">
        <f>""</f>
        <v/>
      </c>
      <c r="DQ35" s="10">
        <f>CW35*(1/25)+CX35*4-CY35</f>
        <v>7.7400498796068879E-3</v>
      </c>
      <c r="DR35" s="10">
        <f>DN35*6+DM35*0.1+DJ35*1-DO35*2</f>
        <v>1.9604424566932066</v>
      </c>
      <c r="DS35" s="10">
        <f>DD35*0.1+DE35*6-DF35*2</f>
        <v>2.8354467454473918E-2</v>
      </c>
      <c r="DT35" s="33">
        <f t="shared" si="25"/>
        <v>1.9965369740272876</v>
      </c>
      <c r="DZ35" t="str">
        <v>KC</v>
      </c>
      <c r="EA35" t="str">
        <v>Kansas City Chiefs</v>
      </c>
      <c r="EB35" t="s">
        <v>351</v>
      </c>
      <c r="EC35" t="str">
        <v>All Other</v>
      </c>
      <c r="ED35" s="10">
        <v>1.9965369740272876</v>
      </c>
      <c r="EE35">
        <v>1.935012469901722E-3</v>
      </c>
      <c r="EF35">
        <v>0</v>
      </c>
      <c r="EG35">
        <v>2.6782453858435326E-3</v>
      </c>
      <c r="EH35">
        <v>0.12284995139412726</v>
      </c>
      <c r="EI35">
        <v>2.7889831488663683E-2</v>
      </c>
      <c r="EJ35">
        <v>3.8520410727720247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5" priority="1">
      <formula>$CR10=""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1746-6124-4A14-83FA-7B419956B727}">
  <sheetPr>
    <tabColor theme="6"/>
  </sheetPr>
  <dimension ref="A1:EL83"/>
  <sheetViews>
    <sheetView topLeftCell="BM7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174</v>
      </c>
      <c r="CV1" s="115" t="e" vm="33">
        <f>_xlfn.IMAGE(_xlfn.XLOOKUP(CS1,Teams[team_abbr],Teams[team_logo_wikipedia]))</f>
        <v>#VALUE!</v>
      </c>
      <c r="CW1" s="115"/>
      <c r="CX1" s="115"/>
      <c r="CY1" s="116" t="e" vm="34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Jacksonville Jaguars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603.64705882352939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412.76470588235293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35.91764705882354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0.63201199032305277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0.86261152548025077</v>
      </c>
      <c r="G10" s="5">
        <v>0.15052010211013761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0.86798094920623825</v>
      </c>
      <c r="Q10" s="5">
        <f t="shared" si="1"/>
        <v>0.14885534050439983</v>
      </c>
      <c r="R10" s="5">
        <f t="shared" si="1"/>
        <v>2.3157987082006591E-5</v>
      </c>
      <c r="S10" s="5"/>
      <c r="T10" s="5">
        <f>P10/SUM(P$10:P$35)</f>
        <v>0.96005888081348989</v>
      </c>
      <c r="U10" s="5">
        <f>Q10/SUM(Q$10:Q$35)</f>
        <v>0.11424254478023052</v>
      </c>
      <c r="V10" s="5">
        <f>R10/SUM(R$10:R$35)</f>
        <v>2.2809193929261387E-5</v>
      </c>
      <c r="X10" s="5" cm="1">
        <f t="array" ref="X10:AB10">_xlfn.XLOOKUP(CR10,passingRates[Player Name],passingRates[[Comp. %]:[Yds per Att]],{0,0,0,0,0})</f>
        <v>0.63207547169811318</v>
      </c>
      <c r="Y10" s="13">
        <v>10.686567164179104</v>
      </c>
      <c r="Z10" s="13">
        <v>5.5223880597014927E-2</v>
      </c>
      <c r="AA10" s="13">
        <v>2.4056603773584907E-2</v>
      </c>
      <c r="AB10" s="13">
        <v>6.7547169811320753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0.63320785667293855</v>
      </c>
      <c r="AP10" s="52">
        <f>IF($AN10,AE10,Y10*AJ10+(1-AJ10)*AE10)</f>
        <v>10.705171821810298</v>
      </c>
      <c r="AQ10" s="52">
        <f>IF($AN10,AF10,Z10*AK10+(1-AK10)*AF10)</f>
        <v>5.6023096547493406E-2</v>
      </c>
      <c r="AR10" s="52">
        <f>IF($AN10,AG10,AA10*AL10+(1-AL10)*AG10)</f>
        <v>2.3917978346035752E-2</v>
      </c>
      <c r="AS10" s="52">
        <f>IF($AN10,AH10,AB10*AM10+(1-AM10)*AH10)</f>
        <v>6.7789991896645398</v>
      </c>
      <c r="AT10" s="56" cm="1">
        <f t="array" ref="AT10:AW10">_xlfn.XLOOKUP(CR10,rushingRates[player_display_name],rushingRates[[Yards per Carry]:[TD per Yard]],{0,0,0,0})</f>
        <v>4.7531914893617024</v>
      </c>
      <c r="AU10" s="13">
        <v>5.9574468085106386E-2</v>
      </c>
      <c r="AV10" s="13">
        <v>2.553191489361702E-2</v>
      </c>
      <c r="AW10" s="13">
        <v>1.2533572068039392E-2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4.7449328788596485</v>
      </c>
      <c r="BI10" s="13">
        <f>IF($BG10=1,AZ10,AU10*BD10+(1-BD10)*AZ10)</f>
        <v>5.9080252369627752E-2</v>
      </c>
      <c r="BJ10" s="13">
        <f>IF($BG10=1,BA10,AV10*BE10+(1-BE10)*BA10)</f>
        <v>2.503567260314778E-2</v>
      </c>
      <c r="BK10" s="13">
        <f>IF($BG10=1,BB10,AW10*BF10+(1-BF10)*BB10)</f>
        <v>1.2448414225017614E-2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1.3768702829534138E-2</v>
      </c>
      <c r="CM10" s="10">
        <f>CL10*CF10</f>
        <v>1.0591309868872415E-2</v>
      </c>
      <c r="CN10" s="5">
        <f>CM10/SUM($CM$10:$CM$35)</f>
        <v>2.6386626622972394E-5</v>
      </c>
      <c r="CO10" s="19">
        <f>CN10*(SUM($CU$10:$CU$35))</f>
        <v>1.0066819422020768E-2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Trevor Lawrence</v>
      </c>
      <c r="CS10" s="10">
        <f>T10*$CS$3</f>
        <v>579.53671970047253</v>
      </c>
      <c r="CT10" s="18">
        <f>AO10</f>
        <v>0.63320785667293855</v>
      </c>
      <c r="CU10" s="20">
        <f>CT10*CS10</f>
        <v>366.96720414480177</v>
      </c>
      <c r="CV10" s="21">
        <f>AS10</f>
        <v>6.7789991896645398</v>
      </c>
      <c r="CW10" s="10">
        <f>CV10*CS10</f>
        <v>3928.6789532303487</v>
      </c>
      <c r="CX10" s="22">
        <f>CS10*AC10</f>
        <v>25.554173827943451</v>
      </c>
      <c r="CY10" s="19">
        <f>AA10*CS10</f>
        <v>13.941685238077406</v>
      </c>
      <c r="CZ10" s="13" t="str">
        <f>""</f>
        <v/>
      </c>
      <c r="DA10" s="10">
        <f>$CS$4*U10</f>
        <v>47.155290395463382</v>
      </c>
      <c r="DB10" s="5">
        <f>DA10/SUM($DA$10:$DA$35)</f>
        <v>0.11424254478023053</v>
      </c>
      <c r="DC10" s="77">
        <f t="shared" ref="DC10:DC35" si="5">BH10</f>
        <v>4.7449328788596485</v>
      </c>
      <c r="DD10" s="10">
        <f>DC10*DA10</f>
        <v>223.74868780960881</v>
      </c>
      <c r="DE10" s="22">
        <f>AX10*DD10</f>
        <v>2.4429735569942719</v>
      </c>
      <c r="DF10" s="19">
        <f>DA10*BJ10</f>
        <v>1.1805644118471803</v>
      </c>
      <c r="DG10" s="13" t="str">
        <f>""</f>
        <v/>
      </c>
      <c r="DH10" s="20">
        <f>V10*$CS$3</f>
        <v>1.3768702829534138E-2</v>
      </c>
      <c r="DI10" s="5">
        <f>DH10/SUM($DH$10:$DH$35)</f>
        <v>2.2809193929261387E-5</v>
      </c>
      <c r="DJ10" s="20">
        <f>CO10</f>
        <v>1.0066819422020768E-2</v>
      </c>
      <c r="DK10" s="77" cm="1">
        <f t="array" ref="DK10:DK35">CK10:CK35</f>
        <v>1.3</v>
      </c>
      <c r="DL10" s="77">
        <f>CI10</f>
        <v>0</v>
      </c>
      <c r="DM10" s="10">
        <f>DK10*DH10</f>
        <v>1.7899313678394379E-2</v>
      </c>
      <c r="DN10" s="19">
        <f>BR10*DM10</f>
        <v>5.2473558014836936E-4</v>
      </c>
      <c r="DO10" s="19">
        <f>DL10*DJ10</f>
        <v>0</v>
      </c>
      <c r="DP10" s="13" t="str">
        <f>""</f>
        <v/>
      </c>
      <c r="DQ10" s="10">
        <f>CW10*(1/25)+CX10*4-CY10</f>
        <v>245.42216820291037</v>
      </c>
      <c r="DR10" s="10">
        <f>DN10*6+DM10*0.1+DJ10*1-DO10*2</f>
        <v>1.5005164270750423E-2</v>
      </c>
      <c r="DS10" s="10">
        <f>DD10*0.1+DE10*6-DF10*2</f>
        <v>34.671581299232159</v>
      </c>
      <c r="DT10" s="33">
        <f>SUM(DQ10:DS10)</f>
        <v>280.10875466641329</v>
      </c>
      <c r="DZ10" t="str" cm="1">
        <f t="array" ref="DZ10:DZ35">_xlfn.EXPAND(CS1,ROWS($CS$10:$CS$35),,CS1)</f>
        <v>JAX</v>
      </c>
      <c r="EA10" t="str" cm="1">
        <f t="array" ref="EA10:EA35">_xlfn.EXPAND(CS2,ROWS($CS$10:$CS$35),,CS2)</f>
        <v>Jacksonville Jaguars</v>
      </c>
      <c r="EB10" t="s">
        <v>348</v>
      </c>
      <c r="EC10" t="str" cm="1">
        <f t="array" ref="EC10:EC35">CR10:CR35</f>
        <v>Trevor Lawrence</v>
      </c>
      <c r="ED10" s="10" cm="1">
        <f t="array" ref="ED10:ED35">DT10:DT35</f>
        <v>280.10875466641329</v>
      </c>
      <c r="EE10" s="22" cm="1">
        <f t="array" ref="EE10:EE35">CX10:CX35</f>
        <v>25.554173827943451</v>
      </c>
      <c r="EF10" s="10" cm="1">
        <f t="array" ref="EF10:EF35">CW10:CW35</f>
        <v>3928.6789532303487</v>
      </c>
      <c r="EG10" s="10" cm="1">
        <f t="array" ref="EG10:EG35">DE10:DE35</f>
        <v>2.4429735569942719</v>
      </c>
      <c r="EH10" s="10" cm="1">
        <f t="array" ref="EH10:EH35">DD10:DD35</f>
        <v>223.74868780960881</v>
      </c>
      <c r="EI10" s="19" cm="1">
        <f t="array" ref="EI10:EI35">DN10:DN35</f>
        <v>5.2473558014836936E-4</v>
      </c>
      <c r="EJ10" s="10" cm="1">
        <f t="array" ref="EJ10:EJ35">DM10:DM35</f>
        <v>1.7899313678394379E-2</v>
      </c>
      <c r="EK10" s="19" cm="1">
        <f t="array" ref="EK10:EK35">CY10:CY35</f>
        <v>13.941685238077406</v>
      </c>
      <c r="EL10" s="19" cm="1">
        <f t="array" ref="EL10:EL35">DF10:DF35+DO10:DO35</f>
        <v>1.1805644118471803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0.58007117437722422</v>
      </c>
      <c r="G11" s="5">
        <v>2.4E-2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2.5600711743772243E-2</v>
      </c>
      <c r="Q11" s="5">
        <f t="shared" si="1"/>
        <v>2.872355606150373E-2</v>
      </c>
      <c r="R11" s="5">
        <f t="shared" si="1"/>
        <v>4.0480251615986561E-4</v>
      </c>
      <c r="S11" s="5"/>
      <c r="T11" s="5">
        <f t="shared" ref="T11:V35" si="6">P11/SUM(P$10:P$35)</f>
        <v>2.8316509351076553E-2</v>
      </c>
      <c r="U11" s="5">
        <f t="shared" si="6"/>
        <v>2.2044571115047158E-2</v>
      </c>
      <c r="V11" s="5">
        <f t="shared" si="6"/>
        <v>3.9870559826494649E-4</v>
      </c>
      <c r="X11" s="5" cm="1">
        <f t="array" ref="X11:AB11">_xlfn.XLOOKUP(CR11,passingRates[Player Name],passingRates[[Comp. %]:[Yds per Att]],{0,0,0,0,0})</f>
        <v>0.66666666666666663</v>
      </c>
      <c r="Y11" s="13">
        <v>11.728813559322035</v>
      </c>
      <c r="Z11" s="13">
        <v>5.9322033898305086E-2</v>
      </c>
      <c r="AA11" s="13">
        <v>3.954802259887006E-2</v>
      </c>
      <c r="AB11" s="13">
        <v>7.8192090395480225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0.62689339697692914</v>
      </c>
      <c r="AP11" s="52">
        <f>IF($AN11,AE11,Y11*AJ11+(1-AJ11)*AE11)</f>
        <v>10.466088135593219</v>
      </c>
      <c r="AQ11" s="52">
        <f>IF($AN11,AF11,Z11*AK11+(1-AK11)*AF11)</f>
        <v>5.4689648910411622E-2</v>
      </c>
      <c r="AR11" s="52">
        <f>IF($AN11,AG11,AA11*AL11+(1-AL11)*AG11)</f>
        <v>2.727197187276674E-2</v>
      </c>
      <c r="AS11" s="52">
        <f>IF($AN11,AH11,AB11*AM11+(1-AM11)*AH11)</f>
        <v>6.5616288445720912</v>
      </c>
      <c r="AT11" s="56" cm="1">
        <f t="array" ref="AT11:AW11">_xlfn.XLOOKUP(CR11,rushingRates[player_display_name],rushingRates[[Yards per Carry]:[TD per Yard]],{0,0,0,0})</f>
        <v>1.5</v>
      </c>
      <c r="AU11" s="13">
        <v>0</v>
      </c>
      <c r="AV11" s="13">
        <v>0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3.796875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0.24067746172911064</v>
      </c>
      <c r="CM11" s="10">
        <f t="shared" ref="CM11:CM35" si="17">CL11*CF11</f>
        <v>0.16281122411086896</v>
      </c>
      <c r="CN11" s="5">
        <f t="shared" ref="CN11:CN35" si="18">CM11/SUM($CM$10:$CM$35)</f>
        <v>4.0561923254351447E-4</v>
      </c>
      <c r="CO11" s="19">
        <f t="shared" ref="CO11:CO35" si="19">CN11*(SUM($CU$10:$CU$35))</f>
        <v>0.1547486772924305</v>
      </c>
      <c r="CP11" s="65"/>
      <c r="CR11" t="str">
        <v>Nick Mullens</v>
      </c>
      <c r="CS11" s="10">
        <f>T11*$CS$3</f>
        <v>17.093177585926327</v>
      </c>
      <c r="CT11" s="18">
        <f>AO11</f>
        <v>0.62689339697692914</v>
      </c>
      <c r="CU11" s="20">
        <f t="shared" ref="CU11:CU35" si="20">CT11*CS11</f>
        <v>10.71560016197126</v>
      </c>
      <c r="CV11" s="21">
        <f t="shared" ref="CV11:CV35" si="21">AS11</f>
        <v>6.5616288445720912</v>
      </c>
      <c r="CW11" s="10">
        <f t="shared" ref="CW11:CW35" si="22">CV11*CS11</f>
        <v>112.15908709320733</v>
      </c>
      <c r="CX11" s="10">
        <f>CS11*AC11</f>
        <v>0.75370898245830698</v>
      </c>
      <c r="CY11" s="19">
        <f>AA11*CS11</f>
        <v>0.67600137345471356</v>
      </c>
      <c r="CZ11" s="13" t="str">
        <f>""</f>
        <v/>
      </c>
      <c r="DA11" s="10">
        <f>$CS$4*U11</f>
        <v>9.0992209126050536</v>
      </c>
      <c r="DB11" s="5">
        <f t="shared" ref="DB11:DB35" si="23">DA11/SUM($DA$10:$DA$35)</f>
        <v>2.2044571115047162E-2</v>
      </c>
      <c r="DC11" s="77">
        <f t="shared" si="5"/>
        <v>3.796875</v>
      </c>
      <c r="DD11" s="10">
        <f>DC11*DA11</f>
        <v>34.548604402547312</v>
      </c>
      <c r="DE11" s="22">
        <f>AX11*DD11</f>
        <v>0.37721484676726841</v>
      </c>
      <c r="DF11" s="19">
        <f>DA11*BJ11</f>
        <v>0.14075357349185944</v>
      </c>
      <c r="DG11" s="13" t="str">
        <f>""</f>
        <v/>
      </c>
      <c r="DH11" s="20">
        <f>V11*$CS$3</f>
        <v>0.24067746172911064</v>
      </c>
      <c r="DI11" s="5">
        <f t="shared" ref="DI11:DI35" si="24">DH11/SUM($DH$10:$DH$35)</f>
        <v>3.9870559826494649E-4</v>
      </c>
      <c r="DJ11" s="20">
        <f>CO11</f>
        <v>0.1547486772924305</v>
      </c>
      <c r="DK11" s="77">
        <v>1.4782608695652175</v>
      </c>
      <c r="DL11" s="77">
        <f>BO11</f>
        <v>0</v>
      </c>
      <c r="DM11" s="10">
        <f>DK11*DH11</f>
        <v>0.35578407386042443</v>
      </c>
      <c r="DN11" s="19">
        <f>BR11*DM11</f>
        <v>1.0430152002422866E-2</v>
      </c>
      <c r="DO11" s="19">
        <f>DL11*DJ11</f>
        <v>0</v>
      </c>
      <c r="DP11" s="13" t="str">
        <f>""</f>
        <v/>
      </c>
      <c r="DQ11" s="10">
        <f>CW11*(1/25)+CX11*4-CY11</f>
        <v>6.825198040106808</v>
      </c>
      <c r="DR11" s="10">
        <f>DN11*6+DM11*0.1+DJ11*1-DO11*2</f>
        <v>0.25290799669301012</v>
      </c>
      <c r="DS11" s="10">
        <f>DD11*0.1+DE11*6-DF11*2</f>
        <v>5.4366423738746228</v>
      </c>
      <c r="DT11" s="33">
        <f t="shared" ref="DT11:DT35" si="25">SUM(DQ11:DS11)</f>
        <v>12.514748410674441</v>
      </c>
      <c r="DZ11" t="str">
        <v>JAX</v>
      </c>
      <c r="EA11" t="str">
        <v>Jacksonville Jaguars</v>
      </c>
      <c r="EB11" t="s">
        <v>348</v>
      </c>
      <c r="EC11" t="str">
        <v>Nick Mullens</v>
      </c>
      <c r="ED11" s="10">
        <v>12.514748410674441</v>
      </c>
      <c r="EE11">
        <v>0.75370898245830698</v>
      </c>
      <c r="EF11">
        <v>112.15908709320733</v>
      </c>
      <c r="EG11">
        <v>0.37721484676726841</v>
      </c>
      <c r="EH11">
        <v>34.548604402547312</v>
      </c>
      <c r="EI11">
        <v>1.0430152002422866E-2</v>
      </c>
      <c r="EJ11">
        <v>0.35578407386042443</v>
      </c>
      <c r="EK11">
        <v>0.67600137345471356</v>
      </c>
      <c r="EL11">
        <v>0.14075357349185944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3.6869429822219651E-3</v>
      </c>
      <c r="U12" s="5">
        <f t="shared" si="6"/>
        <v>9.8891198741799628E-3</v>
      </c>
      <c r="V12" s="5">
        <f t="shared" si="6"/>
        <v>2.5290859519624521E-5</v>
      </c>
      <c r="X12" s="5" cm="1">
        <f t="array" ref="X12:AB12">_xlfn.XLOOKUP(CR12,passingRates[Player Name],passingRates[[Comp. %]:[Yds per Att]],{0,0,0,0,0})</f>
        <v>0.58181818181818179</v>
      </c>
      <c r="Y12" s="13">
        <v>10.234375</v>
      </c>
      <c r="Z12" s="13">
        <v>1.5625E-2</v>
      </c>
      <c r="AA12" s="13">
        <v>4.5454545454545456E-2</v>
      </c>
      <c r="AB12" s="13">
        <v>5.9545454545454541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5.2352941176470589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1.5266752964140401E-2</v>
      </c>
      <c r="CM12" s="10">
        <f t="shared" si="17"/>
        <v>1.5266752964140401E-2</v>
      </c>
      <c r="CN12" s="5">
        <f t="shared" si="18"/>
        <v>3.8034777114194401E-5</v>
      </c>
      <c r="CO12" s="19">
        <f t="shared" si="19"/>
        <v>1.4510730698408299E-2</v>
      </c>
      <c r="CP12" s="65"/>
      <c r="CR12" t="str">
        <v>John Wolford</v>
      </c>
      <c r="CS12" s="10">
        <f>T12*$CS$3</f>
        <v>2.2256122872683415</v>
      </c>
      <c r="CT12" s="18">
        <f>AO12</f>
        <v>0.60354446997046274</v>
      </c>
      <c r="CU12" s="20">
        <f t="shared" si="20"/>
        <v>1.3432559882791204</v>
      </c>
      <c r="CV12" s="21">
        <f t="shared" si="21"/>
        <v>6.2527075812274369</v>
      </c>
      <c r="CW12" s="10">
        <f t="shared" si="22"/>
        <v>13.916102821475695</v>
      </c>
      <c r="CX12" s="10">
        <f>CS12*AC12</f>
        <v>9.8136461986147464E-2</v>
      </c>
      <c r="CY12" s="19">
        <f>AA12*CS12</f>
        <v>0.10116419487583371</v>
      </c>
      <c r="CZ12" s="13" t="str">
        <f>""</f>
        <v/>
      </c>
      <c r="DA12" s="10">
        <f>$CS$4*U12</f>
        <v>4.081879656301223</v>
      </c>
      <c r="DB12" s="5">
        <f t="shared" si="23"/>
        <v>9.8891198741799628E-3</v>
      </c>
      <c r="DC12" s="77">
        <f t="shared" si="5"/>
        <v>3.9164785553047405</v>
      </c>
      <c r="DD12" s="10">
        <f>DC12*DA12</f>
        <v>15.986594139238425</v>
      </c>
      <c r="DE12" s="22">
        <f>AX12*DD12</f>
        <v>0.17454773536724125</v>
      </c>
      <c r="DF12" s="19">
        <f>DA12*BJ12</f>
        <v>4.6070876481955111E-2</v>
      </c>
      <c r="DG12" s="13" t="str">
        <f>""</f>
        <v/>
      </c>
      <c r="DH12" s="20">
        <f>V12*$CS$3</f>
        <v>1.5266752964140401E-2</v>
      </c>
      <c r="DI12" s="5">
        <f t="shared" si="24"/>
        <v>2.5290859519624521E-5</v>
      </c>
      <c r="DJ12" s="20">
        <f>CO12</f>
        <v>1.4510730698408299E-2</v>
      </c>
      <c r="DK12" s="77">
        <v>1</v>
      </c>
      <c r="DL12" s="77">
        <f>BO12</f>
        <v>0</v>
      </c>
      <c r="DM12" s="10">
        <f>DK12*DH12</f>
        <v>1.5266752964140401E-2</v>
      </c>
      <c r="DN12" s="19">
        <f>BR12*DM12</f>
        <v>4.4755953315069578E-4</v>
      </c>
      <c r="DO12" s="19">
        <f>DL12*DJ12</f>
        <v>0</v>
      </c>
      <c r="DP12" s="13" t="str">
        <f>""</f>
        <v/>
      </c>
      <c r="DQ12" s="10">
        <f>CW12*(1/25)+CX12*4-CY12</f>
        <v>0.84802576592778389</v>
      </c>
      <c r="DR12" s="10">
        <f>DN12*6+DM12*0.1+DJ12*1-DO12*2</f>
        <v>1.8722763193726514E-2</v>
      </c>
      <c r="DS12" s="10">
        <f>DD12*0.1+DE12*6-DF12*2</f>
        <v>2.5538040731633802</v>
      </c>
      <c r="DT12" s="33">
        <f t="shared" si="25"/>
        <v>3.4205526022848907</v>
      </c>
      <c r="DZ12" t="str">
        <v>JAX</v>
      </c>
      <c r="EA12" t="str">
        <v>Jacksonville Jaguars</v>
      </c>
      <c r="EB12" t="s">
        <v>348</v>
      </c>
      <c r="EC12" t="str">
        <v>John Wolford</v>
      </c>
      <c r="ED12" s="10">
        <v>3.4205526022848907</v>
      </c>
      <c r="EE12">
        <v>9.8136461986147464E-2</v>
      </c>
      <c r="EF12">
        <v>13.916102821475695</v>
      </c>
      <c r="EG12">
        <v>0.17454773536724125</v>
      </c>
      <c r="EH12">
        <v>15.986594139238425</v>
      </c>
      <c r="EI12">
        <v>4.4755953315069578E-4</v>
      </c>
      <c r="EJ12">
        <v>1.5266752964140401E-2</v>
      </c>
      <c r="EK12">
        <v>0.10116419487583371</v>
      </c>
      <c r="EL12">
        <v>4.6070876481955111E-2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3.6869429822219651E-3</v>
      </c>
      <c r="U13" s="5">
        <f t="shared" si="6"/>
        <v>7.0664917285023108E-3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2.2256122872683415</v>
      </c>
      <c r="CT13" s="18">
        <f>AO13</f>
        <v>0.55531914893617018</v>
      </c>
      <c r="CU13" s="20">
        <f t="shared" si="20"/>
        <v>1.2359251212277385</v>
      </c>
      <c r="CV13" s="21">
        <f t="shared" si="21"/>
        <v>6.3808510638297875</v>
      </c>
      <c r="CW13" s="10">
        <f t="shared" si="22"/>
        <v>14.201300530888844</v>
      </c>
      <c r="CX13" s="10">
        <f>CS13*AC13</f>
        <v>9.8136461986147464E-2</v>
      </c>
      <c r="CY13" s="19">
        <f>AA13*CS13</f>
        <v>0</v>
      </c>
      <c r="CZ13" s="13" t="str">
        <f>""</f>
        <v/>
      </c>
      <c r="DA13" s="10">
        <f>$CS$4*U13</f>
        <v>2.9167983799353361</v>
      </c>
      <c r="DB13" s="5">
        <f t="shared" si="23"/>
        <v>7.0664917285023117E-3</v>
      </c>
      <c r="DC13" s="77">
        <f t="shared" si="5"/>
        <v>3.6753246753246751</v>
      </c>
      <c r="DD13" s="10">
        <f>DC13*DA13</f>
        <v>10.720181058723377</v>
      </c>
      <c r="DE13" s="22">
        <f>AX13*DD13</f>
        <v>0.11704702766765179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0.96059786918014356</v>
      </c>
      <c r="DR13" s="10">
        <f>DN13*6+DM13*0.1+DJ13*1-DO13*2</f>
        <v>0</v>
      </c>
      <c r="DS13" s="10">
        <f>DD13*0.1+DE13*6-DF13*2</f>
        <v>1.7743002718782486</v>
      </c>
      <c r="DT13" s="33">
        <f t="shared" si="25"/>
        <v>2.7348981410583919</v>
      </c>
      <c r="DZ13" t="str">
        <v>JAX</v>
      </c>
      <c r="EA13" t="str">
        <v>Jacksonville Jaguars</v>
      </c>
      <c r="EB13" t="s">
        <v>348</v>
      </c>
      <c r="EC13" t="str">
        <v>All Other</v>
      </c>
      <c r="ED13" s="10">
        <v>2.7348981410583919</v>
      </c>
      <c r="EE13">
        <v>9.8136461986147464E-2</v>
      </c>
      <c r="EF13">
        <v>14.201300530888844</v>
      </c>
      <c r="EG13">
        <v>0.11704702766765179</v>
      </c>
      <c r="EH13">
        <v>10.720181058723377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3.6869429822219651E-3</v>
      </c>
      <c r="U14" s="5">
        <f t="shared" si="6"/>
        <v>1.15633501011856E-2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2.2256122872683415</v>
      </c>
      <c r="CT14" s="18">
        <f>AO14</f>
        <v>0.5</v>
      </c>
      <c r="CU14" s="20">
        <f t="shared" si="20"/>
        <v>1.1128061436341707</v>
      </c>
      <c r="CV14" s="21">
        <f t="shared" si="21"/>
        <v>6.384615384615385</v>
      </c>
      <c r="CW14" s="10">
        <f t="shared" si="22"/>
        <v>14.209678449482489</v>
      </c>
      <c r="CX14" s="10">
        <f>CS14*AC14</f>
        <v>9.8136461986147464E-2</v>
      </c>
      <c r="CY14" s="19">
        <f>AA14*CS14</f>
        <v>0</v>
      </c>
      <c r="CZ14" s="13" t="str">
        <f>""</f>
        <v/>
      </c>
      <c r="DA14" s="10">
        <f>$CS$4*U14</f>
        <v>4.7729428035305501</v>
      </c>
      <c r="DB14" s="5">
        <f t="shared" si="23"/>
        <v>1.1563350101185602E-2</v>
      </c>
      <c r="DC14" s="77">
        <f t="shared" si="5"/>
        <v>4.7142857142857144</v>
      </c>
      <c r="DD14" s="10">
        <f>DC14*DA14</f>
        <v>22.501016073786879</v>
      </c>
      <c r="DE14" s="22">
        <f>AX14*DD14</f>
        <v>0.24567467998086634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0.96093298592388932</v>
      </c>
      <c r="DR14" s="10">
        <f>DN14*6+DM14*0.1+DJ14*1-DO14*2</f>
        <v>0</v>
      </c>
      <c r="DS14" s="10">
        <f>DD14*0.1+DE14*6-DF14*2</f>
        <v>3.7241496872638864</v>
      </c>
      <c r="DT14" s="33">
        <f t="shared" si="25"/>
        <v>4.6850826731877753</v>
      </c>
      <c r="DZ14" t="str">
        <v>JAX</v>
      </c>
      <c r="EA14" t="str">
        <v>Jacksonville Jaguars</v>
      </c>
      <c r="EB14" t="s">
        <v>348</v>
      </c>
      <c r="EC14">
        <v>0</v>
      </c>
      <c r="ED14" s="10">
        <v>4.6850826731877753</v>
      </c>
      <c r="EE14">
        <v>9.8136461986147464E-2</v>
      </c>
      <c r="EF14">
        <v>14.209678449482489</v>
      </c>
      <c r="EG14">
        <v>0.24567467998086634</v>
      </c>
      <c r="EH14">
        <v>22.501016073786879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JAX</v>
      </c>
      <c r="EA15" t="str">
        <v>Jacksonville Jaguars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JAX</v>
      </c>
      <c r="EA16" t="str">
        <v>Jacksonville Jaguars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0.53666151131404904</v>
      </c>
      <c r="H17" s="5">
        <v>0.1141624632632048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0.52810958143769493</v>
      </c>
      <c r="R17" s="5">
        <f t="shared" si="1"/>
        <v>0.11217923700828833</v>
      </c>
      <c r="S17" s="5"/>
      <c r="T17" s="5">
        <f t="shared" si="6"/>
        <v>2.2004731186742468E-5</v>
      </c>
      <c r="U17" s="5">
        <f t="shared" si="6"/>
        <v>0.40531016422942084</v>
      </c>
      <c r="V17" s="5">
        <f t="shared" si="6"/>
        <v>0.11048965364294161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4.2908545727136431</v>
      </c>
      <c r="AU17" s="13">
        <v>2.8485757121439279E-2</v>
      </c>
      <c r="AV17" s="13">
        <v>5.9970014992503746E-3</v>
      </c>
      <c r="AW17" s="117">
        <v>6.638714185883997E-3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4.3027429942590727</v>
      </c>
      <c r="BI17" s="13">
        <f t="shared" si="13"/>
        <v>2.9057386561967109E-2</v>
      </c>
      <c r="BJ17" s="13">
        <f t="shared" si="14"/>
        <v>5.8028357004703754E-3</v>
      </c>
      <c r="BK17" s="13">
        <f t="shared" si="15"/>
        <v>6.7504454315279391E-3</v>
      </c>
      <c r="BL17" s="55" cm="1">
        <f t="array" ref="BL17:BQ17">_xlfn.XLOOKUP(CR17,Receiving[Player Name],Receiving[[Rep Conv %]:[Yards per Target]],{0,0,0,0,0,0})</f>
        <v>0.7816091954022989</v>
      </c>
      <c r="BM17" s="13">
        <v>7.9117647058823533</v>
      </c>
      <c r="BN17" s="13">
        <v>5.7471264367816091E-3</v>
      </c>
      <c r="BO17" s="13">
        <v>7.3529411764705881E-3</v>
      </c>
      <c r="BP17" s="13">
        <v>9.2936802973977691E-4</v>
      </c>
      <c r="BQ17" s="13">
        <v>6.1839080459770113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0.78137852891507165</v>
      </c>
      <c r="CG17" s="13">
        <f>IF($CE17=1,BT17,BZ17*BM17+(1-BZ17)*BT17)</f>
        <v>7.8567594792359596</v>
      </c>
      <c r="CH17" s="13">
        <f>IF($CE17=1,BU17,CA17*BN17+(1-CA17)*BU17)</f>
        <v>8.2694803926250393E-3</v>
      </c>
      <c r="CI17" s="13">
        <f>IF($CE17=1,BV17,CB17*BO17+(1-CB17)*BV17)</f>
        <v>7.312315879502043E-3</v>
      </c>
      <c r="CJ17" s="13">
        <f>IF($CE17=1,BW17,CC17*BP17+(1-CC17)*BW17)</f>
        <v>1.3762719079306262E-3</v>
      </c>
      <c r="CK17" s="13">
        <f>IF($CE17=1,BX17,CD17*BQ17+(1-CD17)*BX17)</f>
        <v>5.6938371121385991</v>
      </c>
      <c r="CL17" s="56">
        <f>V17*$CS$3</f>
        <v>66.696754451992163</v>
      </c>
      <c r="CM17" s="10">
        <f t="shared" si="17"/>
        <v>52.115411877107391</v>
      </c>
      <c r="CN17" s="5">
        <f t="shared" si="18"/>
        <v>0.1298375679239811</v>
      </c>
      <c r="CO17" s="19">
        <f t="shared" si="19"/>
        <v>49.534613467685375</v>
      </c>
      <c r="CP17" s="65"/>
      <c r="CR17" t="str" cm="1">
        <f t="array" ref="CR17:CR20">_xlfn.VSTACK(_xlfn.MAP(_xlfn.TAKE(_xlfn.TEXTSPLIT(_xlfn.TEXTAFTER(_xlfn.XLOOKUP($CS$2,DepthChart[Column1],DepthChart[Column3]),"RB: "),,", "),4),_xlfn.LAMBDA(_xlpm.x,IFERROR(_xlfn.TEXTBEFORE(_xlpm.x," ("),_xlpm.x))),"All Other")</f>
        <v>Travis Etienne</v>
      </c>
      <c r="CS17" s="10">
        <f>T17*$CS$3</f>
        <v>1.3283091261079483E-2</v>
      </c>
      <c r="CT17" s="18">
        <f>AO17</f>
        <v>0.52941176470588236</v>
      </c>
      <c r="CU17" s="20">
        <f t="shared" si="20"/>
        <v>7.0322247852773736E-3</v>
      </c>
      <c r="CV17" s="21">
        <f t="shared" si="21"/>
        <v>4.1764705882352944</v>
      </c>
      <c r="CW17" s="10">
        <f t="shared" si="22"/>
        <v>5.5476439972743728E-2</v>
      </c>
      <c r="CX17" s="10">
        <f>CS17*AC17</f>
        <v>4.8302150040289028E-3</v>
      </c>
      <c r="CY17" s="19">
        <f>AA17*CS17</f>
        <v>0</v>
      </c>
      <c r="CZ17" s="13" t="str">
        <f>""</f>
        <v/>
      </c>
      <c r="DA17" s="10">
        <f>$CS$4*U17</f>
        <v>167.29773072928506</v>
      </c>
      <c r="DB17" s="5">
        <f t="shared" si="23"/>
        <v>0.4053101642294209</v>
      </c>
      <c r="DC17" s="77">
        <f t="shared" si="5"/>
        <v>4.3027429942590727</v>
      </c>
      <c r="DD17" s="10">
        <f>DC17*DA17</f>
        <v>719.83913885087213</v>
      </c>
      <c r="DE17" s="22">
        <f>AX17*DD17</f>
        <v>5.2510644527933552</v>
      </c>
      <c r="DF17" s="19">
        <f>DA17*BJ17</f>
        <v>0.97080124448357519</v>
      </c>
      <c r="DG17" s="13" t="str">
        <f>""</f>
        <v/>
      </c>
      <c r="DH17" s="20">
        <f>V17*$CS$3</f>
        <v>66.696754451992163</v>
      </c>
      <c r="DI17" s="5">
        <f t="shared" si="24"/>
        <v>0.11048965364294161</v>
      </c>
      <c r="DJ17" s="20">
        <f>CO17</f>
        <v>49.534613467685375</v>
      </c>
      <c r="DK17" s="77">
        <v>5.6938371121385991</v>
      </c>
      <c r="DL17" s="77">
        <f>BO17</f>
        <v>7.3529411764705881E-3</v>
      </c>
      <c r="DM17" s="10">
        <f>DK17*DH17</f>
        <v>379.76045575794831</v>
      </c>
      <c r="DN17" s="19">
        <f>BR17*DM17</f>
        <v>1.9724036528010258</v>
      </c>
      <c r="DO17" s="19">
        <f>DL17*DJ17</f>
        <v>0.36422509902709832</v>
      </c>
      <c r="DP17" s="13" t="str">
        <f>""</f>
        <v/>
      </c>
      <c r="DQ17" s="10">
        <f>CW17*(1/25)+CX17*4-CY17</f>
        <v>2.1539917615025359E-2</v>
      </c>
      <c r="DR17" s="10">
        <f>DN17*6+DM17*0.1+DJ17*1-DO17*2</f>
        <v>98.616630762232177</v>
      </c>
      <c r="DS17" s="10">
        <f>DD17*0.1+DE17*6-DF17*2</f>
        <v>101.5486981128802</v>
      </c>
      <c r="DT17" s="33">
        <f t="shared" si="25"/>
        <v>200.18686879272741</v>
      </c>
      <c r="DZ17" t="str">
        <v>JAX</v>
      </c>
      <c r="EA17" t="str">
        <v>Jacksonville Jaguars</v>
      </c>
      <c r="EB17" t="s">
        <v>349</v>
      </c>
      <c r="EC17" t="str">
        <v>Travis Etienne</v>
      </c>
      <c r="ED17" s="10">
        <v>200.18686879272741</v>
      </c>
      <c r="EE17">
        <v>4.8302150040289028E-3</v>
      </c>
      <c r="EF17">
        <v>5.5476439972743728E-2</v>
      </c>
      <c r="EG17">
        <v>5.2510644527933552</v>
      </c>
      <c r="EH17">
        <v>719.83913885087213</v>
      </c>
      <c r="EI17">
        <v>1.9724036528010258</v>
      </c>
      <c r="EJ17">
        <v>379.76045575794831</v>
      </c>
      <c r="EK17">
        <v>0</v>
      </c>
      <c r="EL17">
        <v>1.3350263435106735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0.4293193717277487</v>
      </c>
      <c r="H18" s="5">
        <v>2.8503562945368172E-2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0.40703429368613198</v>
      </c>
      <c r="R18" s="5">
        <f t="shared" si="1"/>
        <v>3.1289504429867415E-2</v>
      </c>
      <c r="S18" s="5"/>
      <c r="T18" s="5">
        <f t="shared" si="6"/>
        <v>2.7505913983428085E-6</v>
      </c>
      <c r="U18" s="5">
        <f t="shared" si="6"/>
        <v>0.31238807667873347</v>
      </c>
      <c r="V18" s="5">
        <f t="shared" si="6"/>
        <v>3.0818238733963811E-2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4.1192660550458715</v>
      </c>
      <c r="AU18" s="13">
        <v>4.1284403669724773E-2</v>
      </c>
      <c r="AV18" s="13">
        <v>9.1743119266055051E-3</v>
      </c>
      <c r="AW18" s="13">
        <v>1.002227171492205E-2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4.1322873254860326</v>
      </c>
      <c r="BI18" s="13">
        <f t="shared" si="13"/>
        <v>4.0153096479713463E-2</v>
      </c>
      <c r="BJ18" s="13">
        <f t="shared" si="14"/>
        <v>8.6803886828633811E-3</v>
      </c>
      <c r="BK18" s="13">
        <f t="shared" si="15"/>
        <v>9.7253388504781879E-3</v>
      </c>
      <c r="BL18" s="55" cm="1">
        <f t="array" ref="BL18:BQ18">_xlfn.XLOOKUP(CR18,Receiving[Player Name],Receiving[[Rep Conv %]:[Yards per Target]],{0,0,0,0,0,0})</f>
        <v>0.5</v>
      </c>
      <c r="BM18" s="13">
        <v>7.5</v>
      </c>
      <c r="BN18" s="13">
        <v>0</v>
      </c>
      <c r="BO18" s="13">
        <v>0</v>
      </c>
      <c r="BP18" s="13">
        <v>0</v>
      </c>
      <c r="BQ18" s="13">
        <v>3.75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0.52789717656974289</v>
      </c>
      <c r="CG18" s="13">
        <f>IF($CE18=1,BT18,BZ18*BM18+(1-BZ18)*BT18)</f>
        <v>7.4962537192318095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3.5033743575872327</v>
      </c>
      <c r="CL18" s="56">
        <f>V18*$CS$3</f>
        <v>18.603339169878623</v>
      </c>
      <c r="CM18" s="10">
        <f t="shared" si="17"/>
        <v>9.8206502225482293</v>
      </c>
      <c r="CN18" s="5">
        <f t="shared" si="18"/>
        <v>2.4466646130218365E-2</v>
      </c>
      <c r="CO18" s="19">
        <f t="shared" si="19"/>
        <v>9.3343234804012329</v>
      </c>
      <c r="CP18" s="65"/>
      <c r="CR18" t="str">
        <v>Tank Bigsby</v>
      </c>
      <c r="CS18" s="10">
        <f>T18*$CS$3</f>
        <v>1.6603864076349354E-3</v>
      </c>
      <c r="CT18" s="18">
        <f>AO18</f>
        <v>0.66666666666666674</v>
      </c>
      <c r="CU18" s="20">
        <f t="shared" si="20"/>
        <v>1.1069242717566237E-3</v>
      </c>
      <c r="CV18" s="21">
        <f t="shared" si="21"/>
        <v>6.666666666666667</v>
      </c>
      <c r="CW18" s="10">
        <f t="shared" si="22"/>
        <v>1.1069242717566236E-2</v>
      </c>
      <c r="CX18" s="10">
        <f>CS18*AC18</f>
        <v>6.0377687550361285E-4</v>
      </c>
      <c r="CY18" s="19">
        <f>AA18*CS18</f>
        <v>0</v>
      </c>
      <c r="CZ18" s="13" t="str">
        <f>""</f>
        <v/>
      </c>
      <c r="DA18" s="10">
        <f>$CS$4*U18</f>
        <v>128.94277259145133</v>
      </c>
      <c r="DB18" s="5">
        <f t="shared" si="23"/>
        <v>0.31238807667873353</v>
      </c>
      <c r="DC18" s="77">
        <f t="shared" si="5"/>
        <v>4.1322873254860326</v>
      </c>
      <c r="DD18" s="10">
        <f>DC18*DA18</f>
        <v>532.8285848926821</v>
      </c>
      <c r="DE18" s="22">
        <f>AX18*DD18</f>
        <v>3.886864565364776</v>
      </c>
      <c r="DF18" s="19">
        <f>DA18*BJ18</f>
        <v>1.1192733839398608</v>
      </c>
      <c r="DG18" s="13" t="str">
        <f>""</f>
        <v/>
      </c>
      <c r="DH18" s="20">
        <f>V18*$CS$3</f>
        <v>18.603339169878623</v>
      </c>
      <c r="DI18" s="5">
        <f t="shared" si="24"/>
        <v>3.0818238733963808E-2</v>
      </c>
      <c r="DJ18" s="20">
        <f>CO18</f>
        <v>9.3343234804012329</v>
      </c>
      <c r="DK18" s="77">
        <v>3.5033743575872327</v>
      </c>
      <c r="DL18" s="77">
        <f>BO18</f>
        <v>0</v>
      </c>
      <c r="DM18" s="10">
        <f>DK18*DH18</f>
        <v>65.174461413250924</v>
      </c>
      <c r="DN18" s="19">
        <f>BR18*DM18</f>
        <v>0.33850376944662991</v>
      </c>
      <c r="DO18" s="19">
        <f>DL18*DJ18</f>
        <v>0</v>
      </c>
      <c r="DP18" s="13" t="str">
        <f>""</f>
        <v/>
      </c>
      <c r="DQ18" s="10">
        <f>CW18*(1/25)+CX18*4-CY18</f>
        <v>2.8578772107171009E-3</v>
      </c>
      <c r="DR18" s="10">
        <f>DN18*6+DM18*0.1+DJ18*1-DO18*2</f>
        <v>17.882792238406104</v>
      </c>
      <c r="DS18" s="10">
        <f>DD18*0.1+DE18*6-DF18*2</f>
        <v>74.365499113577144</v>
      </c>
      <c r="DT18" s="33">
        <f t="shared" si="25"/>
        <v>92.25114922919397</v>
      </c>
      <c r="DZ18" t="str">
        <v>JAX</v>
      </c>
      <c r="EA18" t="str">
        <v>Jacksonville Jaguars</v>
      </c>
      <c r="EB18" t="s">
        <v>349</v>
      </c>
      <c r="EC18" t="str">
        <v>Tank Bigsby</v>
      </c>
      <c r="ED18" s="10">
        <v>92.25114922919397</v>
      </c>
      <c r="EE18">
        <v>6.0377687550361285E-4</v>
      </c>
      <c r="EF18">
        <v>1.1069242717566236E-2</v>
      </c>
      <c r="EG18">
        <v>3.886864565364776</v>
      </c>
      <c r="EH18">
        <v>532.8285848926821</v>
      </c>
      <c r="EI18">
        <v>0.33850376944662991</v>
      </c>
      <c r="EJ18">
        <v>65.174461413250924</v>
      </c>
      <c r="EK18">
        <v>0</v>
      </c>
      <c r="EL18">
        <v>1.1192733839398608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2.750591398342809E-5</v>
      </c>
      <c r="U19" s="5">
        <f t="shared" si="6"/>
        <v>6.2349170768803419E-2</v>
      </c>
      <c r="V19" s="5">
        <f t="shared" si="6"/>
        <v>2.2727314771566583E-2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0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1</v>
      </c>
      <c r="BH19" s="13">
        <f t="shared" si="12"/>
        <v>4.0808080808080813</v>
      </c>
      <c r="BI19" s="13">
        <f t="shared" si="13"/>
        <v>2.2520284815366783E-2</v>
      </c>
      <c r="BJ19" s="13">
        <f t="shared" si="14"/>
        <v>4.3053485676436496E-3</v>
      </c>
      <c r="BK19" s="13">
        <f t="shared" si="15"/>
        <v>5.5185846453497805E-3</v>
      </c>
      <c r="BL19" s="55" cm="1">
        <f t="array" ref="BL19:BQ19">_xlfn.XLOOKUP(CR19,Receiving[Player Name],Receiving[[Rep Conv %]:[Yards per Target]],{0,0,0,0,0,0})</f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1</v>
      </c>
      <c r="CF19" s="56">
        <f>IF($CE19=1,BS19,BY19*BL19+(1-BY19)*BS19)</f>
        <v>0.76942871847658256</v>
      </c>
      <c r="CG19" s="13">
        <f>IF($CE19=1,BT19,BZ19*BM19+(1-BZ19)*BT19)</f>
        <v>7.4876254180602011</v>
      </c>
      <c r="CH19" s="13">
        <f>IF($CE19=1,BU19,CA19*BN19+(1-CA19)*BU19)</f>
        <v>2.4704065877509004E-2</v>
      </c>
      <c r="CI19" s="13">
        <f>IF($CE19=1,BV19,CB19*BO19+(1-CB19)*BV19)</f>
        <v>3.3444816053511705E-3</v>
      </c>
      <c r="CJ19" s="13">
        <f>IF($CE19=1,BW19,CC19*BP19+(1-CC19)*BW19)</f>
        <v>4.2880114346971589E-3</v>
      </c>
      <c r="CK19" s="13">
        <f>IF($CE19=1,BX19,CD19*BQ19+(1-CD19)*BX19)</f>
        <v>1.2996655518394649</v>
      </c>
      <c r="CL19" s="56">
        <f>V19*$CS$3</f>
        <v>13.719276716812722</v>
      </c>
      <c r="CM19" s="10">
        <f t="shared" si="17"/>
        <v>10.556005502642829</v>
      </c>
      <c r="CN19" s="5">
        <f t="shared" si="18"/>
        <v>2.6298671200895792E-2</v>
      </c>
      <c r="CO19" s="19">
        <f t="shared" si="19"/>
        <v>10.033263357280688</v>
      </c>
      <c r="CP19" s="65"/>
      <c r="CR19" t="str">
        <v>Keilan Robinson</v>
      </c>
      <c r="CS19" s="10">
        <f>T19*$CS$3</f>
        <v>1.6603864076349357E-2</v>
      </c>
      <c r="CT19" s="18">
        <f>AO19</f>
        <v>0.5</v>
      </c>
      <c r="CU19" s="20">
        <f t="shared" si="20"/>
        <v>8.3019320381746784E-3</v>
      </c>
      <c r="CV19" s="21">
        <f t="shared" si="21"/>
        <v>2</v>
      </c>
      <c r="CW19" s="10">
        <f t="shared" si="22"/>
        <v>3.3207728152698714E-2</v>
      </c>
      <c r="CX19" s="10">
        <f>CS19*AC19</f>
        <v>6.0377687550361298E-3</v>
      </c>
      <c r="CY19" s="19">
        <f>AA19*CS19</f>
        <v>0</v>
      </c>
      <c r="CZ19" s="13" t="str">
        <f>""</f>
        <v/>
      </c>
      <c r="DA19" s="10">
        <f>$CS$4*U19</f>
        <v>25.735537134393741</v>
      </c>
      <c r="DB19" s="5">
        <f t="shared" si="23"/>
        <v>6.2349170768803433E-2</v>
      </c>
      <c r="DC19" s="77">
        <f t="shared" si="5"/>
        <v>4.0808080808080813</v>
      </c>
      <c r="DD19" s="10">
        <f>DC19*DA19</f>
        <v>105.02178790197043</v>
      </c>
      <c r="DE19" s="22">
        <f>AX19*DD19</f>
        <v>0.76611029806075692</v>
      </c>
      <c r="DF19" s="19">
        <f>DA19*BJ19</f>
        <v>0.11080045793910205</v>
      </c>
      <c r="DG19" s="13" t="str">
        <f>""</f>
        <v/>
      </c>
      <c r="DH19" s="20">
        <f>V19*$CS$3</f>
        <v>13.719276716812722</v>
      </c>
      <c r="DI19" s="5">
        <f t="shared" si="24"/>
        <v>2.2727314771566583E-2</v>
      </c>
      <c r="DJ19" s="20">
        <f>CO19</f>
        <v>10.033263357280688</v>
      </c>
      <c r="DK19" s="77">
        <v>1.2996655518394649</v>
      </c>
      <c r="DL19" s="77">
        <f>BO19</f>
        <v>0</v>
      </c>
      <c r="DM19" s="10">
        <f>DK19*DH19</f>
        <v>17.830471344994727</v>
      </c>
      <c r="DN19" s="19">
        <f>BR19*DM19</f>
        <v>9.2608080380142482E-2</v>
      </c>
      <c r="DO19" s="19">
        <f>DL19*DJ19</f>
        <v>0</v>
      </c>
      <c r="DP19" s="13" t="str">
        <f>""</f>
        <v/>
      </c>
      <c r="DQ19" s="10">
        <f>CW19*(1/25)+CX19*4-CY19</f>
        <v>2.5479384146252469E-2</v>
      </c>
      <c r="DR19" s="10">
        <f>DN19*6+DM19*0.1+DJ19*1-DO19*2</f>
        <v>12.371958974061016</v>
      </c>
      <c r="DS19" s="10">
        <f>DD19*0.1+DE19*6-DF19*2</f>
        <v>14.877239662683381</v>
      </c>
      <c r="DT19" s="33">
        <f t="shared" si="25"/>
        <v>27.274678020890651</v>
      </c>
      <c r="DZ19" t="str">
        <v>JAX</v>
      </c>
      <c r="EA19" t="str">
        <v>Jacksonville Jaguars</v>
      </c>
      <c r="EB19" t="s">
        <v>349</v>
      </c>
      <c r="EC19" t="str">
        <v>Keilan Robinson</v>
      </c>
      <c r="ED19" s="10">
        <v>27.274678020890651</v>
      </c>
      <c r="EE19">
        <v>6.0377687550361298E-3</v>
      </c>
      <c r="EF19">
        <v>3.3207728152698714E-2</v>
      </c>
      <c r="EG19">
        <v>0.76611029806075692</v>
      </c>
      <c r="EH19">
        <v>105.02178790197043</v>
      </c>
      <c r="EI19">
        <v>9.2608080380142482E-2</v>
      </c>
      <c r="EJ19">
        <v>17.830471344994727</v>
      </c>
      <c r="EK19">
        <v>0</v>
      </c>
      <c r="EL19">
        <v>0.11080045793910205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2.6659946066622354E-2</v>
      </c>
      <c r="V20" s="5">
        <f t="shared" si="6"/>
        <v>1.3711509740951991E-2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8.2769125271558419</v>
      </c>
      <c r="CM20" s="10">
        <f t="shared" si="17"/>
        <v>6.2763317741466098</v>
      </c>
      <c r="CN20" s="5">
        <f t="shared" si="18"/>
        <v>1.5636519480279922E-2</v>
      </c>
      <c r="CO20" s="19">
        <f t="shared" si="19"/>
        <v>5.9655226204567455</v>
      </c>
      <c r="CP20" s="65"/>
      <c r="CR20" t="str">
        <v>All Other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11.004284797028768</v>
      </c>
      <c r="DB20" s="5">
        <f t="shared" si="23"/>
        <v>2.6659946066622361E-2</v>
      </c>
      <c r="DC20" s="77">
        <f t="shared" si="5"/>
        <v>4.1828743545611013</v>
      </c>
      <c r="DD20" s="10">
        <f>DC20*DA20</f>
        <v>46.029540667778249</v>
      </c>
      <c r="DE20" s="22">
        <f>AX20*DD20</f>
        <v>0.33577513604612425</v>
      </c>
      <c r="DF20" s="19">
        <f>DA20*BJ20</f>
        <v>6.1555809966167808E-2</v>
      </c>
      <c r="DG20" s="13" t="str">
        <f>""</f>
        <v/>
      </c>
      <c r="DH20" s="20">
        <f>V20*$CS$3</f>
        <v>8.2769125271558419</v>
      </c>
      <c r="DI20" s="5">
        <f t="shared" si="24"/>
        <v>1.3711509740951989E-2</v>
      </c>
      <c r="DJ20" s="20">
        <f>CO20</f>
        <v>5.9655226204567455</v>
      </c>
      <c r="DK20" s="77">
        <v>1.3187500000000001</v>
      </c>
      <c r="DL20" s="77">
        <f>BO20</f>
        <v>0</v>
      </c>
      <c r="DM20" s="10">
        <f>DK20*DH20</f>
        <v>10.915178395186768</v>
      </c>
      <c r="DN20" s="19">
        <f>BR20*DM20</f>
        <v>5.6691362703028401E-2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7.3971886361935928</v>
      </c>
      <c r="DS20" s="10">
        <f>DD20*0.1+DE20*6-DF20*2</f>
        <v>6.4944932631222354</v>
      </c>
      <c r="DT20" s="33">
        <f t="shared" si="25"/>
        <v>13.891681899315827</v>
      </c>
      <c r="DZ20" t="str">
        <v>JAX</v>
      </c>
      <c r="EA20" t="str">
        <v>Jacksonville Jaguars</v>
      </c>
      <c r="EB20" t="s">
        <v>349</v>
      </c>
      <c r="EC20" t="str">
        <v>All Other</v>
      </c>
      <c r="ED20" s="10">
        <v>13.891681899315827</v>
      </c>
      <c r="EE20">
        <v>0</v>
      </c>
      <c r="EF20">
        <v>0</v>
      </c>
      <c r="EG20">
        <v>0.33577513604612425</v>
      </c>
      <c r="EH20">
        <v>46.029540667778249</v>
      </c>
      <c r="EI20">
        <v>5.6691362703028401E-2</v>
      </c>
      <c r="EJ20">
        <v>10.915178395186768</v>
      </c>
      <c r="EK20">
        <v>0</v>
      </c>
      <c r="EL20">
        <v>6.1555809966167808E-2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1.0052560640729189E-2</v>
      </c>
      <c r="V21" s="5">
        <f t="shared" si="6"/>
        <v>6.611462783567371E-3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3.990990063821668</v>
      </c>
      <c r="CM21" s="10">
        <f t="shared" si="17"/>
        <v>2.9634378567779667</v>
      </c>
      <c r="CN21" s="5">
        <f t="shared" si="18"/>
        <v>7.3829516098849303E-3</v>
      </c>
      <c r="CO21" s="19">
        <f t="shared" si="19"/>
        <v>2.8166859568749536</v>
      </c>
      <c r="CP21" s="65"/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4.1493422362351007</v>
      </c>
      <c r="DB21" s="5">
        <f t="shared" si="23"/>
        <v>1.0052560640729189E-2</v>
      </c>
      <c r="DC21" s="77">
        <f t="shared" si="5"/>
        <v>3.481420313790256</v>
      </c>
      <c r="DD21" s="10">
        <f>DC21*DA21</f>
        <v>14.445604350096767</v>
      </c>
      <c r="DE21" s="22">
        <f>AX21*DD21</f>
        <v>0.1053774314397552</v>
      </c>
      <c r="DF21" s="19">
        <f>DA21*BJ21</f>
        <v>2.39846372036711E-2</v>
      </c>
      <c r="DG21" s="13" t="str">
        <f>""</f>
        <v/>
      </c>
      <c r="DH21" s="20">
        <f>V21*$CS$3</f>
        <v>3.990990063821668</v>
      </c>
      <c r="DI21" s="5">
        <f t="shared" si="24"/>
        <v>6.611462783567371E-3</v>
      </c>
      <c r="DJ21" s="20">
        <f>CO21</f>
        <v>2.8166859568749536</v>
      </c>
      <c r="DK21" s="77">
        <v>1.3467432950191571</v>
      </c>
      <c r="DL21" s="77">
        <f>BO21</f>
        <v>0</v>
      </c>
      <c r="DM21" s="10">
        <f>DK21*DH21</f>
        <v>5.3748391089399092</v>
      </c>
      <c r="DN21" s="19">
        <f>BR21*DM21</f>
        <v>2.7915893113547283E-2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3.5216652264502284</v>
      </c>
      <c r="DS21" s="10">
        <f>DD21*0.1+DE21*6-DF21*2</f>
        <v>2.0288557492408659</v>
      </c>
      <c r="DT21" s="33">
        <f t="shared" si="25"/>
        <v>5.5505209756910947</v>
      </c>
      <c r="DZ21" t="str">
        <v>JAX</v>
      </c>
      <c r="EA21" t="str">
        <v>Jacksonville Jaguars</v>
      </c>
      <c r="EB21" t="s">
        <v>349</v>
      </c>
      <c r="EC21">
        <v>0</v>
      </c>
      <c r="ED21" s="10">
        <v>5.5505209756910947</v>
      </c>
      <c r="EE21">
        <v>0</v>
      </c>
      <c r="EF21">
        <v>0</v>
      </c>
      <c r="EG21">
        <v>0.1053774314397552</v>
      </c>
      <c r="EH21">
        <v>14.445604350096767</v>
      </c>
      <c r="EI21">
        <v>2.7915893113547283E-2</v>
      </c>
      <c r="EJ21">
        <v>5.3748391089399092</v>
      </c>
      <c r="EK21">
        <v>0</v>
      </c>
      <c r="EL21">
        <v>2.39846372036711E-2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JAX</v>
      </c>
      <c r="EA22" t="str">
        <v>Jacksonville Jaguars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JAX</v>
      </c>
      <c r="EA23" t="str">
        <v>Jacksonville Jaguars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1.5706806282722512E-2</v>
      </c>
      <c r="H24" s="5">
        <v>0.30878859857482183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1.5167930511995107E-2</v>
      </c>
      <c r="R24" s="5">
        <f t="shared" si="1"/>
        <v>0.30132780780811336</v>
      </c>
      <c r="S24" s="5"/>
      <c r="T24" s="5">
        <f t="shared" si="6"/>
        <v>5.2261236568513368E-5</v>
      </c>
      <c r="U24" s="5">
        <f t="shared" si="6"/>
        <v>1.1640986308373716E-2</v>
      </c>
      <c r="V24" s="5">
        <f t="shared" si="6"/>
        <v>0.2967893703470762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8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7.7632333767926989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0.65413533834586468</v>
      </c>
      <c r="BM24" s="13">
        <v>14.735632183908047</v>
      </c>
      <c r="BN24" s="13">
        <v>7.5187969924812026E-2</v>
      </c>
      <c r="BO24" s="13">
        <v>0</v>
      </c>
      <c r="BP24" s="13">
        <v>7.8003120124804995E-3</v>
      </c>
      <c r="BQ24" s="13">
        <v>9.6390977443609014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0.65461764101414344</v>
      </c>
      <c r="CG24" s="13">
        <f>IF($CE24=1,BT24,BZ24*BM24+(1-BZ24)*BT24)</f>
        <v>14.523151003380871</v>
      </c>
      <c r="CH24" s="13">
        <f>IF($CE24=1,BU24,CA24*BN24+(1-CA24)*BU24)</f>
        <v>7.280635027398101E-2</v>
      </c>
      <c r="CI24" s="13">
        <f>IF($CE24=1,BV24,CB24*BO24+(1-CB24)*BV24)</f>
        <v>5.617977528089886E-4</v>
      </c>
      <c r="CJ24" s="13">
        <f>IF($CE24=1,BW24,CC24*BP24+(1-CC24)*BW24)</f>
        <v>7.6384726154615406E-3</v>
      </c>
      <c r="CK24" s="13">
        <f>IF($CE24=1,BX24,CD24*BQ24+(1-CD24)*BX24)</f>
        <v>8.8269426259198855</v>
      </c>
      <c r="CL24" s="56">
        <f>V24*$CS$3</f>
        <v>179.15603050009975</v>
      </c>
      <c r="CM24" s="10">
        <f t="shared" si="17"/>
        <v>117.27869805943322</v>
      </c>
      <c r="CN24" s="5">
        <f t="shared" si="18"/>
        <v>0.29218191657459658</v>
      </c>
      <c r="CO24" s="19">
        <f t="shared" si="19"/>
        <v>111.47095968590567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Brian Thomas</v>
      </c>
      <c r="CS24" s="10">
        <f>T24*$CS$3</f>
        <v>3.1547341745063774E-2</v>
      </c>
      <c r="CT24" s="18">
        <f>AO24</f>
        <v>0.57777777777777783</v>
      </c>
      <c r="CU24" s="20">
        <f t="shared" si="20"/>
        <v>1.8227353008259072E-2</v>
      </c>
      <c r="CV24" s="21">
        <f t="shared" si="21"/>
        <v>11.911111111111111</v>
      </c>
      <c r="CW24" s="10">
        <f t="shared" si="22"/>
        <v>0.37576389278564853</v>
      </c>
      <c r="CX24" s="10">
        <f>CS24*AC24</f>
        <v>4.6545258312389176E-3</v>
      </c>
      <c r="CY24" s="19">
        <f>AA24*CS24</f>
        <v>0</v>
      </c>
      <c r="CZ24" s="13" t="str">
        <f>""</f>
        <v/>
      </c>
      <c r="DA24" s="10">
        <f>$CS$4*U24</f>
        <v>4.8049882897563743</v>
      </c>
      <c r="DB24" s="5">
        <f t="shared" si="23"/>
        <v>1.1640986308373718E-2</v>
      </c>
      <c r="DC24" s="77">
        <f t="shared" si="5"/>
        <v>7.7632333767926989</v>
      </c>
      <c r="DD24" s="10">
        <f>DC24*DA24</f>
        <v>37.30224546613475</v>
      </c>
      <c r="DE24" s="22">
        <f>AX24*DD24</f>
        <v>0.28801452980403525</v>
      </c>
      <c r="DF24" s="19">
        <f>DA24*BJ24</f>
        <v>4.3852565877828698E-3</v>
      </c>
      <c r="DG24" s="13" t="str">
        <f>""</f>
        <v/>
      </c>
      <c r="DH24" s="20">
        <f>V24*$CS$3</f>
        <v>179.15603050009975</v>
      </c>
      <c r="DI24" s="5">
        <f t="shared" si="24"/>
        <v>0.2967893703470762</v>
      </c>
      <c r="DJ24" s="20">
        <f>CO24</f>
        <v>111.47095968590567</v>
      </c>
      <c r="DK24" s="77">
        <v>8.8269426259198855</v>
      </c>
      <c r="DL24" s="77">
        <f>BO24</f>
        <v>0</v>
      </c>
      <c r="DM24" s="10">
        <f>DK24*DH24</f>
        <v>1581.4000023119336</v>
      </c>
      <c r="DN24" s="19">
        <f>BR24*DM24</f>
        <v>9.6173385191424785</v>
      </c>
      <c r="DO24" s="19">
        <f>DL24*DJ24</f>
        <v>0</v>
      </c>
      <c r="DP24" s="13" t="str">
        <f>""</f>
        <v/>
      </c>
      <c r="DQ24" s="10">
        <f>CW24*(1/25)+CX24*4-CY24</f>
        <v>3.364865903638161E-2</v>
      </c>
      <c r="DR24" s="10">
        <f>DN24*6+DM24*0.1+DJ24*1-DO24*2</f>
        <v>327.31499103195392</v>
      </c>
      <c r="DS24" s="10">
        <f>DD24*0.1+DE24*6-DF24*2</f>
        <v>5.4495412122621216</v>
      </c>
      <c r="DT24" s="33">
        <f t="shared" si="25"/>
        <v>332.79818090325244</v>
      </c>
      <c r="DZ24" t="str">
        <v>JAX</v>
      </c>
      <c r="EA24" t="str">
        <v>Jacksonville Jaguars</v>
      </c>
      <c r="EB24" t="s">
        <v>350</v>
      </c>
      <c r="EC24" t="str">
        <v>Brian Thomas</v>
      </c>
      <c r="ED24" s="10">
        <v>332.79818090325244</v>
      </c>
      <c r="EE24">
        <v>4.6545258312389176E-3</v>
      </c>
      <c r="EF24">
        <v>0.37576389278564853</v>
      </c>
      <c r="EG24">
        <v>0.28801452980403525</v>
      </c>
      <c r="EH24">
        <v>37.30224546613475</v>
      </c>
      <c r="EI24">
        <v>9.6173385191424785</v>
      </c>
      <c r="EJ24">
        <v>1581.4000023119336</v>
      </c>
      <c r="EK24">
        <v>0</v>
      </c>
      <c r="EL24">
        <v>4.3852565877828698E-3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4.6189376443418013E-4</v>
      </c>
      <c r="H25" s="5">
        <v>0.12494733750269749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1.0008870646948146E-3</v>
      </c>
      <c r="R25" s="5">
        <f t="shared" si="1"/>
        <v>0.12823209987338269</v>
      </c>
      <c r="S25" s="5"/>
      <c r="T25" s="5">
        <f t="shared" si="6"/>
        <v>2.4755322585085278E-5</v>
      </c>
      <c r="U25" s="5">
        <f t="shared" si="6"/>
        <v>7.6815440360348435E-4</v>
      </c>
      <c r="V25" s="5">
        <f t="shared" si="6"/>
        <v>0.12630073691685323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-1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-0.32390804597701162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0.54232804232804233</v>
      </c>
      <c r="BM25" s="13">
        <v>16.795121951219514</v>
      </c>
      <c r="BN25" s="13">
        <v>9.2592592592592587E-2</v>
      </c>
      <c r="BO25" s="13">
        <v>1.4634146341463415E-2</v>
      </c>
      <c r="BP25" s="13">
        <v>1.0165553296543712E-2</v>
      </c>
      <c r="BQ25" s="13">
        <v>9.1084656084656093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0.55244384951993886</v>
      </c>
      <c r="CG25" s="13">
        <f>IF($CE25=1,BT25,BZ25*BM25+(1-BZ25)*BT25)</f>
        <v>16.410369990015692</v>
      </c>
      <c r="CH25" s="13">
        <f>IF($CE25=1,BU25,CA25*BN25+(1-CA25)*BU25)</f>
        <v>8.8518853014224422E-2</v>
      </c>
      <c r="CI25" s="13">
        <f>IF($CE25=1,BV25,CB25*BO25+(1-CB25)*BV25)</f>
        <v>1.3673655683925262E-2</v>
      </c>
      <c r="CJ25" s="13">
        <f>IF($CE25=1,BW25,CC25*BP25+(1-CC25)*BW25)</f>
        <v>9.7713896129300645E-3</v>
      </c>
      <c r="CK25" s="13">
        <f>IF($CE25=1,BX25,CD25*BQ25+(1-CD25)*BX25)</f>
        <v>8.353022556390977</v>
      </c>
      <c r="CL25" s="56">
        <f>V25*$CS$3</f>
        <v>76.241068367102812</v>
      </c>
      <c r="CM25" s="10">
        <f t="shared" si="17"/>
        <v>42.118909300235117</v>
      </c>
      <c r="CN25" s="5">
        <f t="shared" si="18"/>
        <v>0.10493281258236514</v>
      </c>
      <c r="CO25" s="19">
        <f t="shared" si="19"/>
        <v>40.033145987360186</v>
      </c>
      <c r="CP25" s="65"/>
      <c r="CR25" t="str">
        <v>Gabe Davis</v>
      </c>
      <c r="CS25" s="10">
        <f>T25*$CS$3</f>
        <v>1.4943477668714419E-2</v>
      </c>
      <c r="CT25" s="18">
        <f>AO25</f>
        <v>0.4</v>
      </c>
      <c r="CU25" s="20">
        <f t="shared" si="20"/>
        <v>5.9773910674857681E-3</v>
      </c>
      <c r="CV25" s="21">
        <f t="shared" si="21"/>
        <v>5.9</v>
      </c>
      <c r="CW25" s="10">
        <f t="shared" si="22"/>
        <v>8.8166518245415076E-2</v>
      </c>
      <c r="CX25" s="10">
        <f>CS25*AC25</f>
        <v>2.2047753937447503E-3</v>
      </c>
      <c r="CY25" s="19">
        <f>AA25*CS25</f>
        <v>0</v>
      </c>
      <c r="CZ25" s="13" t="str">
        <f>""</f>
        <v/>
      </c>
      <c r="DA25" s="10">
        <f>$CS$4*U25</f>
        <v>0.31706702647562646</v>
      </c>
      <c r="DB25" s="5">
        <f t="shared" si="23"/>
        <v>7.6815440360348446E-4</v>
      </c>
      <c r="DC25" s="77">
        <f t="shared" si="5"/>
        <v>-0.32390804597701162</v>
      </c>
      <c r="DD25" s="10">
        <f>DC25*DA25</f>
        <v>-0.10270056098946158</v>
      </c>
      <c r="DE25" s="22">
        <f>AX25*DD25</f>
        <v>-7.9296174839780815E-4</v>
      </c>
      <c r="DF25" s="19">
        <f>DA25*BJ25</f>
        <v>1.4577794320718454E-4</v>
      </c>
      <c r="DG25" s="13" t="str">
        <f>""</f>
        <v/>
      </c>
      <c r="DH25" s="20">
        <f>V25*$CS$3</f>
        <v>76.241068367102812</v>
      </c>
      <c r="DI25" s="5">
        <f t="shared" si="24"/>
        <v>0.12630073691685323</v>
      </c>
      <c r="DJ25" s="20">
        <f>CO25</f>
        <v>40.033145987360186</v>
      </c>
      <c r="DK25" s="77">
        <v>8.353022556390977</v>
      </c>
      <c r="DL25" s="77">
        <f>BO25</f>
        <v>1.4634146341463415E-2</v>
      </c>
      <c r="DM25" s="10">
        <f>DK25*DH25</f>
        <v>636.84336379375634</v>
      </c>
      <c r="DN25" s="19">
        <f>BR25*DM25</f>
        <v>3.8729848263057263</v>
      </c>
      <c r="DO25" s="19">
        <f>DL25*DJ25</f>
        <v>0.5858509168881979</v>
      </c>
      <c r="DP25" s="13" t="str">
        <f>""</f>
        <v/>
      </c>
      <c r="DQ25" s="10">
        <f>CW25*(1/25)+CX25*4-CY25</f>
        <v>1.2345762304795605E-2</v>
      </c>
      <c r="DR25" s="10">
        <f>DN25*6+DM25*0.1+DJ25*1-DO25*2</f>
        <v>125.78368949079379</v>
      </c>
      <c r="DS25" s="10">
        <f>DD25*0.1+DE25*6-DF25*2</f>
        <v>-1.5319382475747377E-2</v>
      </c>
      <c r="DT25" s="33">
        <f t="shared" si="25"/>
        <v>125.78071587062283</v>
      </c>
      <c r="DZ25" t="str">
        <v>JAX</v>
      </c>
      <c r="EA25" t="str">
        <v>Jacksonville Jaguars</v>
      </c>
      <c r="EB25" t="s">
        <v>350</v>
      </c>
      <c r="EC25" t="str">
        <v>Gabe Davis</v>
      </c>
      <c r="ED25" s="10">
        <v>125.78071587062283</v>
      </c>
      <c r="EE25">
        <v>2.2047753937447503E-3</v>
      </c>
      <c r="EF25">
        <v>8.8166518245415076E-2</v>
      </c>
      <c r="EG25">
        <v>-7.9296174839780815E-4</v>
      </c>
      <c r="EH25">
        <v>-0.10270056098946158</v>
      </c>
      <c r="EI25">
        <v>3.8729848263057263</v>
      </c>
      <c r="EJ25">
        <v>636.84336379375634</v>
      </c>
      <c r="EK25">
        <v>0</v>
      </c>
      <c r="EL25">
        <v>0.58599669483140504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</v>
      </c>
      <c r="J26" s="5">
        <v>0.9</v>
      </c>
      <c r="K26" s="5">
        <v>0.9</v>
      </c>
      <c r="L26" s="5">
        <v>0.9</v>
      </c>
      <c r="M26" s="5"/>
      <c r="N26" s="10">
        <f t="shared" si="0"/>
        <v>1</v>
      </c>
      <c r="O26" s="10"/>
      <c r="P26" s="5">
        <f t="shared" si="1"/>
        <v>2.2381073520305519E-4</v>
      </c>
      <c r="Q26" s="5">
        <f t="shared" si="1"/>
        <v>4.7352713149385406E-3</v>
      </c>
      <c r="R26" s="5">
        <f t="shared" si="1"/>
        <v>0.10512538546149855</v>
      </c>
      <c r="S26" s="5"/>
      <c r="T26" s="5">
        <f t="shared" si="6"/>
        <v>2.4755322585085285E-4</v>
      </c>
      <c r="U26" s="5">
        <f t="shared" si="6"/>
        <v>3.6341957460869025E-3</v>
      </c>
      <c r="V26" s="5">
        <f t="shared" si="6"/>
        <v>0.10354204341631879</v>
      </c>
      <c r="X26" s="5" cm="1">
        <f t="array" ref="X26:AB26">_xlfn.XLOOKUP(CR26,passingRates[Player Name],passingRates[[Comp. %]:[Yds per Att]],{0,0,0,0,0})</f>
        <v>0.5</v>
      </c>
      <c r="Y26" s="13">
        <v>4</v>
      </c>
      <c r="Z26" s="13">
        <v>0</v>
      </c>
      <c r="AA26" s="13">
        <v>0</v>
      </c>
      <c r="AB26" s="13">
        <v>2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0</v>
      </c>
      <c r="AO26" s="53">
        <f t="shared" si="9"/>
        <v>0.49583333333333335</v>
      </c>
      <c r="AP26" s="52">
        <f>IF($AN26,AE26,Y26*AJ26+(1-AJ26)*AE26)</f>
        <v>5.8999999999999995</v>
      </c>
      <c r="AQ26" s="52">
        <f>IF($AN26,AF26,Z26*AK26+(1-AK26)*AF26)</f>
        <v>9.0909090909090887E-3</v>
      </c>
      <c r="AR26" s="52">
        <f>IF($AN26,AG26,AA26*AL26+(1-AL26)*AG26)</f>
        <v>0</v>
      </c>
      <c r="AS26" s="52">
        <f>IF($AN26,AH26,AB26*AM26+(1-AM26)*AH26)</f>
        <v>2.8541666666666665</v>
      </c>
      <c r="AT26" s="56" cm="1">
        <f t="array" ref="AT26:AW26">_xlfn.XLOOKUP(CR26,rushingRates[player_display_name],rushingRates[[Yards per Carry]:[TD per Yard]],{0,0,0,0})</f>
        <v>6.166666666666667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6.1497159090909097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0.60833333333333328</v>
      </c>
      <c r="BM26" s="13">
        <v>13.876712328767123</v>
      </c>
      <c r="BN26" s="13">
        <v>4.1666666666666664E-2</v>
      </c>
      <c r="BO26" s="13">
        <v>2.7397260273972601E-2</v>
      </c>
      <c r="BP26" s="13">
        <v>4.9358341559723592E-3</v>
      </c>
      <c r="BQ26" s="13">
        <v>8.4416666666666664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0.61006213285133304</v>
      </c>
      <c r="CG26" s="13">
        <f>IF($CE26=1,BT26,BZ26*BM26+(1-BZ26)*BT26)</f>
        <v>13.732323869454873</v>
      </c>
      <c r="CH26" s="13">
        <f>IF($CE26=1,BU26,CA26*BN26+(1-CA26)*BU26)</f>
        <v>4.2109127880704922E-2</v>
      </c>
      <c r="CI26" s="13">
        <f>IF($CE26=1,BV26,CB26*BO26+(1-CB26)*BV26)</f>
        <v>2.512701781465046E-2</v>
      </c>
      <c r="CJ26" s="13">
        <f>IF($CE26=1,BW26,CC26*BP26+(1-CC26)*BW26)</f>
        <v>5.0348175130647665E-3</v>
      </c>
      <c r="CK26" s="13">
        <f>IF($CE26=1,BX26,CD26*BQ26+(1-CD26)*BX26)</f>
        <v>7.7573410978692667</v>
      </c>
      <c r="CL26" s="56">
        <f>V26*$CS$3</f>
        <v>62.502849972839023</v>
      </c>
      <c r="CM26" s="10">
        <f t="shared" si="17"/>
        <v>38.130621963717054</v>
      </c>
      <c r="CN26" s="5">
        <f t="shared" si="18"/>
        <v>9.4996605435492668E-2</v>
      </c>
      <c r="CO26" s="19">
        <f t="shared" si="19"/>
        <v>36.2423619467707</v>
      </c>
      <c r="CP26" s="65"/>
      <c r="CR26" t="str">
        <v>Dyami Brown</v>
      </c>
      <c r="CS26" s="10">
        <f>T26*$CS$3</f>
        <v>0.14943477668714422</v>
      </c>
      <c r="CT26" s="18">
        <f>AO26</f>
        <v>0.49583333333333335</v>
      </c>
      <c r="CU26" s="20">
        <f t="shared" si="20"/>
        <v>7.4094743440709016E-2</v>
      </c>
      <c r="CV26" s="21">
        <f t="shared" si="21"/>
        <v>2.8541666666666665</v>
      </c>
      <c r="CW26" s="10">
        <f t="shared" si="22"/>
        <v>0.42651175846122413</v>
      </c>
      <c r="CX26" s="10">
        <f>CS26*AC26</f>
        <v>2.2047753937447508E-2</v>
      </c>
      <c r="CY26" s="19">
        <f>AA26*CS26</f>
        <v>0</v>
      </c>
      <c r="CZ26" s="13" t="str">
        <f>""</f>
        <v/>
      </c>
      <c r="DA26" s="10">
        <f>$CS$4*U26</f>
        <v>1.5000677382524585</v>
      </c>
      <c r="DB26" s="5">
        <f t="shared" si="23"/>
        <v>3.634195746086903E-3</v>
      </c>
      <c r="DC26" s="77">
        <f t="shared" si="5"/>
        <v>6.1497159090909097</v>
      </c>
      <c r="DD26" s="10">
        <f>DC26*DA26</f>
        <v>9.2249904346451626</v>
      </c>
      <c r="DE26" s="22">
        <f>AX26*DD26</f>
        <v>7.122711379113017E-2</v>
      </c>
      <c r="DF26" s="19">
        <f>DA26*BJ26</f>
        <v>4.261556074580847E-4</v>
      </c>
      <c r="DG26" s="13" t="str">
        <f>""</f>
        <v/>
      </c>
      <c r="DH26" s="20">
        <f>V26*$CS$3</f>
        <v>62.502849972839023</v>
      </c>
      <c r="DI26" s="5">
        <f t="shared" si="24"/>
        <v>0.10354204341631879</v>
      </c>
      <c r="DJ26" s="20">
        <f>CO26</f>
        <v>36.2423619467707</v>
      </c>
      <c r="DK26" s="77">
        <v>7.7573410978692667</v>
      </c>
      <c r="DL26" s="77">
        <f>BO26</f>
        <v>2.7397260273972601E-2</v>
      </c>
      <c r="DM26" s="10">
        <f>DK26*DH26</f>
        <v>484.85592682826115</v>
      </c>
      <c r="DN26" s="19">
        <f>BR26*DM26</f>
        <v>2.9486679995591487</v>
      </c>
      <c r="DO26" s="19">
        <f>DL26*DJ26</f>
        <v>0.9929414231991972</v>
      </c>
      <c r="DP26" s="13" t="str">
        <f>""</f>
        <v/>
      </c>
      <c r="DQ26" s="10">
        <f>CW26*(1/25)+CX26*4-CY26</f>
        <v>0.105251486088239</v>
      </c>
      <c r="DR26" s="10">
        <f>DN26*6+DM26*0.1+DJ26*1-DO26*2</f>
        <v>100.4340797805533</v>
      </c>
      <c r="DS26" s="10">
        <f>DD26*0.1+DE26*6-DF26*2</f>
        <v>1.3490094149963812</v>
      </c>
      <c r="DT26" s="33">
        <f t="shared" si="25"/>
        <v>101.88834068163793</v>
      </c>
      <c r="DZ26" t="str">
        <v>JAX</v>
      </c>
      <c r="EA26" t="str">
        <v>Jacksonville Jaguars</v>
      </c>
      <c r="EB26" t="s">
        <v>350</v>
      </c>
      <c r="EC26" t="str">
        <v>Dyami Brown</v>
      </c>
      <c r="ED26" s="10">
        <v>101.88834068163793</v>
      </c>
      <c r="EE26">
        <v>2.2047753937447508E-2</v>
      </c>
      <c r="EF26">
        <v>0.42651175846122413</v>
      </c>
      <c r="EG26">
        <v>7.122711379113017E-2</v>
      </c>
      <c r="EH26">
        <v>9.2249904346451626</v>
      </c>
      <c r="EI26">
        <v>2.9486679995591487</v>
      </c>
      <c r="EJ26">
        <v>484.85592682826115</v>
      </c>
      <c r="EK26">
        <v>0</v>
      </c>
      <c r="EL26">
        <v>0.99336757880665527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9.0261282660332537E-2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4.0626475486120418E-4</v>
      </c>
      <c r="R27" s="5">
        <f t="shared" si="1"/>
        <v>8.7250293090215356E-2</v>
      </c>
      <c r="S27" s="5"/>
      <c r="T27" s="5">
        <f t="shared" si="6"/>
        <v>2.0629435487571065E-5</v>
      </c>
      <c r="U27" s="5">
        <f t="shared" si="6"/>
        <v>3.1179747594268299E-4</v>
      </c>
      <c r="V27" s="5">
        <f t="shared" si="6"/>
        <v>8.5936176077492571E-2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0.66666666666666663</v>
      </c>
      <c r="BM27" s="13">
        <v>10.875</v>
      </c>
      <c r="BN27" s="13">
        <v>6.9444444444444448E-2</v>
      </c>
      <c r="BO27" s="13">
        <v>2.0833333333333332E-2</v>
      </c>
      <c r="BP27" s="13">
        <v>9.5785440613026813E-3</v>
      </c>
      <c r="BQ27" s="13">
        <v>7.25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0.66110562685093777</v>
      </c>
      <c r="CG27" s="13">
        <f>IF($CE27=1,BT27,BZ27*BM27+(1-BZ27)*BT27)</f>
        <v>11.01031098546042</v>
      </c>
      <c r="CH27" s="13">
        <f>IF($CE27=1,BU27,CA27*BN27+(1-CA27)*BU27)</f>
        <v>6.6942250740375117E-2</v>
      </c>
      <c r="CI27" s="13">
        <f>IF($CE27=1,BV27,CB27*BO27+(1-CB27)*BV27)</f>
        <v>1.9428513731825525E-2</v>
      </c>
      <c r="CJ27" s="13">
        <f>IF($CE27=1,BW27,CC27*BP27+(1-CC27)*BW27)</f>
        <v>9.2152042670204295E-3</v>
      </c>
      <c r="CK27" s="13">
        <f>IF($CE27=1,BX27,CD27*BQ27+(1-CD27)*BX27)</f>
        <v>6.6886510500807761</v>
      </c>
      <c r="CL27" s="56">
        <f>V27*$CS$3</f>
        <v>51.87511993571934</v>
      </c>
      <c r="CM27" s="10">
        <f t="shared" si="17"/>
        <v>34.294933683071314</v>
      </c>
      <c r="CN27" s="5">
        <f t="shared" si="18"/>
        <v>8.5440575467852276E-2</v>
      </c>
      <c r="CO27" s="19">
        <f t="shared" si="19"/>
        <v>32.596620130274026</v>
      </c>
      <c r="CP27" s="65"/>
      <c r="CR27" t="str">
        <v>Parker Washington</v>
      </c>
      <c r="CS27" s="10">
        <f>T27*$CS$3</f>
        <v>1.2452898057262015E-2</v>
      </c>
      <c r="CT27" s="18">
        <f>AO27</f>
        <v>0.58823529411764708</v>
      </c>
      <c r="CU27" s="20">
        <f t="shared" si="20"/>
        <v>7.3252341513305973E-3</v>
      </c>
      <c r="CV27" s="21">
        <f t="shared" si="21"/>
        <v>7.2352941176470598</v>
      </c>
      <c r="CW27" s="10">
        <f t="shared" si="22"/>
        <v>9.010038006136635E-2</v>
      </c>
      <c r="CX27" s="10">
        <f>CS27*AC27</f>
        <v>1.837312828120625E-3</v>
      </c>
      <c r="CY27" s="19">
        <f>AA27*CS27</f>
        <v>0</v>
      </c>
      <c r="CZ27" s="13" t="str">
        <f>""</f>
        <v/>
      </c>
      <c r="DA27" s="10">
        <f>$CS$4*U27</f>
        <v>0.12869899345234156</v>
      </c>
      <c r="DB27" s="5">
        <f t="shared" si="23"/>
        <v>3.1179747594268305E-4</v>
      </c>
      <c r="DC27" s="77">
        <f t="shared" si="5"/>
        <v>5.8245033112582787</v>
      </c>
      <c r="DD27" s="10">
        <f>DC27*DA27</f>
        <v>0.74960771351877098</v>
      </c>
      <c r="DE27" s="22">
        <f>AX27*DD27</f>
        <v>5.7877993790639778E-3</v>
      </c>
      <c r="DF27" s="19">
        <f>DA27*BJ27</f>
        <v>8.5231121491616941E-4</v>
      </c>
      <c r="DG27" s="13" t="str">
        <f>""</f>
        <v/>
      </c>
      <c r="DH27" s="20">
        <f>V27*$CS$3</f>
        <v>51.87511993571934</v>
      </c>
      <c r="DI27" s="5">
        <f t="shared" si="24"/>
        <v>8.5936176077492571E-2</v>
      </c>
      <c r="DJ27" s="20">
        <f>CO27</f>
        <v>32.596620130274026</v>
      </c>
      <c r="DK27" s="77">
        <v>6.6886510500807761</v>
      </c>
      <c r="DL27" s="77">
        <f>BO27</f>
        <v>2.0833333333333332E-2</v>
      </c>
      <c r="DM27" s="10">
        <f>DK27*DH27</f>
        <v>346.97457543111534</v>
      </c>
      <c r="DN27" s="19">
        <f>BR27*DM27</f>
        <v>2.1101378174897398</v>
      </c>
      <c r="DO27" s="19">
        <f>DL27*DJ27</f>
        <v>0.67909625271404217</v>
      </c>
      <c r="DP27" s="13" t="str">
        <f>""</f>
        <v/>
      </c>
      <c r="DQ27" s="10">
        <f>CW27*(1/25)+CX27*4-CY27</f>
        <v>1.0953266514937155E-2</v>
      </c>
      <c r="DR27" s="10">
        <f>DN27*6+DM27*0.1+DJ27*1-DO27*2</f>
        <v>78.596712072895926</v>
      </c>
      <c r="DS27" s="10">
        <f>DD27*0.1+DE27*6-DF27*2</f>
        <v>0.10798294519642863</v>
      </c>
      <c r="DT27" s="33">
        <f t="shared" si="25"/>
        <v>78.715648284607283</v>
      </c>
      <c r="DZ27" t="str">
        <v>JAX</v>
      </c>
      <c r="EA27" t="str">
        <v>Jacksonville Jaguars</v>
      </c>
      <c r="EB27" t="s">
        <v>350</v>
      </c>
      <c r="EC27" t="str">
        <v>Parker Washington</v>
      </c>
      <c r="ED27" s="10">
        <v>78.715648284607283</v>
      </c>
      <c r="EE27">
        <v>1.837312828120625E-3</v>
      </c>
      <c r="EF27">
        <v>9.010038006136635E-2</v>
      </c>
      <c r="EG27">
        <v>5.7877993790639778E-3</v>
      </c>
      <c r="EH27">
        <v>0.74960771351877098</v>
      </c>
      <c r="EI27">
        <v>2.1101378174897398</v>
      </c>
      <c r="EJ27">
        <v>346.97457543111534</v>
      </c>
      <c r="EK27">
        <v>0</v>
      </c>
      <c r="EL27">
        <v>0.6799485639289583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5.9964230971171704E-5</v>
      </c>
      <c r="U28" s="5">
        <f t="shared" si="6"/>
        <v>1.1076371690648468E-3</v>
      </c>
      <c r="V28" s="5">
        <f t="shared" si="6"/>
        <v>1.8387088360504514E-2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11.099311809146901</v>
      </c>
      <c r="CM28" s="10">
        <f t="shared" si="17"/>
        <v>6.395328122234476</v>
      </c>
      <c r="CN28" s="5">
        <f t="shared" si="18"/>
        <v>1.5932980658865576E-2</v>
      </c>
      <c r="CO28" s="19">
        <f t="shared" si="19"/>
        <v>6.0786261707174285</v>
      </c>
      <c r="CP28" s="65"/>
      <c r="CR28" t="str">
        <v>All Other</v>
      </c>
      <c r="CS28" s="10">
        <f>T28*$CS$3</f>
        <v>3.6197231660362587E-2</v>
      </c>
      <c r="CT28" s="18">
        <f>AO28</f>
        <v>0.375</v>
      </c>
      <c r="CU28" s="20">
        <f t="shared" si="20"/>
        <v>1.3573961872635969E-2</v>
      </c>
      <c r="CV28" s="21">
        <f t="shared" si="21"/>
        <v>9.75</v>
      </c>
      <c r="CW28" s="10">
        <f t="shared" si="22"/>
        <v>0.35292300868853521</v>
      </c>
      <c r="CX28" s="10">
        <f>CS28*AC28</f>
        <v>5.340575163004316E-3</v>
      </c>
      <c r="CY28" s="19">
        <f>AA28*CS28</f>
        <v>0</v>
      </c>
      <c r="CZ28" s="13" t="str">
        <f>""</f>
        <v/>
      </c>
      <c r="DA28" s="10">
        <f>$CS$4*U28</f>
        <v>0.45719353031341353</v>
      </c>
      <c r="DB28" s="5">
        <f t="shared" si="23"/>
        <v>1.107637169064847E-3</v>
      </c>
      <c r="DC28" s="77">
        <f t="shared" si="5"/>
        <v>6.1091954022988508</v>
      </c>
      <c r="DD28" s="10">
        <f>DC28*DA28</f>
        <v>2.7930846133514864</v>
      </c>
      <c r="DE28" s="22">
        <f>AX28*DD28</f>
        <v>2.1565697763359627E-2</v>
      </c>
      <c r="DF28" s="19">
        <f>DA28*BJ28</f>
        <v>2.6275490247897331E-3</v>
      </c>
      <c r="DG28" s="13" t="str">
        <f>""</f>
        <v/>
      </c>
      <c r="DH28" s="20">
        <f>V28*$CS$3</f>
        <v>11.099311809146901</v>
      </c>
      <c r="DI28" s="5">
        <f t="shared" si="24"/>
        <v>1.8387088360504514E-2</v>
      </c>
      <c r="DJ28" s="20">
        <f>CO28</f>
        <v>6.0786261707174285</v>
      </c>
      <c r="DK28" s="77">
        <v>1.7355343771272975</v>
      </c>
      <c r="DL28" s="77">
        <f>BO28</f>
        <v>0</v>
      </c>
      <c r="DM28" s="10">
        <f>DK28*DH28</f>
        <v>19.263237207229423</v>
      </c>
      <c r="DN28" s="19">
        <f>BR28*DM28</f>
        <v>0.11715003979108574</v>
      </c>
      <c r="DO28" s="19">
        <f>DL28*DJ28</f>
        <v>0</v>
      </c>
      <c r="DP28" s="13" t="str">
        <f>""</f>
        <v/>
      </c>
      <c r="DQ28" s="10">
        <f>CW28*(1/25)+CX28*4-CY28</f>
        <v>3.5479220999558671E-2</v>
      </c>
      <c r="DR28" s="10">
        <f>DN28*6+DM28*0.1+DJ28*1-DO28*2</f>
        <v>8.7078501301868858</v>
      </c>
      <c r="DS28" s="10">
        <f>DD28*0.1+DE28*6-DF28*2</f>
        <v>0.40344754986572695</v>
      </c>
      <c r="DT28" s="33">
        <f t="shared" si="25"/>
        <v>9.1467769010521707</v>
      </c>
      <c r="DZ28" t="str">
        <v>JAX</v>
      </c>
      <c r="EA28" t="str">
        <v>Jacksonville Jaguars</v>
      </c>
      <c r="EB28" t="s">
        <v>350</v>
      </c>
      <c r="EC28" t="str">
        <v>All Other</v>
      </c>
      <c r="ED28" s="10">
        <v>9.1467769010521707</v>
      </c>
      <c r="EE28">
        <v>5.340575163004316E-3</v>
      </c>
      <c r="EF28">
        <v>0.35292300868853521</v>
      </c>
      <c r="EG28">
        <v>2.1565697763359627E-2</v>
      </c>
      <c r="EH28">
        <v>2.7930846133514864</v>
      </c>
      <c r="EI28">
        <v>0.11715003979108574</v>
      </c>
      <c r="EJ28">
        <v>19.263237207229423</v>
      </c>
      <c r="EK28">
        <v>0</v>
      </c>
      <c r="EL28">
        <v>2.6275490247897331E-3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JAX</v>
      </c>
      <c r="EA29" t="str">
        <v>Jacksonville Jaguars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JAX</v>
      </c>
      <c r="EA30" t="str">
        <v>Jacksonville Jaguars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9.5011876484560567E-2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9.9647749257858673E-2</v>
      </c>
      <c r="S31" s="5"/>
      <c r="T31" s="5">
        <f t="shared" si="6"/>
        <v>5.5011827966856171E-6</v>
      </c>
      <c r="U31" s="5">
        <f t="shared" si="6"/>
        <v>2.1165060453062924E-4</v>
      </c>
      <c r="V31" s="5">
        <f t="shared" si="6"/>
        <v>9.8146908424649237E-2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0.72580645161290325</v>
      </c>
      <c r="BM31" s="13">
        <v>9.9111111111111114</v>
      </c>
      <c r="BN31" s="13">
        <v>4.8387096774193547E-2</v>
      </c>
      <c r="BO31" s="13">
        <v>2.2222222222222223E-2</v>
      </c>
      <c r="BP31" s="13">
        <v>6.7264573991031393E-3</v>
      </c>
      <c r="BQ31" s="13">
        <v>7.193548387096774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0.72279905913978504</v>
      </c>
      <c r="CG31" s="13">
        <f>IF($CE31=1,BT31,BZ31*BM31+(1-BZ31)*BT31)</f>
        <v>9.9869524269500118</v>
      </c>
      <c r="CH31" s="13">
        <f>IF($CE31=1,BU31,CA31*BN31+(1-CA31)*BU31)</f>
        <v>4.8588709677419351E-2</v>
      </c>
      <c r="CI31" s="13">
        <f>IF($CE31=1,BV31,CB31*BO31+(1-CB31)*BV31)</f>
        <v>2.0688239555662884E-2</v>
      </c>
      <c r="CJ31" s="13">
        <f>IF($CE31=1,BW31,CC31*BP31+(1-CC31)*BW31)</f>
        <v>6.7328135264479606E-3</v>
      </c>
      <c r="CK31" s="13">
        <f>IF($CE31=1,BX31,CD31*BQ31+(1-CD31)*BX31)</f>
        <v>6.6179269461171142</v>
      </c>
      <c r="CL31" s="56">
        <f>V31*$CS$3</f>
        <v>59.246092603161792</v>
      </c>
      <c r="CM31" s="10">
        <f t="shared" si="17"/>
        <v>42.823019991273924</v>
      </c>
      <c r="CN31" s="5">
        <f t="shared" si="18"/>
        <v>0.10668699654409472</v>
      </c>
      <c r="CO31" s="19">
        <f t="shared" si="19"/>
        <v>40.702388533141409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Brenton Strange</v>
      </c>
      <c r="CS31" s="10">
        <f>T31*$CS$3</f>
        <v>3.3207728152698708E-3</v>
      </c>
      <c r="CT31" s="18">
        <f>AO31</f>
        <v>0.52631578947368418</v>
      </c>
      <c r="CU31" s="20">
        <f t="shared" si="20"/>
        <v>1.7477751659315107E-3</v>
      </c>
      <c r="CV31" s="21">
        <f t="shared" si="21"/>
        <v>7.1578947368421053</v>
      </c>
      <c r="CW31" s="10">
        <f t="shared" si="22"/>
        <v>2.3769742256668547E-2</v>
      </c>
      <c r="CX31" s="10">
        <f>CS31*AC31</f>
        <v>1.5094421887590321E-4</v>
      </c>
      <c r="CY31" s="19">
        <f>AA31*CS31</f>
        <v>0</v>
      </c>
      <c r="CZ31" s="13" t="str">
        <f>""</f>
        <v/>
      </c>
      <c r="DA31" s="10">
        <f>$CS$4*U31</f>
        <v>8.7361899528907369E-2</v>
      </c>
      <c r="DB31" s="5">
        <f t="shared" si="23"/>
        <v>2.1165060453062927E-4</v>
      </c>
      <c r="DC31" s="77">
        <f t="shared" si="5"/>
        <v>4.3609756097560979</v>
      </c>
      <c r="DD31" s="10">
        <f>DC31*DA31</f>
        <v>0.3809831130675278</v>
      </c>
      <c r="DE31" s="22">
        <f>AX31*DD31</f>
        <v>8.3057929863062929E-3</v>
      </c>
      <c r="DF31" s="19">
        <f>DA31*BJ31</f>
        <v>8.5231121491616941E-4</v>
      </c>
      <c r="DG31" s="13" t="str">
        <f>""</f>
        <v/>
      </c>
      <c r="DH31" s="20">
        <f>V31*$CS$3</f>
        <v>59.246092603161792</v>
      </c>
      <c r="DI31" s="5">
        <f t="shared" si="24"/>
        <v>9.8146908424649237E-2</v>
      </c>
      <c r="DJ31" s="20">
        <f>CO31</f>
        <v>40.702388533141409</v>
      </c>
      <c r="DK31" s="77">
        <v>6.6179269461171142</v>
      </c>
      <c r="DL31" s="77">
        <f>BO31</f>
        <v>2.2222222222222223E-2</v>
      </c>
      <c r="DM31" s="10">
        <f>DK31*DH31</f>
        <v>392.08631269061425</v>
      </c>
      <c r="DN31" s="19">
        <f>BR31*DM31</f>
        <v>2.8388121993941957</v>
      </c>
      <c r="DO31" s="19">
        <f>DL31*DJ31</f>
        <v>0.90449752295869801</v>
      </c>
      <c r="DP31" s="13" t="str">
        <f>""</f>
        <v/>
      </c>
      <c r="DQ31" s="10">
        <f>CW31*(1/25)+CX31*4-CY31</f>
        <v>1.5545665657703549E-3</v>
      </c>
      <c r="DR31" s="10">
        <f>DN31*6+DM31*0.1+DJ31*1-DO31*2</f>
        <v>95.134897952650604</v>
      </c>
      <c r="DS31" s="10">
        <f>DD31*0.1+DE31*6-DF31*2</f>
        <v>8.6228446794758204E-2</v>
      </c>
      <c r="DT31" s="33">
        <f t="shared" si="25"/>
        <v>95.22268096601114</v>
      </c>
      <c r="DZ31" t="str">
        <v>JAX</v>
      </c>
      <c r="EA31" t="str">
        <v>Jacksonville Jaguars</v>
      </c>
      <c r="EB31" t="s">
        <v>351</v>
      </c>
      <c r="EC31" t="str">
        <v>Brenton Strange</v>
      </c>
      <c r="ED31" s="10">
        <v>95.22268096601114</v>
      </c>
      <c r="EE31">
        <v>1.5094421887590321E-4</v>
      </c>
      <c r="EF31">
        <v>2.3769742256668547E-2</v>
      </c>
      <c r="EG31">
        <v>8.3057929863062929E-3</v>
      </c>
      <c r="EH31">
        <v>0.3809831130675278</v>
      </c>
      <c r="EI31">
        <v>2.8388121993941957</v>
      </c>
      <c r="EJ31">
        <v>392.08631269061425</v>
      </c>
      <c r="EK31">
        <v>0</v>
      </c>
      <c r="EL31">
        <v>0.90534983417361414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2.750591398342809E-5</v>
      </c>
      <c r="U32" s="5">
        <f t="shared" si="6"/>
        <v>3.8200353012845281E-4</v>
      </c>
      <c r="V32" s="5">
        <f t="shared" si="6"/>
        <v>5.1127685469128943E-2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0.78749999999999998</v>
      </c>
      <c r="BM32" s="13">
        <v>8.825396825396826</v>
      </c>
      <c r="BN32" s="13">
        <v>0.05</v>
      </c>
      <c r="BO32" s="13">
        <v>0</v>
      </c>
      <c r="BP32" s="13">
        <v>7.1942446043165471E-3</v>
      </c>
      <c r="BQ32" s="13">
        <v>6.95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0.77974061999542432</v>
      </c>
      <c r="CG32" s="13">
        <f>IF($CE32=1,BT32,BZ32*BM32+(1-BZ32)*BT32)</f>
        <v>8.9452419317710987</v>
      </c>
      <c r="CH32" s="13">
        <f>IF($CE32=1,BU32,CA32*BN32+(1-CA32)*BU32)</f>
        <v>5.0193319606497373E-2</v>
      </c>
      <c r="CI32" s="13">
        <f>IF($CE32=1,BV32,CB32*BO32+(1-CB32)*BV32)</f>
        <v>6.1231066709635821E-4</v>
      </c>
      <c r="CJ32" s="13">
        <f>IF($CE32=1,BW32,CC32*BP32+(1-CC32)*BW32)</f>
        <v>7.204629814666786E-3</v>
      </c>
      <c r="CK32" s="13">
        <f>IF($CE32=1,BX32,CD32*BQ32+(1-CD32)*BX32)</f>
        <v>6.395863680309378</v>
      </c>
      <c r="CL32" s="56">
        <f>V32*$CS$3</f>
        <v>30.863076957894187</v>
      </c>
      <c r="CM32" s="10">
        <f t="shared" si="17"/>
        <v>24.065194762114906</v>
      </c>
      <c r="CN32" s="5">
        <f t="shared" si="18"/>
        <v>5.9954747491930485E-2</v>
      </c>
      <c r="CO32" s="19">
        <f t="shared" si="19"/>
        <v>22.87346636301961</v>
      </c>
      <c r="CP32" s="65"/>
      <c r="CR32" t="str">
        <v>Johnny Mundt</v>
      </c>
      <c r="CS32" s="10">
        <f>T32*$CS$3</f>
        <v>1.6603864076349357E-2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7.5472109437951622E-4</v>
      </c>
      <c r="CY32" s="19">
        <f>AA32*CS32</f>
        <v>0</v>
      </c>
      <c r="CZ32" s="13" t="str">
        <f>""</f>
        <v/>
      </c>
      <c r="DA32" s="10">
        <f>$CS$4*U32</f>
        <v>0.15767757475949137</v>
      </c>
      <c r="DB32" s="5">
        <f t="shared" si="23"/>
        <v>3.8200353012845286E-4</v>
      </c>
      <c r="DC32" s="77">
        <f t="shared" si="5"/>
        <v>2.0810810810810811</v>
      </c>
      <c r="DD32" s="10">
        <f>DC32*DA32</f>
        <v>0.32813981774272533</v>
      </c>
      <c r="DE32" s="22">
        <f>AX32*DD32</f>
        <v>7.1537590597940117E-3</v>
      </c>
      <c r="DF32" s="19">
        <f>DA32*BJ32</f>
        <v>4.2615560745808481E-3</v>
      </c>
      <c r="DG32" s="13" t="str">
        <f>""</f>
        <v/>
      </c>
      <c r="DH32" s="20">
        <f>V32*$CS$3</f>
        <v>30.863076957894187</v>
      </c>
      <c r="DI32" s="5">
        <f t="shared" si="24"/>
        <v>5.1127685469128943E-2</v>
      </c>
      <c r="DJ32" s="20">
        <f>CO32</f>
        <v>22.87346636301961</v>
      </c>
      <c r="DK32" s="77">
        <v>6.395863680309378</v>
      </c>
      <c r="DL32" s="77">
        <f>BO32</f>
        <v>0</v>
      </c>
      <c r="DM32" s="10">
        <f>DK32*DH32</f>
        <v>197.39603297758867</v>
      </c>
      <c r="DN32" s="19">
        <f>BR32*DM32</f>
        <v>1.4292012967332839</v>
      </c>
      <c r="DO32" s="19">
        <f>DL32*DJ32</f>
        <v>0</v>
      </c>
      <c r="DP32" s="13" t="str">
        <f>""</f>
        <v/>
      </c>
      <c r="DQ32" s="10">
        <f>CW32*(1/25)+CX32*4-CY32</f>
        <v>3.0188843775180649E-3</v>
      </c>
      <c r="DR32" s="10">
        <f>DN32*6+DM32*0.1+DJ32*1-DO32*2</f>
        <v>51.18827744117818</v>
      </c>
      <c r="DS32" s="10">
        <f>DD32*0.1+DE32*6-DF32*2</f>
        <v>6.7213423983874906E-2</v>
      </c>
      <c r="DT32" s="33">
        <f t="shared" si="25"/>
        <v>51.25850974953957</v>
      </c>
      <c r="DZ32" t="str">
        <v>JAX</v>
      </c>
      <c r="EA32" t="str">
        <v>Jacksonville Jaguars</v>
      </c>
      <c r="EB32" t="s">
        <v>351</v>
      </c>
      <c r="EC32" t="str">
        <v>Johnny Mundt</v>
      </c>
      <c r="ED32" s="10">
        <v>51.25850974953957</v>
      </c>
      <c r="EE32">
        <v>7.5472109437951622E-4</v>
      </c>
      <c r="EF32">
        <v>0</v>
      </c>
      <c r="EG32">
        <v>7.1537590597940117E-3</v>
      </c>
      <c r="EH32">
        <v>0.32813981774272533</v>
      </c>
      <c r="EI32">
        <v>1.4292012967332839</v>
      </c>
      <c r="EJ32">
        <v>197.39603297758867</v>
      </c>
      <c r="EK32">
        <v>0</v>
      </c>
      <c r="EL32">
        <v>4.2615560745808481E-3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1.1723212084151299E-4</v>
      </c>
      <c r="V33" s="5">
        <f t="shared" si="6"/>
        <v>2.1697599465810517E-2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0.6</v>
      </c>
      <c r="BM33" s="13">
        <v>9</v>
      </c>
      <c r="BN33" s="13">
        <v>0</v>
      </c>
      <c r="BO33" s="13">
        <v>0</v>
      </c>
      <c r="BP33" s="13">
        <v>0</v>
      </c>
      <c r="BQ33" s="13">
        <v>5.4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13.097692101067501</v>
      </c>
      <c r="CM33" s="10">
        <f t="shared" si="17"/>
        <v>9.1035155449267169</v>
      </c>
      <c r="CN33" s="5">
        <f t="shared" si="18"/>
        <v>2.2680014900364726E-2</v>
      </c>
      <c r="CO33" s="19">
        <f t="shared" si="19"/>
        <v>8.6527019066521671</v>
      </c>
      <c r="CP33" s="65"/>
      <c r="CR33" t="str">
        <v>Hunter Long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4.8389281879111568E-2</v>
      </c>
      <c r="DB33" s="5">
        <f t="shared" si="23"/>
        <v>1.17232120841513E-4</v>
      </c>
      <c r="DC33" s="77">
        <f t="shared" si="5"/>
        <v>4.7272727272727275</v>
      </c>
      <c r="DD33" s="10">
        <f>DC33*DA33</f>
        <v>0.22874933251943652</v>
      </c>
      <c r="DE33" s="22">
        <f>AX33*DD33</f>
        <v>4.9869522729355832E-3</v>
      </c>
      <c r="DF33" s="19">
        <f>DA33*BJ33</f>
        <v>0</v>
      </c>
      <c r="DG33" s="13" t="str">
        <f>""</f>
        <v/>
      </c>
      <c r="DH33" s="20">
        <f>V33*$CS$3</f>
        <v>13.097692101067501</v>
      </c>
      <c r="DI33" s="5">
        <f t="shared" si="24"/>
        <v>2.1697599465810517E-2</v>
      </c>
      <c r="DJ33" s="20">
        <f>CO33</f>
        <v>8.6527019066521671</v>
      </c>
      <c r="DK33" s="77">
        <v>1.4387510008006406</v>
      </c>
      <c r="DL33" s="77">
        <f>BO33</f>
        <v>0</v>
      </c>
      <c r="DM33" s="10">
        <f>DK33*DH33</f>
        <v>18.84431761858951</v>
      </c>
      <c r="DN33" s="19">
        <f>BR33*DM33</f>
        <v>0.13643801635871655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11.355761766663417</v>
      </c>
      <c r="DS33" s="10">
        <f>DD33*0.1+DE33*6-DF33*2</f>
        <v>5.2796646889557153E-2</v>
      </c>
      <c r="DT33" s="33">
        <f t="shared" si="25"/>
        <v>11.408558413552974</v>
      </c>
      <c r="DZ33" t="str">
        <v>JAX</v>
      </c>
      <c r="EA33" t="str">
        <v>Jacksonville Jaguars</v>
      </c>
      <c r="EB33" t="s">
        <v>351</v>
      </c>
      <c r="EC33" t="str">
        <v>Hunter Long</v>
      </c>
      <c r="ED33" s="10">
        <v>11.408558413552974</v>
      </c>
      <c r="EE33">
        <v>0</v>
      </c>
      <c r="EF33">
        <v>0</v>
      </c>
      <c r="EG33">
        <v>4.9869522729355832E-3</v>
      </c>
      <c r="EH33">
        <v>0.22874933251943652</v>
      </c>
      <c r="EI33">
        <v>0.13643801635871655</v>
      </c>
      <c r="EJ33">
        <v>18.84431761858951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4.7197347351777951E-5</v>
      </c>
      <c r="V34" s="5">
        <f t="shared" si="6"/>
        <v>8.3772961342146752E-3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5.0569301723124118</v>
      </c>
      <c r="CM34" s="10">
        <f t="shared" si="17"/>
        <v>3.3999785839377066</v>
      </c>
      <c r="CN34" s="5">
        <f t="shared" si="18"/>
        <v>8.4705259813173516E-3</v>
      </c>
      <c r="CO34" s="19">
        <f t="shared" si="19"/>
        <v>3.2316088252531401</v>
      </c>
      <c r="CP34" s="65"/>
      <c r="CR34" t="str">
        <v>Patrick Murtagh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1.9481399198083876E-2</v>
      </c>
      <c r="DB34" s="5">
        <f t="shared" si="23"/>
        <v>4.7197347351777958E-5</v>
      </c>
      <c r="DC34" s="77">
        <f t="shared" si="5"/>
        <v>8.6666666666666679</v>
      </c>
      <c r="DD34" s="10">
        <f>DC34*DA34</f>
        <v>0.16883879305006028</v>
      </c>
      <c r="DE34" s="22">
        <f>AX34*DD34</f>
        <v>3.6808457252619775E-3</v>
      </c>
      <c r="DF34" s="19">
        <f>DA34*BJ34</f>
        <v>0</v>
      </c>
      <c r="DG34" s="13" t="str">
        <f>""</f>
        <v/>
      </c>
      <c r="DH34" s="20">
        <f>V34*$CS$3</f>
        <v>5.0569301723124118</v>
      </c>
      <c r="DI34" s="5">
        <f t="shared" si="24"/>
        <v>8.3772961342146752E-3</v>
      </c>
      <c r="DJ34" s="20">
        <f>CO34</f>
        <v>3.2316088252531401</v>
      </c>
      <c r="DK34" s="77">
        <v>1.4873417721518989</v>
      </c>
      <c r="DL34" s="77">
        <f>BO34</f>
        <v>0</v>
      </c>
      <c r="DM34" s="10">
        <f>DK34*DH34</f>
        <v>7.5213834841355496</v>
      </c>
      <c r="DN34" s="19">
        <f>BR34*DM34</f>
        <v>5.4456874672731047E-2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4.3104884217030808</v>
      </c>
      <c r="DS34" s="10">
        <f>DD34*0.1+DE34*6-DF34*2</f>
        <v>3.896895365657789E-2</v>
      </c>
      <c r="DT34" s="33">
        <f t="shared" si="25"/>
        <v>4.349457375359659</v>
      </c>
      <c r="DZ34" t="str">
        <v>JAX</v>
      </c>
      <c r="EA34" t="str">
        <v>Jacksonville Jaguars</v>
      </c>
      <c r="EB34" t="s">
        <v>351</v>
      </c>
      <c r="EC34" t="str">
        <v>Patrick Murtagh</v>
      </c>
      <c r="ED34" s="10">
        <v>4.349457375359659</v>
      </c>
      <c r="EE34">
        <v>0</v>
      </c>
      <c r="EF34">
        <v>0</v>
      </c>
      <c r="EG34">
        <v>3.6808457252619775E-3</v>
      </c>
      <c r="EH34">
        <v>0.16883879305006028</v>
      </c>
      <c r="EI34">
        <v>5.4456874672731047E-2</v>
      </c>
      <c r="EJ34">
        <v>7.5213834841355496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7.3349103955808241E-5</v>
      </c>
      <c r="U35" s="5">
        <f t="shared" si="6"/>
        <v>2.1314931062093272E-4</v>
      </c>
      <c r="V35" s="5">
        <f t="shared" si="6"/>
        <v>4.8901100632461093E-3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2.9519005570018573</v>
      </c>
      <c r="CM35" s="10">
        <f t="shared" si="17"/>
        <v>1.8586040544085769</v>
      </c>
      <c r="CN35" s="5">
        <f t="shared" si="18"/>
        <v>4.6304273815796675E-3</v>
      </c>
      <c r="CO35" s="19">
        <f t="shared" si="19"/>
        <v>1.7665644405094494</v>
      </c>
      <c r="CP35" s="65"/>
      <c r="CR35" t="str">
        <v>All Other</v>
      </c>
      <c r="CS35" s="10">
        <f>T35*$CS$3</f>
        <v>4.4276970870264949E-2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2.0125895850120431E-3</v>
      </c>
      <c r="CY35" s="19">
        <f>AA35*CS35</f>
        <v>0</v>
      </c>
      <c r="CZ35" s="13" t="str">
        <f>""</f>
        <v/>
      </c>
      <c r="DA35" s="10">
        <f>$CS$4*U35</f>
        <v>8.7980512507475572E-2</v>
      </c>
      <c r="DB35" s="5">
        <f t="shared" si="23"/>
        <v>2.1314931062093274E-4</v>
      </c>
      <c r="DC35" s="77">
        <f t="shared" si="5"/>
        <v>1.5</v>
      </c>
      <c r="DD35" s="10">
        <f>DC35*DA35</f>
        <v>0.13197076876121336</v>
      </c>
      <c r="DE35" s="22">
        <f>AX35*DD35</f>
        <v>2.8770878497705282E-3</v>
      </c>
      <c r="DF35" s="19">
        <f>DA35*BJ35</f>
        <v>0</v>
      </c>
      <c r="DG35" s="13" t="str">
        <f>""</f>
        <v/>
      </c>
      <c r="DH35" s="20">
        <f>V35*$CS$3</f>
        <v>2.9519005570018573</v>
      </c>
      <c r="DI35" s="5">
        <f t="shared" si="24"/>
        <v>4.8901100632461093E-3</v>
      </c>
      <c r="DJ35" s="20">
        <f>CO35</f>
        <v>1.7665644405094494</v>
      </c>
      <c r="DK35" s="77">
        <v>1.588235294117647</v>
      </c>
      <c r="DL35" s="77">
        <f>BO35</f>
        <v>0</v>
      </c>
      <c r="DM35" s="10">
        <f>DK35*DH35</f>
        <v>4.6883126493558906</v>
      </c>
      <c r="DN35" s="19">
        <f>BR35*DM35</f>
        <v>3.3944666551182626E-2</v>
      </c>
      <c r="DO35" s="19">
        <f>DL35*DJ35</f>
        <v>0</v>
      </c>
      <c r="DP35" s="13" t="str">
        <f>""</f>
        <v/>
      </c>
      <c r="DQ35" s="10">
        <f>CW35*(1/25)+CX35*4-CY35</f>
        <v>8.0503583400481724E-3</v>
      </c>
      <c r="DR35" s="10">
        <f>DN35*6+DM35*0.1+DJ35*1-DO35*2</f>
        <v>2.439063704752134</v>
      </c>
      <c r="DS35" s="10">
        <f>DD35*0.1+DE35*6-DF35*2</f>
        <v>3.0459603974744506E-2</v>
      </c>
      <c r="DT35" s="33">
        <f t="shared" si="25"/>
        <v>2.4775736670669266</v>
      </c>
      <c r="DZ35" t="str">
        <v>JAX</v>
      </c>
      <c r="EA35" t="str">
        <v>Jacksonville Jaguars</v>
      </c>
      <c r="EB35" t="s">
        <v>351</v>
      </c>
      <c r="EC35" t="str">
        <v>All Other</v>
      </c>
      <c r="ED35" s="10">
        <v>2.4775736670669266</v>
      </c>
      <c r="EE35">
        <v>2.0125895850120431E-3</v>
      </c>
      <c r="EF35">
        <v>0</v>
      </c>
      <c r="EG35">
        <v>2.8770878497705282E-3</v>
      </c>
      <c r="EH35">
        <v>0.13197076876121336</v>
      </c>
      <c r="EI35">
        <v>3.3944666551182626E-2</v>
      </c>
      <c r="EJ35">
        <v>4.6883126493558906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4" priority="1">
      <formula>$CR10=""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AF5A6-FF0E-45E6-91EB-D43F8025EB64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165</v>
      </c>
      <c r="CV1" s="115" t="e" vm="35">
        <f>_xlfn.IMAGE(_xlfn.XLOOKUP(CS1,Teams[team_abbr],Teams[team_logo_wikipedia]))</f>
        <v>#VALUE!</v>
      </c>
      <c r="CW1" s="115"/>
      <c r="CX1" s="115"/>
      <c r="CY1" s="116" t="e" vm="36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Indianapolis Colts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559.29411764705878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479.8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37.447058823529417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0.52059482344269536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0.51080550098231825</v>
      </c>
      <c r="G10" s="5">
        <v>0.1788793103448276</v>
      </c>
      <c r="H10" s="5">
        <v>2.717391304347826E-3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0.53376522593320241</v>
      </c>
      <c r="Q10" s="5">
        <f t="shared" si="1"/>
        <v>0.17579658832735531</v>
      </c>
      <c r="R10" s="5">
        <f t="shared" si="1"/>
        <v>2.6046797262124412E-3</v>
      </c>
      <c r="S10" s="5"/>
      <c r="T10" s="5">
        <f>P10/SUM(P$10:P$35)</f>
        <v>0.9311837782662048</v>
      </c>
      <c r="U10" s="5">
        <f>Q10/SUM(Q$10:Q$35)</f>
        <v>0.13216242387016169</v>
      </c>
      <c r="V10" s="5">
        <f>R10/SUM(R$10:R$35)</f>
        <v>2.1580191934797138E-3</v>
      </c>
      <c r="X10" s="5" cm="1">
        <f t="array" ref="X10:AB10">_xlfn.XLOOKUP(CR10,passingRates[Player Name],passingRates[[Comp. %]:[Yds per Att]],{0,0,0,0,0})</f>
        <v>0.50574712643678166</v>
      </c>
      <c r="Y10" s="13">
        <v>13.585227272727273</v>
      </c>
      <c r="Z10" s="13">
        <v>6.25E-2</v>
      </c>
      <c r="AA10" s="13">
        <v>3.7356321839080463E-2</v>
      </c>
      <c r="AB10" s="13">
        <v>6.8706896551724137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0.51319592867467367</v>
      </c>
      <c r="AP10" s="52">
        <f>IF($AN10,AE10,Y10*AJ10+(1-AJ10)*AE10)</f>
        <v>13.458898924931059</v>
      </c>
      <c r="AQ10" s="52">
        <f>IF($AN10,AF10,Z10*AK10+(1-AK10)*AF10)</f>
        <v>6.2935409980329232E-2</v>
      </c>
      <c r="AR10" s="52">
        <f>IF($AN10,AG10,AA10*AL10+(1-AL10)*AG10)</f>
        <v>3.6552710508256529E-2</v>
      </c>
      <c r="AS10" s="52">
        <f>IF($AN10,AH10,AB10*AM10+(1-AM10)*AH10)</f>
        <v>6.8891732300028616</v>
      </c>
      <c r="AT10" s="56" cm="1">
        <f t="array" ref="AT10:AW10">_xlfn.XLOOKUP(CR10,rushingRates[player_display_name],rushingRates[[Yards per Carry]:[TD per Yard]],{0,0,0,0})</f>
        <v>5.7207207207207205</v>
      </c>
      <c r="AU10" s="13">
        <v>9.0090090090090086E-2</v>
      </c>
      <c r="AV10" s="13">
        <v>1.8018018018018018E-2</v>
      </c>
      <c r="AW10" s="13">
        <v>1.5748031496062992E-2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5.6640856486507154</v>
      </c>
      <c r="BI10" s="13">
        <f>IF($BG10=1,AZ10,AU10*BD10+(1-BD10)*AZ10)</f>
        <v>8.8070093274362257E-2</v>
      </c>
      <c r="BJ10" s="13">
        <f>IF($BG10=1,BA10,AV10*BE10+(1-BE10)*BA10)</f>
        <v>1.789747057132873E-2</v>
      </c>
      <c r="BK10" s="13">
        <f>IF($BG10=1,BB10,AW10*BF10+(1-BF10)*BB10)</f>
        <v>1.5502150681640034E-2</v>
      </c>
      <c r="BL10" s="55" cm="1">
        <f t="array" ref="BL10:BQ10">_xlfn.XLOOKUP(CR10,Receiving[Player Name],Receiving[[Rep Conv %]:[Yards per Target]],{0,0,0,0,0,0})</f>
        <v>1</v>
      </c>
      <c r="BM10" s="13">
        <v>-1</v>
      </c>
      <c r="BN10" s="13">
        <v>0</v>
      </c>
      <c r="BO10" s="13">
        <v>0</v>
      </c>
      <c r="BP10" s="13">
        <v>0</v>
      </c>
      <c r="BQ10" s="13">
        <v>-1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-0.73999999999999977</v>
      </c>
      <c r="CH10" s="13">
        <f>IF($CE10=1,BU10,CA10*BN10+(1-CA10)*BU10)</f>
        <v>6.410256410256417E-3</v>
      </c>
      <c r="CI10" s="13">
        <f>IF($CE10=1,BV10,CB10*BO10+(1-CB10)*BV10)</f>
        <v>0</v>
      </c>
      <c r="CJ10" s="13">
        <f>IF($CE10=1,BW10,CC10*BP10+(1-CC10)*BW10)</f>
        <v>1.9841269841269858E-3</v>
      </c>
      <c r="CK10" s="13">
        <f>IF($CE10=1,BX10,CD10*BQ10+(1-CD10)*BX10)</f>
        <v>-0.8849999999999999</v>
      </c>
      <c r="CL10" s="56">
        <f>V10*$CS$3</f>
        <v>1.206967440682654</v>
      </c>
      <c r="CM10" s="10">
        <f>CL10*CF10</f>
        <v>1.1930408932901619</v>
      </c>
      <c r="CN10" s="5">
        <f>CM10/SUM($CM$10:$CM$35)</f>
        <v>3.2687591459524112E-3</v>
      </c>
      <c r="CO10" s="19">
        <f>CN10*(SUM($CU$10:$CU$35))</f>
        <v>0.95175029130174926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Anthony Richardson</v>
      </c>
      <c r="CS10" s="10">
        <f>T10*$CS$3</f>
        <v>520.80560963265145</v>
      </c>
      <c r="CT10" s="18">
        <f>AO10</f>
        <v>0.51319592867467367</v>
      </c>
      <c r="CU10" s="20">
        <f>CT10*CS10</f>
        <v>267.27531849440811</v>
      </c>
      <c r="CV10" s="21">
        <f>AS10</f>
        <v>6.8891732300028616</v>
      </c>
      <c r="CW10" s="10">
        <f>CV10*CS10</f>
        <v>3587.9200639165829</v>
      </c>
      <c r="CX10" s="22">
        <f>CS10*AC10</f>
        <v>22.964475980054083</v>
      </c>
      <c r="CY10" s="19">
        <f>AA10*CS10</f>
        <v>19.45538196903583</v>
      </c>
      <c r="CZ10" s="13" t="str">
        <f>""</f>
        <v/>
      </c>
      <c r="DA10" s="10">
        <f>$CS$4*U10</f>
        <v>63.411530972903584</v>
      </c>
      <c r="DB10" s="5">
        <f>DA10/SUM($DA$10:$DA$35)</f>
        <v>0.13216242387016175</v>
      </c>
      <c r="DC10" s="77">
        <f t="shared" ref="DC10:DC35" si="5">BH10</f>
        <v>5.6640856486507154</v>
      </c>
      <c r="DD10" s="10">
        <f>DC10*DA10</f>
        <v>359.16834254259351</v>
      </c>
      <c r="DE10" s="22">
        <f>AX10*DD10</f>
        <v>3.9215370241082388</v>
      </c>
      <c r="DF10" s="19">
        <f>DA10*BJ10</f>
        <v>1.1349060094704422</v>
      </c>
      <c r="DG10" s="13" t="str">
        <f>""</f>
        <v/>
      </c>
      <c r="DH10" s="20">
        <f>V10*$CS$3</f>
        <v>1.206967440682654</v>
      </c>
      <c r="DI10" s="5">
        <f>DH10/SUM($DH$10:$DH$35)</f>
        <v>2.1580191934797142E-3</v>
      </c>
      <c r="DJ10" s="20">
        <f>CO10</f>
        <v>0.95175029130174926</v>
      </c>
      <c r="DK10" s="77" cm="1">
        <f t="array" ref="DK10:DK35">CK10:CK35</f>
        <v>-0.8849999999999999</v>
      </c>
      <c r="DL10" s="77">
        <f>CI10</f>
        <v>0</v>
      </c>
      <c r="DM10" s="10">
        <f>DK10*DH10</f>
        <v>-1.0681661850041486</v>
      </c>
      <c r="DN10" s="19">
        <f>BR10*DM10</f>
        <v>-3.1314318127157452E-2</v>
      </c>
      <c r="DO10" s="19">
        <f>DL10*DJ10</f>
        <v>0</v>
      </c>
      <c r="DP10" s="13" t="str">
        <f>""</f>
        <v/>
      </c>
      <c r="DQ10" s="10">
        <f>CW10*(1/25)+CX10*4-CY10</f>
        <v>215.91932450784381</v>
      </c>
      <c r="DR10" s="10">
        <f>DN10*6+DM10*0.1+DJ10*1-DO10*2</f>
        <v>0.65704776403838971</v>
      </c>
      <c r="DS10" s="10">
        <f>DD10*0.1+DE10*6-DF10*2</f>
        <v>57.176244379967898</v>
      </c>
      <c r="DT10" s="33">
        <f>SUM(DQ10:DS10)</f>
        <v>273.75261665185008</v>
      </c>
      <c r="DZ10" t="str" cm="1">
        <f t="array" ref="DZ10:DZ35">_xlfn.EXPAND(CS1,ROWS($CS$10:$CS$35),,CS1)</f>
        <v>IND</v>
      </c>
      <c r="EA10" t="str" cm="1">
        <f t="array" ref="EA10:EA35">_xlfn.EXPAND(CS2,ROWS($CS$10:$CS$35),,CS2)</f>
        <v>Indianapolis Colts</v>
      </c>
      <c r="EB10" t="s">
        <v>348</v>
      </c>
      <c r="EC10" t="str" cm="1">
        <f t="array" ref="EC10:EC35">CR10:CR35</f>
        <v>Anthony Richardson</v>
      </c>
      <c r="ED10" s="10" cm="1">
        <f t="array" ref="ED10:ED35">DT10:DT35</f>
        <v>273.75261665185008</v>
      </c>
      <c r="EE10" s="22" cm="1">
        <f t="array" ref="EE10:EE35">CX10:CX35</f>
        <v>22.964475980054083</v>
      </c>
      <c r="EF10" s="10" cm="1">
        <f t="array" ref="EF10:EF35">CW10:CW35</f>
        <v>3587.9200639165829</v>
      </c>
      <c r="EG10" s="10" cm="1">
        <f t="array" ref="EG10:EG35">DE10:DE35</f>
        <v>3.9215370241082388</v>
      </c>
      <c r="EH10" s="10" cm="1">
        <f t="array" ref="EH10:EH35">DD10:DD35</f>
        <v>359.16834254259351</v>
      </c>
      <c r="EI10" s="19" cm="1">
        <f t="array" ref="EI10:EI35">DN10:DN35</f>
        <v>-3.1314318127157452E-2</v>
      </c>
      <c r="EJ10" s="10" cm="1">
        <f t="array" ref="EJ10:EJ35">DM10:DM35</f>
        <v>-1.0681661850041486</v>
      </c>
      <c r="EK10" s="19" cm="1">
        <f t="array" ref="EK10:EK35">CY10:CY35</f>
        <v>19.45538196903583</v>
      </c>
      <c r="EL10" s="19" cm="1">
        <f t="array" ref="EL10:EL35">DF10:DF35+DO10:DO35</f>
        <v>1.1349060094704422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0.75250330727568049</v>
      </c>
      <c r="G11" s="5">
        <v>0.19971436413313509</v>
      </c>
      <c r="H11" s="5">
        <v>5.7339449541284407E-4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2.7325033072756806E-2</v>
      </c>
      <c r="Q11" s="5">
        <f t="shared" si="1"/>
        <v>3.0480699702835082E-2</v>
      </c>
      <c r="R11" s="5">
        <f t="shared" si="1"/>
        <v>4.1053646111399408E-4</v>
      </c>
      <c r="S11" s="5"/>
      <c r="T11" s="5">
        <f t="shared" ref="T11:V35" si="6">P11/SUM(P$10:P$35)</f>
        <v>4.7670073473694091E-2</v>
      </c>
      <c r="U11" s="5">
        <f t="shared" si="6"/>
        <v>2.2915138412605653E-2</v>
      </c>
      <c r="V11" s="5">
        <f t="shared" si="6"/>
        <v>3.4013608421466952E-4</v>
      </c>
      <c r="X11" s="5" cm="1">
        <f t="array" ref="X11:AB11">_xlfn.XLOOKUP(CR11,passingRates[Player Name],passingRates[[Comp. %]:[Yds per Att]],{0,0,0,0,0})</f>
        <v>0.6464208242950108</v>
      </c>
      <c r="Y11" s="13">
        <v>10.059563758389261</v>
      </c>
      <c r="Z11" s="13">
        <v>4.0268456375838924E-2</v>
      </c>
      <c r="AA11" s="13">
        <v>1.9522776572668113E-2</v>
      </c>
      <c r="AB11" s="13">
        <v>6.5027114967462039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0.62669093855321256</v>
      </c>
      <c r="AP11" s="52">
        <f>IF($AN11,AE11,Y11*AJ11+(1-AJ11)*AE11)</f>
        <v>10.449395637583892</v>
      </c>
      <c r="AQ11" s="52">
        <f>IF($AN11,AF11,Z11*AK11+(1-AK11)*AF11)</f>
        <v>5.4499113135186961E-2</v>
      </c>
      <c r="AR11" s="52">
        <f>IF($AN11,AG11,AA11*AL11+(1-AL11)*AG11)</f>
        <v>2.7071719412504722E-2</v>
      </c>
      <c r="AS11" s="52">
        <f>IF($AN11,AH11,AB11*AM11+(1-AM11)*AH11)</f>
        <v>6.5484638691440731</v>
      </c>
      <c r="AT11" s="56" cm="1">
        <f t="array" ref="AT11:AW11">_xlfn.XLOOKUP(CR11,rushingRates[player_display_name],rushingRates[[Yards per Carry]:[TD per Yard]],{0,0,0,0})</f>
        <v>5.3103448275862073</v>
      </c>
      <c r="AU11" s="13">
        <v>3.4482758620689655E-2</v>
      </c>
      <c r="AV11" s="13">
        <v>1.0610079575596816E-2</v>
      </c>
      <c r="AW11" s="13">
        <v>6.4935064935064939E-3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3.8349784482758618</v>
      </c>
      <c r="BI11" s="13">
        <f t="shared" ref="BI11:BI35" si="13">IF($BG11=1,AZ11,AU11*BD11+(1-BD11)*AZ11)</f>
        <v>4.9094827586206889E-2</v>
      </c>
      <c r="BJ11" s="13">
        <f t="shared" ref="BJ11:BJ35" si="14">IF($BG11=1,BA11,AV11*BE11+(1-BE11)*BA11)</f>
        <v>1.5574850795755968E-2</v>
      </c>
      <c r="BK11" s="13">
        <f t="shared" ref="BK11:BK35" si="15">IF($BG11=1,BB11,AW11*BF11+(1-BF11)*BB11)</f>
        <v>1.2826462085262282E-2</v>
      </c>
      <c r="BL11" s="55" cm="1">
        <f t="array" ref="BL11:BQ11">_xlfn.XLOOKUP(CR11,Receiving[Player Name],Receiving[[Rep Conv %]:[Yards per Target]],{0,0,0,0,0,0})</f>
        <v>1</v>
      </c>
      <c r="BM11" s="13">
        <v>16</v>
      </c>
      <c r="BN11" s="13">
        <v>0</v>
      </c>
      <c r="BO11" s="13">
        <v>0</v>
      </c>
      <c r="BP11" s="13">
        <v>0</v>
      </c>
      <c r="BQ11" s="13">
        <v>16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0</v>
      </c>
      <c r="CF11" s="56">
        <f>IF($CE11=1,BS11,BY11*BL11+(1-BY11)*BS11)</f>
        <v>0.67970588235294116</v>
      </c>
      <c r="CG11" s="13">
        <f>IF($CE11=1,BT11,BZ11*BM11+(1-BZ11)*BT11)</f>
        <v>7.778695652173913</v>
      </c>
      <c r="CH11" s="13">
        <f>IF($CE11=1,BU11,CA11*BN11+(1-CA11)*BU11)</f>
        <v>0.11647058823529412</v>
      </c>
      <c r="CI11" s="13">
        <f>IF($CE11=1,BV11,CB11*BO11+(1-CB11)*BV11)</f>
        <v>0</v>
      </c>
      <c r="CJ11" s="13">
        <f>IF($CE11=1,BW11,CC11*BP11+(1-CC11)*BW11)</f>
        <v>2.2372881355932205E-2</v>
      </c>
      <c r="CK11" s="13">
        <f>IF($CE11=1,BX11,CD11*BQ11+(1-CD11)*BX11)</f>
        <v>1.6234782608695653</v>
      </c>
      <c r="CL11" s="56">
        <f>V11*$CS$3</f>
        <v>0.19023611110076927</v>
      </c>
      <c r="CM11" s="10">
        <f t="shared" ref="CM11:CM35" si="17">CL11*CF11</f>
        <v>0.12930460375114053</v>
      </c>
      <c r="CN11" s="5">
        <f t="shared" ref="CN11:CN35" si="18">CM11/SUM($CM$10:$CM$35)</f>
        <v>3.5427587478553902E-4</v>
      </c>
      <c r="CO11" s="19">
        <f t="shared" ref="CO11:CO35" si="19">CN11*(SUM($CU$10:$CU$35))</f>
        <v>0.10315295559351308</v>
      </c>
      <c r="CP11" s="65"/>
      <c r="CR11" t="str">
        <v>Daniel Jones</v>
      </c>
      <c r="CS11" s="10">
        <f>T11*$CS$3</f>
        <v>26.6615916816402</v>
      </c>
      <c r="CT11" s="18">
        <f>AO11</f>
        <v>0.62669093855321256</v>
      </c>
      <c r="CU11" s="20">
        <f t="shared" ref="CU11:CU35" si="20">CT11*CS11</f>
        <v>16.70857791428962</v>
      </c>
      <c r="CV11" s="21">
        <f t="shared" ref="CV11:CV35" si="21">AS11</f>
        <v>6.5484638691440731</v>
      </c>
      <c r="CW11" s="10">
        <f t="shared" ref="CW11:CW35" si="22">CV11*CS11</f>
        <v>174.592469821093</v>
      </c>
      <c r="CX11" s="10">
        <f>CS11*AC11</f>
        <v>1.1756199826551377</v>
      </c>
      <c r="CY11" s="19">
        <f>AA11*CS11</f>
        <v>0.52050829747236838</v>
      </c>
      <c r="CZ11" s="13" t="str">
        <f>""</f>
        <v/>
      </c>
      <c r="DA11" s="10">
        <f>$CS$4*U11</f>
        <v>10.994683410368193</v>
      </c>
      <c r="DB11" s="5">
        <f t="shared" ref="DB11:DB35" si="23">DA11/SUM($DA$10:$DA$35)</f>
        <v>2.2915138412605663E-2</v>
      </c>
      <c r="DC11" s="77">
        <f t="shared" si="5"/>
        <v>3.8349784482758618</v>
      </c>
      <c r="DD11" s="10">
        <f>DC11*DA11</f>
        <v>42.164373924378175</v>
      </c>
      <c r="DE11" s="22">
        <f>AX11*DD11</f>
        <v>0.46036672461795369</v>
      </c>
      <c r="DF11" s="19">
        <f>DA11*BJ11</f>
        <v>0.17124055366305799</v>
      </c>
      <c r="DG11" s="13" t="str">
        <f>""</f>
        <v/>
      </c>
      <c r="DH11" s="20">
        <f>V11*$CS$3</f>
        <v>0.19023611110076927</v>
      </c>
      <c r="DI11" s="5">
        <f t="shared" ref="DI11:DI35" si="24">DH11/SUM($DH$10:$DH$35)</f>
        <v>3.4013608421466958E-4</v>
      </c>
      <c r="DJ11" s="20">
        <f>CO11</f>
        <v>0.10315295559351308</v>
      </c>
      <c r="DK11" s="77">
        <v>1.6234782608695653</v>
      </c>
      <c r="DL11" s="77">
        <f>BO11</f>
        <v>0</v>
      </c>
      <c r="DM11" s="10">
        <f>DK11*DH11</f>
        <v>0.30884419080446629</v>
      </c>
      <c r="DN11" s="19">
        <f>BR11*DM11</f>
        <v>9.0540642255380992E-3</v>
      </c>
      <c r="DO11" s="19">
        <f>DL11*DJ11</f>
        <v>0</v>
      </c>
      <c r="DP11" s="13" t="str">
        <f>""</f>
        <v/>
      </c>
      <c r="DQ11" s="10">
        <f>CW11*(1/25)+CX11*4-CY11</f>
        <v>11.165670425991902</v>
      </c>
      <c r="DR11" s="10">
        <f>DN11*6+DM11*0.1+DJ11*1-DO11*2</f>
        <v>0.1883617600271883</v>
      </c>
      <c r="DS11" s="10">
        <f>DD11*0.1+DE11*6-DF11*2</f>
        <v>6.6361566328194233</v>
      </c>
      <c r="DT11" s="33">
        <f t="shared" ref="DT11:DT35" si="25">SUM(DQ11:DS11)</f>
        <v>17.990188818838512</v>
      </c>
      <c r="DZ11" t="str">
        <v>IND</v>
      </c>
      <c r="EA11" t="str">
        <v>Indianapolis Colts</v>
      </c>
      <c r="EB11" t="s">
        <v>348</v>
      </c>
      <c r="EC11" t="str">
        <v>Daniel Jones</v>
      </c>
      <c r="ED11" s="10">
        <v>17.990188818838512</v>
      </c>
      <c r="EE11">
        <v>1.1756199826551377</v>
      </c>
      <c r="EF11">
        <v>174.592469821093</v>
      </c>
      <c r="EG11">
        <v>0.46036672461795369</v>
      </c>
      <c r="EH11">
        <v>42.164373924378175</v>
      </c>
      <c r="EI11">
        <v>9.0540642255380992E-3</v>
      </c>
      <c r="EJ11">
        <v>0.30884419080446629</v>
      </c>
      <c r="EK11">
        <v>0.52050829747236838</v>
      </c>
      <c r="EL11">
        <v>0.17124055366305799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5.8151894817187969E-3</v>
      </c>
      <c r="U12" s="5">
        <f t="shared" si="6"/>
        <v>9.6870545615083854E-3</v>
      </c>
      <c r="V12" s="5">
        <f t="shared" si="6"/>
        <v>2.1274307497497964E-5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1.1898595040365331E-2</v>
      </c>
      <c r="CM12" s="10">
        <f t="shared" si="17"/>
        <v>1.1898595040365331E-2</v>
      </c>
      <c r="CN12" s="5">
        <f t="shared" si="18"/>
        <v>3.2600426004608684E-5</v>
      </c>
      <c r="CO12" s="19">
        <f t="shared" si="19"/>
        <v>9.4921233290827349E-3</v>
      </c>
      <c r="CP12" s="65"/>
      <c r="CR12" t="str">
        <v>Jason Bean</v>
      </c>
      <c r="CS12" s="10">
        <f>T12*$CS$3</f>
        <v>3.2524012701283715</v>
      </c>
      <c r="CT12" s="18">
        <f>AO12</f>
        <v>0.60354446997046274</v>
      </c>
      <c r="CU12" s="20">
        <f t="shared" si="20"/>
        <v>1.9629688007108879</v>
      </c>
      <c r="CV12" s="21">
        <f t="shared" si="21"/>
        <v>6.2527075812274369</v>
      </c>
      <c r="CW12" s="10">
        <f t="shared" si="22"/>
        <v>20.336314078925415</v>
      </c>
      <c r="CX12" s="10">
        <f>CS12*AC12</f>
        <v>0.14341184016439934</v>
      </c>
      <c r="CY12" s="19">
        <f>AA12*CS12</f>
        <v>0</v>
      </c>
      <c r="CZ12" s="13" t="str">
        <f>""</f>
        <v/>
      </c>
      <c r="DA12" s="10">
        <f>$CS$4*U12</f>
        <v>4.6478487786117233</v>
      </c>
      <c r="DB12" s="5">
        <f t="shared" si="23"/>
        <v>9.6870545615083889E-3</v>
      </c>
      <c r="DC12" s="77">
        <f t="shared" si="5"/>
        <v>3.9164785553047405</v>
      </c>
      <c r="DD12" s="10">
        <f>DC12*DA12</f>
        <v>18.203200069732144</v>
      </c>
      <c r="DE12" s="22">
        <f>AX12*DD12</f>
        <v>0.19874948478299931</v>
      </c>
      <c r="DF12" s="19">
        <f>DA12*BJ12</f>
        <v>5.2458789826317423E-2</v>
      </c>
      <c r="DG12" s="13" t="str">
        <f>""</f>
        <v/>
      </c>
      <c r="DH12" s="20">
        <f>V12*$CS$3</f>
        <v>1.1898595040365331E-2</v>
      </c>
      <c r="DI12" s="5">
        <f t="shared" si="24"/>
        <v>2.1274307497497967E-5</v>
      </c>
      <c r="DJ12" s="20">
        <f>CO12</f>
        <v>9.4921233290827349E-3</v>
      </c>
      <c r="DK12" s="77">
        <v>1</v>
      </c>
      <c r="DL12" s="77">
        <f>BO12</f>
        <v>0</v>
      </c>
      <c r="DM12" s="10">
        <f>DK12*DH12</f>
        <v>1.1898595040365331E-2</v>
      </c>
      <c r="DN12" s="19">
        <f>BR12*DM12</f>
        <v>3.4881874711168722E-4</v>
      </c>
      <c r="DO12" s="19">
        <f>DL12*DJ12</f>
        <v>0</v>
      </c>
      <c r="DP12" s="13" t="str">
        <f>""</f>
        <v/>
      </c>
      <c r="DQ12" s="10">
        <f>CW12*(1/25)+CX12*4-CY12</f>
        <v>1.387099923814614</v>
      </c>
      <c r="DR12" s="10">
        <f>DN12*6+DM12*0.1+DJ12*1-DO12*2</f>
        <v>1.2774895315789391E-2</v>
      </c>
      <c r="DS12" s="10">
        <f>DD12*0.1+DE12*6-DF12*2</f>
        <v>2.9078993360185756</v>
      </c>
      <c r="DT12" s="33">
        <f t="shared" si="25"/>
        <v>4.3077741551489792</v>
      </c>
      <c r="DZ12" t="str">
        <v>IND</v>
      </c>
      <c r="EA12" t="str">
        <v>Indianapolis Colts</v>
      </c>
      <c r="EB12" t="s">
        <v>348</v>
      </c>
      <c r="EC12" t="str">
        <v>Jason Bean</v>
      </c>
      <c r="ED12" s="10">
        <v>4.3077741551489792</v>
      </c>
      <c r="EE12">
        <v>0.14341184016439934</v>
      </c>
      <c r="EF12">
        <v>20.336314078925415</v>
      </c>
      <c r="EG12">
        <v>0.19874948478299931</v>
      </c>
      <c r="EH12">
        <v>18.203200069732144</v>
      </c>
      <c r="EI12">
        <v>3.4881874711168722E-4</v>
      </c>
      <c r="EJ12">
        <v>1.1898595040365331E-2</v>
      </c>
      <c r="EK12">
        <v>0</v>
      </c>
      <c r="EL12">
        <v>5.2458789826317423E-2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5.8151894817187969E-3</v>
      </c>
      <c r="U13" s="5">
        <f t="shared" si="6"/>
        <v>6.9221014411179806E-3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3.2524012701283715</v>
      </c>
      <c r="CT13" s="18">
        <f>AO13</f>
        <v>0.55531914893617018</v>
      </c>
      <c r="CU13" s="20">
        <f t="shared" si="20"/>
        <v>1.8061207053266062</v>
      </c>
      <c r="CV13" s="21">
        <f t="shared" si="21"/>
        <v>6.3808510638297875</v>
      </c>
      <c r="CW13" s="10">
        <f t="shared" si="22"/>
        <v>20.753088104499973</v>
      </c>
      <c r="CX13" s="10">
        <f>CS13*AC13</f>
        <v>0.14341184016439934</v>
      </c>
      <c r="CY13" s="19">
        <f>AA13*CS13</f>
        <v>0</v>
      </c>
      <c r="CZ13" s="13" t="str">
        <f>""</f>
        <v/>
      </c>
      <c r="DA13" s="10">
        <f>$CS$4*U13</f>
        <v>3.3212242714484073</v>
      </c>
      <c r="DB13" s="5">
        <f t="shared" si="23"/>
        <v>6.9221014411179832E-3</v>
      </c>
      <c r="DC13" s="77">
        <f t="shared" si="5"/>
        <v>3.6753246753246751</v>
      </c>
      <c r="DD13" s="10">
        <f>DC13*DA13</f>
        <v>12.206577517141548</v>
      </c>
      <c r="DE13" s="22">
        <f>AX13*DD13</f>
        <v>0.1332760714161246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1.4037708848375963</v>
      </c>
      <c r="DR13" s="10">
        <f>DN13*6+DM13*0.1+DJ13*1-DO13*2</f>
        <v>0</v>
      </c>
      <c r="DS13" s="10">
        <f>DD13*0.1+DE13*6-DF13*2</f>
        <v>2.0203141802109026</v>
      </c>
      <c r="DT13" s="33">
        <f t="shared" si="25"/>
        <v>3.4240850650484989</v>
      </c>
      <c r="DZ13" t="str">
        <v>IND</v>
      </c>
      <c r="EA13" t="str">
        <v>Indianapolis Colts</v>
      </c>
      <c r="EB13" t="s">
        <v>348</v>
      </c>
      <c r="EC13" t="str">
        <v>All Other</v>
      </c>
      <c r="ED13" s="10">
        <v>3.4240850650484989</v>
      </c>
      <c r="EE13">
        <v>0.14341184016439934</v>
      </c>
      <c r="EF13">
        <v>20.753088104499973</v>
      </c>
      <c r="EG13">
        <v>0.1332760714161246</v>
      </c>
      <c r="EH13">
        <v>12.206577517141548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5.8151894817187969E-3</v>
      </c>
      <c r="U14" s="5">
        <f t="shared" si="6"/>
        <v>1.1327075085465786E-2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3.2524012701283715</v>
      </c>
      <c r="CT14" s="18">
        <f>AO14</f>
        <v>0.5</v>
      </c>
      <c r="CU14" s="20">
        <f t="shared" si="20"/>
        <v>1.6262006350641858</v>
      </c>
      <c r="CV14" s="21">
        <f t="shared" si="21"/>
        <v>6.384615384615385</v>
      </c>
      <c r="CW14" s="10">
        <f t="shared" si="22"/>
        <v>20.765331186204218</v>
      </c>
      <c r="CX14" s="10">
        <f>CS14*AC14</f>
        <v>0.14341184016439934</v>
      </c>
      <c r="CY14" s="19">
        <f>AA14*CS14</f>
        <v>0</v>
      </c>
      <c r="CZ14" s="13" t="str">
        <f>""</f>
        <v/>
      </c>
      <c r="DA14" s="10">
        <f>$CS$4*U14</f>
        <v>5.434730626006484</v>
      </c>
      <c r="DB14" s="5">
        <f t="shared" si="23"/>
        <v>1.132707508546579E-2</v>
      </c>
      <c r="DC14" s="77">
        <f t="shared" si="5"/>
        <v>4.7142857142857144</v>
      </c>
      <c r="DD14" s="10">
        <f>DC14*DA14</f>
        <v>25.620872951173425</v>
      </c>
      <c r="DE14" s="22">
        <f>AX14*DD14</f>
        <v>0.27973846791935691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1.404260608105766</v>
      </c>
      <c r="DR14" s="10">
        <f>DN14*6+DM14*0.1+DJ14*1-DO14*2</f>
        <v>0</v>
      </c>
      <c r="DS14" s="10">
        <f>DD14*0.1+DE14*6-DF14*2</f>
        <v>4.2405181026334837</v>
      </c>
      <c r="DT14" s="33">
        <f t="shared" si="25"/>
        <v>5.6447787107392493</v>
      </c>
      <c r="DZ14" t="str">
        <v>IND</v>
      </c>
      <c r="EA14" t="str">
        <v>Indianapolis Colts</v>
      </c>
      <c r="EB14" t="s">
        <v>348</v>
      </c>
      <c r="EC14">
        <v>0</v>
      </c>
      <c r="ED14" s="10">
        <v>5.6447787107392493</v>
      </c>
      <c r="EE14">
        <v>0.14341184016439934</v>
      </c>
      <c r="EF14">
        <v>20.765331186204218</v>
      </c>
      <c r="EG14">
        <v>0.27973846791935691</v>
      </c>
      <c r="EH14">
        <v>25.620872951173425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IND</v>
      </c>
      <c r="EA15" t="str">
        <v>Indianapolis Colts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IND</v>
      </c>
      <c r="EA16" t="str">
        <v>Indianapolis Colts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0.56125282292735312</v>
      </c>
      <c r="H17" s="5">
        <v>9.0360384796690577E-2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0.55024176188966867</v>
      </c>
      <c r="R17" s="5">
        <f t="shared" si="1"/>
        <v>9.0757366388425534E-2</v>
      </c>
      <c r="S17" s="5"/>
      <c r="T17" s="5">
        <f t="shared" si="6"/>
        <v>3.4706715553294849E-5</v>
      </c>
      <c r="U17" s="5">
        <f t="shared" si="6"/>
        <v>0.41366721423803071</v>
      </c>
      <c r="V17" s="5">
        <f t="shared" si="6"/>
        <v>7.5193942903949429E-2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4.8767013610888714</v>
      </c>
      <c r="AU17" s="13">
        <v>4.1633306645316254E-2</v>
      </c>
      <c r="AV17" s="13">
        <v>4.8038430744595673E-3</v>
      </c>
      <c r="AW17" s="117">
        <v>8.5371860121490721E-3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4.8300051037967782</v>
      </c>
      <c r="BI17" s="13">
        <f t="shared" si="13"/>
        <v>4.0890181133456383E-2</v>
      </c>
      <c r="BJ17" s="13">
        <f t="shared" si="14"/>
        <v>4.7289931181586494E-3</v>
      </c>
      <c r="BK17" s="13">
        <f t="shared" si="15"/>
        <v>8.4590700751665075E-3</v>
      </c>
      <c r="BL17" s="55" cm="1">
        <f t="array" ref="BL17:BQ17">_xlfn.XLOOKUP(CR17,Receiving[Player Name],Receiving[[Rep Conv %]:[Yards per Target]],{0,0,0,0,0,0})</f>
        <v>0.76063829787234039</v>
      </c>
      <c r="BM17" s="13">
        <v>7.6713286713286717</v>
      </c>
      <c r="BN17" s="13">
        <v>2.6595744680851064E-2</v>
      </c>
      <c r="BO17" s="13">
        <v>0</v>
      </c>
      <c r="BP17" s="13">
        <v>4.5578851412944391E-3</v>
      </c>
      <c r="BQ17" s="13">
        <v>5.8351063829787231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0.76250472113810897</v>
      </c>
      <c r="CG17" s="13">
        <f>IF($CE17=1,BT17,BZ17*BM17+(1-BZ17)*BT17)</f>
        <v>7.6403670481376462</v>
      </c>
      <c r="CH17" s="13">
        <f>IF($CE17=1,BU17,CA17*BN17+(1-CA17)*BU17)</f>
        <v>2.7033236812287548E-2</v>
      </c>
      <c r="CI17" s="13">
        <f>IF($CE17=1,BV17,CB17*BO17+(1-CB17)*BV17)</f>
        <v>6.946688206785136E-4</v>
      </c>
      <c r="CJ17" s="13">
        <f>IF($CE17=1,BW17,CC17*BP17+(1-CC17)*BW17)</f>
        <v>4.6419373083298222E-3</v>
      </c>
      <c r="CK17" s="13">
        <f>IF($CE17=1,BX17,CD17*BQ17+(1-CD17)*BX17)</f>
        <v>5.3799156154401402</v>
      </c>
      <c r="CL17" s="56">
        <f>V17*$CS$3</f>
        <v>42.055529948867715</v>
      </c>
      <c r="CM17" s="10">
        <f t="shared" si="17"/>
        <v>32.06754013597677</v>
      </c>
      <c r="CN17" s="5">
        <f t="shared" si="18"/>
        <v>8.7860412578646074E-2</v>
      </c>
      <c r="CO17" s="19">
        <f t="shared" si="19"/>
        <v>25.581931715331002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Jonathan Taylor</v>
      </c>
      <c r="CS17" s="10">
        <f>T17*$CS$3</f>
        <v>1.9411261851807495E-2</v>
      </c>
      <c r="CT17" s="18">
        <f>AO17</f>
        <v>0.52941176470588236</v>
      </c>
      <c r="CU17" s="20">
        <f t="shared" si="20"/>
        <v>1.027655039213338E-2</v>
      </c>
      <c r="CV17" s="21">
        <f t="shared" si="21"/>
        <v>4.1764705882352944</v>
      </c>
      <c r="CW17" s="10">
        <f t="shared" si="22"/>
        <v>8.1070564204607773E-2</v>
      </c>
      <c r="CX17" s="10">
        <f>CS17*AC17</f>
        <v>7.058640673384544E-3</v>
      </c>
      <c r="CY17" s="19">
        <f>AA17*CS17</f>
        <v>0</v>
      </c>
      <c r="CZ17" s="13" t="str">
        <f>""</f>
        <v/>
      </c>
      <c r="DA17" s="10">
        <f>$CS$4*U17</f>
        <v>198.47752939140713</v>
      </c>
      <c r="DB17" s="5">
        <f t="shared" si="23"/>
        <v>0.41366721423803082</v>
      </c>
      <c r="DC17" s="77">
        <f t="shared" si="5"/>
        <v>4.8300051037967782</v>
      </c>
      <c r="DD17" s="10">
        <f>DC17*DA17</f>
        <v>958.64747994947152</v>
      </c>
      <c r="DE17" s="22">
        <f>AX17*DD17</f>
        <v>6.9931175356185653</v>
      </c>
      <c r="DF17" s="19">
        <f>DA17*BJ17</f>
        <v>0.93859887060109537</v>
      </c>
      <c r="DG17" s="13" t="str">
        <f>""</f>
        <v/>
      </c>
      <c r="DH17" s="20">
        <f>V17*$CS$3</f>
        <v>42.055529948867715</v>
      </c>
      <c r="DI17" s="5">
        <f t="shared" si="24"/>
        <v>7.5193942903949443E-2</v>
      </c>
      <c r="DJ17" s="20">
        <f>CO17</f>
        <v>25.581931715331002</v>
      </c>
      <c r="DK17" s="77">
        <v>5.3799156154401402</v>
      </c>
      <c r="DL17" s="77">
        <f>BO17</f>
        <v>0</v>
      </c>
      <c r="DM17" s="10">
        <f>DK17*DH17</f>
        <v>226.2552022875239</v>
      </c>
      <c r="DN17" s="19">
        <f>BR17*DM17</f>
        <v>1.1751265322411255</v>
      </c>
      <c r="DO17" s="19">
        <f>DL17*DJ17</f>
        <v>0</v>
      </c>
      <c r="DP17" s="13" t="str">
        <f>""</f>
        <v/>
      </c>
      <c r="DQ17" s="10">
        <f>CW17*(1/25)+CX17*4-CY17</f>
        <v>3.1477385261722488E-2</v>
      </c>
      <c r="DR17" s="10">
        <f>DN17*6+DM17*0.1+DJ17*1-DO17*2</f>
        <v>55.258211137530147</v>
      </c>
      <c r="DS17" s="10">
        <f>DD17*0.1+DE17*6-DF17*2</f>
        <v>135.94625546745635</v>
      </c>
      <c r="DT17" s="33">
        <f t="shared" si="25"/>
        <v>191.23594399024822</v>
      </c>
      <c r="DZ17" t="str">
        <v>IND</v>
      </c>
      <c r="EA17" t="str">
        <v>Indianapolis Colts</v>
      </c>
      <c r="EB17" t="s">
        <v>349</v>
      </c>
      <c r="EC17" t="str">
        <v>Jonathan Taylor</v>
      </c>
      <c r="ED17" s="10">
        <v>191.23594399024822</v>
      </c>
      <c r="EE17">
        <v>7.058640673384544E-3</v>
      </c>
      <c r="EF17">
        <v>8.1070564204607773E-2</v>
      </c>
      <c r="EG17">
        <v>6.9931175356185653</v>
      </c>
      <c r="EH17">
        <v>958.64747994947152</v>
      </c>
      <c r="EI17">
        <v>1.1751265322411255</v>
      </c>
      <c r="EJ17">
        <v>226.2552022875239</v>
      </c>
      <c r="EK17">
        <v>0</v>
      </c>
      <c r="EL17">
        <v>0.93859887060109537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0.24577647823261858</v>
      </c>
      <c r="H18" s="5">
        <v>6.3150843100518494E-2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0.24184568954051489</v>
      </c>
      <c r="R18" s="5">
        <f t="shared" si="1"/>
        <v>6.2472056569502707E-2</v>
      </c>
      <c r="S18" s="5"/>
      <c r="T18" s="5">
        <f t="shared" si="6"/>
        <v>4.3383394441618561E-6</v>
      </c>
      <c r="U18" s="5">
        <f t="shared" si="6"/>
        <v>0.18181759291429539</v>
      </c>
      <c r="V18" s="5">
        <f t="shared" si="6"/>
        <v>5.175910718558014E-2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4.7625000000000002</v>
      </c>
      <c r="AU18" s="13">
        <v>2.2499999999999999E-2</v>
      </c>
      <c r="AV18" s="13">
        <v>0</v>
      </c>
      <c r="AW18" s="13">
        <v>4.7244094488188976E-3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4.7111978759447481</v>
      </c>
      <c r="BI18" s="13">
        <f t="shared" si="13"/>
        <v>2.3247133176961168E-2</v>
      </c>
      <c r="BJ18" s="13">
        <f t="shared" si="14"/>
        <v>4.2350794891842571E-4</v>
      </c>
      <c r="BK18" s="13">
        <f t="shared" si="15"/>
        <v>4.9572628109853505E-3</v>
      </c>
      <c r="BL18" s="55" cm="1">
        <f t="array" ref="BL18:BQ18">_xlfn.XLOOKUP(CR18,Receiving[Player Name],Receiving[[Rep Conv %]:[Yards per Target]],{0,0,0,0,0,0})</f>
        <v>0.75714285714285712</v>
      </c>
      <c r="BM18" s="13">
        <v>5.8867924528301883</v>
      </c>
      <c r="BN18" s="13">
        <v>2.8571428571428571E-2</v>
      </c>
      <c r="BO18" s="13">
        <v>1.8867924528301886E-2</v>
      </c>
      <c r="BP18" s="13">
        <v>6.41025641025641E-3</v>
      </c>
      <c r="BQ18" s="13">
        <v>4.4571428571428573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0.75932574799831432</v>
      </c>
      <c r="CG18" s="13">
        <f>IF($CE18=1,BT18,BZ18*BM18+(1-BZ18)*BT18)</f>
        <v>6.044366926778979</v>
      </c>
      <c r="CH18" s="13">
        <f>IF($CE18=1,BU18,CA18*BN18+(1-CA18)*BU18)</f>
        <v>2.8495575221238936E-2</v>
      </c>
      <c r="CI18" s="13">
        <f>IF($CE18=1,BV18,CB18*BO18+(1-CB18)*BV18)</f>
        <v>1.7440964371928283E-2</v>
      </c>
      <c r="CJ18" s="13">
        <f>IF($CE18=1,BW18,CC18*BP18+(1-CC18)*BW18)</f>
        <v>6.2476823260106456E-3</v>
      </c>
      <c r="CK18" s="13">
        <f>IF($CE18=1,BX18,CD18*BQ18+(1-CD18)*BX18)</f>
        <v>4.1398029290158043</v>
      </c>
      <c r="CL18" s="56">
        <f>V18*$CS$3</f>
        <v>28.948564183558585</v>
      </c>
      <c r="CM18" s="10">
        <f t="shared" si="17"/>
        <v>21.981390152157832</v>
      </c>
      <c r="CN18" s="5">
        <f t="shared" si="18"/>
        <v>6.0225823360053873E-2</v>
      </c>
      <c r="CO18" s="19">
        <f t="shared" si="19"/>
        <v>17.535689344929629</v>
      </c>
      <c r="CP18" s="65"/>
      <c r="CR18" t="str">
        <v>Khalil Herbert</v>
      </c>
      <c r="CS18" s="10">
        <f>T18*$CS$3</f>
        <v>2.4264077314759369E-3</v>
      </c>
      <c r="CT18" s="18">
        <f>AO18</f>
        <v>0.66666666666666674</v>
      </c>
      <c r="CU18" s="20">
        <f t="shared" si="20"/>
        <v>1.6176051543172914E-3</v>
      </c>
      <c r="CV18" s="21">
        <f t="shared" si="21"/>
        <v>6.666666666666667</v>
      </c>
      <c r="CW18" s="10">
        <f t="shared" si="22"/>
        <v>1.6176051543172913E-2</v>
      </c>
      <c r="CX18" s="10">
        <f>CS18*AC18</f>
        <v>8.82330084173068E-4</v>
      </c>
      <c r="CY18" s="19">
        <f>AA18*CS18</f>
        <v>0</v>
      </c>
      <c r="CZ18" s="13" t="str">
        <f>""</f>
        <v/>
      </c>
      <c r="DA18" s="10">
        <f>$CS$4*U18</f>
        <v>87.236081080278936</v>
      </c>
      <c r="DB18" s="5">
        <f t="shared" si="23"/>
        <v>0.18181759291429547</v>
      </c>
      <c r="DC18" s="77">
        <f t="shared" si="5"/>
        <v>4.7111978759447481</v>
      </c>
      <c r="DD18" s="10">
        <f>DC18*DA18</f>
        <v>410.98643989115396</v>
      </c>
      <c r="DE18" s="22">
        <f>AX18*DD18</f>
        <v>2.998053549210562</v>
      </c>
      <c r="DF18" s="19">
        <f>DA18*BJ18</f>
        <v>3.6945173769990416E-2</v>
      </c>
      <c r="DG18" s="13" t="str">
        <f>""</f>
        <v/>
      </c>
      <c r="DH18" s="20">
        <f>V18*$CS$3</f>
        <v>28.948564183558585</v>
      </c>
      <c r="DI18" s="5">
        <f t="shared" si="24"/>
        <v>5.1759107185580154E-2</v>
      </c>
      <c r="DJ18" s="20">
        <f>CO18</f>
        <v>17.535689344929629</v>
      </c>
      <c r="DK18" s="77">
        <v>4.1398029290158043</v>
      </c>
      <c r="DL18" s="77">
        <f>BO18</f>
        <v>1.8867924528301886E-2</v>
      </c>
      <c r="DM18" s="10">
        <f>DK18*DH18</f>
        <v>119.84135079789783</v>
      </c>
      <c r="DN18" s="19">
        <f>BR18*DM18</f>
        <v>0.62243320621313925</v>
      </c>
      <c r="DO18" s="19">
        <f>DL18*DJ18</f>
        <v>0.33086206311187977</v>
      </c>
      <c r="DP18" s="13" t="str">
        <f>""</f>
        <v/>
      </c>
      <c r="DQ18" s="10">
        <f>CW18*(1/25)+CX18*4-CY18</f>
        <v>4.1763623984191886E-3</v>
      </c>
      <c r="DR18" s="10">
        <f>DN18*6+DM18*0.1+DJ18*1-DO18*2</f>
        <v>32.592699535774486</v>
      </c>
      <c r="DS18" s="10">
        <f>DD18*0.1+DE18*6-DF18*2</f>
        <v>59.013074936838798</v>
      </c>
      <c r="DT18" s="33">
        <f t="shared" si="25"/>
        <v>91.609950835011702</v>
      </c>
      <c r="DZ18" t="str">
        <v>IND</v>
      </c>
      <c r="EA18" t="str">
        <v>Indianapolis Colts</v>
      </c>
      <c r="EB18" t="s">
        <v>349</v>
      </c>
      <c r="EC18" t="str">
        <v>Khalil Herbert</v>
      </c>
      <c r="ED18" s="10">
        <v>91.609950835011702</v>
      </c>
      <c r="EE18">
        <v>8.82330084173068E-4</v>
      </c>
      <c r="EF18">
        <v>1.6176051543172913E-2</v>
      </c>
      <c r="EG18">
        <v>2.998053549210562</v>
      </c>
      <c r="EH18">
        <v>410.98643989115396</v>
      </c>
      <c r="EI18">
        <v>0.62243320621313925</v>
      </c>
      <c r="EJ18">
        <v>119.84135079789783</v>
      </c>
      <c r="EK18">
        <v>0</v>
      </c>
      <c r="EL18">
        <v>0.36780723688187017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4.3383394441618576E-5</v>
      </c>
      <c r="U19" s="5">
        <f t="shared" si="6"/>
        <v>6.1075184322435604E-2</v>
      </c>
      <c r="V19" s="5">
        <f t="shared" si="6"/>
        <v>1.911789050378283E-2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5.333333333333333</v>
      </c>
      <c r="AU19" s="13">
        <v>2.2222222222222223E-2</v>
      </c>
      <c r="AV19" s="13">
        <v>0</v>
      </c>
      <c r="AW19" s="13">
        <v>4.1666666666666666E-3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5.2080808080808083</v>
      </c>
      <c r="BI19" s="13">
        <f t="shared" si="13"/>
        <v>2.2252028481536679E-2</v>
      </c>
      <c r="BJ19" s="13">
        <f t="shared" si="14"/>
        <v>4.3053485676436485E-4</v>
      </c>
      <c r="BK19" s="13">
        <f t="shared" si="15"/>
        <v>4.3018584645349777E-3</v>
      </c>
      <c r="BL19" s="55" cm="1">
        <f t="array" ref="BL19:BQ19">_xlfn.XLOOKUP(CR19,Receiving[Player Name],Receiving[[Rep Conv %]:[Yards per Target]],{0,0,0,0,0,0})</f>
        <v>0.70833333333333337</v>
      </c>
      <c r="BM19" s="13">
        <v>5.5882352941176467</v>
      </c>
      <c r="BN19" s="13">
        <v>4.1666666666666664E-2</v>
      </c>
      <c r="BO19" s="13">
        <v>0</v>
      </c>
      <c r="BP19" s="13">
        <v>1.0526315789473684E-2</v>
      </c>
      <c r="BQ19" s="13">
        <v>3.9583333333333335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0.71444287184765831</v>
      </c>
      <c r="CG19" s="13">
        <f>IF($CE19=1,BT19,BZ19*BM19+(1-BZ19)*BT19)</f>
        <v>5.778174306511902</v>
      </c>
      <c r="CH19" s="13">
        <f>IF($CE19=1,BU19,CA19*BN19+(1-CA19)*BU19)</f>
        <v>3.9970406587750897E-2</v>
      </c>
      <c r="CI19" s="13">
        <f>IF($CE19=1,BV19,CB19*BO19+(1-CB19)*BV19)</f>
        <v>3.3444816053511699E-4</v>
      </c>
      <c r="CJ19" s="13">
        <f>IF($CE19=1,BW19,CC19*BP19+(1-CC19)*BW19)</f>
        <v>9.9024853539960329E-3</v>
      </c>
      <c r="CK19" s="13">
        <f>IF($CE19=1,BX19,CD19*BQ19+(1-CD19)*BX19)</f>
        <v>3.6924665551839464</v>
      </c>
      <c r="CL19" s="56">
        <f>V19*$CS$3</f>
        <v>10.692523700586301</v>
      </c>
      <c r="CM19" s="10">
        <f t="shared" si="17"/>
        <v>7.639197339946028</v>
      </c>
      <c r="CN19" s="5">
        <f t="shared" si="18"/>
        <v>2.093029359942546E-2</v>
      </c>
      <c r="CO19" s="19">
        <f t="shared" si="19"/>
        <v>6.0941819634986141</v>
      </c>
      <c r="CP19" s="65"/>
      <c r="CR19" t="str">
        <v>Tyler Goodson</v>
      </c>
      <c r="CS19" s="10">
        <f>T19*$CS$3</f>
        <v>2.4264077314759377E-2</v>
      </c>
      <c r="CT19" s="18">
        <f>AO19</f>
        <v>0.5</v>
      </c>
      <c r="CU19" s="20">
        <f t="shared" si="20"/>
        <v>1.2132038657379688E-2</v>
      </c>
      <c r="CV19" s="21">
        <f t="shared" si="21"/>
        <v>2</v>
      </c>
      <c r="CW19" s="10">
        <f t="shared" si="22"/>
        <v>4.8528154629518754E-2</v>
      </c>
      <c r="CX19" s="10">
        <f>CS19*AC19</f>
        <v>8.8233008417306826E-3</v>
      </c>
      <c r="CY19" s="19">
        <f>AA19*CS19</f>
        <v>0</v>
      </c>
      <c r="CZ19" s="13" t="str">
        <f>""</f>
        <v/>
      </c>
      <c r="DA19" s="10">
        <f>$CS$4*U19</f>
        <v>29.303873437904603</v>
      </c>
      <c r="DB19" s="5">
        <f t="shared" si="23"/>
        <v>6.1075184322435624E-2</v>
      </c>
      <c r="DC19" s="77">
        <f t="shared" si="5"/>
        <v>5.2080808080808083</v>
      </c>
      <c r="DD19" s="10">
        <f>DC19*DA19</f>
        <v>152.61694085437995</v>
      </c>
      <c r="DE19" s="22">
        <f>AX19*DD19</f>
        <v>1.1133062232401418</v>
      </c>
      <c r="DF19" s="19">
        <f>DA19*BJ19</f>
        <v>1.2616338953229334E-2</v>
      </c>
      <c r="DG19" s="13" t="str">
        <f>""</f>
        <v/>
      </c>
      <c r="DH19" s="20">
        <f>V19*$CS$3</f>
        <v>10.692523700586301</v>
      </c>
      <c r="DI19" s="5">
        <f t="shared" si="24"/>
        <v>1.9117890503782833E-2</v>
      </c>
      <c r="DJ19" s="20">
        <f>CO19</f>
        <v>6.0941819634986141</v>
      </c>
      <c r="DK19" s="77">
        <v>3.6924665551839464</v>
      </c>
      <c r="DL19" s="77">
        <f>BO19</f>
        <v>0</v>
      </c>
      <c r="DM19" s="10">
        <f>DK19*DH19</f>
        <v>39.481786154926603</v>
      </c>
      <c r="DN19" s="19">
        <f>BR19*DM19</f>
        <v>0.20506089575772346</v>
      </c>
      <c r="DO19" s="19">
        <f>DL19*DJ19</f>
        <v>0</v>
      </c>
      <c r="DP19" s="13" t="str">
        <f>""</f>
        <v/>
      </c>
      <c r="DQ19" s="10">
        <f>CW19*(1/25)+CX19*4-CY19</f>
        <v>3.7234329552103478E-2</v>
      </c>
      <c r="DR19" s="10">
        <f>DN19*6+DM19*0.1+DJ19*1-DO19*2</f>
        <v>11.272725953537616</v>
      </c>
      <c r="DS19" s="10">
        <f>DD19*0.1+DE19*6-DF19*2</f>
        <v>21.916298746972387</v>
      </c>
      <c r="DT19" s="33">
        <f t="shared" si="25"/>
        <v>33.22625903006211</v>
      </c>
      <c r="DZ19" t="str">
        <v>IND</v>
      </c>
      <c r="EA19" t="str">
        <v>Indianapolis Colts</v>
      </c>
      <c r="EB19" t="s">
        <v>349</v>
      </c>
      <c r="EC19" t="str">
        <v>Tyler Goodson</v>
      </c>
      <c r="ED19" s="10">
        <v>33.22625903006211</v>
      </c>
      <c r="EE19">
        <v>8.8233008417306826E-3</v>
      </c>
      <c r="EF19">
        <v>4.8528154629518754E-2</v>
      </c>
      <c r="EG19">
        <v>1.1133062232401418</v>
      </c>
      <c r="EH19">
        <v>152.61694085437995</v>
      </c>
      <c r="EI19">
        <v>0.20506089575772346</v>
      </c>
      <c r="EJ19">
        <v>39.481786154926603</v>
      </c>
      <c r="EK19">
        <v>0</v>
      </c>
      <c r="EL19">
        <v>1.2616338953229334E-2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0.20053475935828877</v>
      </c>
      <c r="H20" s="5">
        <v>3.4229828850855744E-2</v>
      </c>
      <c r="J20" s="5">
        <v>0.9</v>
      </c>
      <c r="K20" s="5">
        <v>0.9</v>
      </c>
      <c r="L20" s="5">
        <v>0.9</v>
      </c>
      <c r="M20" s="5"/>
      <c r="N20" s="10">
        <f t="shared" si="0"/>
        <v>0</v>
      </c>
      <c r="O20" s="10"/>
      <c r="P20" s="5">
        <f t="shared" si="1"/>
        <v>0</v>
      </c>
      <c r="Q20" s="5">
        <f t="shared" si="1"/>
        <v>0.18395501149566607</v>
      </c>
      <c r="R20" s="5">
        <f t="shared" si="1"/>
        <v>3.2198964277537517E-2</v>
      </c>
      <c r="S20" s="5"/>
      <c r="T20" s="5">
        <f t="shared" si="6"/>
        <v>0</v>
      </c>
      <c r="U20" s="5">
        <f t="shared" si="6"/>
        <v>0.13829585905875946</v>
      </c>
      <c r="V20" s="5">
        <f t="shared" si="6"/>
        <v>2.6677361604889403E-2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3.5476190476190474</v>
      </c>
      <c r="AU20" s="13">
        <v>2.976190476190476E-2</v>
      </c>
      <c r="AV20" s="13">
        <v>0</v>
      </c>
      <c r="AW20" s="13">
        <v>8.389261744966443E-3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3.6111445783132528</v>
      </c>
      <c r="BI20" s="13">
        <f t="shared" si="13"/>
        <v>2.936746987951807E-2</v>
      </c>
      <c r="BJ20" s="13">
        <f t="shared" si="14"/>
        <v>5.5938037865748693E-4</v>
      </c>
      <c r="BK20" s="13">
        <f t="shared" si="15"/>
        <v>8.1675560210407276E-3</v>
      </c>
      <c r="BL20" s="55" cm="1">
        <f t="array" ref="BL20:BQ20">_xlfn.XLOOKUP(CR20,Receiving[Player Name],Receiving[[Rep Conv %]:[Yards per Target]],{0,0,0,0,0,0})</f>
        <v>0.69354838709677424</v>
      </c>
      <c r="BM20" s="13">
        <v>7.4186046511627906</v>
      </c>
      <c r="BN20" s="13">
        <v>1.6129032258064516E-2</v>
      </c>
      <c r="BO20" s="13">
        <v>0</v>
      </c>
      <c r="BP20" s="13">
        <v>3.134796238244514E-3</v>
      </c>
      <c r="BQ20" s="13">
        <v>5.145161290322581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0.70002293227335277</v>
      </c>
      <c r="CG20" s="13">
        <f>IF($CE20=1,BT20,BZ20*BM20+(1-BZ20)*BT20)</f>
        <v>7.4066191860465116</v>
      </c>
      <c r="CH20" s="13">
        <f>IF($CE20=1,BU20,CA20*BN20+(1-CA20)*BU20)</f>
        <v>1.7454517657850482E-2</v>
      </c>
      <c r="CI20" s="13">
        <f>IF($CE20=1,BV20,CB20*BO20+(1-CB20)*BV20)</f>
        <v>2.4999999999999995E-4</v>
      </c>
      <c r="CJ20" s="13">
        <f>IF($CE20=1,BW20,CC20*BP20+(1-CC20)*BW20)</f>
        <v>3.3522294419590245E-3</v>
      </c>
      <c r="CK20" s="13">
        <f>IF($CE20=1,BX20,CD20*BQ20+(1-CD20)*BX20)</f>
        <v>4.7625201612903227</v>
      </c>
      <c r="CL20" s="56">
        <f>V20*$CS$3</f>
        <v>14.920491419958143</v>
      </c>
      <c r="CM20" s="10">
        <f t="shared" si="17"/>
        <v>10.4446861547585</v>
      </c>
      <c r="CN20" s="5">
        <f t="shared" si="18"/>
        <v>2.8616926366048564E-2</v>
      </c>
      <c r="CO20" s="19">
        <f t="shared" si="19"/>
        <v>8.3322651773756444</v>
      </c>
      <c r="CP20" s="65"/>
      <c r="CR20" t="str">
        <v>Salvon Ahmed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66.354353176392792</v>
      </c>
      <c r="DB20" s="5">
        <f t="shared" si="23"/>
        <v>0.13829585905875952</v>
      </c>
      <c r="DC20" s="77">
        <f t="shared" si="5"/>
        <v>3.6111445783132528</v>
      </c>
      <c r="DD20" s="10">
        <f>DC20*DA20</f>
        <v>239.61516272041359</v>
      </c>
      <c r="DE20" s="22">
        <f>AX20*DD20</f>
        <v>1.7479386649079189</v>
      </c>
      <c r="DF20" s="19">
        <f>DA20*BJ20</f>
        <v>3.7117323205383218E-2</v>
      </c>
      <c r="DG20" s="13" t="str">
        <f>""</f>
        <v/>
      </c>
      <c r="DH20" s="20">
        <f>V20*$CS$3</f>
        <v>14.920491419958143</v>
      </c>
      <c r="DI20" s="5">
        <f t="shared" si="24"/>
        <v>2.667736160488941E-2</v>
      </c>
      <c r="DJ20" s="20">
        <f>CO20</f>
        <v>8.3322651773756444</v>
      </c>
      <c r="DK20" s="77">
        <v>4.7625201612903227</v>
      </c>
      <c r="DL20" s="77">
        <f>BO20</f>
        <v>0</v>
      </c>
      <c r="DM20" s="10">
        <f>DK20*DH20</f>
        <v>71.059141203909931</v>
      </c>
      <c r="DN20" s="19">
        <f>BR20*DM20</f>
        <v>0.36906767819140518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17.652585366915069</v>
      </c>
      <c r="DS20" s="10">
        <f>DD20*0.1+DE20*6-DF20*2</f>
        <v>34.374913615078107</v>
      </c>
      <c r="DT20" s="33">
        <f t="shared" si="25"/>
        <v>52.027498981993176</v>
      </c>
      <c r="DZ20" t="str">
        <v>IND</v>
      </c>
      <c r="EA20" t="str">
        <v>Indianapolis Colts</v>
      </c>
      <c r="EB20" t="s">
        <v>349</v>
      </c>
      <c r="EC20" t="str">
        <v>Salvon Ahmed</v>
      </c>
      <c r="ED20" s="10">
        <v>52.027498981993176</v>
      </c>
      <c r="EE20">
        <v>0</v>
      </c>
      <c r="EF20">
        <v>0</v>
      </c>
      <c r="EG20">
        <v>1.7479386649079189</v>
      </c>
      <c r="EH20">
        <v>239.61516272041359</v>
      </c>
      <c r="EI20">
        <v>0.36906767819140518</v>
      </c>
      <c r="EJ20">
        <v>71.059141203909931</v>
      </c>
      <c r="EK20">
        <v>0</v>
      </c>
      <c r="EL20">
        <v>3.7117323205383218E-2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9.8471557275657332E-3</v>
      </c>
      <c r="V21" s="5">
        <f t="shared" si="6"/>
        <v>5.5614674604765784E-3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3.1104960361300766</v>
      </c>
      <c r="CM21" s="10">
        <f t="shared" si="17"/>
        <v>2.3096428603981507</v>
      </c>
      <c r="CN21" s="5">
        <f t="shared" si="18"/>
        <v>6.328086712090575E-3</v>
      </c>
      <c r="CO21" s="19">
        <f t="shared" si="19"/>
        <v>1.8425213063105925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4.7246653180860392</v>
      </c>
      <c r="DB21" s="5">
        <f t="shared" si="23"/>
        <v>9.8471557275657366E-3</v>
      </c>
      <c r="DC21" s="77">
        <f t="shared" si="5"/>
        <v>3.481420313790256</v>
      </c>
      <c r="DD21" s="10">
        <f>DC21*DA21</f>
        <v>16.448545814245037</v>
      </c>
      <c r="DE21" s="22">
        <f>AX21*DD21</f>
        <v>0.11998843847697295</v>
      </c>
      <c r="DF21" s="19">
        <f>DA21*BJ21</f>
        <v>2.7310204150786353E-2</v>
      </c>
      <c r="DG21" s="13" t="str">
        <f>""</f>
        <v/>
      </c>
      <c r="DH21" s="20">
        <f>V21*$CS$3</f>
        <v>3.1104960361300766</v>
      </c>
      <c r="DI21" s="5">
        <f t="shared" si="24"/>
        <v>5.5614674604765792E-3</v>
      </c>
      <c r="DJ21" s="20">
        <f>CO21</f>
        <v>1.8425213063105925</v>
      </c>
      <c r="DK21" s="77">
        <v>1.3467432950191571</v>
      </c>
      <c r="DL21" s="77">
        <f>BO21</f>
        <v>0</v>
      </c>
      <c r="DM21" s="10">
        <f>DK21*DH21</f>
        <v>4.1890396808418462</v>
      </c>
      <c r="DN21" s="19">
        <f>BR21*DM21</f>
        <v>2.1757076185644871E-2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2.3919677315086463</v>
      </c>
      <c r="DS21" s="10">
        <f>DD21*0.1+DE21*6-DF21*2</f>
        <v>2.3101648039847684</v>
      </c>
      <c r="DT21" s="33">
        <f t="shared" si="25"/>
        <v>4.7021325354934147</v>
      </c>
      <c r="DZ21" t="str">
        <v>IND</v>
      </c>
      <c r="EA21" t="str">
        <v>Indianapolis Colts</v>
      </c>
      <c r="EB21" t="s">
        <v>349</v>
      </c>
      <c r="EC21" t="str">
        <v>All Other</v>
      </c>
      <c r="ED21" s="10">
        <v>4.7021325354934147</v>
      </c>
      <c r="EE21">
        <v>0</v>
      </c>
      <c r="EF21">
        <v>0</v>
      </c>
      <c r="EG21">
        <v>0.11998843847697295</v>
      </c>
      <c r="EH21">
        <v>16.448545814245037</v>
      </c>
      <c r="EI21">
        <v>2.1757076185644871E-2</v>
      </c>
      <c r="EJ21">
        <v>4.1890396808418462</v>
      </c>
      <c r="EK21">
        <v>0</v>
      </c>
      <c r="EL21">
        <v>2.7310204150786353E-2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IND</v>
      </c>
      <c r="EA22" t="str">
        <v>Indianapolis Colts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IND</v>
      </c>
      <c r="EA23" t="str">
        <v>Indianapolis Colts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4.2243889395948827E-3</v>
      </c>
      <c r="H24" s="5">
        <v>0.28493993387921424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4.8337549031802415E-3</v>
      </c>
      <c r="R24" s="5">
        <f t="shared" si="1"/>
        <v>0.27986400958206653</v>
      </c>
      <c r="S24" s="5"/>
      <c r="T24" s="5">
        <f t="shared" si="6"/>
        <v>8.2428449439075289E-5</v>
      </c>
      <c r="U24" s="5">
        <f t="shared" si="6"/>
        <v>3.6339770326428511E-3</v>
      </c>
      <c r="V24" s="5">
        <f t="shared" si="6"/>
        <v>0.23187184902787197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9.25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8.8882333767926998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0.67434210526315785</v>
      </c>
      <c r="BM24" s="13">
        <v>11.121951219512194</v>
      </c>
      <c r="BN24" s="13">
        <v>2.9605263157894735E-2</v>
      </c>
      <c r="BO24" s="13">
        <v>4.8780487804878049E-3</v>
      </c>
      <c r="BP24" s="13">
        <v>3.9473684210526317E-3</v>
      </c>
      <c r="BQ24" s="13">
        <v>7.5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0.67280373123970727</v>
      </c>
      <c r="CG24" s="13">
        <f>IF($CE24=1,BT24,BZ24*BM24+(1-BZ24)*BT24)</f>
        <v>11.270838135424604</v>
      </c>
      <c r="CH24" s="13">
        <f>IF($CE24=1,BU24,CA24*BN24+(1-CA24)*BU24)</f>
        <v>3.178191418375545E-2</v>
      </c>
      <c r="CI24" s="13">
        <f>IF($CE24=1,BV24,CB24*BO24+(1-CB24)*BV24)</f>
        <v>4.9520416552480137E-3</v>
      </c>
      <c r="CJ24" s="13">
        <f>IF($CE24=1,BW24,CC24*BP24+(1-CC24)*BW24)</f>
        <v>4.170823383176459E-3</v>
      </c>
      <c r="CK24" s="13">
        <f>IF($CE24=1,BX24,CD24*BQ24+(1-CD24)*BX24)</f>
        <v>6.9017546559950746</v>
      </c>
      <c r="CL24" s="56">
        <f>V24*$CS$3</f>
        <v>129.68456120923568</v>
      </c>
      <c r="CM24" s="10">
        <f t="shared" si="17"/>
        <v>87.252256665757969</v>
      </c>
      <c r="CN24" s="5">
        <f t="shared" si="18"/>
        <v>0.2390585382154356</v>
      </c>
      <c r="CO24" s="19">
        <f t="shared" si="19"/>
        <v>69.605628076466303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Michael Pittman</v>
      </c>
      <c r="CS24" s="10">
        <f>T24*$CS$3</f>
        <v>4.6101746898042813E-2</v>
      </c>
      <c r="CT24" s="18">
        <f>AO24</f>
        <v>0.57777777777777783</v>
      </c>
      <c r="CU24" s="20">
        <f t="shared" si="20"/>
        <v>2.6636564874424739E-2</v>
      </c>
      <c r="CV24" s="21">
        <f t="shared" si="21"/>
        <v>11.911111111111111</v>
      </c>
      <c r="CW24" s="10">
        <f t="shared" si="22"/>
        <v>0.54912302971890992</v>
      </c>
      <c r="CX24" s="10">
        <f>CS24*AC24</f>
        <v>6.8018970833177922E-3</v>
      </c>
      <c r="CY24" s="19">
        <f>AA24*CS24</f>
        <v>0</v>
      </c>
      <c r="CZ24" s="13" t="str">
        <f>""</f>
        <v/>
      </c>
      <c r="DA24" s="10">
        <f>$CS$4*U24</f>
        <v>1.7435821802620399</v>
      </c>
      <c r="DB24" s="5">
        <f t="shared" si="23"/>
        <v>3.6339770326428524E-3</v>
      </c>
      <c r="DC24" s="77">
        <f t="shared" si="5"/>
        <v>8.8882333767926998</v>
      </c>
      <c r="DD24" s="10">
        <f>DC24*DA24</f>
        <v>15.497365329786049</v>
      </c>
      <c r="DE24" s="22">
        <f>AX24*DD24</f>
        <v>0.11965677489072055</v>
      </c>
      <c r="DF24" s="19">
        <f>DA24*BJ24</f>
        <v>1.5912744800305446E-3</v>
      </c>
      <c r="DG24" s="13" t="str">
        <f>""</f>
        <v/>
      </c>
      <c r="DH24" s="20">
        <f>V24*$CS$3</f>
        <v>129.68456120923568</v>
      </c>
      <c r="DI24" s="5">
        <f t="shared" si="24"/>
        <v>0.23187184902787203</v>
      </c>
      <c r="DJ24" s="20">
        <f>CO24</f>
        <v>69.605628076466303</v>
      </c>
      <c r="DK24" s="77">
        <v>6.9017546559950746</v>
      </c>
      <c r="DL24" s="77">
        <f>BO24</f>
        <v>4.8780487804878049E-3</v>
      </c>
      <c r="DM24" s="10">
        <f>DK24*DH24</f>
        <v>895.0510241365206</v>
      </c>
      <c r="DN24" s="19">
        <f>BR24*DM24</f>
        <v>5.4432835958274772</v>
      </c>
      <c r="DO24" s="19">
        <f>DL24*DJ24</f>
        <v>0.33953964915349416</v>
      </c>
      <c r="DP24" s="13" t="str">
        <f>""</f>
        <v/>
      </c>
      <c r="DQ24" s="10">
        <f>CW24*(1/25)+CX24*4-CY24</f>
        <v>4.9172509522027563E-2</v>
      </c>
      <c r="DR24" s="10">
        <f>DN24*6+DM24*0.1+DJ24*1-DO24*2</f>
        <v>191.09135276677625</v>
      </c>
      <c r="DS24" s="10">
        <f>DD24*0.1+DE24*6-DF24*2</f>
        <v>2.264494633362867</v>
      </c>
      <c r="DT24" s="33">
        <f t="shared" si="25"/>
        <v>193.40501990966115</v>
      </c>
      <c r="DZ24" t="str">
        <v>IND</v>
      </c>
      <c r="EA24" t="str">
        <v>Indianapolis Colts</v>
      </c>
      <c r="EB24" t="s">
        <v>350</v>
      </c>
      <c r="EC24" t="str">
        <v>Michael Pittman</v>
      </c>
      <c r="ED24" s="10">
        <v>193.40501990966115</v>
      </c>
      <c r="EE24">
        <v>6.8018970833177922E-3</v>
      </c>
      <c r="EF24">
        <v>0.54912302971890992</v>
      </c>
      <c r="EG24">
        <v>0.11965677489072055</v>
      </c>
      <c r="EH24">
        <v>15.497365329786049</v>
      </c>
      <c r="EI24">
        <v>5.4432835958274772</v>
      </c>
      <c r="EJ24">
        <v>895.0510241365206</v>
      </c>
      <c r="EK24">
        <v>0</v>
      </c>
      <c r="EL24">
        <v>0.34113092363352471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0</v>
      </c>
      <c r="H25" s="5">
        <v>0.1355954705862199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5.8518267670405245E-4</v>
      </c>
      <c r="R25" s="5">
        <f t="shared" si="1"/>
        <v>0.13781541964855284</v>
      </c>
      <c r="S25" s="5"/>
      <c r="T25" s="5">
        <f t="shared" si="6"/>
        <v>3.9045054997456713E-5</v>
      </c>
      <c r="U25" s="5">
        <f t="shared" si="6"/>
        <v>4.3993550555157279E-4</v>
      </c>
      <c r="V25" s="5">
        <f t="shared" si="6"/>
        <v>0.11418229956107136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0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1</v>
      </c>
      <c r="BH25" s="13">
        <f t="shared" si="12"/>
        <v>5.7609195402298852</v>
      </c>
      <c r="BI25" s="13">
        <f t="shared" si="13"/>
        <v>4.3678160919540229E-2</v>
      </c>
      <c r="BJ25" s="13">
        <f t="shared" si="14"/>
        <v>4.5977011494252873E-3</v>
      </c>
      <c r="BK25" s="13">
        <f t="shared" si="15"/>
        <v>7.5818036711891457E-3</v>
      </c>
      <c r="BL25" s="55" cm="1">
        <f t="array" ref="BL25:BQ25">_xlfn.XLOOKUP(CR25,Receiving[Player Name],Receiving[[Rep Conv %]:[Yards per Target]],{0,0,0,0,0,0})</f>
        <v>0.51886792452830188</v>
      </c>
      <c r="BM25" s="13">
        <v>17.554545454545455</v>
      </c>
      <c r="BN25" s="13">
        <v>5.1886792452830191E-2</v>
      </c>
      <c r="BO25" s="13">
        <v>0</v>
      </c>
      <c r="BP25" s="13">
        <v>5.6965302951838426E-3</v>
      </c>
      <c r="BQ25" s="13">
        <v>9.1084905660377355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0.53132974350017248</v>
      </c>
      <c r="CG25" s="13">
        <f>IF($CE25=1,BT25,BZ25*BM25+(1-BZ25)*BT25)</f>
        <v>17.093851143009037</v>
      </c>
      <c r="CH25" s="13">
        <f>IF($CE25=1,BU25,CA25*BN25+(1-CA25)*BU25)</f>
        <v>5.1883632888438266E-2</v>
      </c>
      <c r="CI25" s="13">
        <f>IF($CE25=1,BV25,CB25*BO25+(1-CB25)*BV25)</f>
        <v>5.0292397660818696E-4</v>
      </c>
      <c r="CJ25" s="13">
        <f>IF($CE25=1,BW25,CC25*BP25+(1-CC25)*BW25)</f>
        <v>5.7492689117061803E-3</v>
      </c>
      <c r="CK25" s="13">
        <f>IF($CE25=1,BX25,CD25*BQ25+(1-CD25)*BX25)</f>
        <v>8.3530450182058917</v>
      </c>
      <c r="CL25" s="56">
        <f>V25*$CS$3</f>
        <v>63.861488483921555</v>
      </c>
      <c r="CM25" s="10">
        <f t="shared" si="17"/>
        <v>33.931508295701256</v>
      </c>
      <c r="CN25" s="5">
        <f t="shared" si="18"/>
        <v>9.2967415200375686E-2</v>
      </c>
      <c r="CO25" s="19">
        <f t="shared" si="19"/>
        <v>27.068915312433486</v>
      </c>
      <c r="CP25" s="65"/>
      <c r="CR25" t="str">
        <v>Alec Pierce</v>
      </c>
      <c r="CS25" s="10">
        <f>T25*$CS$3</f>
        <v>2.1837669583283436E-2</v>
      </c>
      <c r="CT25" s="18">
        <f>AO25</f>
        <v>0.4</v>
      </c>
      <c r="CU25" s="20">
        <f t="shared" si="20"/>
        <v>8.735067833313374E-3</v>
      </c>
      <c r="CV25" s="21">
        <f t="shared" si="21"/>
        <v>5.9</v>
      </c>
      <c r="CW25" s="10">
        <f t="shared" si="22"/>
        <v>0.12884225054137227</v>
      </c>
      <c r="CX25" s="10">
        <f>CS25*AC25</f>
        <v>3.2219512499926379E-3</v>
      </c>
      <c r="CY25" s="19">
        <f>AA25*CS25</f>
        <v>0</v>
      </c>
      <c r="CZ25" s="13" t="str">
        <f>""</f>
        <v/>
      </c>
      <c r="DA25" s="10">
        <f>$CS$4*U25</f>
        <v>0.21108105556364462</v>
      </c>
      <c r="DB25" s="5">
        <f t="shared" si="23"/>
        <v>4.399355055515729E-4</v>
      </c>
      <c r="DC25" s="77">
        <f t="shared" si="5"/>
        <v>5.7609195402298852</v>
      </c>
      <c r="DD25" s="10">
        <f>DC25*DA25</f>
        <v>1.2160209775689503</v>
      </c>
      <c r="DE25" s="22">
        <f>AX25*DD25</f>
        <v>9.3890248619034541E-3</v>
      </c>
      <c r="DF25" s="19">
        <f>DA25*BJ25</f>
        <v>9.7048761178687183E-4</v>
      </c>
      <c r="DG25" s="13" t="str">
        <f>""</f>
        <v/>
      </c>
      <c r="DH25" s="20">
        <f>V25*$CS$3</f>
        <v>63.861488483921555</v>
      </c>
      <c r="DI25" s="5">
        <f t="shared" si="24"/>
        <v>0.11418229956107138</v>
      </c>
      <c r="DJ25" s="20">
        <f>CO25</f>
        <v>27.068915312433486</v>
      </c>
      <c r="DK25" s="77">
        <v>8.3530450182058917</v>
      </c>
      <c r="DL25" s="77">
        <f>BO25</f>
        <v>0</v>
      </c>
      <c r="DM25" s="10">
        <f>DK25*DH25</f>
        <v>533.43788823583384</v>
      </c>
      <c r="DN25" s="19">
        <f>BR25*DM25</f>
        <v>3.2441208692299943</v>
      </c>
      <c r="DO25" s="19">
        <f>DL25*DJ25</f>
        <v>0</v>
      </c>
      <c r="DP25" s="13" t="str">
        <f>""</f>
        <v/>
      </c>
      <c r="DQ25" s="10">
        <f>CW25*(1/25)+CX25*4-CY25</f>
        <v>1.8041495021625442E-2</v>
      </c>
      <c r="DR25" s="10">
        <f>DN25*6+DM25*0.1+DJ25*1-DO25*2</f>
        <v>99.877429351396842</v>
      </c>
      <c r="DS25" s="10">
        <f>DD25*0.1+DE25*6-DF25*2</f>
        <v>0.17599527170474202</v>
      </c>
      <c r="DT25" s="33">
        <f t="shared" si="25"/>
        <v>100.0714661181232</v>
      </c>
      <c r="DZ25" t="str">
        <v>IND</v>
      </c>
      <c r="EA25" t="str">
        <v>Indianapolis Colts</v>
      </c>
      <c r="EB25" t="s">
        <v>350</v>
      </c>
      <c r="EC25" t="str">
        <v>Alec Pierce</v>
      </c>
      <c r="ED25" s="10">
        <v>100.0714661181232</v>
      </c>
      <c r="EE25">
        <v>3.2219512499926379E-3</v>
      </c>
      <c r="EF25">
        <v>0.12884225054137227</v>
      </c>
      <c r="EG25">
        <v>9.3890248619034541E-3</v>
      </c>
      <c r="EH25">
        <v>1.2160209775689503</v>
      </c>
      <c r="EI25">
        <v>3.2441208692299943</v>
      </c>
      <c r="EJ25">
        <v>533.43788823583384</v>
      </c>
      <c r="EK25">
        <v>0</v>
      </c>
      <c r="EL25">
        <v>9.7048761178687183E-4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1.0775862068965517E-3</v>
      </c>
      <c r="H26" s="5">
        <v>0.23792270531400966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1.4433547177007504E-3</v>
      </c>
      <c r="R26" s="5">
        <f t="shared" si="1"/>
        <v>0.22464297332875857</v>
      </c>
      <c r="S26" s="5"/>
      <c r="T26" s="5">
        <f t="shared" si="6"/>
        <v>3.9045054997456713E-5</v>
      </c>
      <c r="U26" s="5">
        <f t="shared" si="6"/>
        <v>1.0851021615991216E-3</v>
      </c>
      <c r="V26" s="5">
        <f t="shared" si="6"/>
        <v>0.18612032920790383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-1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-0.30028409090909114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0.68292682926829273</v>
      </c>
      <c r="BM26" s="13">
        <v>11.242857142857142</v>
      </c>
      <c r="BN26" s="13">
        <v>3.4146341463414637E-2</v>
      </c>
      <c r="BO26" s="13">
        <v>0</v>
      </c>
      <c r="BP26" s="13">
        <v>4.4472681067344345E-3</v>
      </c>
      <c r="BQ26" s="13">
        <v>7.6780487804878046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0.67719627919279657</v>
      </c>
      <c r="CG26" s="13">
        <f>IF($CE26=1,BT26,BZ26*BM26+(1-BZ26)*BT26)</f>
        <v>11.361854202135891</v>
      </c>
      <c r="CH26" s="13">
        <f>IF($CE26=1,BU26,CA26*BN26+(1-CA26)*BU26)</f>
        <v>3.53408351977781E-2</v>
      </c>
      <c r="CI26" s="13">
        <f>IF($CE26=1,BV26,CB26*BO26+(1-CB26)*BV26)</f>
        <v>4.6948356807511736E-4</v>
      </c>
      <c r="CJ26" s="13">
        <f>IF($CE26=1,BW26,CC26*BP26+(1-CC26)*BW26)</f>
        <v>4.5951080687506342E-3</v>
      </c>
      <c r="CK26" s="13">
        <f>IF($CE26=1,BX26,CD26*BQ26+(1-CD26)*BX26)</f>
        <v>7.0700850003082909</v>
      </c>
      <c r="CL26" s="56">
        <f>V26*$CS$3</f>
        <v>104.09600530051468</v>
      </c>
      <c r="CM26" s="10">
        <f t="shared" si="17"/>
        <v>70.493427468342162</v>
      </c>
      <c r="CN26" s="5">
        <f t="shared" si="18"/>
        <v>0.19314177499080409</v>
      </c>
      <c r="CO26" s="19">
        <f t="shared" si="19"/>
        <v>56.236245132241052</v>
      </c>
      <c r="CP26" s="65"/>
      <c r="CR26" t="str">
        <v>Josh Downs</v>
      </c>
      <c r="CS26" s="10">
        <f>T26*$CS$3</f>
        <v>2.1837669583283436E-2</v>
      </c>
      <c r="CT26" s="18">
        <f>AO26</f>
        <v>0.45833333333333337</v>
      </c>
      <c r="CU26" s="20">
        <f t="shared" si="20"/>
        <v>1.0008931892338242E-2</v>
      </c>
      <c r="CV26" s="21">
        <f t="shared" si="21"/>
        <v>10.541666666666668</v>
      </c>
      <c r="CW26" s="10">
        <f t="shared" si="22"/>
        <v>0.23020543352377959</v>
      </c>
      <c r="CX26" s="10">
        <f>CS26*AC26</f>
        <v>3.2219512499926379E-3</v>
      </c>
      <c r="CY26" s="19">
        <f>AA26*CS26</f>
        <v>0</v>
      </c>
      <c r="CZ26" s="13" t="str">
        <f>""</f>
        <v/>
      </c>
      <c r="DA26" s="10">
        <f>$CS$4*U26</f>
        <v>0.52063201713525853</v>
      </c>
      <c r="DB26" s="5">
        <f t="shared" si="23"/>
        <v>1.085102161599122E-3</v>
      </c>
      <c r="DC26" s="77">
        <f t="shared" si="5"/>
        <v>-0.30028409090909114</v>
      </c>
      <c r="DD26" s="10">
        <f>DC26*DA26</f>
        <v>-0.15633751196362747</v>
      </c>
      <c r="DE26" s="22">
        <f>AX26*DD26</f>
        <v>-1.2070982439868288E-3</v>
      </c>
      <c r="DF26" s="19">
        <f>DA26*BJ26</f>
        <v>1.4790682304978932E-4</v>
      </c>
      <c r="DG26" s="13" t="str">
        <f>""</f>
        <v/>
      </c>
      <c r="DH26" s="20">
        <f>V26*$CS$3</f>
        <v>104.09600530051468</v>
      </c>
      <c r="DI26" s="5">
        <f t="shared" si="24"/>
        <v>0.18612032920790386</v>
      </c>
      <c r="DJ26" s="20">
        <f>CO26</f>
        <v>56.236245132241052</v>
      </c>
      <c r="DK26" s="77">
        <v>7.0700850003082909</v>
      </c>
      <c r="DL26" s="77">
        <f>BO26</f>
        <v>0</v>
      </c>
      <c r="DM26" s="10">
        <f>DK26*DH26</f>
        <v>735.96760566718115</v>
      </c>
      <c r="DN26" s="19">
        <f>BR26*DM26</f>
        <v>4.4758123134414207</v>
      </c>
      <c r="DO26" s="19">
        <f>DL26*DJ26</f>
        <v>0</v>
      </c>
      <c r="DP26" s="13" t="str">
        <f>""</f>
        <v/>
      </c>
      <c r="DQ26" s="10">
        <f>CW26*(1/25)+CX26*4-CY26</f>
        <v>2.2096022340921735E-2</v>
      </c>
      <c r="DR26" s="10">
        <f>DN26*6+DM26*0.1+DJ26*1-DO26*2</f>
        <v>156.68787957960768</v>
      </c>
      <c r="DS26" s="10">
        <f>DD26*0.1+DE26*6-DF26*2</f>
        <v>-2.3172154306383298E-2</v>
      </c>
      <c r="DT26" s="33">
        <f t="shared" si="25"/>
        <v>156.68680344764221</v>
      </c>
      <c r="DZ26" t="str">
        <v>IND</v>
      </c>
      <c r="EA26" t="str">
        <v>Indianapolis Colts</v>
      </c>
      <c r="EB26" t="s">
        <v>350</v>
      </c>
      <c r="EC26" t="str">
        <v>Josh Downs</v>
      </c>
      <c r="ED26" s="10">
        <v>156.68680344764221</v>
      </c>
      <c r="EE26">
        <v>3.2219512499926379E-3</v>
      </c>
      <c r="EF26">
        <v>0.23020543352377959</v>
      </c>
      <c r="EG26">
        <v>-1.2070982439868288E-3</v>
      </c>
      <c r="EH26">
        <v>-0.15633751196362747</v>
      </c>
      <c r="EI26">
        <v>4.4758123134414207</v>
      </c>
      <c r="EJ26">
        <v>735.96760566718115</v>
      </c>
      <c r="EK26">
        <v>0</v>
      </c>
      <c r="EL26">
        <v>1.4790682304978932E-4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1.9646365422396855E-3</v>
      </c>
      <c r="G27" s="5">
        <v>4.3103448275862068E-3</v>
      </c>
      <c r="H27" s="5">
        <v>0.10326086956521739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1.7868237826159717E-3</v>
      </c>
      <c r="Q27" s="5">
        <f t="shared" si="1"/>
        <v>4.28557509968879E-3</v>
      </c>
      <c r="R27" s="5">
        <f t="shared" si="1"/>
        <v>9.8949921304611721E-2</v>
      </c>
      <c r="S27" s="5"/>
      <c r="T27" s="5">
        <f t="shared" si="6"/>
        <v>3.1172156599060179E-3</v>
      </c>
      <c r="U27" s="5">
        <f t="shared" si="6"/>
        <v>3.2218599817067403E-3</v>
      </c>
      <c r="V27" s="5">
        <f t="shared" si="6"/>
        <v>8.1981606882305436E-2</v>
      </c>
      <c r="X27" s="5" cm="1">
        <f t="array" ref="X27:AB27">_xlfn.XLOOKUP(CR27,passingRates[Player Name],passingRates[[Comp. %]:[Yds per Att]],{0,0,0,0,0})</f>
        <v>1</v>
      </c>
      <c r="Y27" s="13">
        <v>24</v>
      </c>
      <c r="Z27" s="13">
        <v>0</v>
      </c>
      <c r="AA27" s="13">
        <v>0</v>
      </c>
      <c r="AB27" s="13">
        <v>24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0</v>
      </c>
      <c r="AO27" s="53">
        <f t="shared" si="9"/>
        <v>0.95882352941176474</v>
      </c>
      <c r="AP27" s="52">
        <f>IF($AN27,AE27,Y27*AJ27+(1-AJ27)*AE27)</f>
        <v>22.830000000000002</v>
      </c>
      <c r="AQ27" s="52">
        <f>IF($AN27,AF27,Z27*AK27+(1-AK27)*AF27)</f>
        <v>1.9999999999999997E-2</v>
      </c>
      <c r="AR27" s="52">
        <f>IF($AN27,AG27,AA27*AL27+(1-AL27)*AG27)</f>
        <v>1.1764705882352939E-2</v>
      </c>
      <c r="AS27" s="52">
        <f>IF($AN27,AH27,AB27*AM27+(1-AM27)*AH27)</f>
        <v>22.323529411764707</v>
      </c>
      <c r="AT27" s="56" cm="1">
        <f t="array" ref="AT27:AW27">_xlfn.XLOOKUP(CR27,rushingRates[player_display_name],rushingRates[[Yards per Carry]:[TD per Yard]],{0,0,0,0})</f>
        <v>1.5</v>
      </c>
      <c r="AU27" s="13">
        <v>0</v>
      </c>
      <c r="AV27" s="13">
        <v>0.25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1.9324503311258279</v>
      </c>
      <c r="BI27" s="13">
        <f t="shared" si="13"/>
        <v>3.3112582781456949E-3</v>
      </c>
      <c r="BJ27" s="13">
        <f t="shared" si="14"/>
        <v>0.22566225165562914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0.41818181818181815</v>
      </c>
      <c r="BM27" s="13">
        <v>13.565217391304348</v>
      </c>
      <c r="BN27" s="13">
        <v>0</v>
      </c>
      <c r="BO27" s="13">
        <v>0</v>
      </c>
      <c r="BP27" s="13">
        <v>0</v>
      </c>
      <c r="BQ27" s="13">
        <v>5.6727272727272728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0.43746926321457413</v>
      </c>
      <c r="CG27" s="13">
        <f>IF($CE27=1,BT27,BZ27*BM27+(1-BZ27)*BT27)</f>
        <v>13.431506637634334</v>
      </c>
      <c r="CH27" s="13">
        <f>IF($CE27=1,BU27,CA27*BN27+(1-CA27)*BU27)</f>
        <v>4.4422507403751223E-3</v>
      </c>
      <c r="CI27" s="13">
        <f>IF($CE27=1,BV27,CB27*BO27+(1-CB27)*BV27)</f>
        <v>6.7851373182552493E-4</v>
      </c>
      <c r="CJ27" s="13">
        <f>IF($CE27=1,BW27,CC27*BP27+(1-CC27)*BW27)</f>
        <v>5.9451461184801548E-4</v>
      </c>
      <c r="CK27" s="13">
        <f>IF($CE27=1,BX27,CD27*BQ27+(1-CD27)*BX27)</f>
        <v>5.2691055955353212</v>
      </c>
      <c r="CL27" s="56">
        <f>V27*$CS$3</f>
        <v>45.851830484527063</v>
      </c>
      <c r="CM27" s="10">
        <f t="shared" si="17"/>
        <v>20.058766499105605</v>
      </c>
      <c r="CN27" s="5">
        <f t="shared" si="18"/>
        <v>5.4958113187263999E-2</v>
      </c>
      <c r="CO27" s="19">
        <f t="shared" si="19"/>
        <v>16.001913233693642</v>
      </c>
      <c r="CP27" s="65"/>
      <c r="CR27" t="str">
        <v>Adonai Mitchell</v>
      </c>
      <c r="CS27" s="10">
        <f>T27*$CS$3</f>
        <v>1.7434403820227304</v>
      </c>
      <c r="CT27" s="18">
        <f>AO27</f>
        <v>0.95882352941176474</v>
      </c>
      <c r="CU27" s="20">
        <f t="shared" si="20"/>
        <v>1.6716516604100298</v>
      </c>
      <c r="CV27" s="21">
        <f t="shared" si="21"/>
        <v>22.323529411764707</v>
      </c>
      <c r="CW27" s="10">
        <f t="shared" si="22"/>
        <v>38.919742645742716</v>
      </c>
      <c r="CX27" s="10">
        <f>CS27*AC27</f>
        <v>0.25722890882302579</v>
      </c>
      <c r="CY27" s="19">
        <f>AA27*CS27</f>
        <v>0</v>
      </c>
      <c r="CZ27" s="13" t="str">
        <f>""</f>
        <v/>
      </c>
      <c r="DA27" s="10">
        <f>$CS$4*U27</f>
        <v>1.5458484192228941</v>
      </c>
      <c r="DB27" s="5">
        <f t="shared" si="23"/>
        <v>3.2218599817067416E-3</v>
      </c>
      <c r="DC27" s="77">
        <f t="shared" si="5"/>
        <v>1.9324503311258279</v>
      </c>
      <c r="DD27" s="10">
        <f>DC27*DA27</f>
        <v>2.9872752895976191</v>
      </c>
      <c r="DE27" s="22">
        <f>AX27*DD27</f>
        <v>2.3065064238821112E-2</v>
      </c>
      <c r="DF27" s="19">
        <f>DA27*BJ27</f>
        <v>0.34883963500013321</v>
      </c>
      <c r="DG27" s="13" t="str">
        <f>""</f>
        <v/>
      </c>
      <c r="DH27" s="20">
        <f>V27*$CS$3</f>
        <v>45.851830484527063</v>
      </c>
      <c r="DI27" s="5">
        <f t="shared" si="24"/>
        <v>8.1981606882305463E-2</v>
      </c>
      <c r="DJ27" s="20">
        <f>CO27</f>
        <v>16.001913233693642</v>
      </c>
      <c r="DK27" s="77">
        <v>5.2691055955353212</v>
      </c>
      <c r="DL27" s="77">
        <f>BO27</f>
        <v>0</v>
      </c>
      <c r="DM27" s="10">
        <f>DK27*DH27</f>
        <v>241.59813657155857</v>
      </c>
      <c r="DN27" s="19">
        <f>BR27*DM27</f>
        <v>1.4692873792878465</v>
      </c>
      <c r="DO27" s="19">
        <f>DL27*DJ27</f>
        <v>0</v>
      </c>
      <c r="DP27" s="13" t="str">
        <f>""</f>
        <v/>
      </c>
      <c r="DQ27" s="10">
        <f>CW27*(1/25)+CX27*4-CY27</f>
        <v>2.5857053411218116</v>
      </c>
      <c r="DR27" s="10">
        <f>DN27*6+DM27*0.1+DJ27*1-DO27*2</f>
        <v>48.977451166576579</v>
      </c>
      <c r="DS27" s="10">
        <f>DD27*0.1+DE27*6-DF27*2</f>
        <v>-0.26056135560757787</v>
      </c>
      <c r="DT27" s="33">
        <f t="shared" si="25"/>
        <v>51.302595152090809</v>
      </c>
      <c r="DZ27" t="str">
        <v>IND</v>
      </c>
      <c r="EA27" t="str">
        <v>Indianapolis Colts</v>
      </c>
      <c r="EB27" t="s">
        <v>350</v>
      </c>
      <c r="EC27" t="str">
        <v>Adonai Mitchell</v>
      </c>
      <c r="ED27" s="10">
        <v>51.302595152090809</v>
      </c>
      <c r="EE27">
        <v>0.25722890882302579</v>
      </c>
      <c r="EF27">
        <v>38.919742645742716</v>
      </c>
      <c r="EG27">
        <v>2.3065064238821112E-2</v>
      </c>
      <c r="EH27">
        <v>2.9872752895976191</v>
      </c>
      <c r="EI27">
        <v>1.4692873792878465</v>
      </c>
      <c r="EJ27">
        <v>241.59813657155857</v>
      </c>
      <c r="EK27">
        <v>0</v>
      </c>
      <c r="EL27">
        <v>0.34883963500013321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9.457791099681325E-5</v>
      </c>
      <c r="U28" s="5">
        <f t="shared" si="6"/>
        <v>1.0850047150404881E-3</v>
      </c>
      <c r="V28" s="5">
        <f t="shared" si="6"/>
        <v>1.5466954433142421E-2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8.6505766323716546</v>
      </c>
      <c r="CM28" s="10">
        <f t="shared" si="17"/>
        <v>4.9843879478148496</v>
      </c>
      <c r="CN28" s="5">
        <f t="shared" si="18"/>
        <v>1.3656500613707096E-2</v>
      </c>
      <c r="CO28" s="19">
        <f t="shared" si="19"/>
        <v>3.9763035013921679</v>
      </c>
      <c r="CP28" s="65"/>
      <c r="CR28" t="str">
        <v>All Other</v>
      </c>
      <c r="CS28" s="10">
        <f>T28*$CS$3</f>
        <v>5.2896869279864728E-2</v>
      </c>
      <c r="CT28" s="18">
        <f>AO28</f>
        <v>0.375</v>
      </c>
      <c r="CU28" s="20">
        <f t="shared" si="20"/>
        <v>1.9836325979949273E-2</v>
      </c>
      <c r="CV28" s="21">
        <f t="shared" si="21"/>
        <v>9.75</v>
      </c>
      <c r="CW28" s="10">
        <f t="shared" si="22"/>
        <v>0.51574447547868107</v>
      </c>
      <c r="CX28" s="10">
        <f>CS28*AC28</f>
        <v>7.80445612325873E-3</v>
      </c>
      <c r="CY28" s="19">
        <f>AA28*CS28</f>
        <v>0</v>
      </c>
      <c r="CZ28" s="13" t="str">
        <f>""</f>
        <v/>
      </c>
      <c r="DA28" s="10">
        <f>$CS$4*U28</f>
        <v>0.52058526227642621</v>
      </c>
      <c r="DB28" s="5">
        <f t="shared" si="23"/>
        <v>1.0850047150404885E-3</v>
      </c>
      <c r="DC28" s="77">
        <f t="shared" si="5"/>
        <v>6.1091954022988508</v>
      </c>
      <c r="DD28" s="10">
        <f>DC28*DA28</f>
        <v>3.1803570908036845</v>
      </c>
      <c r="DE28" s="22">
        <f>AX28*DD28</f>
        <v>2.4555868974385022E-2</v>
      </c>
      <c r="DF28" s="19">
        <f>DA28*BJ28</f>
        <v>2.9918693234277367E-3</v>
      </c>
      <c r="DG28" s="13" t="str">
        <f>""</f>
        <v/>
      </c>
      <c r="DH28" s="20">
        <f>V28*$CS$3</f>
        <v>8.6505766323716546</v>
      </c>
      <c r="DI28" s="5">
        <f t="shared" si="24"/>
        <v>1.5466954433142424E-2</v>
      </c>
      <c r="DJ28" s="20">
        <f>CO28</f>
        <v>3.9763035013921679</v>
      </c>
      <c r="DK28" s="77">
        <v>1.7355343771272975</v>
      </c>
      <c r="DL28" s="77">
        <f>BO28</f>
        <v>0</v>
      </c>
      <c r="DM28" s="10">
        <f>DK28*DH28</f>
        <v>15.013373127455095</v>
      </c>
      <c r="DN28" s="19">
        <f>BR28*DM28</f>
        <v>9.1304345181385402E-2</v>
      </c>
      <c r="DO28" s="19">
        <f>DL28*DJ28</f>
        <v>0</v>
      </c>
      <c r="DP28" s="13" t="str">
        <f>""</f>
        <v/>
      </c>
      <c r="DQ28" s="10">
        <f>CW28*(1/25)+CX28*4-CY28</f>
        <v>5.1847603512182164E-2</v>
      </c>
      <c r="DR28" s="10">
        <f>DN28*6+DM28*0.1+DJ28*1-DO28*2</f>
        <v>6.0254668852259901</v>
      </c>
      <c r="DS28" s="10">
        <f>DD28*0.1+DE28*6-DF28*2</f>
        <v>0.45938718427982311</v>
      </c>
      <c r="DT28" s="33">
        <f t="shared" si="25"/>
        <v>6.536701673017995</v>
      </c>
      <c r="DZ28" t="str">
        <v>IND</v>
      </c>
      <c r="EA28" t="str">
        <v>Indianapolis Colts</v>
      </c>
      <c r="EB28" t="s">
        <v>350</v>
      </c>
      <c r="EC28" t="str">
        <v>All Other</v>
      </c>
      <c r="ED28" s="10">
        <v>6.536701673017995</v>
      </c>
      <c r="EE28">
        <v>7.80445612325873E-3</v>
      </c>
      <c r="EF28">
        <v>0.51574447547868107</v>
      </c>
      <c r="EG28">
        <v>2.4555868974385022E-2</v>
      </c>
      <c r="EH28">
        <v>3.1803570908036845</v>
      </c>
      <c r="EI28">
        <v>9.1304345181385402E-2</v>
      </c>
      <c r="EJ28">
        <v>15.013373127455095</v>
      </c>
      <c r="EK28">
        <v>0</v>
      </c>
      <c r="EL28">
        <v>2.9918693234277367E-3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IND</v>
      </c>
      <c r="EA29" t="str">
        <v>Indianapolis Colts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IND</v>
      </c>
      <c r="EA30" t="str">
        <v>Indianapolis Colts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</v>
      </c>
      <c r="J31" s="5">
        <v>0.9</v>
      </c>
      <c r="K31" s="5">
        <v>0.9</v>
      </c>
      <c r="L31" s="5">
        <v>0.9</v>
      </c>
      <c r="M31" s="5"/>
      <c r="N31" s="10">
        <f t="shared" si="0"/>
        <v>1</v>
      </c>
      <c r="O31" s="10"/>
      <c r="P31" s="5">
        <f t="shared" si="1"/>
        <v>4.9735718934012262E-5</v>
      </c>
      <c r="Q31" s="5">
        <f t="shared" si="1"/>
        <v>2.7577574419386389E-3</v>
      </c>
      <c r="R31" s="5">
        <f t="shared" si="1"/>
        <v>0.14137060421754166</v>
      </c>
      <c r="S31" s="5"/>
      <c r="T31" s="5">
        <f t="shared" si="6"/>
        <v>8.6766788883237153E-5</v>
      </c>
      <c r="U31" s="5">
        <f t="shared" si="6"/>
        <v>2.0732592790361484E-3</v>
      </c>
      <c r="V31" s="5">
        <f t="shared" si="6"/>
        <v>0.1171278273582248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1</v>
      </c>
      <c r="CF31" s="56">
        <f>IF($CE31=1,BS31,BY31*BL31+(1-BY31)*BS31)</f>
        <v>0.69573252688172038</v>
      </c>
      <c r="CG31" s="13">
        <f>IF($CE31=1,BT31,BZ31*BM31+(1-BZ31)*BT31)</f>
        <v>10.669524269500121</v>
      </c>
      <c r="CH31" s="13">
        <f>IF($CE31=1,BU31,CA31*BN31+(1-CA31)*BU31)</f>
        <v>5.040322580645161E-2</v>
      </c>
      <c r="CI31" s="13">
        <f>IF($CE31=1,BV31,CB31*BO31+(1-CB31)*BV31)</f>
        <v>6.8823955566288337E-3</v>
      </c>
      <c r="CJ31" s="13">
        <f>IF($CE31=1,BW31,CC31*BP31+(1-CC31)*BW31)</f>
        <v>6.7900186725513498E-3</v>
      </c>
      <c r="CK31" s="13">
        <f>IF($CE31=1,BX31,CD31*BQ31+(1-CD31)*BX31)</f>
        <v>1.437333977300169</v>
      </c>
      <c r="CL31" s="56">
        <f>V31*$CS$3</f>
        <v>65.508904854235368</v>
      </c>
      <c r="CM31" s="10">
        <f t="shared" si="17"/>
        <v>45.576675907491371</v>
      </c>
      <c r="CN31" s="5">
        <f t="shared" si="18"/>
        <v>0.12487348677870323</v>
      </c>
      <c r="CO31" s="19">
        <f t="shared" si="19"/>
        <v>36.358866502801739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Drew Ogletree</v>
      </c>
      <c r="CS31" s="10">
        <f>T31*$CS$3</f>
        <v>4.8528154629518754E-2</v>
      </c>
      <c r="CT31" s="18">
        <f>AO31</f>
        <v>0.52631578947368418</v>
      </c>
      <c r="CU31" s="20">
        <f t="shared" si="20"/>
        <v>2.5541134015536184E-2</v>
      </c>
      <c r="CV31" s="21">
        <f t="shared" si="21"/>
        <v>7.1578947368421053</v>
      </c>
      <c r="CW31" s="10">
        <f t="shared" si="22"/>
        <v>0.34735942261129216</v>
      </c>
      <c r="CX31" s="10">
        <f>CS31*AC31</f>
        <v>2.2058252104326707E-3</v>
      </c>
      <c r="CY31" s="19">
        <f>AA31*CS31</f>
        <v>0</v>
      </c>
      <c r="CZ31" s="13" t="str">
        <f>""</f>
        <v/>
      </c>
      <c r="DA31" s="10">
        <f>$CS$4*U31</f>
        <v>0.99474980208154407</v>
      </c>
      <c r="DB31" s="5">
        <f t="shared" si="23"/>
        <v>2.0732592790361493E-3</v>
      </c>
      <c r="DC31" s="77">
        <f t="shared" si="5"/>
        <v>4.3609756097560979</v>
      </c>
      <c r="DD31" s="10">
        <f>DC31*DA31</f>
        <v>4.3380796246873192</v>
      </c>
      <c r="DE31" s="22">
        <f>AX31*DD31</f>
        <v>9.4574247741998421E-2</v>
      </c>
      <c r="DF31" s="19">
        <f>DA31*BJ31</f>
        <v>9.7048761178687229E-3</v>
      </c>
      <c r="DG31" s="13" t="str">
        <f>""</f>
        <v/>
      </c>
      <c r="DH31" s="20">
        <f>V31*$CS$3</f>
        <v>65.508904854235368</v>
      </c>
      <c r="DI31" s="5">
        <f t="shared" si="24"/>
        <v>0.11712782735822481</v>
      </c>
      <c r="DJ31" s="20">
        <f>CO31</f>
        <v>36.358866502801739</v>
      </c>
      <c r="DK31" s="77">
        <v>1.437333977300169</v>
      </c>
      <c r="DL31" s="77">
        <f>BO31</f>
        <v>0</v>
      </c>
      <c r="DM31" s="10">
        <f>DK31*DH31</f>
        <v>94.15817476271647</v>
      </c>
      <c r="DN31" s="19">
        <f>BR31*DM31</f>
        <v>0.68173095192947486</v>
      </c>
      <c r="DO31" s="19">
        <f>DL31*DJ31</f>
        <v>0</v>
      </c>
      <c r="DP31" s="13" t="str">
        <f>""</f>
        <v/>
      </c>
      <c r="DQ31" s="10">
        <f>CW31*(1/25)+CX31*4-CY31</f>
        <v>2.2717677746182371E-2</v>
      </c>
      <c r="DR31" s="10">
        <f>DN31*6+DM31*0.1+DJ31*1-DO31*2</f>
        <v>49.86506969065023</v>
      </c>
      <c r="DS31" s="10">
        <f>DD31*0.1+DE31*6-DF31*2</f>
        <v>0.98184369668498506</v>
      </c>
      <c r="DT31" s="33">
        <f t="shared" si="25"/>
        <v>50.869631065081393</v>
      </c>
      <c r="DZ31" t="str">
        <v>IND</v>
      </c>
      <c r="EA31" t="str">
        <v>Indianapolis Colts</v>
      </c>
      <c r="EB31" t="s">
        <v>351</v>
      </c>
      <c r="EC31" t="str">
        <v>Drew Ogletree</v>
      </c>
      <c r="ED31" s="10">
        <v>50.869631065081393</v>
      </c>
      <c r="EE31">
        <v>2.2058252104326707E-3</v>
      </c>
      <c r="EF31">
        <v>0.34735942261129216</v>
      </c>
      <c r="EG31">
        <v>9.4574247741998421E-2</v>
      </c>
      <c r="EH31">
        <v>4.3380796246873192</v>
      </c>
      <c r="EI31">
        <v>0.68173095192947486</v>
      </c>
      <c r="EJ31">
        <v>94.15817476271647</v>
      </c>
      <c r="EK31">
        <v>0</v>
      </c>
      <c r="EL31">
        <v>9.7048761178687229E-3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4.3383394441618576E-5</v>
      </c>
      <c r="U32" s="5">
        <f t="shared" si="6"/>
        <v>3.7419801621628039E-4</v>
      </c>
      <c r="V32" s="5">
        <f t="shared" si="6"/>
        <v>4.3007874108098171E-2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0.6470588235294118</v>
      </c>
      <c r="BM32" s="13">
        <v>10.727272727272727</v>
      </c>
      <c r="BN32" s="13">
        <v>0</v>
      </c>
      <c r="BO32" s="13">
        <v>0</v>
      </c>
      <c r="BP32" s="13">
        <v>0</v>
      </c>
      <c r="BQ32" s="13">
        <v>6.9411764705882355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0.65334356117189496</v>
      </c>
      <c r="CG32" s="13">
        <f>IF($CE32=1,BT32,BZ32*BM32+(1-BZ32)*BT32)</f>
        <v>10.656930243459408</v>
      </c>
      <c r="CH32" s="13">
        <f>IF($CE32=1,BU32,CA32*BN32+(1-CA32)*BU32)</f>
        <v>5.1933196064973671E-3</v>
      </c>
      <c r="CI32" s="13">
        <f>IF($CE32=1,BV32,CB32*BO32+(1-CB32)*BV32)</f>
        <v>6.1231066709635821E-4</v>
      </c>
      <c r="CJ32" s="13">
        <f>IF($CE32=1,BW32,CC32*BP32+(1-CC32)*BW32)</f>
        <v>7.298096707818928E-4</v>
      </c>
      <c r="CK32" s="13">
        <f>IF($CE32=1,BX32,CD32*BQ32+(1-CD32)*BX32)</f>
        <v>6.3879225038387899</v>
      </c>
      <c r="CL32" s="56">
        <f>V32*$CS$3</f>
        <v>24.054051001164552</v>
      </c>
      <c r="CM32" s="10">
        <f t="shared" si="17"/>
        <v>15.715559341711234</v>
      </c>
      <c r="CN32" s="5">
        <f t="shared" si="18"/>
        <v>4.3058355016069472E-2</v>
      </c>
      <c r="CO32" s="19">
        <f t="shared" si="19"/>
        <v>12.537112739023105</v>
      </c>
      <c r="CP32" s="65"/>
      <c r="CR32" t="str">
        <v>Will Mallory</v>
      </c>
      <c r="CS32" s="10">
        <f>T32*$CS$3</f>
        <v>2.4264077314759377E-2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1.1029126052163353E-3</v>
      </c>
      <c r="CY32" s="19">
        <f>AA32*CS32</f>
        <v>0</v>
      </c>
      <c r="CZ32" s="13" t="str">
        <f>""</f>
        <v/>
      </c>
      <c r="DA32" s="10">
        <f>$CS$4*U32</f>
        <v>0.17954020818057134</v>
      </c>
      <c r="DB32" s="5">
        <f t="shared" si="23"/>
        <v>3.7419801621628055E-4</v>
      </c>
      <c r="DC32" s="77">
        <f t="shared" si="5"/>
        <v>2.0810810810810811</v>
      </c>
      <c r="DD32" s="10">
        <f>DC32*DA32</f>
        <v>0.3736377305379458</v>
      </c>
      <c r="DE32" s="22">
        <f>AX32*DD32</f>
        <v>8.145656684713511E-3</v>
      </c>
      <c r="DF32" s="19">
        <f>DA32*BJ32</f>
        <v>4.8524380589343606E-3</v>
      </c>
      <c r="DG32" s="13" t="str">
        <f>""</f>
        <v/>
      </c>
      <c r="DH32" s="20">
        <f>V32*$CS$3</f>
        <v>24.054051001164552</v>
      </c>
      <c r="DI32" s="5">
        <f t="shared" si="24"/>
        <v>4.3007874108098178E-2</v>
      </c>
      <c r="DJ32" s="20">
        <f>CO32</f>
        <v>12.537112739023105</v>
      </c>
      <c r="DK32" s="77">
        <v>6.3879225038387899</v>
      </c>
      <c r="DL32" s="77">
        <f>BO32</f>
        <v>0</v>
      </c>
      <c r="DM32" s="10">
        <f>DK32*DH32</f>
        <v>153.65541369882501</v>
      </c>
      <c r="DN32" s="19">
        <f>BR32*DM32</f>
        <v>1.1125072434124481</v>
      </c>
      <c r="DO32" s="19">
        <f>DL32*DJ32</f>
        <v>0</v>
      </c>
      <c r="DP32" s="13" t="str">
        <f>""</f>
        <v/>
      </c>
      <c r="DQ32" s="10">
        <f>CW32*(1/25)+CX32*4-CY32</f>
        <v>4.4116504208653413E-3</v>
      </c>
      <c r="DR32" s="10">
        <f>DN32*6+DM32*0.1+DJ32*1-DO32*2</f>
        <v>34.577697569380291</v>
      </c>
      <c r="DS32" s="10">
        <f>DD32*0.1+DE32*6-DF32*2</f>
        <v>7.6532837044206936E-2</v>
      </c>
      <c r="DT32" s="33">
        <f t="shared" si="25"/>
        <v>34.658642056845359</v>
      </c>
      <c r="DZ32" t="str">
        <v>IND</v>
      </c>
      <c r="EA32" t="str">
        <v>Indianapolis Colts</v>
      </c>
      <c r="EB32" t="s">
        <v>351</v>
      </c>
      <c r="EC32" t="str">
        <v>Will Mallory</v>
      </c>
      <c r="ED32" s="10">
        <v>34.658642056845359</v>
      </c>
      <c r="EE32">
        <v>1.1029126052163353E-3</v>
      </c>
      <c r="EF32">
        <v>0</v>
      </c>
      <c r="EG32">
        <v>8.145656684713511E-3</v>
      </c>
      <c r="EH32">
        <v>0.3736377305379458</v>
      </c>
      <c r="EI32">
        <v>1.1125072434124481</v>
      </c>
      <c r="EJ32">
        <v>153.65541369882501</v>
      </c>
      <c r="EK32">
        <v>0</v>
      </c>
      <c r="EL32">
        <v>4.8524380589343606E-3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1.1483670593559783E-4</v>
      </c>
      <c r="V33" s="5">
        <f t="shared" si="6"/>
        <v>1.8251708789692157E-2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0.64375000000000004</v>
      </c>
      <c r="BM33" s="13">
        <v>12.029126213592233</v>
      </c>
      <c r="BN33" s="13">
        <v>8.1250000000000003E-2</v>
      </c>
      <c r="BO33" s="13">
        <v>1.9417475728155338E-2</v>
      </c>
      <c r="BP33" s="13">
        <v>1.0492332526230832E-2</v>
      </c>
      <c r="BQ33" s="13">
        <v>7.7437500000000004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10.208073363081942</v>
      </c>
      <c r="CM33" s="10">
        <f t="shared" si="17"/>
        <v>7.0950938400052017</v>
      </c>
      <c r="CN33" s="5">
        <f t="shared" si="18"/>
        <v>1.9439528863883632E-2</v>
      </c>
      <c r="CO33" s="19">
        <f t="shared" si="19"/>
        <v>5.6601225213793613</v>
      </c>
      <c r="CP33" s="65"/>
      <c r="CR33" t="str">
        <v>Mo Alie-Cox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5.5098651507899839E-2</v>
      </c>
      <c r="DB33" s="5">
        <f t="shared" si="23"/>
        <v>1.1483670593559787E-4</v>
      </c>
      <c r="DC33" s="77">
        <f t="shared" si="5"/>
        <v>4.7272727272727275</v>
      </c>
      <c r="DD33" s="10">
        <f>DC33*DA33</f>
        <v>0.26046635258279927</v>
      </c>
      <c r="DE33" s="22">
        <f>AX33*DD33</f>
        <v>5.6784133738430166E-3</v>
      </c>
      <c r="DF33" s="19">
        <f>DA33*BJ33</f>
        <v>0</v>
      </c>
      <c r="DG33" s="13" t="str">
        <f>""</f>
        <v/>
      </c>
      <c r="DH33" s="20">
        <f>V33*$CS$3</f>
        <v>10.208073363081942</v>
      </c>
      <c r="DI33" s="5">
        <f t="shared" si="24"/>
        <v>1.8251708789692161E-2</v>
      </c>
      <c r="DJ33" s="20">
        <f>CO33</f>
        <v>5.6601225213793613</v>
      </c>
      <c r="DK33" s="77">
        <v>1.4387510008006406</v>
      </c>
      <c r="DL33" s="77">
        <f>BO33</f>
        <v>1.9417475728155338E-2</v>
      </c>
      <c r="DM33" s="10">
        <f>DK33*DH33</f>
        <v>14.686875767380505</v>
      </c>
      <c r="DN33" s="19">
        <f>BR33*DM33</f>
        <v>0.10633699966039344</v>
      </c>
      <c r="DO33" s="19">
        <f>DL33*DJ33</f>
        <v>0.10990529167726915</v>
      </c>
      <c r="DP33" s="13" t="str">
        <f>""</f>
        <v/>
      </c>
      <c r="DQ33" s="10">
        <f>CW33*(1/25)+CX33*4-CY33</f>
        <v>0</v>
      </c>
      <c r="DR33" s="10">
        <f>DN33*6+DM33*0.1+DJ33*1-DO33*2</f>
        <v>7.5470215127252338</v>
      </c>
      <c r="DS33" s="10">
        <f>DD33*0.1+DE33*6-DF33*2</f>
        <v>6.0117115501338025E-2</v>
      </c>
      <c r="DT33" s="33">
        <f t="shared" si="25"/>
        <v>7.6071386282265721</v>
      </c>
      <c r="DZ33" t="str">
        <v>IND</v>
      </c>
      <c r="EA33" t="str">
        <v>Indianapolis Colts</v>
      </c>
      <c r="EB33" t="s">
        <v>351</v>
      </c>
      <c r="EC33" t="str">
        <v>Mo Alie-Cox</v>
      </c>
      <c r="ED33" s="10">
        <v>7.6071386282265721</v>
      </c>
      <c r="EE33">
        <v>0</v>
      </c>
      <c r="EF33">
        <v>0</v>
      </c>
      <c r="EG33">
        <v>5.6784133738430166E-3</v>
      </c>
      <c r="EH33">
        <v>0.26046635258279927</v>
      </c>
      <c r="EI33">
        <v>0.10633699966039344</v>
      </c>
      <c r="EJ33">
        <v>14.686875767380505</v>
      </c>
      <c r="EK33">
        <v>0</v>
      </c>
      <c r="EL33">
        <v>0.10990529167726915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4.6232959532513409E-5</v>
      </c>
      <c r="V34" s="5">
        <f t="shared" si="6"/>
        <v>7.0468610929807539E-3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0.625</v>
      </c>
      <c r="BM34" s="13">
        <v>12.48</v>
      </c>
      <c r="BN34" s="13">
        <v>7.4999999999999997E-2</v>
      </c>
      <c r="BO34" s="13">
        <v>0</v>
      </c>
      <c r="BP34" s="13">
        <v>9.6153846153846159E-3</v>
      </c>
      <c r="BQ34" s="13">
        <v>7.8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3.9412679571800591</v>
      </c>
      <c r="CM34" s="10">
        <f t="shared" si="17"/>
        <v>2.6498737754657418</v>
      </c>
      <c r="CN34" s="5">
        <f t="shared" si="18"/>
        <v>7.2602701113501861E-3</v>
      </c>
      <c r="CO34" s="19">
        <f t="shared" si="19"/>
        <v>2.1139410659740063</v>
      </c>
      <c r="CP34" s="65"/>
      <c r="CR34" t="str">
        <v>Jelani Woods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2.2182573983699935E-2</v>
      </c>
      <c r="DB34" s="5">
        <f t="shared" si="23"/>
        <v>4.6232959532513429E-5</v>
      </c>
      <c r="DC34" s="77">
        <f t="shared" si="5"/>
        <v>8.6666666666666679</v>
      </c>
      <c r="DD34" s="10">
        <f>DC34*DA34</f>
        <v>0.19224897452539946</v>
      </c>
      <c r="DE34" s="22">
        <f>AX34*DD34</f>
        <v>4.1912098711698459E-3</v>
      </c>
      <c r="DF34" s="19">
        <f>DA34*BJ34</f>
        <v>0</v>
      </c>
      <c r="DG34" s="13" t="str">
        <f>""</f>
        <v/>
      </c>
      <c r="DH34" s="20">
        <f>V34*$CS$3</f>
        <v>3.9412679571800591</v>
      </c>
      <c r="DI34" s="5">
        <f t="shared" si="24"/>
        <v>7.0468610929807557E-3</v>
      </c>
      <c r="DJ34" s="20">
        <f>CO34</f>
        <v>2.1139410659740063</v>
      </c>
      <c r="DK34" s="77">
        <v>1.4873417721518989</v>
      </c>
      <c r="DL34" s="77">
        <f>BO34</f>
        <v>0</v>
      </c>
      <c r="DM34" s="10">
        <f>DK34*DH34</f>
        <v>5.8620124679576833</v>
      </c>
      <c r="DN34" s="19">
        <f>BR34*DM34</f>
        <v>4.2442574424091856E-2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2.9547977593143258</v>
      </c>
      <c r="DS34" s="10">
        <f>DD34*0.1+DE34*6-DF34*2</f>
        <v>4.4372156679559023E-2</v>
      </c>
      <c r="DT34" s="33">
        <f t="shared" si="25"/>
        <v>2.9991699159938849</v>
      </c>
      <c r="DZ34" t="str">
        <v>IND</v>
      </c>
      <c r="EA34" t="str">
        <v>Indianapolis Colts</v>
      </c>
      <c r="EB34" t="s">
        <v>351</v>
      </c>
      <c r="EC34" t="str">
        <v>Jelani Woods</v>
      </c>
      <c r="ED34" s="10">
        <v>2.9991699159938849</v>
      </c>
      <c r="EE34">
        <v>0</v>
      </c>
      <c r="EF34">
        <v>0</v>
      </c>
      <c r="EG34">
        <v>4.1912098711698459E-3</v>
      </c>
      <c r="EH34">
        <v>0.19224897452539946</v>
      </c>
      <c r="EI34">
        <v>4.2442574424091856E-2</v>
      </c>
      <c r="EJ34">
        <v>5.8620124679576833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1.156890518443162E-4</v>
      </c>
      <c r="U35" s="5">
        <f t="shared" si="6"/>
        <v>2.0879401079199606E-4</v>
      </c>
      <c r="V35" s="5">
        <f t="shared" si="6"/>
        <v>4.1134902948388001E-3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2.3006509249016065</v>
      </c>
      <c r="CM35" s="10">
        <f t="shared" si="17"/>
        <v>1.4485579897528633</v>
      </c>
      <c r="CN35" s="5">
        <f t="shared" si="18"/>
        <v>3.9688389593997807E-3</v>
      </c>
      <c r="CO35" s="19">
        <f t="shared" si="19"/>
        <v>1.155589465934137</v>
      </c>
      <c r="CP35" s="65"/>
      <c r="CR35" t="str">
        <v>All Other</v>
      </c>
      <c r="CS35" s="10">
        <f>T35*$CS$3</f>
        <v>6.4704206172691667E-2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2.9411002805768941E-3</v>
      </c>
      <c r="CY35" s="19">
        <f>AA35*CS35</f>
        <v>0</v>
      </c>
      <c r="CZ35" s="13" t="str">
        <f>""</f>
        <v/>
      </c>
      <c r="DA35" s="10">
        <f>$CS$4*U35</f>
        <v>0.10017936637799971</v>
      </c>
      <c r="DB35" s="5">
        <f t="shared" si="23"/>
        <v>2.0879401079199612E-4</v>
      </c>
      <c r="DC35" s="77">
        <f t="shared" si="5"/>
        <v>1.5</v>
      </c>
      <c r="DD35" s="10">
        <f>DC35*DA35</f>
        <v>0.15026904956699955</v>
      </c>
      <c r="DE35" s="22">
        <f>AX35*DD35</f>
        <v>3.2760077156786631E-3</v>
      </c>
      <c r="DF35" s="19">
        <f>DA35*BJ35</f>
        <v>0</v>
      </c>
      <c r="DG35" s="13" t="str">
        <f>""</f>
        <v/>
      </c>
      <c r="DH35" s="20">
        <f>V35*$CS$3</f>
        <v>2.3006509249016065</v>
      </c>
      <c r="DI35" s="5">
        <f t="shared" si="24"/>
        <v>4.113490294838801E-3</v>
      </c>
      <c r="DJ35" s="20">
        <f>CO35</f>
        <v>1.155589465934137</v>
      </c>
      <c r="DK35" s="77">
        <v>1.588235294117647</v>
      </c>
      <c r="DL35" s="77">
        <f>BO35</f>
        <v>0</v>
      </c>
      <c r="DM35" s="10">
        <f>DK35*DH35</f>
        <v>3.6539749983731395</v>
      </c>
      <c r="DN35" s="19">
        <f>BR35*DM35</f>
        <v>2.6455778908681508E-2</v>
      </c>
      <c r="DO35" s="19">
        <f>DL35*DJ35</f>
        <v>0</v>
      </c>
      <c r="DP35" s="13" t="str">
        <f>""</f>
        <v/>
      </c>
      <c r="DQ35" s="10">
        <f>CW35*(1/25)+CX35*4-CY35</f>
        <v>1.1764401122307576E-2</v>
      </c>
      <c r="DR35" s="10">
        <f>DN35*6+DM35*0.1+DJ35*1-DO35*2</f>
        <v>1.6797216392235401</v>
      </c>
      <c r="DS35" s="10">
        <f>DD35*0.1+DE35*6-DF35*2</f>
        <v>3.4682951250771935E-2</v>
      </c>
      <c r="DT35" s="33">
        <f t="shared" si="25"/>
        <v>1.7261689915966196</v>
      </c>
      <c r="DZ35" t="str">
        <v>IND</v>
      </c>
      <c r="EA35" t="str">
        <v>Indianapolis Colts</v>
      </c>
      <c r="EB35" t="s">
        <v>351</v>
      </c>
      <c r="EC35" t="str">
        <v>All Other</v>
      </c>
      <c r="ED35" s="10">
        <v>1.7261689915966196</v>
      </c>
      <c r="EE35">
        <v>2.9411002805768941E-3</v>
      </c>
      <c r="EF35">
        <v>0</v>
      </c>
      <c r="EG35">
        <v>3.2760077156786631E-3</v>
      </c>
      <c r="EH35">
        <v>0.15026904956699955</v>
      </c>
      <c r="EI35">
        <v>2.6455778908681508E-2</v>
      </c>
      <c r="EJ35">
        <v>3.6539749983731395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3" priority="1">
      <formula>$CR10=""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12C6-43EA-4D4E-A9C3-76E6DC17F6A3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156</v>
      </c>
      <c r="CV1" s="115" t="e" vm="37">
        <f>_xlfn.IMAGE(_xlfn.XLOOKUP(CS1,Teams[team_abbr],Teams[team_logo_wikipedia]))</f>
        <v>#VALUE!</v>
      </c>
      <c r="CW1" s="115"/>
      <c r="CX1" s="115"/>
      <c r="CY1" s="116" t="e" vm="38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Houston Texans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573.02352941176468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412.04705882352943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47.188235294117646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0.63709372114686391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0.89446725674483685</v>
      </c>
      <c r="G10" s="5">
        <v>0.11486202816686386</v>
      </c>
      <c r="H10" s="5">
        <v>2.2988627235445824E-3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0.89824389390759496</v>
      </c>
      <c r="Q10" s="5">
        <f t="shared" si="1"/>
        <v>0.11498017025828977</v>
      </c>
      <c r="R10" s="5">
        <f t="shared" si="1"/>
        <v>2.2070775744493596E-3</v>
      </c>
      <c r="S10" s="5"/>
      <c r="T10" s="5">
        <f>P10/SUM(P$10:P$35)</f>
        <v>0.95769798555412589</v>
      </c>
      <c r="U10" s="5">
        <f>Q10/SUM(Q$10:Q$35)</f>
        <v>8.4419625890055847E-2</v>
      </c>
      <c r="V10" s="5">
        <f>R10/SUM(R$10:R$35)</f>
        <v>2.0523392831631486E-3</v>
      </c>
      <c r="X10" s="5" cm="1">
        <f t="array" ref="X10:AB10">_xlfn.XLOOKUP(CR10,passingRates[Player Name],passingRates[[Comp. %]:[Yds per Att]],{0,0,0,0,0})</f>
        <v>0.63787085514834208</v>
      </c>
      <c r="Y10" s="13">
        <v>12.053351573187415</v>
      </c>
      <c r="Z10" s="13">
        <v>6.429548563611491E-2</v>
      </c>
      <c r="AA10" s="13">
        <v>1.5706806282722512E-2</v>
      </c>
      <c r="AB10" s="13">
        <v>7.6884816753926701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0.638713470950656</v>
      </c>
      <c r="AP10" s="52">
        <f>IF($AN10,AE10,Y10*AJ10+(1-AJ10)*AE10)</f>
        <v>12.003617010368194</v>
      </c>
      <c r="AQ10" s="52">
        <f>IF($AN10,AF10,Z10*AK10+(1-AK10)*AF10)</f>
        <v>6.4641121334638396E-2</v>
      </c>
      <c r="AR10" s="52">
        <f>IF($AN10,AG10,AA10*AL10+(1-AL10)*AG10)</f>
        <v>1.5985670729716479E-2</v>
      </c>
      <c r="AS10" s="52">
        <f>IF($AN10,AH10,AB10*AM10+(1-AM10)*AH10)</f>
        <v>7.6660756492121047</v>
      </c>
      <c r="AT10" s="56" cm="1">
        <f t="array" ref="AT10:AW10">_xlfn.XLOOKUP(CR10,rushingRates[player_display_name],rushingRates[[Yards per Carry]:[TD per Yard]],{0,0,0,0})</f>
        <v>4.5233644859813085</v>
      </c>
      <c r="AU10" s="13">
        <v>2.8037383177570093E-2</v>
      </c>
      <c r="AV10" s="13">
        <v>2.8037383177570093E-2</v>
      </c>
      <c r="AW10" s="13">
        <v>6.1983471074380167E-3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4.526597225648274</v>
      </c>
      <c r="BI10" s="13">
        <f>IF($BG10=1,AZ10,AU10*BD10+(1-BD10)*AZ10)</f>
        <v>2.9120021707468267E-2</v>
      </c>
      <c r="BJ10" s="13">
        <f>IF($BG10=1,BA10,AV10*BE10+(1-BE10)*BA10)</f>
        <v>2.7415867472903199E-2</v>
      </c>
      <c r="BK10" s="13">
        <f>IF($BG10=1,BB10,AW10*BF10+(1-BF10)*BB10)</f>
        <v>6.4299505124463061E-3</v>
      </c>
      <c r="BL10" s="55" cm="1">
        <f t="array" ref="BL10:BQ10">_xlfn.XLOOKUP(CR10,Receiving[Player Name],Receiving[[Rep Conv %]:[Yards per Target]],{0,0,0,0,0,0})</f>
        <v>0.5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0.51346153846153852</v>
      </c>
      <c r="CG10" s="13">
        <f>IF($CE10=1,BT10,BZ10*BM10+(1-BZ10)*BT10)</f>
        <v>0.21000000000000019</v>
      </c>
      <c r="CH10" s="13">
        <f>IF($CE10=1,BU10,CA10*BN10+(1-CA10)*BU10)</f>
        <v>6.410256410256417E-3</v>
      </c>
      <c r="CI10" s="13">
        <f>IF($CE10=1,BV10,CB10*BO10+(1-CB10)*BV10)</f>
        <v>0</v>
      </c>
      <c r="CJ10" s="13">
        <f>IF($CE10=1,BW10,CC10*BP10+(1-CC10)*BW10)</f>
        <v>1.9841269841269858E-3</v>
      </c>
      <c r="CK10" s="13">
        <f>IF($CE10=1,BX10,CD10*BQ10+(1-CD10)*BX10)</f>
        <v>6.5000000000000058E-2</v>
      </c>
      <c r="CL10" s="56">
        <f>V10*$CS$3</f>
        <v>1.1760386995885586</v>
      </c>
      <c r="CM10" s="10">
        <f>CL10*CF10</f>
        <v>0.60385063998104838</v>
      </c>
      <c r="CN10" s="5">
        <f>CM10/SUM($CM$10:$CM$35)</f>
        <v>1.5623098705653715E-3</v>
      </c>
      <c r="CO10" s="19">
        <f>CN10*(SUM($CU$10:$CU$35))</f>
        <v>0.57035198428331391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C.J. Stroud</v>
      </c>
      <c r="CS10" s="10">
        <f>T10*$CS$3</f>
        <v>548.78347979276248</v>
      </c>
      <c r="CT10" s="18">
        <f>AO10</f>
        <v>0.638713470950656</v>
      </c>
      <c r="CU10" s="20">
        <f>CT10*CS10</f>
        <v>350.5154011788145</v>
      </c>
      <c r="CV10" s="21">
        <f>AS10</f>
        <v>7.6660756492121047</v>
      </c>
      <c r="CW10" s="10">
        <f>CV10*CS10</f>
        <v>4207.0156711291793</v>
      </c>
      <c r="CX10" s="22">
        <f>CS10*AC10</f>
        <v>24.19813613152235</v>
      </c>
      <c r="CY10" s="19">
        <f>AA10*CS10</f>
        <v>8.6196358082632845</v>
      </c>
      <c r="CZ10" s="13" t="str">
        <f>""</f>
        <v/>
      </c>
      <c r="DA10" s="10">
        <f>$CS$4*U10</f>
        <v>34.78485855498019</v>
      </c>
      <c r="DB10" s="5">
        <f>DA10/SUM($DA$10:$DA$35)</f>
        <v>8.4419625890055874E-2</v>
      </c>
      <c r="DC10" s="77">
        <f t="shared" ref="DC10:DC35" si="5">BH10</f>
        <v>4.526597225648274</v>
      </c>
      <c r="DD10" s="10">
        <f>DC10*DA10</f>
        <v>157.45704422954097</v>
      </c>
      <c r="DE10" s="22">
        <f>AX10*DD10</f>
        <v>1.7191760952026769</v>
      </c>
      <c r="DF10" s="19">
        <f>DA10*BJ10</f>
        <v>0.95365707220702001</v>
      </c>
      <c r="DG10" s="13" t="str">
        <f>""</f>
        <v/>
      </c>
      <c r="DH10" s="20">
        <f>V10*$CS$3</f>
        <v>1.1760386995885586</v>
      </c>
      <c r="DI10" s="5">
        <f>DH10/SUM($DH$10:$DH$35)</f>
        <v>2.0523392831631486E-3</v>
      </c>
      <c r="DJ10" s="20">
        <f>CO10</f>
        <v>0.57035198428331391</v>
      </c>
      <c r="DK10" s="77" cm="1">
        <f t="array" ref="DK10:DK35">CK10:CK35</f>
        <v>6.5000000000000058E-2</v>
      </c>
      <c r="DL10" s="77">
        <f>CI10</f>
        <v>0</v>
      </c>
      <c r="DM10" s="10">
        <f>DK10*DH10</f>
        <v>7.6442515473256367E-2</v>
      </c>
      <c r="DN10" s="19">
        <f>BR10*DM10</f>
        <v>2.2409857956329229E-3</v>
      </c>
      <c r="DO10" s="19">
        <f>DL10*DJ10</f>
        <v>0</v>
      </c>
      <c r="DP10" s="13" t="str">
        <f>""</f>
        <v/>
      </c>
      <c r="DQ10" s="10">
        <f>CW10*(1/25)+CX10*4-CY10</f>
        <v>256.4535355629933</v>
      </c>
      <c r="DR10" s="10">
        <f>DN10*6+DM10*0.1+DJ10*1-DO10*2</f>
        <v>0.59144215060443706</v>
      </c>
      <c r="DS10" s="10">
        <f>DD10*0.1+DE10*6-DF10*2</f>
        <v>24.153446849756119</v>
      </c>
      <c r="DT10" s="33">
        <f>SUM(DQ10:DS10)</f>
        <v>281.19842456335385</v>
      </c>
      <c r="DZ10" t="str" cm="1">
        <f t="array" ref="DZ10:DZ35">_xlfn.EXPAND(CS1,ROWS($CS$10:$CS$35),,CS1)</f>
        <v>HOU</v>
      </c>
      <c r="EA10" t="str" cm="1">
        <f t="array" ref="EA10:EA35">_xlfn.EXPAND(CS2,ROWS($CS$10:$CS$35),,CS2)</f>
        <v>Houston Texans</v>
      </c>
      <c r="EB10" t="s">
        <v>348</v>
      </c>
      <c r="EC10" t="str" cm="1">
        <f t="array" ref="EC10:EC35">CR10:CR35</f>
        <v>C.J. Stroud</v>
      </c>
      <c r="ED10" s="10" cm="1">
        <f t="array" ref="ED10:ED35">DT10:DT35</f>
        <v>281.19842456335385</v>
      </c>
      <c r="EE10" s="22" cm="1">
        <f t="array" ref="EE10:EE35">CX10:CX35</f>
        <v>24.19813613152235</v>
      </c>
      <c r="EF10" s="10" cm="1">
        <f t="array" ref="EF10:EF35">CW10:CW35</f>
        <v>4207.0156711291793</v>
      </c>
      <c r="EG10" s="10" cm="1">
        <f t="array" ref="EG10:EG35">DE10:DE35</f>
        <v>1.7191760952026769</v>
      </c>
      <c r="EH10" s="10" cm="1">
        <f t="array" ref="EH10:EH35">DD10:DD35</f>
        <v>157.45704422954097</v>
      </c>
      <c r="EI10" s="19" cm="1">
        <f t="array" ref="EI10:EI35">DN10:DN35</f>
        <v>2.2409857956329229E-3</v>
      </c>
      <c r="EJ10" s="10" cm="1">
        <f t="array" ref="EJ10:EJ35">DM10:DM35</f>
        <v>7.6442515473256367E-2</v>
      </c>
      <c r="EK10" s="19" cm="1">
        <f t="array" ref="EK10:EK35">CY10:CY35</f>
        <v>8.6196358082632845</v>
      </c>
      <c r="EL10" s="19" cm="1">
        <f t="array" ref="EL10:EL35">DF10:DF35+DO10:DO35</f>
        <v>0.95365707220702001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0.78620550556607394</v>
      </c>
      <c r="G11" s="5">
        <v>6.8040171318859838E-2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2.7662055055660741E-2</v>
      </c>
      <c r="Q11" s="5">
        <f t="shared" si="1"/>
        <v>2.9163957774692328E-2</v>
      </c>
      <c r="R11" s="5">
        <f t="shared" si="1"/>
        <v>4.0480251615986561E-4</v>
      </c>
      <c r="S11" s="5"/>
      <c r="T11" s="5">
        <f t="shared" ref="T11:V35" si="6">P11/SUM(P$10:P$35)</f>
        <v>2.9492985794589678E-2</v>
      </c>
      <c r="U11" s="5">
        <f t="shared" si="6"/>
        <v>2.1412478336762662E-2</v>
      </c>
      <c r="V11" s="5">
        <f t="shared" si="6"/>
        <v>3.7642179661285824E-4</v>
      </c>
      <c r="X11" s="5" cm="1">
        <f t="array" ref="X11:AB11">_xlfn.XLOOKUP(CR11,passingRates[Player Name],passingRates[[Comp. %]:[Yds per Att]],{0,0,0,0,0})</f>
        <v>0.62592202318229717</v>
      </c>
      <c r="Y11" s="13">
        <v>10.392255892255893</v>
      </c>
      <c r="Z11" s="13">
        <v>5.8922558922558925E-2</v>
      </c>
      <c r="AA11" s="13">
        <v>2.6343519494204427E-2</v>
      </c>
      <c r="AB11" s="13">
        <v>6.5047418335089571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0.62648595054208545</v>
      </c>
      <c r="AP11" s="52">
        <f>IF($AN11,AE11,Y11*AJ11+(1-AJ11)*AE11)</f>
        <v>10.452722558922558</v>
      </c>
      <c r="AQ11" s="52">
        <f>IF($AN11,AF11,Z11*AK11+(1-AK11)*AF11)</f>
        <v>5.4685654160654164E-2</v>
      </c>
      <c r="AR11" s="52">
        <f>IF($AN11,AG11,AA11*AL11+(1-AL11)*AG11)</f>
        <v>2.7139926841720084E-2</v>
      </c>
      <c r="AS11" s="52">
        <f>IF($AN11,AH11,AB11*AM11+(1-AM11)*AH11)</f>
        <v>6.5484841725117011</v>
      </c>
      <c r="AT11" s="56" cm="1">
        <f t="array" ref="AT11:AW11">_xlfn.XLOOKUP(CR11,rushingRates[player_display_name],rushingRates[[Yards per Carry]:[TD per Yard]],{0,0,0,0})</f>
        <v>2.896551724137931</v>
      </c>
      <c r="AU11" s="13">
        <v>3.4482758620689655E-2</v>
      </c>
      <c r="AV11" s="13">
        <v>1.7241379310344827E-2</v>
      </c>
      <c r="AW11" s="13">
        <v>1.1904761904761904E-2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3.8108405172413793</v>
      </c>
      <c r="BI11" s="13">
        <f t="shared" ref="BI11:BI35" si="13">IF($BG11=1,AZ11,AU11*BD11+(1-BD11)*AZ11)</f>
        <v>4.9094827586206889E-2</v>
      </c>
      <c r="BJ11" s="13">
        <f t="shared" ref="BJ11:BJ35" si="14">IF($BG11=1,BA11,AV11*BE11+(1-BE11)*BA11)</f>
        <v>1.5641163793103447E-2</v>
      </c>
      <c r="BK11" s="13">
        <f t="shared" ref="BK11:BK35" si="15">IF($BG11=1,BB11,AW11*BF11+(1-BF11)*BB11)</f>
        <v>1.2880574639374837E-2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0.21569854644261749</v>
      </c>
      <c r="CM11" s="10">
        <f t="shared" ref="CM11:CM35" si="17">CL11*CF11</f>
        <v>0.14591372259353536</v>
      </c>
      <c r="CN11" s="5">
        <f t="shared" ref="CN11:CN35" si="18">CM11/SUM($CM$10:$CM$35)</f>
        <v>3.7751462690504433E-4</v>
      </c>
      <c r="CO11" s="19">
        <f t="shared" ref="CO11:CO35" si="19">CN11*(SUM($CU$10:$CU$35))</f>
        <v>0.13781914881799212</v>
      </c>
      <c r="CP11" s="65"/>
      <c r="CR11" t="str">
        <v>Davis Mills</v>
      </c>
      <c r="CS11" s="10">
        <f>T11*$CS$3</f>
        <v>16.900174812906815</v>
      </c>
      <c r="CT11" s="18">
        <f>AO11</f>
        <v>0.62648595054208545</v>
      </c>
      <c r="CU11" s="20">
        <f t="shared" ref="CU11:CU35" si="20">CT11*CS11</f>
        <v>10.587722081991338</v>
      </c>
      <c r="CV11" s="21">
        <f t="shared" ref="CV11:CV35" si="21">AS11</f>
        <v>6.5484841725117011</v>
      </c>
      <c r="CW11" s="10">
        <f t="shared" ref="CW11:CW35" si="22">CV11*CS11</f>
        <v>110.67052727500118</v>
      </c>
      <c r="CX11" s="10">
        <f>CS11*AC11</f>
        <v>0.74519869097312752</v>
      </c>
      <c r="CY11" s="19">
        <f>AA11*CS11</f>
        <v>0.44521008463927336</v>
      </c>
      <c r="CZ11" s="13" t="str">
        <f>""</f>
        <v/>
      </c>
      <c r="DA11" s="10">
        <f>$CS$4*U11</f>
        <v>8.8229487207855932</v>
      </c>
      <c r="DB11" s="5">
        <f t="shared" ref="DB11:DB35" si="23">DA11/SUM($DA$10:$DA$35)</f>
        <v>2.1412478336762665E-2</v>
      </c>
      <c r="DC11" s="77">
        <f t="shared" si="5"/>
        <v>3.8108405172413793</v>
      </c>
      <c r="DD11" s="10">
        <f>DC11*DA11</f>
        <v>33.622850466712734</v>
      </c>
      <c r="DE11" s="22">
        <f>AX11*DD11</f>
        <v>0.36710711202402974</v>
      </c>
      <c r="DF11" s="19">
        <f>DA11*BJ11</f>
        <v>0.13800118607996001</v>
      </c>
      <c r="DG11" s="13" t="str">
        <f>""</f>
        <v/>
      </c>
      <c r="DH11" s="20">
        <f>V11*$CS$3</f>
        <v>0.21569854644261749</v>
      </c>
      <c r="DI11" s="5">
        <f t="shared" ref="DI11:DI35" si="24">DH11/SUM($DH$10:$DH$35)</f>
        <v>3.7642179661285824E-4</v>
      </c>
      <c r="DJ11" s="20">
        <f>CO11</f>
        <v>0.13781914881799212</v>
      </c>
      <c r="DK11" s="77">
        <v>1.4782608695652175</v>
      </c>
      <c r="DL11" s="77">
        <f>BO11</f>
        <v>0</v>
      </c>
      <c r="DM11" s="10">
        <f>DK11*DH11</f>
        <v>0.3188587208282172</v>
      </c>
      <c r="DN11" s="19">
        <f>BR11*DM11</f>
        <v>9.347649796266953E-3</v>
      </c>
      <c r="DO11" s="19">
        <f>DL11*DJ11</f>
        <v>0</v>
      </c>
      <c r="DP11" s="13" t="str">
        <f>""</f>
        <v/>
      </c>
      <c r="DQ11" s="10">
        <f>CW11*(1/25)+CX11*4-CY11</f>
        <v>6.9624057702532829</v>
      </c>
      <c r="DR11" s="10">
        <f>DN11*6+DM11*0.1+DJ11*1-DO11*2</f>
        <v>0.22579091967841555</v>
      </c>
      <c r="DS11" s="10">
        <f>DD11*0.1+DE11*6-DF11*2</f>
        <v>5.2889253466555326</v>
      </c>
      <c r="DT11" s="33">
        <f t="shared" ref="DT11:DT35" si="25">SUM(DQ11:DS11)</f>
        <v>12.477122036587231</v>
      </c>
      <c r="DZ11" t="str">
        <v>HOU</v>
      </c>
      <c r="EA11" t="str">
        <v>Houston Texans</v>
      </c>
      <c r="EB11" t="s">
        <v>348</v>
      </c>
      <c r="EC11" t="str">
        <v>Davis Mills</v>
      </c>
      <c r="ED11" s="10">
        <v>12.477122036587231</v>
      </c>
      <c r="EE11">
        <v>0.74519869097312752</v>
      </c>
      <c r="EF11">
        <v>110.67052727500118</v>
      </c>
      <c r="EG11">
        <v>0.36710711202402974</v>
      </c>
      <c r="EH11">
        <v>33.622850466712734</v>
      </c>
      <c r="EI11">
        <v>9.347649796266953E-3</v>
      </c>
      <c r="EJ11">
        <v>0.3188587208282172</v>
      </c>
      <c r="EK11">
        <v>0.44521008463927336</v>
      </c>
      <c r="EL11">
        <v>0.13800118607996001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3.553964174057784E-3</v>
      </c>
      <c r="U12" s="5">
        <f t="shared" si="6"/>
        <v>9.4605126148174356E-3</v>
      </c>
      <c r="V12" s="5">
        <f t="shared" si="6"/>
        <v>2.3877344134842705E-5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1.3682280009126866E-2</v>
      </c>
      <c r="CM12" s="10">
        <f t="shared" si="17"/>
        <v>1.3682280009126866E-2</v>
      </c>
      <c r="CN12" s="5">
        <f t="shared" si="18"/>
        <v>3.5399417827509527E-5</v>
      </c>
      <c r="CO12" s="19">
        <f t="shared" si="19"/>
        <v>1.2923254586548657E-2</v>
      </c>
      <c r="CP12" s="65"/>
      <c r="CR12" t="str">
        <v>Kedon Slovis</v>
      </c>
      <c r="CS12" s="10">
        <f>T12*$CS$3</f>
        <v>2.0365050944215586</v>
      </c>
      <c r="CT12" s="18">
        <f>AO12</f>
        <v>0.60354446997046274</v>
      </c>
      <c r="CU12" s="20">
        <f t="shared" si="20"/>
        <v>1.2291213878048068</v>
      </c>
      <c r="CV12" s="21">
        <f t="shared" si="21"/>
        <v>6.2527075812274369</v>
      </c>
      <c r="CW12" s="10">
        <f t="shared" si="22"/>
        <v>12.733670843097977</v>
      </c>
      <c r="CX12" s="10">
        <f>CS12*AC12</f>
        <v>8.9797942762346192E-2</v>
      </c>
      <c r="CY12" s="19">
        <f>AA12*CS12</f>
        <v>0</v>
      </c>
      <c r="CZ12" s="13" t="str">
        <f>""</f>
        <v/>
      </c>
      <c r="DA12" s="10">
        <f>$CS$4*U12</f>
        <v>3.8981763978984221</v>
      </c>
      <c r="DB12" s="5">
        <f t="shared" si="23"/>
        <v>9.4605126148174391E-3</v>
      </c>
      <c r="DC12" s="77">
        <f t="shared" si="5"/>
        <v>3.9164785553047405</v>
      </c>
      <c r="DD12" s="10">
        <f>DC12*DA12</f>
        <v>15.267124267164249</v>
      </c>
      <c r="DE12" s="22">
        <f>AX12*DD12</f>
        <v>0.1666922887510498</v>
      </c>
      <c r="DF12" s="19">
        <f>DA12*BJ12</f>
        <v>4.3997476274248555E-2</v>
      </c>
      <c r="DG12" s="13" t="str">
        <f>""</f>
        <v/>
      </c>
      <c r="DH12" s="20">
        <f>V12*$CS$3</f>
        <v>1.3682280009126866E-2</v>
      </c>
      <c r="DI12" s="5">
        <f t="shared" si="24"/>
        <v>2.3877344134842705E-5</v>
      </c>
      <c r="DJ12" s="20">
        <f>CO12</f>
        <v>1.2923254586548657E-2</v>
      </c>
      <c r="DK12" s="77">
        <v>1</v>
      </c>
      <c r="DL12" s="77">
        <f>BO12</f>
        <v>0</v>
      </c>
      <c r="DM12" s="10">
        <f>DK12*DH12</f>
        <v>1.3682280009126866E-2</v>
      </c>
      <c r="DN12" s="19">
        <f>BR12*DM12</f>
        <v>4.0110918593531529E-4</v>
      </c>
      <c r="DO12" s="19">
        <f>DL12*DJ12</f>
        <v>0</v>
      </c>
      <c r="DP12" s="13" t="str">
        <f>""</f>
        <v/>
      </c>
      <c r="DQ12" s="10">
        <f>CW12*(1/25)+CX12*4-CY12</f>
        <v>0.86853860477330391</v>
      </c>
      <c r="DR12" s="10">
        <f>DN12*6+DM12*0.1+DJ12*1-DO12*2</f>
        <v>1.6698137703073237E-2</v>
      </c>
      <c r="DS12" s="10">
        <f>DD12*0.1+DE12*6-DF12*2</f>
        <v>2.4388712066742269</v>
      </c>
      <c r="DT12" s="33">
        <f t="shared" si="25"/>
        <v>3.324107949150604</v>
      </c>
      <c r="DZ12" t="str">
        <v>HOU</v>
      </c>
      <c r="EA12" t="str">
        <v>Houston Texans</v>
      </c>
      <c r="EB12" t="s">
        <v>348</v>
      </c>
      <c r="EC12" t="str">
        <v>Kedon Slovis</v>
      </c>
      <c r="ED12" s="10">
        <v>3.324107949150604</v>
      </c>
      <c r="EE12">
        <v>8.9797942762346192E-2</v>
      </c>
      <c r="EF12">
        <v>12.733670843097977</v>
      </c>
      <c r="EG12">
        <v>0.1666922887510498</v>
      </c>
      <c r="EH12">
        <v>15.267124267164249</v>
      </c>
      <c r="EI12">
        <v>4.0110918593531529E-4</v>
      </c>
      <c r="EJ12">
        <v>1.3682280009126866E-2</v>
      </c>
      <c r="EK12">
        <v>0</v>
      </c>
      <c r="EL12">
        <v>4.3997476274248555E-2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3.553964174057784E-3</v>
      </c>
      <c r="U13" s="5">
        <f t="shared" si="6"/>
        <v>6.7602208275933965E-3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2.0365050944215586</v>
      </c>
      <c r="CT13" s="18">
        <f>AO13</f>
        <v>0.55531914893617018</v>
      </c>
      <c r="CU13" s="20">
        <f t="shared" si="20"/>
        <v>1.1309102758383549</v>
      </c>
      <c r="CV13" s="21">
        <f t="shared" si="21"/>
        <v>6.3808510638297875</v>
      </c>
      <c r="CW13" s="10">
        <f t="shared" si="22"/>
        <v>12.994635698234584</v>
      </c>
      <c r="CX13" s="10">
        <f>CS13*AC13</f>
        <v>8.9797942762346192E-2</v>
      </c>
      <c r="CY13" s="19">
        <f>AA13*CS13</f>
        <v>0</v>
      </c>
      <c r="CZ13" s="13" t="str">
        <f>""</f>
        <v/>
      </c>
      <c r="DA13" s="10">
        <f>$CS$4*U13</f>
        <v>2.7855291090074252</v>
      </c>
      <c r="DB13" s="5">
        <f t="shared" si="23"/>
        <v>6.7602208275933991E-3</v>
      </c>
      <c r="DC13" s="77">
        <f t="shared" si="5"/>
        <v>3.6753246753246751</v>
      </c>
      <c r="DD13" s="10">
        <f>DC13*DA13</f>
        <v>10.237723868170146</v>
      </c>
      <c r="DE13" s="22">
        <f>AX13*DD13</f>
        <v>0.11177937595339368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0.87897719897876803</v>
      </c>
      <c r="DR13" s="10">
        <f>DN13*6+DM13*0.1+DJ13*1-DO13*2</f>
        <v>0</v>
      </c>
      <c r="DS13" s="10">
        <f>DD13*0.1+DE13*6-DF13*2</f>
        <v>1.6944486425373768</v>
      </c>
      <c r="DT13" s="33">
        <f t="shared" si="25"/>
        <v>2.5734258415161451</v>
      </c>
      <c r="DZ13" t="str">
        <v>HOU</v>
      </c>
      <c r="EA13" t="str">
        <v>Houston Texans</v>
      </c>
      <c r="EB13" t="s">
        <v>348</v>
      </c>
      <c r="EC13" t="str">
        <v>All Other</v>
      </c>
      <c r="ED13" s="10">
        <v>2.5734258415161451</v>
      </c>
      <c r="EE13">
        <v>8.9797942762346192E-2</v>
      </c>
      <c r="EF13">
        <v>12.994635698234584</v>
      </c>
      <c r="EG13">
        <v>0.11177937595339368</v>
      </c>
      <c r="EH13">
        <v>10.237723868170146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3.553964174057784E-3</v>
      </c>
      <c r="U14" s="5">
        <f t="shared" si="6"/>
        <v>1.1062179536061921E-2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2.0365050944215586</v>
      </c>
      <c r="CT14" s="18">
        <f>AO14</f>
        <v>0.5</v>
      </c>
      <c r="CU14" s="20">
        <f t="shared" si="20"/>
        <v>1.0182525472107793</v>
      </c>
      <c r="CV14" s="21">
        <f t="shared" si="21"/>
        <v>6.384615384615385</v>
      </c>
      <c r="CW14" s="10">
        <f t="shared" si="22"/>
        <v>13.002301756691491</v>
      </c>
      <c r="CX14" s="10">
        <f>CS14*AC14</f>
        <v>8.9797942762346192E-2</v>
      </c>
      <c r="CY14" s="19">
        <f>AA14*CS14</f>
        <v>0</v>
      </c>
      <c r="CZ14" s="13" t="str">
        <f>""</f>
        <v/>
      </c>
      <c r="DA14" s="10">
        <f>$CS$4*U14</f>
        <v>4.5581385420121494</v>
      </c>
      <c r="DB14" s="5">
        <f t="shared" si="23"/>
        <v>1.1062179536061922E-2</v>
      </c>
      <c r="DC14" s="77">
        <f t="shared" si="5"/>
        <v>4.7142857142857144</v>
      </c>
      <c r="DD14" s="10">
        <f>DC14*DA14</f>
        <v>21.488367412342992</v>
      </c>
      <c r="DE14" s="22">
        <f>AX14*DD14</f>
        <v>0.23461819546401358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0.87928384131704451</v>
      </c>
      <c r="DR14" s="10">
        <f>DN14*6+DM14*0.1+DJ14*1-DO14*2</f>
        <v>0</v>
      </c>
      <c r="DS14" s="10">
        <f>DD14*0.1+DE14*6-DF14*2</f>
        <v>3.5565459140183808</v>
      </c>
      <c r="DT14" s="33">
        <f t="shared" si="25"/>
        <v>4.4358297553354253</v>
      </c>
      <c r="DZ14" t="str">
        <v>HOU</v>
      </c>
      <c r="EA14" t="str">
        <v>Houston Texans</v>
      </c>
      <c r="EB14" t="s">
        <v>348</v>
      </c>
      <c r="EC14">
        <v>0</v>
      </c>
      <c r="ED14" s="10">
        <v>4.4358297553354253</v>
      </c>
      <c r="EE14">
        <v>8.9797942762346192E-2</v>
      </c>
      <c r="EF14">
        <v>13.002301756691491</v>
      </c>
      <c r="EG14">
        <v>0.23461819546401358</v>
      </c>
      <c r="EH14">
        <v>21.488367412342992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HOU</v>
      </c>
      <c r="EA15" t="str">
        <v>Houston Texans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HOU</v>
      </c>
      <c r="EA16" t="str">
        <v>Houston Texans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3.5587188612099641E-4</v>
      </c>
      <c r="G17" s="5">
        <v>0.59320348747147122</v>
      </c>
      <c r="H17" s="5">
        <v>0.11181787641030734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3.4017898508250169E-4</v>
      </c>
      <c r="Q17" s="5">
        <f t="shared" si="1"/>
        <v>0.57899735997937496</v>
      </c>
      <c r="R17" s="5">
        <f t="shared" si="1"/>
        <v>0.11006910884068062</v>
      </c>
      <c r="S17" s="5"/>
      <c r="T17" s="5">
        <f t="shared" si="6"/>
        <v>3.6269517772516446E-4</v>
      </c>
      <c r="U17" s="5">
        <f t="shared" si="6"/>
        <v>0.42510582834403832</v>
      </c>
      <c r="V17" s="5">
        <f t="shared" si="6"/>
        <v>0.10235215950343217</v>
      </c>
      <c r="X17" s="5" cm="1">
        <f t="array" ref="X17:AB17">_xlfn.XLOOKUP(CR17,passingRates[Player Name],passingRates[[Comp. %]:[Yds per Att]],{0,0,0,0,0})</f>
        <v>0.5</v>
      </c>
      <c r="Y17" s="13">
        <v>6</v>
      </c>
      <c r="Z17" s="13">
        <v>1</v>
      </c>
      <c r="AA17" s="13">
        <v>0</v>
      </c>
      <c r="AB17" s="13">
        <v>3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0</v>
      </c>
      <c r="AO17" s="53">
        <f t="shared" si="9"/>
        <v>0.50294117647058822</v>
      </c>
      <c r="AP17" s="52">
        <f>IF($AN17,AE17,Y17*AJ17+(1-AJ17)*AE17)</f>
        <v>6.1888888888888891</v>
      </c>
      <c r="AQ17" s="52">
        <f>IF($AN17,AF17,Z17*AK17+(1-AK17)*AF17)</f>
        <v>0.96666666666666667</v>
      </c>
      <c r="AR17" s="52">
        <f>IF($AN17,AG17,AA17*AL17+(1-AL17)*AG17)</f>
        <v>1.1764705882352939E-2</v>
      </c>
      <c r="AS17" s="52">
        <f>IF($AN17,AH17,AB17*AM17+(1-AM17)*AH17)</f>
        <v>3.1176470588235294</v>
      </c>
      <c r="AT17" s="56" cm="1">
        <f t="array" ref="AT17:AW17">_xlfn.XLOOKUP(CR17,rushingRates[player_display_name],rushingRates[[Yards per Carry]:[TD per Yard]],{0,0,0,0})</f>
        <v>4.0220125786163523</v>
      </c>
      <c r="AU17" s="13">
        <v>3.6949685534591194E-2</v>
      </c>
      <c r="AV17" s="13">
        <v>2.3584905660377358E-3</v>
      </c>
      <c r="AW17" s="117">
        <v>9.1868647380766218E-3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4.0607851995715114</v>
      </c>
      <c r="BI17" s="13">
        <f t="shared" si="13"/>
        <v>3.6674922133803828E-2</v>
      </c>
      <c r="BJ17" s="13">
        <f t="shared" si="14"/>
        <v>2.5281758605790001E-3</v>
      </c>
      <c r="BK17" s="13">
        <f t="shared" si="15"/>
        <v>9.0437809285013031E-3</v>
      </c>
      <c r="BL17" s="55" cm="1">
        <f t="array" ref="BL17:BQ17">_xlfn.XLOOKUP(CR17,Receiving[Player Name],Receiving[[Rep Conv %]:[Yards per Target]],{0,0,0,0,0,0})</f>
        <v>0.79734219269102991</v>
      </c>
      <c r="BM17" s="13">
        <v>7.333333333333333</v>
      </c>
      <c r="BN17" s="13">
        <v>3.3222591362126248E-2</v>
      </c>
      <c r="BO17" s="13">
        <v>0</v>
      </c>
      <c r="BP17" s="13">
        <v>5.681818181818182E-3</v>
      </c>
      <c r="BQ17" s="13">
        <v>5.8471760797342194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0.79553822647492956</v>
      </c>
      <c r="CG17" s="13">
        <f>IF($CE17=1,BT17,BZ17*BM17+(1-BZ17)*BT17)</f>
        <v>7.3361712439418412</v>
      </c>
      <c r="CH17" s="13">
        <f>IF($CE17=1,BU17,CA17*BN17+(1-CA17)*BU17)</f>
        <v>3.2997398825435217E-2</v>
      </c>
      <c r="CI17" s="13">
        <f>IF($CE17=1,BV17,CB17*BO17+(1-CB17)*BV17)</f>
        <v>6.946688206785136E-4</v>
      </c>
      <c r="CJ17" s="13">
        <f>IF($CE17=1,BW17,CC17*BP17+(1-CC17)*BW17)</f>
        <v>5.6534770448011902E-3</v>
      </c>
      <c r="CK17" s="13">
        <f>IF($CE17=1,BX17,CD17*BQ17+(1-CD17)*BX17)</f>
        <v>5.3907783425200861</v>
      </c>
      <c r="CL17" s="56">
        <f>V17*$CS$3</f>
        <v>58.65019568157259</v>
      </c>
      <c r="CM17" s="10">
        <f t="shared" si="17"/>
        <v>46.658472654925831</v>
      </c>
      <c r="CN17" s="5">
        <f t="shared" si="18"/>
        <v>0.12071692492796378</v>
      </c>
      <c r="CO17" s="19">
        <f t="shared" si="19"/>
        <v>44.0700906820284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Joe Mixon</v>
      </c>
      <c r="CS17" s="10">
        <f>T17*$CS$3</f>
        <v>0.20783287084070098</v>
      </c>
      <c r="CT17" s="18">
        <f>AO17</f>
        <v>0.50294117647058822</v>
      </c>
      <c r="CU17" s="20">
        <f t="shared" si="20"/>
        <v>0.10452770856988196</v>
      </c>
      <c r="CV17" s="21">
        <f t="shared" si="21"/>
        <v>3.1176470588235294</v>
      </c>
      <c r="CW17" s="10">
        <f t="shared" si="22"/>
        <v>0.6479495385033619</v>
      </c>
      <c r="CX17" s="10">
        <f>CS17*AC17</f>
        <v>7.5575589396618542E-2</v>
      </c>
      <c r="CY17" s="19">
        <f>AA17*CS17</f>
        <v>0</v>
      </c>
      <c r="CZ17" s="13" t="str">
        <f>""</f>
        <v/>
      </c>
      <c r="DA17" s="10">
        <f>$CS$4*U17</f>
        <v>175.16360625790117</v>
      </c>
      <c r="DB17" s="5">
        <f t="shared" si="23"/>
        <v>0.42510582834403843</v>
      </c>
      <c r="DC17" s="77">
        <f t="shared" si="5"/>
        <v>4.0607851995715114</v>
      </c>
      <c r="DD17" s="10">
        <f>DC17*DA17</f>
        <v>711.30177979565678</v>
      </c>
      <c r="DE17" s="22">
        <f>AX17*DD17</f>
        <v>5.1887863405929826</v>
      </c>
      <c r="DF17" s="19">
        <f>DA17*BJ17</f>
        <v>0.44284440099319039</v>
      </c>
      <c r="DG17" s="13" t="str">
        <f>""</f>
        <v/>
      </c>
      <c r="DH17" s="20">
        <f>V17*$CS$3</f>
        <v>58.65019568157259</v>
      </c>
      <c r="DI17" s="5">
        <f t="shared" si="24"/>
        <v>0.10235215950343217</v>
      </c>
      <c r="DJ17" s="20">
        <f>CO17</f>
        <v>44.0700906820284</v>
      </c>
      <c r="DK17" s="77">
        <v>5.3907783425200861</v>
      </c>
      <c r="DL17" s="77">
        <f>BO17</f>
        <v>0</v>
      </c>
      <c r="DM17" s="10">
        <f>DK17*DH17</f>
        <v>316.17020466478658</v>
      </c>
      <c r="DN17" s="19">
        <f>BR17*DM17</f>
        <v>1.6421279707573155</v>
      </c>
      <c r="DO17" s="19">
        <f>DL17*DJ17</f>
        <v>0</v>
      </c>
      <c r="DP17" s="13" t="str">
        <f>""</f>
        <v/>
      </c>
      <c r="DQ17" s="10">
        <f>CW17*(1/25)+CX17*4-CY17</f>
        <v>0.32822033912660864</v>
      </c>
      <c r="DR17" s="10">
        <f>DN17*6+DM17*0.1+DJ17*1-DO17*2</f>
        <v>85.539878973050946</v>
      </c>
      <c r="DS17" s="10">
        <f>DD17*0.1+DE17*6-DF17*2</f>
        <v>101.3772072211372</v>
      </c>
      <c r="DT17" s="33">
        <f t="shared" si="25"/>
        <v>187.24530653331476</v>
      </c>
      <c r="DZ17" t="str">
        <v>HOU</v>
      </c>
      <c r="EA17" t="str">
        <v>Houston Texans</v>
      </c>
      <c r="EB17" t="s">
        <v>349</v>
      </c>
      <c r="EC17" t="str">
        <v>Joe Mixon</v>
      </c>
      <c r="ED17" s="10">
        <v>187.24530653331476</v>
      </c>
      <c r="EE17">
        <v>7.5575589396618542E-2</v>
      </c>
      <c r="EF17">
        <v>0.6479495385033619</v>
      </c>
      <c r="EG17">
        <v>5.1887863405929826</v>
      </c>
      <c r="EH17">
        <v>711.30177979565678</v>
      </c>
      <c r="EI17">
        <v>1.6421279707573155</v>
      </c>
      <c r="EJ17">
        <v>316.17020466478658</v>
      </c>
      <c r="EK17">
        <v>0</v>
      </c>
      <c r="EL17">
        <v>0.44284440099319039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0.46595998192201815</v>
      </c>
      <c r="H18" s="5">
        <v>6.2353512355186498E-2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0.44001084286097453</v>
      </c>
      <c r="R18" s="5">
        <f t="shared" si="1"/>
        <v>6.1754458898703915E-2</v>
      </c>
      <c r="S18" s="5"/>
      <c r="T18" s="5">
        <f t="shared" si="6"/>
        <v>2.6513844489373034E-6</v>
      </c>
      <c r="U18" s="5">
        <f t="shared" si="6"/>
        <v>0.32306049520059327</v>
      </c>
      <c r="V18" s="5">
        <f t="shared" si="6"/>
        <v>5.7424851475786728E-2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4.0410628019323669</v>
      </c>
      <c r="AU18" s="13">
        <v>1.932367149758454E-2</v>
      </c>
      <c r="AV18" s="13">
        <v>4.830917874396135E-3</v>
      </c>
      <c r="AW18" s="13">
        <v>4.781829049611476E-3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4.0619043976838789</v>
      </c>
      <c r="BI18" s="13">
        <f t="shared" si="13"/>
        <v>2.0388437524787254E-2</v>
      </c>
      <c r="BJ18" s="13">
        <f t="shared" si="14"/>
        <v>4.7713340358749474E-3</v>
      </c>
      <c r="BK18" s="13">
        <f t="shared" si="15"/>
        <v>5.0089404516986714E-3</v>
      </c>
      <c r="BL18" s="55" cm="1">
        <f t="array" ref="BL18:BQ18">_xlfn.XLOOKUP(CR18,Receiving[Player Name],Receiving[[Rep Conv %]:[Yards per Target]],{0,0,0,0,0,0})</f>
        <v>0.73770491803278693</v>
      </c>
      <c r="BM18" s="13">
        <v>5.9555555555555557</v>
      </c>
      <c r="BN18" s="13">
        <v>1.6393442622950821E-2</v>
      </c>
      <c r="BO18" s="13">
        <v>0</v>
      </c>
      <c r="BP18" s="13">
        <v>3.7313432835820895E-3</v>
      </c>
      <c r="BQ18" s="13">
        <v>4.3934426229508201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0.7418316027992512</v>
      </c>
      <c r="CG18" s="13">
        <f>IF($CE18=1,BT18,BZ18*BM18+(1-BZ18)*BT18)</f>
        <v>6.1062537192318098</v>
      </c>
      <c r="CH18" s="13">
        <f>IF($CE18=1,BU18,CA18*BN18+(1-CA18)*BU18)</f>
        <v>1.753538786760896E-2</v>
      </c>
      <c r="CI18" s="13">
        <f>IF($CE18=1,BV18,CB18*BO18+(1-CB18)*BV18)</f>
        <v>4.598322964565863E-4</v>
      </c>
      <c r="CJ18" s="13">
        <f>IF($CE18=1,BW18,CC18*BP18+(1-CC18)*BW18)</f>
        <v>3.8366605120037566E-3</v>
      </c>
      <c r="CK18" s="13">
        <f>IF($CE18=1,BX18,CD18*BQ18+(1-CD18)*BX18)</f>
        <v>4.082472718242971</v>
      </c>
      <c r="CL18" s="56">
        <f>V18*$CS$3</f>
        <v>32.905791068601694</v>
      </c>
      <c r="CM18" s="10">
        <f t="shared" si="17"/>
        <v>24.41055572979808</v>
      </c>
      <c r="CN18" s="5">
        <f t="shared" si="18"/>
        <v>6.3156101256838168E-2</v>
      </c>
      <c r="CO18" s="19">
        <f t="shared" si="19"/>
        <v>23.056378475289364</v>
      </c>
      <c r="CP18" s="65"/>
      <c r="CR18" t="str">
        <v>Dameon Pierce</v>
      </c>
      <c r="CS18" s="10">
        <f>T18*$CS$3</f>
        <v>1.5193056747575203E-3</v>
      </c>
      <c r="CT18" s="18">
        <f>AO18</f>
        <v>0.66666666666666674</v>
      </c>
      <c r="CU18" s="20">
        <f t="shared" si="20"/>
        <v>1.012870449838347E-3</v>
      </c>
      <c r="CV18" s="21">
        <f t="shared" si="21"/>
        <v>6.666666666666667</v>
      </c>
      <c r="CW18" s="10">
        <f t="shared" si="22"/>
        <v>1.0128704498383469E-2</v>
      </c>
      <c r="CX18" s="10">
        <f>CS18*AC18</f>
        <v>5.5247479082091652E-4</v>
      </c>
      <c r="CY18" s="19">
        <f>AA18*CS18</f>
        <v>0</v>
      </c>
      <c r="CZ18" s="13" t="str">
        <f>""</f>
        <v/>
      </c>
      <c r="DA18" s="10">
        <f>$CS$4*U18</f>
        <v>133.1161268694774</v>
      </c>
      <c r="DB18" s="5">
        <f t="shared" si="23"/>
        <v>0.32306049520059338</v>
      </c>
      <c r="DC18" s="77">
        <f t="shared" si="5"/>
        <v>4.0619043976838789</v>
      </c>
      <c r="DD18" s="10">
        <f>DC18*DA18</f>
        <v>540.70498113377539</v>
      </c>
      <c r="DE18" s="22">
        <f>AX18*DD18</f>
        <v>3.9443211026457927</v>
      </c>
      <c r="DF18" s="19">
        <f>DA18*BJ18</f>
        <v>0.63514150685618509</v>
      </c>
      <c r="DG18" s="13" t="str">
        <f>""</f>
        <v/>
      </c>
      <c r="DH18" s="20">
        <f>V18*$CS$3</f>
        <v>32.905791068601694</v>
      </c>
      <c r="DI18" s="5">
        <f t="shared" si="24"/>
        <v>5.7424851475786728E-2</v>
      </c>
      <c r="DJ18" s="20">
        <f>CO18</f>
        <v>23.056378475289364</v>
      </c>
      <c r="DK18" s="77">
        <v>4.082472718242971</v>
      </c>
      <c r="DL18" s="77">
        <f>BO18</f>
        <v>0</v>
      </c>
      <c r="DM18" s="10">
        <f>DK18*DH18</f>
        <v>134.33699430976964</v>
      </c>
      <c r="DN18" s="19">
        <f>BR18*DM18</f>
        <v>0.6977208244446198</v>
      </c>
      <c r="DO18" s="19">
        <f>DL18*DJ18</f>
        <v>0</v>
      </c>
      <c r="DP18" s="13" t="str">
        <f>""</f>
        <v/>
      </c>
      <c r="DQ18" s="10">
        <f>CW18*(1/25)+CX18*4-CY18</f>
        <v>2.615047343219005E-3</v>
      </c>
      <c r="DR18" s="10">
        <f>DN18*6+DM18*0.1+DJ18*1-DO18*2</f>
        <v>40.676402852934046</v>
      </c>
      <c r="DS18" s="10">
        <f>DD18*0.1+DE18*6-DF18*2</f>
        <v>76.466141715539919</v>
      </c>
      <c r="DT18" s="33">
        <f t="shared" si="25"/>
        <v>117.14515961581719</v>
      </c>
      <c r="DZ18" t="str">
        <v>HOU</v>
      </c>
      <c r="EA18" t="str">
        <v>Houston Texans</v>
      </c>
      <c r="EB18" t="s">
        <v>349</v>
      </c>
      <c r="EC18" t="str">
        <v>Dameon Pierce</v>
      </c>
      <c r="ED18" s="10">
        <v>117.14515961581719</v>
      </c>
      <c r="EE18">
        <v>5.5247479082091652E-4</v>
      </c>
      <c r="EF18">
        <v>1.0128704498383469E-2</v>
      </c>
      <c r="EG18">
        <v>3.9443211026457927</v>
      </c>
      <c r="EH18">
        <v>540.70498113377539</v>
      </c>
      <c r="EI18">
        <v>0.6977208244446198</v>
      </c>
      <c r="EJ18">
        <v>134.33699430976964</v>
      </c>
      <c r="EK18">
        <v>0</v>
      </c>
      <c r="EL18">
        <v>0.63514150685618509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2.6513844489373042E-5</v>
      </c>
      <c r="U19" s="5">
        <f t="shared" si="6"/>
        <v>5.9646876980605307E-2</v>
      </c>
      <c r="V19" s="5">
        <f t="shared" si="6"/>
        <v>2.1457076839974713E-2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3.6037735849056602</v>
      </c>
      <c r="AU19" s="13">
        <v>1.2578616352201259E-2</v>
      </c>
      <c r="AV19" s="13">
        <v>0</v>
      </c>
      <c r="AW19" s="13">
        <v>3.4904013961605585E-3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3.6514770344959024</v>
      </c>
      <c r="BI19" s="13">
        <f t="shared" si="13"/>
        <v>1.3572783198517811E-2</v>
      </c>
      <c r="BJ19" s="13">
        <f t="shared" si="14"/>
        <v>4.3053485676436485E-4</v>
      </c>
      <c r="BK19" s="13">
        <f t="shared" si="15"/>
        <v>3.6932197210794806E-3</v>
      </c>
      <c r="BL19" s="55" cm="1">
        <f t="array" ref="BL19:BQ19">_xlfn.XLOOKUP(CR19,Receiving[Player Name],Receiving[[Rep Conv %]:[Yards per Target]],{0,0,0,0,0,0})</f>
        <v>0.63461538461538458</v>
      </c>
      <c r="BM19" s="13">
        <v>7.5909090909090908</v>
      </c>
      <c r="BN19" s="13">
        <v>1.9230769230769232E-2</v>
      </c>
      <c r="BO19" s="13">
        <v>0</v>
      </c>
      <c r="BP19" s="13">
        <v>3.9920159680638719E-3</v>
      </c>
      <c r="BQ19" s="13">
        <v>4.8173076923076925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0.64809671800150437</v>
      </c>
      <c r="CG19" s="13">
        <f>IF($CE19=1,BT19,BZ19*BM19+(1-BZ19)*BT19)</f>
        <v>7.5805807236242018</v>
      </c>
      <c r="CH19" s="13">
        <f>IF($CE19=1,BU19,CA19*BN19+(1-CA19)*BU19)</f>
        <v>1.9778098895443207E-2</v>
      </c>
      <c r="CI19" s="13">
        <f>IF($CE19=1,BV19,CB19*BO19+(1-CB19)*BV19)</f>
        <v>3.3444816053511699E-4</v>
      </c>
      <c r="CJ19" s="13">
        <f>IF($CE19=1,BW19,CC19*BP19+(1-CC19)*BW19)</f>
        <v>4.0216155147272011E-3</v>
      </c>
      <c r="CK19" s="13">
        <f>IF($CE19=1,BX19,CD19*BQ19+(1-CD19)*BX19)</f>
        <v>4.4655434782608694</v>
      </c>
      <c r="CL19" s="56">
        <f>V19*$CS$3</f>
        <v>12.295409901701746</v>
      </c>
      <c r="CM19" s="10">
        <f t="shared" si="17"/>
        <v>7.9686148037761004</v>
      </c>
      <c r="CN19" s="5">
        <f t="shared" si="18"/>
        <v>2.0616763050981386E-2</v>
      </c>
      <c r="CO19" s="19">
        <f t="shared" si="19"/>
        <v>7.5265553506173788</v>
      </c>
      <c r="CP19" s="65"/>
      <c r="CR19" t="str">
        <v>Dare Ogunbowale</v>
      </c>
      <c r="CS19" s="10">
        <f>T19*$CS$3</f>
        <v>1.5193056747575208E-2</v>
      </c>
      <c r="CT19" s="18">
        <f>AO19</f>
        <v>0.5</v>
      </c>
      <c r="CU19" s="20">
        <f t="shared" si="20"/>
        <v>7.5965283737876041E-3</v>
      </c>
      <c r="CV19" s="21">
        <f t="shared" si="21"/>
        <v>2</v>
      </c>
      <c r="CW19" s="10">
        <f t="shared" si="22"/>
        <v>3.0386113495150417E-2</v>
      </c>
      <c r="CX19" s="10">
        <f>CS19*AC19</f>
        <v>5.5247479082091667E-3</v>
      </c>
      <c r="CY19" s="19">
        <f>AA19*CS19</f>
        <v>0</v>
      </c>
      <c r="CZ19" s="13" t="str">
        <f>""</f>
        <v/>
      </c>
      <c r="DA19" s="10">
        <f>$CS$4*U19</f>
        <v>24.577320227867297</v>
      </c>
      <c r="DB19" s="5">
        <f t="shared" si="23"/>
        <v>5.9646876980605321E-2</v>
      </c>
      <c r="DC19" s="77">
        <f t="shared" si="5"/>
        <v>3.6514770344959024</v>
      </c>
      <c r="DD19" s="10">
        <f>DC19*DA19</f>
        <v>89.743520381509029</v>
      </c>
      <c r="DE19" s="22">
        <f>AX19*DD19</f>
        <v>0.65465877625960256</v>
      </c>
      <c r="DF19" s="19">
        <f>DA19*BJ19</f>
        <v>1.0581393043956774E-2</v>
      </c>
      <c r="DG19" s="13" t="str">
        <f>""</f>
        <v/>
      </c>
      <c r="DH19" s="20">
        <f>V19*$CS$3</f>
        <v>12.295409901701746</v>
      </c>
      <c r="DI19" s="5">
        <f t="shared" si="24"/>
        <v>2.1457076839974713E-2</v>
      </c>
      <c r="DJ19" s="20">
        <f>CO19</f>
        <v>7.5265553506173788</v>
      </c>
      <c r="DK19" s="77">
        <v>4.4655434782608694</v>
      </c>
      <c r="DL19" s="77">
        <f>BO19</f>
        <v>0</v>
      </c>
      <c r="DM19" s="10">
        <f>DK19*DH19</f>
        <v>54.905687499088344</v>
      </c>
      <c r="DN19" s="19">
        <f>BR19*DM19</f>
        <v>0.2851697088013273</v>
      </c>
      <c r="DO19" s="19">
        <f>DL19*DJ19</f>
        <v>0</v>
      </c>
      <c r="DP19" s="13" t="str">
        <f>""</f>
        <v/>
      </c>
      <c r="DQ19" s="10">
        <f>CW19*(1/25)+CX19*4-CY19</f>
        <v>2.3314436172642682E-2</v>
      </c>
      <c r="DR19" s="10">
        <f>DN19*6+DM19*0.1+DJ19*1-DO19*2</f>
        <v>14.728142353334178</v>
      </c>
      <c r="DS19" s="10">
        <f>DD19*0.1+DE19*6-DF19*2</f>
        <v>12.881141909620604</v>
      </c>
      <c r="DT19" s="33">
        <f t="shared" si="25"/>
        <v>27.632598699127424</v>
      </c>
      <c r="DZ19" t="str">
        <v>HOU</v>
      </c>
      <c r="EA19" t="str">
        <v>Houston Texans</v>
      </c>
      <c r="EB19" t="s">
        <v>349</v>
      </c>
      <c r="EC19" t="str">
        <v>Dare Ogunbowale</v>
      </c>
      <c r="ED19" s="10">
        <v>27.632598699127424</v>
      </c>
      <c r="EE19">
        <v>5.5247479082091667E-3</v>
      </c>
      <c r="EF19">
        <v>3.0386113495150417E-2</v>
      </c>
      <c r="EG19">
        <v>0.65465877625960256</v>
      </c>
      <c r="EH19">
        <v>89.743520381509029</v>
      </c>
      <c r="EI19">
        <v>0.2851697088013273</v>
      </c>
      <c r="EJ19">
        <v>54.905687499088344</v>
      </c>
      <c r="EK19">
        <v>0</v>
      </c>
      <c r="EL19">
        <v>1.0581393043956774E-2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2.5504469485920538E-2</v>
      </c>
      <c r="V20" s="5">
        <f t="shared" si="6"/>
        <v>1.2945168448660904E-2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3.225806451612903</v>
      </c>
      <c r="AU20" s="13">
        <v>3.2258064516129031E-2</v>
      </c>
      <c r="AV20" s="13">
        <v>0</v>
      </c>
      <c r="AW20" s="13">
        <v>0.01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3.3215132419077231</v>
      </c>
      <c r="BI20" s="13">
        <f t="shared" si="13"/>
        <v>3.1614013658319916E-2</v>
      </c>
      <c r="BJ20" s="13">
        <f t="shared" si="14"/>
        <v>5.5938037865748693E-4</v>
      </c>
      <c r="BK20" s="13">
        <f t="shared" si="15"/>
        <v>9.6172204505709305E-3</v>
      </c>
      <c r="BL20" s="55" cm="1">
        <f t="array" ref="BL20:BQ20">_xlfn.XLOOKUP(CR20,Receiving[Player Name],Receiving[[Rep Conv %]:[Yards per Target]],{0,0,0,0,0,0})</f>
        <v>0.8</v>
      </c>
      <c r="BM20" s="13">
        <v>2.5</v>
      </c>
      <c r="BN20" s="13">
        <v>0</v>
      </c>
      <c r="BO20" s="13">
        <v>0.125</v>
      </c>
      <c r="BP20" s="13">
        <v>0</v>
      </c>
      <c r="BQ20" s="13">
        <v>2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0.79582938388625601</v>
      </c>
      <c r="CG20" s="13">
        <f>IF($CE20=1,BT20,BZ20*BM20+(1-BZ20)*BT20)</f>
        <v>2.9798749999999998</v>
      </c>
      <c r="CH20" s="13">
        <f>IF($CE20=1,BU20,CA20*BN20+(1-CA20)*BU20)</f>
        <v>2.9383886255924165E-3</v>
      </c>
      <c r="CI20" s="13">
        <f>IF($CE20=1,BV20,CB20*BO20+(1-CB20)*BV20)</f>
        <v>0.11275</v>
      </c>
      <c r="CJ20" s="13">
        <f>IF($CE20=1,BW20,CC20*BP20+(1-CC20)*BW20)</f>
        <v>5.3091282753896208E-4</v>
      </c>
      <c r="CK20" s="13">
        <f>IF($CE20=1,BX20,CD20*BQ20+(1-CD20)*BX20)</f>
        <v>1.931875</v>
      </c>
      <c r="CL20" s="56">
        <f>V20*$CS$3</f>
        <v>7.4178861132814893</v>
      </c>
      <c r="CM20" s="10">
        <f t="shared" si="17"/>
        <v>5.9033717352712216</v>
      </c>
      <c r="CN20" s="5">
        <f t="shared" si="18"/>
        <v>1.5273472148543738E-2</v>
      </c>
      <c r="CO20" s="19">
        <f t="shared" si="19"/>
        <v>5.5758817830840472</v>
      </c>
      <c r="CP20" s="65"/>
      <c r="CR20" t="str">
        <v>J.J. Taylor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10.509041638528011</v>
      </c>
      <c r="DB20" s="5">
        <f t="shared" si="23"/>
        <v>2.5504469485920545E-2</v>
      </c>
      <c r="DC20" s="77">
        <f t="shared" si="5"/>
        <v>3.3215132419077231</v>
      </c>
      <c r="DD20" s="10">
        <f>DC20*DA20</f>
        <v>34.905920962130423</v>
      </c>
      <c r="DE20" s="22">
        <f>AX20*DD20</f>
        <v>0.254630834673509</v>
      </c>
      <c r="DF20" s="19">
        <f>DA20*BJ20</f>
        <v>5.8785516910870956E-3</v>
      </c>
      <c r="DG20" s="13" t="str">
        <f>""</f>
        <v/>
      </c>
      <c r="DH20" s="20">
        <f>V20*$CS$3</f>
        <v>7.4178861132814893</v>
      </c>
      <c r="DI20" s="5">
        <f t="shared" si="24"/>
        <v>1.2945168448660904E-2</v>
      </c>
      <c r="DJ20" s="20">
        <f>CO20</f>
        <v>5.5758817830840472</v>
      </c>
      <c r="DK20" s="77">
        <v>1.931875</v>
      </c>
      <c r="DL20" s="77">
        <f>BO20</f>
        <v>0.125</v>
      </c>
      <c r="DM20" s="10">
        <f>DK20*DH20</f>
        <v>14.330428735095678</v>
      </c>
      <c r="DN20" s="19">
        <f>BR20*DM20</f>
        <v>7.4429524071677675E-2</v>
      </c>
      <c r="DO20" s="19">
        <f>DL20*DJ20</f>
        <v>0.69698522288550591</v>
      </c>
      <c r="DP20" s="13" t="str">
        <f>""</f>
        <v/>
      </c>
      <c r="DQ20" s="10">
        <f>CW20*(1/25)+CX20*4-CY20</f>
        <v>0</v>
      </c>
      <c r="DR20" s="10">
        <f>DN20*6+DM20*0.1+DJ20*1-DO20*2</f>
        <v>6.0615313552526695</v>
      </c>
      <c r="DS20" s="10">
        <f>DD20*0.1+DE20*6-DF20*2</f>
        <v>5.0066200008719219</v>
      </c>
      <c r="DT20" s="33">
        <f t="shared" si="25"/>
        <v>11.068151356124591</v>
      </c>
      <c r="DZ20" t="str">
        <v>HOU</v>
      </c>
      <c r="EA20" t="str">
        <v>Houston Texans</v>
      </c>
      <c r="EB20" t="s">
        <v>349</v>
      </c>
      <c r="EC20" t="str">
        <v>J.J. Taylor</v>
      </c>
      <c r="ED20" s="10">
        <v>11.068151356124591</v>
      </c>
      <c r="EE20">
        <v>0</v>
      </c>
      <c r="EF20">
        <v>0</v>
      </c>
      <c r="EG20">
        <v>0.254630834673509</v>
      </c>
      <c r="EH20">
        <v>34.905920962130423</v>
      </c>
      <c r="EI20">
        <v>7.4429524071677675E-2</v>
      </c>
      <c r="EJ20">
        <v>14.330428735095678</v>
      </c>
      <c r="EK20">
        <v>0</v>
      </c>
      <c r="EL20">
        <v>0.70286377457659299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9.6168696469282038E-3</v>
      </c>
      <c r="V21" s="5">
        <f t="shared" si="6"/>
        <v>6.2419457114712921E-3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3.5767817619839084</v>
      </c>
      <c r="CM21" s="10">
        <f t="shared" si="17"/>
        <v>2.6558749356409677</v>
      </c>
      <c r="CN21" s="5">
        <f t="shared" si="18"/>
        <v>6.8714005620152665E-3</v>
      </c>
      <c r="CO21" s="19">
        <f t="shared" si="19"/>
        <v>2.5085400913025202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3.9626028531060404</v>
      </c>
      <c r="DB21" s="5">
        <f t="shared" si="23"/>
        <v>9.6168696469282073E-3</v>
      </c>
      <c r="DC21" s="77">
        <f t="shared" si="5"/>
        <v>3.481420313790256</v>
      </c>
      <c r="DD21" s="10">
        <f>DC21*DA21</f>
        <v>13.795486068286595</v>
      </c>
      <c r="DE21" s="22">
        <f>AX21*DD21</f>
        <v>0.10063496494206768</v>
      </c>
      <c r="DF21" s="19">
        <f>DA21*BJ21</f>
        <v>2.2905218804081157E-2</v>
      </c>
      <c r="DG21" s="13" t="str">
        <f>""</f>
        <v/>
      </c>
      <c r="DH21" s="20">
        <f>V21*$CS$3</f>
        <v>3.5767817619839084</v>
      </c>
      <c r="DI21" s="5">
        <f t="shared" si="24"/>
        <v>6.2419457114712921E-3</v>
      </c>
      <c r="DJ21" s="20">
        <f>CO21</f>
        <v>2.5085400913025202</v>
      </c>
      <c r="DK21" s="77">
        <v>1.3467432950191571</v>
      </c>
      <c r="DL21" s="77">
        <f>BO21</f>
        <v>0</v>
      </c>
      <c r="DM21" s="10">
        <f>DK21*DH21</f>
        <v>4.8170068556986356</v>
      </c>
      <c r="DN21" s="19">
        <f>BR21*DM21</f>
        <v>2.5018618378221485E-2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3.1403524871417128</v>
      </c>
      <c r="DS21" s="10">
        <f>DD21*0.1+DE21*6-DF21*2</f>
        <v>1.9375479588729034</v>
      </c>
      <c r="DT21" s="33">
        <f t="shared" si="25"/>
        <v>5.077900446014616</v>
      </c>
      <c r="DZ21" t="str">
        <v>HOU</v>
      </c>
      <c r="EA21" t="str">
        <v>Houston Texans</v>
      </c>
      <c r="EB21" t="s">
        <v>349</v>
      </c>
      <c r="EC21" t="str">
        <v>All Other</v>
      </c>
      <c r="ED21" s="10">
        <v>5.077900446014616</v>
      </c>
      <c r="EE21">
        <v>0</v>
      </c>
      <c r="EF21">
        <v>0</v>
      </c>
      <c r="EG21">
        <v>0.10063496494206768</v>
      </c>
      <c r="EH21">
        <v>13.795486068286595</v>
      </c>
      <c r="EI21">
        <v>2.5018618378221485E-2</v>
      </c>
      <c r="EJ21">
        <v>4.8170068556986356</v>
      </c>
      <c r="EK21">
        <v>0</v>
      </c>
      <c r="EL21">
        <v>2.2905218804081157E-2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HOU</v>
      </c>
      <c r="EA22" t="str">
        <v>Houston Texans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HOU</v>
      </c>
      <c r="EA23" t="str">
        <v>Houston Texans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6.2656641604010022E-4</v>
      </c>
      <c r="H24" s="5">
        <v>0.18336652576007997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1.595714631980937E-3</v>
      </c>
      <c r="R24" s="5">
        <f t="shared" si="1"/>
        <v>0.18844794227484568</v>
      </c>
      <c r="S24" s="5"/>
      <c r="T24" s="5">
        <f t="shared" si="6"/>
        <v>5.0376304529808773E-5</v>
      </c>
      <c r="U24" s="5">
        <f t="shared" si="6"/>
        <v>1.1715901268584757E-3</v>
      </c>
      <c r="V24" s="5">
        <f t="shared" si="6"/>
        <v>0.17523584999427086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5.5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5.5132333767926989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0.65667574931880113</v>
      </c>
      <c r="BM24" s="13">
        <v>14.925311203319502</v>
      </c>
      <c r="BN24" s="13">
        <v>5.4495912806539509E-2</v>
      </c>
      <c r="BO24" s="13">
        <v>0</v>
      </c>
      <c r="BP24" s="13">
        <v>5.5601890464275789E-3</v>
      </c>
      <c r="BQ24" s="13">
        <v>9.80108991825613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0.65690401088978623</v>
      </c>
      <c r="CG24" s="13">
        <f>IF($CE24=1,BT24,BZ24*BM24+(1-BZ24)*BT24)</f>
        <v>14.693862120851181</v>
      </c>
      <c r="CH24" s="13">
        <f>IF($CE24=1,BU24,CA24*BN24+(1-CA24)*BU24)</f>
        <v>5.4183498867535748E-2</v>
      </c>
      <c r="CI24" s="13">
        <f>IF($CE24=1,BV24,CB24*BO24+(1-CB24)*BV24)</f>
        <v>5.617977528089886E-4</v>
      </c>
      <c r="CJ24" s="13">
        <f>IF($CE24=1,BW24,CC24*BP24+(1-CC24)*BW24)</f>
        <v>5.6223619460139124E-3</v>
      </c>
      <c r="CK24" s="13">
        <f>IF($CE24=1,BX24,CD24*BQ24+(1-CD24)*BX24)</f>
        <v>8.9727355824255906</v>
      </c>
      <c r="CL24" s="56">
        <f>V24*$CS$3</f>
        <v>100.41426524318766</v>
      </c>
      <c r="CM24" s="10">
        <f t="shared" si="17"/>
        <v>65.962533588800824</v>
      </c>
      <c r="CN24" s="5">
        <f t="shared" si="18"/>
        <v>0.17066127033750877</v>
      </c>
      <c r="CO24" s="19">
        <f t="shared" si="19"/>
        <v>62.303257510678527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Nico Collins</v>
      </c>
      <c r="CS24" s="10">
        <f>T24*$CS$3</f>
        <v>2.886680782039289E-2</v>
      </c>
      <c r="CT24" s="18">
        <f>AO24</f>
        <v>0.57777777777777783</v>
      </c>
      <c r="CU24" s="20">
        <f t="shared" si="20"/>
        <v>1.6678600074004783E-2</v>
      </c>
      <c r="CV24" s="21">
        <f t="shared" si="21"/>
        <v>11.911111111111111</v>
      </c>
      <c r="CW24" s="10">
        <f t="shared" si="22"/>
        <v>0.3438357553717909</v>
      </c>
      <c r="CX24" s="10">
        <f>CS24*AC24</f>
        <v>4.2590372194022293E-3</v>
      </c>
      <c r="CY24" s="19">
        <f>AA24*CS24</f>
        <v>0</v>
      </c>
      <c r="CZ24" s="13" t="str">
        <f>""</f>
        <v/>
      </c>
      <c r="DA24" s="10">
        <f>$CS$4*U24</f>
        <v>0.48275026591872061</v>
      </c>
      <c r="DB24" s="5">
        <f t="shared" si="23"/>
        <v>1.1715901268584759E-3</v>
      </c>
      <c r="DC24" s="77">
        <f t="shared" si="5"/>
        <v>5.5132333767926989</v>
      </c>
      <c r="DD24" s="10">
        <f>DC24*DA24</f>
        <v>2.6615148787186413</v>
      </c>
      <c r="DE24" s="22">
        <f>AX24*DD24</f>
        <v>2.0549834112708273E-2</v>
      </c>
      <c r="DF24" s="19">
        <f>DA24*BJ24</f>
        <v>4.4058042521917122E-4</v>
      </c>
      <c r="DG24" s="13" t="str">
        <f>""</f>
        <v/>
      </c>
      <c r="DH24" s="20">
        <f>V24*$CS$3</f>
        <v>100.41426524318766</v>
      </c>
      <c r="DI24" s="5">
        <f t="shared" si="24"/>
        <v>0.17523584999427086</v>
      </c>
      <c r="DJ24" s="20">
        <f>CO24</f>
        <v>62.303257510678527</v>
      </c>
      <c r="DK24" s="77">
        <v>8.9727355824255906</v>
      </c>
      <c r="DL24" s="77">
        <f>BO24</f>
        <v>0</v>
      </c>
      <c r="DM24" s="10">
        <f>DK24*DH24</f>
        <v>900.99065073067118</v>
      </c>
      <c r="DN24" s="19">
        <f>BR24*DM24</f>
        <v>5.4794056393014472</v>
      </c>
      <c r="DO24" s="19">
        <f>DL24*DJ24</f>
        <v>0</v>
      </c>
      <c r="DP24" s="13" t="str">
        <f>""</f>
        <v/>
      </c>
      <c r="DQ24" s="10">
        <f>CW24*(1/25)+CX24*4-CY24</f>
        <v>3.0789579092480555E-2</v>
      </c>
      <c r="DR24" s="10">
        <f>DN24*6+DM24*0.1+DJ24*1-DO24*2</f>
        <v>185.27875641955433</v>
      </c>
      <c r="DS24" s="10">
        <f>DD24*0.1+DE24*6-DF24*2</f>
        <v>0.38856933169767549</v>
      </c>
      <c r="DT24" s="33">
        <f t="shared" si="25"/>
        <v>185.69811533034448</v>
      </c>
      <c r="DZ24" t="str">
        <v>HOU</v>
      </c>
      <c r="EA24" t="str">
        <v>Houston Texans</v>
      </c>
      <c r="EB24" t="s">
        <v>350</v>
      </c>
      <c r="EC24" t="str">
        <v>Nico Collins</v>
      </c>
      <c r="ED24" s="10">
        <v>185.69811533034448</v>
      </c>
      <c r="EE24">
        <v>4.2590372194022293E-3</v>
      </c>
      <c r="EF24">
        <v>0.3438357553717909</v>
      </c>
      <c r="EG24">
        <v>2.0549834112708273E-2</v>
      </c>
      <c r="EH24">
        <v>2.6615148787186413</v>
      </c>
      <c r="EI24">
        <v>5.4794056393014472</v>
      </c>
      <c r="EJ24">
        <v>900.99065073067118</v>
      </c>
      <c r="EK24">
        <v>0</v>
      </c>
      <c r="EL24">
        <v>4.4058042521917122E-4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1.3526877163240799E-3</v>
      </c>
      <c r="G25" s="5">
        <v>4.3416251445767863E-3</v>
      </c>
      <c r="H25" s="5">
        <v>0.17297760507446547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1.2398000182119774E-3</v>
      </c>
      <c r="Q25" s="5">
        <f t="shared" si="1"/>
        <v>4.4926453068231597E-3</v>
      </c>
      <c r="R25" s="5">
        <f t="shared" si="1"/>
        <v>0.17145934068797386</v>
      </c>
      <c r="S25" s="5"/>
      <c r="T25" s="5">
        <f t="shared" si="6"/>
        <v>1.3218614543164665E-3</v>
      </c>
      <c r="U25" s="5">
        <f t="shared" si="6"/>
        <v>3.2985464815954396E-3</v>
      </c>
      <c r="V25" s="5">
        <f t="shared" si="6"/>
        <v>0.15943831990000421</v>
      </c>
      <c r="X25" s="5" cm="1">
        <f t="array" ref="X25:AB25">_xlfn.XLOOKUP(CR25,passingRates[Player Name],passingRates[[Comp. %]:[Yds per Att]],{0,0,0,0,0})</f>
        <v>0.5</v>
      </c>
      <c r="Y25" s="13">
        <v>16</v>
      </c>
      <c r="Z25" s="13">
        <v>0</v>
      </c>
      <c r="AA25" s="13">
        <v>0</v>
      </c>
      <c r="AB25" s="13">
        <v>8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0</v>
      </c>
      <c r="AO25" s="53">
        <f t="shared" si="9"/>
        <v>0.49</v>
      </c>
      <c r="AP25" s="52">
        <f>IF($AN25,AE25,Y25*AJ25+(1-AJ25)*AE25)</f>
        <v>15.875</v>
      </c>
      <c r="AQ25" s="52">
        <f>IF($AN25,AF25,Z25*AK25+(1-AK25)*AF25)</f>
        <v>4.9999999999999989E-2</v>
      </c>
      <c r="AR25" s="52">
        <f>IF($AN25,AG25,AA25*AL25+(1-AL25)*AG25)</f>
        <v>9.9999999999999985E-3</v>
      </c>
      <c r="AS25" s="52">
        <f>IF($AN25,AH25,AB25*AM25+(1-AM25)*AH25)</f>
        <v>7.79</v>
      </c>
      <c r="AT25" s="56" cm="1">
        <f t="array" ref="AT25:AW25">_xlfn.XLOOKUP(CR25,rushingRates[player_display_name],rushingRates[[Yards per Carry]:[TD per Yard]],{0,0,0,0})</f>
        <v>4.9000000000000004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4.9860919540229887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0.64609053497942381</v>
      </c>
      <c r="BM25" s="13">
        <v>12.923566878980891</v>
      </c>
      <c r="BN25" s="13">
        <v>5.1440329218106998E-2</v>
      </c>
      <c r="BO25" s="13">
        <v>6.369426751592357E-3</v>
      </c>
      <c r="BP25" s="13">
        <v>6.160670280926565E-3</v>
      </c>
      <c r="BQ25" s="13">
        <v>8.3497942386831276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0.64583009290618232</v>
      </c>
      <c r="CG25" s="13">
        <f>IF($CE25=1,BT25,BZ25*BM25+(1-BZ25)*BT25)</f>
        <v>12.92597042500093</v>
      </c>
      <c r="CH25" s="13">
        <f>IF($CE25=1,BU25,CA25*BN25+(1-CA25)*BU25)</f>
        <v>5.1481815977187394E-2</v>
      </c>
      <c r="CI25" s="13">
        <f>IF($CE25=1,BV25,CB25*BO25+(1-CB25)*BV25)</f>
        <v>6.2354080530413088E-3</v>
      </c>
      <c r="CJ25" s="13">
        <f>IF($CE25=1,BW25,CC25*BP25+(1-CC25)*BW25)</f>
        <v>6.1669948988746304E-3</v>
      </c>
      <c r="CK25" s="13">
        <f>IF($CE25=1,BX25,CD25*BQ25+(1-CD25)*BX25)</f>
        <v>7.6702183235867452</v>
      </c>
      <c r="CL25" s="56">
        <f>V25*$CS$3</f>
        <v>91.361908792582412</v>
      </c>
      <c r="CM25" s="10">
        <f t="shared" si="17"/>
        <v>59.004270043599654</v>
      </c>
      <c r="CN25" s="5">
        <f t="shared" si="18"/>
        <v>0.15265853406649288</v>
      </c>
      <c r="CO25" s="19">
        <f t="shared" si="19"/>
        <v>55.731004113222021</v>
      </c>
      <c r="CP25" s="65"/>
      <c r="CR25" t="str">
        <v>Christian Kirk</v>
      </c>
      <c r="CS25" s="10">
        <f>T25*$CS$3</f>
        <v>0.75745771594578981</v>
      </c>
      <c r="CT25" s="18">
        <f>AO25</f>
        <v>0.49</v>
      </c>
      <c r="CU25" s="20">
        <f t="shared" si="20"/>
        <v>0.37115428081343699</v>
      </c>
      <c r="CV25" s="21">
        <f t="shared" si="21"/>
        <v>7.79</v>
      </c>
      <c r="CW25" s="10">
        <f t="shared" si="22"/>
        <v>5.9005956072177028</v>
      </c>
      <c r="CX25" s="10">
        <f>CS25*AC25</f>
        <v>0.11175605645101817</v>
      </c>
      <c r="CY25" s="19">
        <f>AA25*CS25</f>
        <v>0</v>
      </c>
      <c r="CZ25" s="13" t="str">
        <f>""</f>
        <v/>
      </c>
      <c r="DA25" s="10">
        <f>$CS$4*U25</f>
        <v>1.3591563761341021</v>
      </c>
      <c r="DB25" s="5">
        <f t="shared" si="23"/>
        <v>3.2985464815954405E-3</v>
      </c>
      <c r="DC25" s="77">
        <f t="shared" si="5"/>
        <v>4.9860919540229887</v>
      </c>
      <c r="DD25" s="10">
        <f>DC25*DA25</f>
        <v>6.7768786713012892</v>
      </c>
      <c r="DE25" s="22">
        <f>AX25*DD25</f>
        <v>5.2324987401250009E-2</v>
      </c>
      <c r="DF25" s="19">
        <f>DA25*BJ25</f>
        <v>6.2489948328004678E-4</v>
      </c>
      <c r="DG25" s="13" t="str">
        <f>""</f>
        <v/>
      </c>
      <c r="DH25" s="20">
        <f>V25*$CS$3</f>
        <v>91.361908792582412</v>
      </c>
      <c r="DI25" s="5">
        <f t="shared" si="24"/>
        <v>0.15943831990000421</v>
      </c>
      <c r="DJ25" s="20">
        <f>CO25</f>
        <v>55.731004113222021</v>
      </c>
      <c r="DK25" s="77">
        <v>7.6702183235867452</v>
      </c>
      <c r="DL25" s="77">
        <f>BO25</f>
        <v>6.369426751592357E-3</v>
      </c>
      <c r="DM25" s="10">
        <f>DK25*DH25</f>
        <v>700.76578689872656</v>
      </c>
      <c r="DN25" s="19">
        <f>BR25*DM25</f>
        <v>4.2617312415489268</v>
      </c>
      <c r="DO25" s="19">
        <f>DL25*DJ25</f>
        <v>0.35497454849186</v>
      </c>
      <c r="DP25" s="13" t="str">
        <f>""</f>
        <v/>
      </c>
      <c r="DQ25" s="10">
        <f>CW25*(1/25)+CX25*4-CY25</f>
        <v>0.6830480500927808</v>
      </c>
      <c r="DR25" s="10">
        <f>DN25*6+DM25*0.1+DJ25*1-DO25*2</f>
        <v>150.66802115540455</v>
      </c>
      <c r="DS25" s="10">
        <f>DD25*0.1+DE25*6-DF25*2</f>
        <v>0.99038799257106891</v>
      </c>
      <c r="DT25" s="33">
        <f t="shared" si="25"/>
        <v>152.34145719806841</v>
      </c>
      <c r="DZ25" t="str">
        <v>HOU</v>
      </c>
      <c r="EA25" t="str">
        <v>Houston Texans</v>
      </c>
      <c r="EB25" t="s">
        <v>350</v>
      </c>
      <c r="EC25" t="str">
        <v>Christian Kirk</v>
      </c>
      <c r="ED25" s="10">
        <v>152.34145719806841</v>
      </c>
      <c r="EE25">
        <v>0.11175605645101817</v>
      </c>
      <c r="EF25">
        <v>5.9005956072177028</v>
      </c>
      <c r="EG25">
        <v>5.2324987401250009E-2</v>
      </c>
      <c r="EH25">
        <v>6.7768786713012892</v>
      </c>
      <c r="EI25">
        <v>4.2617312415489268</v>
      </c>
      <c r="EJ25">
        <v>700.76578689872656</v>
      </c>
      <c r="EK25">
        <v>0</v>
      </c>
      <c r="EL25">
        <v>0.35559944797514004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2.1430479752681194E-2</v>
      </c>
      <c r="H26" s="5">
        <v>0.17358263222424217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1.9760958908906931E-2</v>
      </c>
      <c r="R26" s="5">
        <f t="shared" si="1"/>
        <v>0.16673690754796783</v>
      </c>
      <c r="S26" s="5"/>
      <c r="T26" s="5">
        <f t="shared" si="6"/>
        <v>2.3862460040435735E-5</v>
      </c>
      <c r="U26" s="5">
        <f t="shared" si="6"/>
        <v>1.450869967031046E-2</v>
      </c>
      <c r="V26" s="5">
        <f t="shared" si="6"/>
        <v>0.15504697672405629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4.7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4.8297159090909094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0.62820512820512819</v>
      </c>
      <c r="BM26" s="13">
        <v>14.040816326530612</v>
      </c>
      <c r="BN26" s="13">
        <v>6.4102564102564097E-2</v>
      </c>
      <c r="BO26" s="13">
        <v>0</v>
      </c>
      <c r="BP26" s="13">
        <v>7.2674418604651162E-3</v>
      </c>
      <c r="BQ26" s="13">
        <v>8.8205128205128212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0.62794674823594843</v>
      </c>
      <c r="CG26" s="13">
        <f>IF($CE26=1,BT26,BZ26*BM26+(1-BZ26)*BT26)</f>
        <v>13.880017467442014</v>
      </c>
      <c r="CH26" s="13">
        <f>IF($CE26=1,BU26,CA26*BN26+(1-CA26)*BU26)</f>
        <v>6.2301435573012612E-2</v>
      </c>
      <c r="CI26" s="13">
        <f>IF($CE26=1,BV26,CB26*BO26+(1-CB26)*BV26)</f>
        <v>4.6948356807511736E-4</v>
      </c>
      <c r="CJ26" s="13">
        <f>IF($CE26=1,BW26,CC26*BP26+(1-CC26)*BW26)</f>
        <v>7.1332644471082483E-3</v>
      </c>
      <c r="CK26" s="13">
        <f>IF($CE26=1,BX26,CD26*BQ26+(1-CD26)*BX26)</f>
        <v>8.098302636330807</v>
      </c>
      <c r="CL26" s="56">
        <f>V26*$CS$3</f>
        <v>88.845565827042464</v>
      </c>
      <c r="CM26" s="10">
        <f t="shared" si="17"/>
        <v>55.790284156274218</v>
      </c>
      <c r="CN26" s="5">
        <f t="shared" si="18"/>
        <v>0.14434316343811376</v>
      </c>
      <c r="CO26" s="19">
        <f t="shared" si="19"/>
        <v>52.6953143135852</v>
      </c>
      <c r="CP26" s="65"/>
      <c r="CR26" t="str">
        <v>Tank Dell</v>
      </c>
      <c r="CS26" s="10">
        <f>T26*$CS$3</f>
        <v>1.3673751072817686E-2</v>
      </c>
      <c r="CT26" s="18">
        <f>AO26</f>
        <v>0.45833333333333337</v>
      </c>
      <c r="CU26" s="20">
        <f t="shared" si="20"/>
        <v>6.267135908374773E-3</v>
      </c>
      <c r="CV26" s="21">
        <f t="shared" si="21"/>
        <v>10.541666666666668</v>
      </c>
      <c r="CW26" s="10">
        <f t="shared" si="22"/>
        <v>0.1441441258926198</v>
      </c>
      <c r="CX26" s="10">
        <f>CS26*AC26</f>
        <v>2.0174386828747406E-3</v>
      </c>
      <c r="CY26" s="19">
        <f>AA26*CS26</f>
        <v>0</v>
      </c>
      <c r="CZ26" s="13" t="str">
        <f>""</f>
        <v/>
      </c>
      <c r="DA26" s="10">
        <f>$CS$4*U26</f>
        <v>5.9782670265053364</v>
      </c>
      <c r="DB26" s="5">
        <f t="shared" si="23"/>
        <v>1.4508699670310465E-2</v>
      </c>
      <c r="DC26" s="77">
        <f t="shared" si="5"/>
        <v>4.8297159090909094</v>
      </c>
      <c r="DD26" s="10">
        <f>DC26*DA26</f>
        <v>28.873331366706427</v>
      </c>
      <c r="DE26" s="22">
        <f>AX26*DD26</f>
        <v>0.2229340044691886</v>
      </c>
      <c r="DF26" s="19">
        <f>DA26*BJ26</f>
        <v>1.6983713143481065E-3</v>
      </c>
      <c r="DG26" s="13" t="str">
        <f>""</f>
        <v/>
      </c>
      <c r="DH26" s="20">
        <f>V26*$CS$3</f>
        <v>88.845565827042464</v>
      </c>
      <c r="DI26" s="5">
        <f t="shared" si="24"/>
        <v>0.15504697672405629</v>
      </c>
      <c r="DJ26" s="20">
        <f>CO26</f>
        <v>52.6953143135852</v>
      </c>
      <c r="DK26" s="77">
        <v>8.098302636330807</v>
      </c>
      <c r="DL26" s="77">
        <f>BO26</f>
        <v>0</v>
      </c>
      <c r="DM26" s="10">
        <f>DK26*DH26</f>
        <v>719.49827996344027</v>
      </c>
      <c r="DN26" s="19">
        <f>BR26*DM26</f>
        <v>4.3756535425780525</v>
      </c>
      <c r="DO26" s="19">
        <f>DL26*DJ26</f>
        <v>0</v>
      </c>
      <c r="DP26" s="13" t="str">
        <f>""</f>
        <v/>
      </c>
      <c r="DQ26" s="10">
        <f>CW26*(1/25)+CX26*4-CY26</f>
        <v>1.3835519767203753E-2</v>
      </c>
      <c r="DR26" s="10">
        <f>DN26*6+DM26*0.1+DJ26*1-DO26*2</f>
        <v>150.89906356539754</v>
      </c>
      <c r="DS26" s="10">
        <f>DD26*0.1+DE26*6-DF26*2</f>
        <v>4.221540420857079</v>
      </c>
      <c r="DT26" s="33">
        <f t="shared" si="25"/>
        <v>155.13443950602183</v>
      </c>
      <c r="DZ26" t="str">
        <v>HOU</v>
      </c>
      <c r="EA26" t="str">
        <v>Houston Texans</v>
      </c>
      <c r="EB26" t="s">
        <v>350</v>
      </c>
      <c r="EC26" t="str">
        <v>Tank Dell</v>
      </c>
      <c r="ED26" s="10">
        <v>155.13443950602183</v>
      </c>
      <c r="EE26">
        <v>2.0174386828747406E-3</v>
      </c>
      <c r="EF26">
        <v>0.1441441258926198</v>
      </c>
      <c r="EG26">
        <v>0.2229340044691886</v>
      </c>
      <c r="EH26">
        <v>28.873331366706427</v>
      </c>
      <c r="EI26">
        <v>4.3756535425780525</v>
      </c>
      <c r="EJ26">
        <v>719.49827996344027</v>
      </c>
      <c r="EK26">
        <v>0</v>
      </c>
      <c r="EL26">
        <v>1.6983713143481065E-3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1.9885383367029784E-4</v>
      </c>
      <c r="U27" s="5">
        <f t="shared" si="6"/>
        <v>2.9828376963309819E-3</v>
      </c>
      <c r="V27" s="5">
        <f t="shared" si="6"/>
        <v>5.5934170969877461E-2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0.63829787234042556</v>
      </c>
      <c r="BM27" s="13">
        <v>10.566666666666666</v>
      </c>
      <c r="BN27" s="13">
        <v>2.1276595744680851E-2</v>
      </c>
      <c r="BO27" s="13">
        <v>3.3333333333333333E-2</v>
      </c>
      <c r="BP27" s="13">
        <v>3.1545741324921135E-3</v>
      </c>
      <c r="BQ27" s="13">
        <v>6.7446808510638299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0.63557371195732082</v>
      </c>
      <c r="CG27" s="13">
        <f>IF($CE27=1,BT27,BZ27*BM27+(1-BZ27)*BT27)</f>
        <v>10.73281098546042</v>
      </c>
      <c r="CH27" s="13">
        <f>IF($CE27=1,BU27,CA27*BN27+(1-CA27)*BU27)</f>
        <v>2.359118691058789E-2</v>
      </c>
      <c r="CI27" s="13">
        <f>IF($CE27=1,BV27,CB27*BO27+(1-CB27)*BV27)</f>
        <v>3.0678513731825525E-2</v>
      </c>
      <c r="CJ27" s="13">
        <f>IF($CE27=1,BW27,CC27*BP27+(1-CC27)*BW27)</f>
        <v>3.4336313310909176E-3</v>
      </c>
      <c r="CK27" s="13">
        <f>IF($CE27=1,BX27,CD27*BQ27+(1-CD27)*BX27)</f>
        <v>6.2338638160382231</v>
      </c>
      <c r="CL27" s="56">
        <f>V27*$CS$3</f>
        <v>32.051596063880254</v>
      </c>
      <c r="CM27" s="10">
        <f t="shared" si="17"/>
        <v>20.371151884477026</v>
      </c>
      <c r="CN27" s="5">
        <f t="shared" si="18"/>
        <v>5.2705171704220885E-2</v>
      </c>
      <c r="CO27" s="19">
        <f t="shared" si="19"/>
        <v>19.241060835528614</v>
      </c>
      <c r="CP27" s="65"/>
      <c r="CR27" t="str">
        <v>John Metchie</v>
      </c>
      <c r="CS27" s="10">
        <f>T27*$CS$3</f>
        <v>0.11394792560681408</v>
      </c>
      <c r="CT27" s="18">
        <f>AO27</f>
        <v>0.58823529411764708</v>
      </c>
      <c r="CU27" s="20">
        <f t="shared" si="20"/>
        <v>6.7028191533420045E-2</v>
      </c>
      <c r="CV27" s="21">
        <f t="shared" si="21"/>
        <v>7.2352941176470598</v>
      </c>
      <c r="CW27" s="10">
        <f t="shared" si="22"/>
        <v>0.82444675586106664</v>
      </c>
      <c r="CX27" s="10">
        <f>CS27*AC27</f>
        <v>1.6811989023956173E-2</v>
      </c>
      <c r="CY27" s="19">
        <f>AA27*CS27</f>
        <v>0</v>
      </c>
      <c r="CZ27" s="13" t="str">
        <f>""</f>
        <v/>
      </c>
      <c r="DA27" s="10">
        <f>$CS$4*U27</f>
        <v>1.2290694997211331</v>
      </c>
      <c r="DB27" s="5">
        <f t="shared" si="23"/>
        <v>2.9828376963309828E-3</v>
      </c>
      <c r="DC27" s="77">
        <f t="shared" si="5"/>
        <v>5.8245033112582787</v>
      </c>
      <c r="DD27" s="10">
        <f>DC27*DA27</f>
        <v>7.158719370892296</v>
      </c>
      <c r="DE27" s="22">
        <f>AX27*DD27</f>
        <v>5.5273219288592836E-2</v>
      </c>
      <c r="DF27" s="19">
        <f>DA27*BJ27</f>
        <v>8.139533110735982E-3</v>
      </c>
      <c r="DG27" s="13" t="str">
        <f>""</f>
        <v/>
      </c>
      <c r="DH27" s="20">
        <f>V27*$CS$3</f>
        <v>32.051596063880254</v>
      </c>
      <c r="DI27" s="5">
        <f t="shared" si="24"/>
        <v>5.5934170969877468E-2</v>
      </c>
      <c r="DJ27" s="20">
        <f>CO27</f>
        <v>19.241060835528614</v>
      </c>
      <c r="DK27" s="77">
        <v>6.2338638160382231</v>
      </c>
      <c r="DL27" s="77">
        <f>BO27</f>
        <v>3.3333333333333333E-2</v>
      </c>
      <c r="DM27" s="10">
        <f>DK27*DH27</f>
        <v>199.80528494889626</v>
      </c>
      <c r="DN27" s="19">
        <f>BR27*DM27</f>
        <v>1.2151227143404424</v>
      </c>
      <c r="DO27" s="19">
        <f>DL27*DJ27</f>
        <v>0.64136869451762046</v>
      </c>
      <c r="DP27" s="13" t="str">
        <f>""</f>
        <v/>
      </c>
      <c r="DQ27" s="10">
        <f>CW27*(1/25)+CX27*4-CY27</f>
        <v>0.10022582633026736</v>
      </c>
      <c r="DR27" s="10">
        <f>DN27*6+DM27*0.1+DJ27*1-DO27*2</f>
        <v>45.229588227425658</v>
      </c>
      <c r="DS27" s="10">
        <f>DD27*0.1+DE27*6-DF27*2</f>
        <v>1.0312321865993146</v>
      </c>
      <c r="DT27" s="33">
        <f t="shared" si="25"/>
        <v>46.361046240355236</v>
      </c>
      <c r="DZ27" t="str">
        <v>HOU</v>
      </c>
      <c r="EA27" t="str">
        <v>Houston Texans</v>
      </c>
      <c r="EB27" t="s">
        <v>350</v>
      </c>
      <c r="EC27" t="str">
        <v>John Metchie</v>
      </c>
      <c r="ED27" s="10">
        <v>46.361046240355236</v>
      </c>
      <c r="EE27">
        <v>1.6811989023956173E-2</v>
      </c>
      <c r="EF27">
        <v>0.82444675586106664</v>
      </c>
      <c r="EG27">
        <v>5.5273219288592836E-2</v>
      </c>
      <c r="EH27">
        <v>7.158719370892296</v>
      </c>
      <c r="EI27">
        <v>1.2151227143404424</v>
      </c>
      <c r="EJ27">
        <v>199.80528494889626</v>
      </c>
      <c r="EK27">
        <v>0</v>
      </c>
      <c r="EL27">
        <v>0.64950822762835647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5.7801471198243907E-5</v>
      </c>
      <c r="U28" s="5">
        <f t="shared" si="6"/>
        <v>1.0596307400356588E-3</v>
      </c>
      <c r="V28" s="5">
        <f t="shared" si="6"/>
        <v>1.7359427269795103E-2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9.9473602827048246</v>
      </c>
      <c r="CM28" s="10">
        <f t="shared" si="17"/>
        <v>5.7315835478695378</v>
      </c>
      <c r="CN28" s="5">
        <f t="shared" si="18"/>
        <v>1.4829013928158963E-2</v>
      </c>
      <c r="CO28" s="19">
        <f t="shared" si="19"/>
        <v>5.4136235571690108</v>
      </c>
      <c r="CP28" s="65"/>
      <c r="CR28" t="str">
        <v>All Other</v>
      </c>
      <c r="CS28" s="10">
        <f>T28*$CS$3</f>
        <v>3.3121603031210187E-2</v>
      </c>
      <c r="CT28" s="18">
        <f>AO28</f>
        <v>0.375</v>
      </c>
      <c r="CU28" s="20">
        <f t="shared" si="20"/>
        <v>1.242060113670382E-2</v>
      </c>
      <c r="CV28" s="21">
        <f t="shared" si="21"/>
        <v>9.75</v>
      </c>
      <c r="CW28" s="10">
        <f t="shared" si="22"/>
        <v>0.32293562955429933</v>
      </c>
      <c r="CX28" s="10">
        <f>CS28*AC28</f>
        <v>4.8867938898506831E-3</v>
      </c>
      <c r="CY28" s="19">
        <f>AA28*CS28</f>
        <v>0</v>
      </c>
      <c r="CZ28" s="13" t="str">
        <f>""</f>
        <v/>
      </c>
      <c r="DA28" s="10">
        <f>$CS$4*U28</f>
        <v>0.43661772987069314</v>
      </c>
      <c r="DB28" s="5">
        <f t="shared" si="23"/>
        <v>1.059630740035659E-3</v>
      </c>
      <c r="DC28" s="77">
        <f t="shared" si="5"/>
        <v>6.1091954022988508</v>
      </c>
      <c r="DD28" s="10">
        <f>DC28*DA28</f>
        <v>2.6673830278882003</v>
      </c>
      <c r="DE28" s="22">
        <f>AX28*DD28</f>
        <v>2.0595142704798924E-2</v>
      </c>
      <c r="DF28" s="19">
        <f>DA28*BJ28</f>
        <v>2.5092972981074317E-3</v>
      </c>
      <c r="DG28" s="13" t="str">
        <f>""</f>
        <v/>
      </c>
      <c r="DH28" s="20">
        <f>V28*$CS$3</f>
        <v>9.9473602827048246</v>
      </c>
      <c r="DI28" s="5">
        <f t="shared" si="24"/>
        <v>1.7359427269795103E-2</v>
      </c>
      <c r="DJ28" s="20">
        <f>CO28</f>
        <v>5.4136235571690108</v>
      </c>
      <c r="DK28" s="77">
        <v>1.7355343771272975</v>
      </c>
      <c r="DL28" s="77">
        <f>BO28</f>
        <v>0</v>
      </c>
      <c r="DM28" s="10">
        <f>DK28*DH28</f>
        <v>17.263985732304935</v>
      </c>
      <c r="DN28" s="19">
        <f>BR28*DM28</f>
        <v>0.10499152316585872</v>
      </c>
      <c r="DO28" s="19">
        <f>DL28*DJ28</f>
        <v>0</v>
      </c>
      <c r="DP28" s="13" t="str">
        <f>""</f>
        <v/>
      </c>
      <c r="DQ28" s="10">
        <f>CW28*(1/25)+CX28*4-CY28</f>
        <v>3.2464600741574708E-2</v>
      </c>
      <c r="DR28" s="10">
        <f>DN28*6+DM28*0.1+DJ28*1-DO28*2</f>
        <v>7.7699712693946568</v>
      </c>
      <c r="DS28" s="10">
        <f>DD28*0.1+DE28*6-DF28*2</f>
        <v>0.38529056442139875</v>
      </c>
      <c r="DT28" s="33">
        <f t="shared" si="25"/>
        <v>8.1877264345576304</v>
      </c>
      <c r="DZ28" t="str">
        <v>HOU</v>
      </c>
      <c r="EA28" t="str">
        <v>Houston Texans</v>
      </c>
      <c r="EB28" t="s">
        <v>350</v>
      </c>
      <c r="EC28" t="str">
        <v>All Other</v>
      </c>
      <c r="ED28" s="10">
        <v>8.1877264345576304</v>
      </c>
      <c r="EE28">
        <v>4.8867938898506831E-3</v>
      </c>
      <c r="EF28">
        <v>0.32293562955429933</v>
      </c>
      <c r="EG28">
        <v>2.0595142704798924E-2</v>
      </c>
      <c r="EH28">
        <v>2.6673830278882003</v>
      </c>
      <c r="EI28">
        <v>0.10499152316585872</v>
      </c>
      <c r="EJ28">
        <v>17.263985732304935</v>
      </c>
      <c r="EK28">
        <v>0</v>
      </c>
      <c r="EL28">
        <v>2.5092972981074317E-3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HOU</v>
      </c>
      <c r="EA29" t="str">
        <v>Houston Texans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HOU</v>
      </c>
      <c r="EA30" t="str">
        <v>Houston Texans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0.16690692282583375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0.16435329096500453</v>
      </c>
      <c r="S31" s="5"/>
      <c r="T31" s="5">
        <f t="shared" si="6"/>
        <v>5.3027688978746068E-6</v>
      </c>
      <c r="U31" s="5">
        <f t="shared" si="6"/>
        <v>2.0247739329399051E-4</v>
      </c>
      <c r="V31" s="5">
        <f t="shared" si="6"/>
        <v>0.15283047558886842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0.68473895582329314</v>
      </c>
      <c r="BM31" s="13">
        <v>10.392961876832844</v>
      </c>
      <c r="BN31" s="13">
        <v>5.6224899598393573E-2</v>
      </c>
      <c r="BO31" s="13">
        <v>8.7976539589442824E-3</v>
      </c>
      <c r="BP31" s="13">
        <v>7.900677200902935E-3</v>
      </c>
      <c r="BQ31" s="13">
        <v>7.1164658634538149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0.68583831292913588</v>
      </c>
      <c r="CG31" s="13">
        <f>IF($CE31=1,BT31,BZ31*BM31+(1-BZ31)*BT31)</f>
        <v>10.420618116099572</v>
      </c>
      <c r="CH31" s="13">
        <f>IF($CE31=1,BU31,CA31*BN31+(1-CA31)*BU31)</f>
        <v>5.5642732219199381E-2</v>
      </c>
      <c r="CI31" s="13">
        <f>IF($CE31=1,BV31,CB31*BO31+(1-CB31)*BV31)</f>
        <v>8.6061281187127386E-3</v>
      </c>
      <c r="CJ31" s="13">
        <f>IF($CE31=1,BW31,CC31*BP31+(1-CC31)*BW31)</f>
        <v>7.789611348067777E-3</v>
      </c>
      <c r="CK31" s="13">
        <f>IF($CE31=1,BX31,CD31*BQ31+(1-CD31)*BX31)</f>
        <v>6.5485526748384508</v>
      </c>
      <c r="CL31" s="56">
        <f>V31*$CS$3</f>
        <v>87.575458523611928</v>
      </c>
      <c r="CM31" s="10">
        <f t="shared" si="17"/>
        <v>60.062604727829516</v>
      </c>
      <c r="CN31" s="5">
        <f t="shared" si="18"/>
        <v>0.15539670575011633</v>
      </c>
      <c r="CO31" s="19">
        <f t="shared" si="19"/>
        <v>56.730627608206312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Dalton Schultz</v>
      </c>
      <c r="CS31" s="10">
        <f>T31*$CS$3</f>
        <v>3.0386113495150407E-3</v>
      </c>
      <c r="CT31" s="18">
        <f>AO31</f>
        <v>0.52631578947368418</v>
      </c>
      <c r="CU31" s="20">
        <f t="shared" si="20"/>
        <v>1.5992691313237056E-3</v>
      </c>
      <c r="CV31" s="21">
        <f t="shared" si="21"/>
        <v>7.1578947368421053</v>
      </c>
      <c r="CW31" s="10">
        <f t="shared" si="22"/>
        <v>2.1750060186002396E-2</v>
      </c>
      <c r="CX31" s="10">
        <f>CS31*AC31</f>
        <v>1.3811869770522913E-4</v>
      </c>
      <c r="CY31" s="19">
        <f>AA31*CS31</f>
        <v>0</v>
      </c>
      <c r="CZ31" s="13" t="str">
        <f>""</f>
        <v/>
      </c>
      <c r="DA31" s="10">
        <f>$CS$4*U31</f>
        <v>8.3430214385043805E-2</v>
      </c>
      <c r="DB31" s="5">
        <f t="shared" si="23"/>
        <v>2.0247739329399056E-4</v>
      </c>
      <c r="DC31" s="77">
        <f t="shared" si="5"/>
        <v>4.3609756097560979</v>
      </c>
      <c r="DD31" s="10">
        <f>DC31*DA31</f>
        <v>0.36383713004989837</v>
      </c>
      <c r="DE31" s="22">
        <f>AX31*DD31</f>
        <v>7.9319943044053667E-3</v>
      </c>
      <c r="DF31" s="19">
        <f>DA31*BJ31</f>
        <v>8.1395331107359805E-4</v>
      </c>
      <c r="DG31" s="13" t="str">
        <f>""</f>
        <v/>
      </c>
      <c r="DH31" s="20">
        <f>V31*$CS$3</f>
        <v>87.575458523611928</v>
      </c>
      <c r="DI31" s="5">
        <f t="shared" si="24"/>
        <v>0.15283047558886842</v>
      </c>
      <c r="DJ31" s="20">
        <f>CO31</f>
        <v>56.730627608206312</v>
      </c>
      <c r="DK31" s="77">
        <v>6.5485526748384508</v>
      </c>
      <c r="DL31" s="77">
        <f>BO31</f>
        <v>8.7976539589442824E-3</v>
      </c>
      <c r="DM31" s="10">
        <f>DK31*DH31</f>
        <v>573.49250316500274</v>
      </c>
      <c r="DN31" s="19">
        <f>BR31*DM31</f>
        <v>4.1522426607392662</v>
      </c>
      <c r="DO31" s="19">
        <f>DL31*DJ31</f>
        <v>0.49909643057073005</v>
      </c>
      <c r="DP31" s="13" t="str">
        <f>""</f>
        <v/>
      </c>
      <c r="DQ31" s="10">
        <f>CW31*(1/25)+CX31*4-CY31</f>
        <v>1.4224771982610123E-3</v>
      </c>
      <c r="DR31" s="10">
        <f>DN31*6+DM31*0.1+DJ31*1-DO31*2</f>
        <v>137.99514102800072</v>
      </c>
      <c r="DS31" s="10">
        <f>DD31*0.1+DE31*6-DF31*2</f>
        <v>8.2347772209274847E-2</v>
      </c>
      <c r="DT31" s="33">
        <f t="shared" si="25"/>
        <v>138.07891127740825</v>
      </c>
      <c r="DZ31" t="str">
        <v>HOU</v>
      </c>
      <c r="EA31" t="str">
        <v>Houston Texans</v>
      </c>
      <c r="EB31" t="s">
        <v>351</v>
      </c>
      <c r="EC31" t="str">
        <v>Dalton Schultz</v>
      </c>
      <c r="ED31" s="10">
        <v>138.07891127740825</v>
      </c>
      <c r="EE31">
        <v>1.3811869770522913E-4</v>
      </c>
      <c r="EF31">
        <v>2.1750060186002396E-2</v>
      </c>
      <c r="EG31">
        <v>7.9319943044053667E-3</v>
      </c>
      <c r="EH31">
        <v>0.36383713004989837</v>
      </c>
      <c r="EI31">
        <v>4.1522426607392662</v>
      </c>
      <c r="EJ31">
        <v>573.49250316500274</v>
      </c>
      <c r="EK31">
        <v>0</v>
      </c>
      <c r="EL31">
        <v>0.49991038388180364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2.6513844489373042E-5</v>
      </c>
      <c r="U32" s="5">
        <f t="shared" si="6"/>
        <v>3.6544700253061702E-4</v>
      </c>
      <c r="V32" s="5">
        <f t="shared" si="6"/>
        <v>4.8270140436196325E-2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0.65853658536585369</v>
      </c>
      <c r="BM32" s="13">
        <v>11.25925925925926</v>
      </c>
      <c r="BN32" s="13">
        <v>7.3170731707317069E-2</v>
      </c>
      <c r="BO32" s="13">
        <v>0</v>
      </c>
      <c r="BP32" s="13">
        <v>9.8684210526315784E-3</v>
      </c>
      <c r="BQ32" s="13">
        <v>7.4146341463414638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0.66367354682469271</v>
      </c>
      <c r="CG32" s="13">
        <f>IF($CE32=1,BT32,BZ32*BM32+(1-BZ32)*BT32)</f>
        <v>11.135718122247289</v>
      </c>
      <c r="CH32" s="13">
        <f>IF($CE32=1,BU32,CA32*BN32+(1-CA32)*BU32)</f>
        <v>7.1046978143082737E-2</v>
      </c>
      <c r="CI32" s="13">
        <f>IF($CE32=1,BV32,CB32*BO32+(1-CB32)*BV32)</f>
        <v>6.1231066709635821E-4</v>
      </c>
      <c r="CJ32" s="13">
        <f>IF($CE32=1,BW32,CC32*BP32+(1-CC32)*BW32)</f>
        <v>9.6113886181503141E-3</v>
      </c>
      <c r="CK32" s="13">
        <f>IF($CE32=1,BX32,CD32*BQ32+(1-CD32)*BX32)</f>
        <v>6.8140344120166958</v>
      </c>
      <c r="CL32" s="56">
        <f>V32*$CS$3</f>
        <v>27.659926237950756</v>
      </c>
      <c r="CM32" s="10">
        <f t="shared" si="17"/>
        <v>18.357161351250159</v>
      </c>
      <c r="CN32" s="5">
        <f t="shared" si="18"/>
        <v>4.7494483694708635E-2</v>
      </c>
      <c r="CO32" s="19">
        <f t="shared" si="19"/>
        <v>17.338796565361072</v>
      </c>
      <c r="CP32" s="65"/>
      <c r="CR32" t="str">
        <v>Brevin Jordan</v>
      </c>
      <c r="CS32" s="10">
        <f>T32*$CS$3</f>
        <v>1.5193056747575208E-2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6.9059348852614584E-4</v>
      </c>
      <c r="CY32" s="19">
        <f>AA32*CS32</f>
        <v>0</v>
      </c>
      <c r="CZ32" s="13" t="str">
        <f>""</f>
        <v/>
      </c>
      <c r="DA32" s="10">
        <f>$CS$4*U32</f>
        <v>0.15058136254861565</v>
      </c>
      <c r="DB32" s="5">
        <f t="shared" si="23"/>
        <v>3.6544700253061707E-4</v>
      </c>
      <c r="DC32" s="77">
        <f t="shared" si="5"/>
        <v>2.0810810810810811</v>
      </c>
      <c r="DD32" s="10">
        <f>DC32*DA32</f>
        <v>0.31337202476333526</v>
      </c>
      <c r="DE32" s="22">
        <f>AX32*DD32</f>
        <v>6.8318071749352708E-3</v>
      </c>
      <c r="DF32" s="19">
        <f>DA32*BJ32</f>
        <v>4.069766555367991E-3</v>
      </c>
      <c r="DG32" s="13" t="str">
        <f>""</f>
        <v/>
      </c>
      <c r="DH32" s="20">
        <f>V32*$CS$3</f>
        <v>27.659926237950756</v>
      </c>
      <c r="DI32" s="5">
        <f t="shared" si="24"/>
        <v>4.8270140436196325E-2</v>
      </c>
      <c r="DJ32" s="20">
        <f>CO32</f>
        <v>17.338796565361072</v>
      </c>
      <c r="DK32" s="77">
        <v>6.8140344120166958</v>
      </c>
      <c r="DL32" s="77">
        <f>BO32</f>
        <v>0</v>
      </c>
      <c r="DM32" s="10">
        <f>DK32*DH32</f>
        <v>188.47568921923997</v>
      </c>
      <c r="DN32" s="19">
        <f>BR32*DM32</f>
        <v>1.3646155668458646</v>
      </c>
      <c r="DO32" s="19">
        <f>DL32*DJ32</f>
        <v>0</v>
      </c>
      <c r="DP32" s="13" t="str">
        <f>""</f>
        <v/>
      </c>
      <c r="DQ32" s="10">
        <f>CW32*(1/25)+CX32*4-CY32</f>
        <v>2.7623739541045834E-3</v>
      </c>
      <c r="DR32" s="10">
        <f>DN32*6+DM32*0.1+DJ32*1-DO32*2</f>
        <v>44.374058888360253</v>
      </c>
      <c r="DS32" s="10">
        <f>DD32*0.1+DE32*6-DF32*2</f>
        <v>6.4188512415209176E-2</v>
      </c>
      <c r="DT32" s="33">
        <f t="shared" si="25"/>
        <v>44.441009774729565</v>
      </c>
      <c r="DZ32" t="str">
        <v>HOU</v>
      </c>
      <c r="EA32" t="str">
        <v>Houston Texans</v>
      </c>
      <c r="EB32" t="s">
        <v>351</v>
      </c>
      <c r="EC32" t="str">
        <v>Brevin Jordan</v>
      </c>
      <c r="ED32" s="10">
        <v>44.441009774729565</v>
      </c>
      <c r="EE32">
        <v>6.9059348852614584E-4</v>
      </c>
      <c r="EF32">
        <v>0</v>
      </c>
      <c r="EG32">
        <v>6.8318071749352708E-3</v>
      </c>
      <c r="EH32">
        <v>0.31337202476333526</v>
      </c>
      <c r="EI32">
        <v>1.3646155668458646</v>
      </c>
      <c r="EJ32">
        <v>188.47568921923997</v>
      </c>
      <c r="EK32">
        <v>0</v>
      </c>
      <c r="EL32">
        <v>4.069766555367991E-3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1.121511289370333E-4</v>
      </c>
      <c r="V33" s="5">
        <f t="shared" si="6"/>
        <v>2.0484912699116859E-2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0.73076923076923073</v>
      </c>
      <c r="BM33" s="13">
        <v>8.473684210526315</v>
      </c>
      <c r="BN33" s="13">
        <v>3.8461538461538464E-2</v>
      </c>
      <c r="BO33" s="13">
        <v>0</v>
      </c>
      <c r="BP33" s="13">
        <v>6.2111801242236021E-3</v>
      </c>
      <c r="BQ33" s="13">
        <v>6.1923076923076925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11.738336974539822</v>
      </c>
      <c r="CM33" s="10">
        <f t="shared" si="17"/>
        <v>8.158699433055224</v>
      </c>
      <c r="CN33" s="5">
        <f t="shared" si="18"/>
        <v>2.1108558658873521E-2</v>
      </c>
      <c r="CO33" s="19">
        <f t="shared" si="19"/>
        <v>7.7060950220409428</v>
      </c>
      <c r="CP33" s="65"/>
      <c r="CR33" t="str">
        <v>Cade Stover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4.621154282224299E-2</v>
      </c>
      <c r="DB33" s="5">
        <f t="shared" si="23"/>
        <v>1.1215112893703332E-4</v>
      </c>
      <c r="DC33" s="77">
        <f t="shared" si="5"/>
        <v>4.7272727272727275</v>
      </c>
      <c r="DD33" s="10">
        <f>DC33*DA33</f>
        <v>0.21845456606878505</v>
      </c>
      <c r="DE33" s="22">
        <f>AX33*DD33</f>
        <v>4.7625166062389155E-3</v>
      </c>
      <c r="DF33" s="19">
        <f>DA33*BJ33</f>
        <v>0</v>
      </c>
      <c r="DG33" s="13" t="str">
        <f>""</f>
        <v/>
      </c>
      <c r="DH33" s="20">
        <f>V33*$CS$3</f>
        <v>11.738336974539822</v>
      </c>
      <c r="DI33" s="5">
        <f t="shared" si="24"/>
        <v>2.0484912699116859E-2</v>
      </c>
      <c r="DJ33" s="20">
        <f>CO33</f>
        <v>7.7060950220409428</v>
      </c>
      <c r="DK33" s="77">
        <v>1.4387510008006406</v>
      </c>
      <c r="DL33" s="77">
        <f>BO33</f>
        <v>0</v>
      </c>
      <c r="DM33" s="10">
        <f>DK33*DH33</f>
        <v>16.88854406985433</v>
      </c>
      <c r="DN33" s="19">
        <f>BR33*DM33</f>
        <v>0.12227768066298184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10.128615513004267</v>
      </c>
      <c r="DS33" s="10">
        <f>DD33*0.1+DE33*6-DF33*2</f>
        <v>5.0420556244312E-2</v>
      </c>
      <c r="DT33" s="33">
        <f t="shared" si="25"/>
        <v>10.179036069248578</v>
      </c>
      <c r="DZ33" t="str">
        <v>HOU</v>
      </c>
      <c r="EA33" t="str">
        <v>Houston Texans</v>
      </c>
      <c r="EB33" t="s">
        <v>351</v>
      </c>
      <c r="EC33" t="str">
        <v>Cade Stover</v>
      </c>
      <c r="ED33" s="10">
        <v>10.179036069248578</v>
      </c>
      <c r="EE33">
        <v>0</v>
      </c>
      <c r="EF33">
        <v>0</v>
      </c>
      <c r="EG33">
        <v>4.7625166062389155E-3</v>
      </c>
      <c r="EH33">
        <v>0.21845456606878505</v>
      </c>
      <c r="EI33">
        <v>0.12227768066298184</v>
      </c>
      <c r="EJ33">
        <v>16.88854406985433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4.5151753208416002E-5</v>
      </c>
      <c r="V34" s="5">
        <f t="shared" si="6"/>
        <v>7.909085990569803E-3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0.6</v>
      </c>
      <c r="BM34" s="13">
        <v>5.333333333333333</v>
      </c>
      <c r="BN34" s="13">
        <v>0</v>
      </c>
      <c r="BO34" s="13">
        <v>0</v>
      </c>
      <c r="BP34" s="13">
        <v>0</v>
      </c>
      <c r="BQ34" s="13">
        <v>3.2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4.5320923687374517</v>
      </c>
      <c r="CM34" s="10">
        <f t="shared" si="17"/>
        <v>3.0471089117468821</v>
      </c>
      <c r="CN34" s="5">
        <f t="shared" si="18"/>
        <v>7.8836189188426931E-3</v>
      </c>
      <c r="CO34" s="19">
        <f t="shared" si="19"/>
        <v>2.8780703357319406</v>
      </c>
      <c r="CP34" s="65"/>
      <c r="CR34" t="str">
        <v>Dalton Keene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1.8604647110253673E-2</v>
      </c>
      <c r="DB34" s="5">
        <f t="shared" si="23"/>
        <v>4.5151753208416016E-5</v>
      </c>
      <c r="DC34" s="77">
        <f t="shared" si="5"/>
        <v>8.6666666666666679</v>
      </c>
      <c r="DD34" s="10">
        <f>DC34*DA34</f>
        <v>0.16124027495553186</v>
      </c>
      <c r="DE34" s="22">
        <f>AX34*DD34</f>
        <v>3.5151908284144387E-3</v>
      </c>
      <c r="DF34" s="19">
        <f>DA34*BJ34</f>
        <v>0</v>
      </c>
      <c r="DG34" s="13" t="str">
        <f>""</f>
        <v/>
      </c>
      <c r="DH34" s="20">
        <f>V34*$CS$3</f>
        <v>4.5320923687374517</v>
      </c>
      <c r="DI34" s="5">
        <f t="shared" si="24"/>
        <v>7.909085990569803E-3</v>
      </c>
      <c r="DJ34" s="20">
        <f>CO34</f>
        <v>2.8780703357319406</v>
      </c>
      <c r="DK34" s="77">
        <v>1.4873417721518989</v>
      </c>
      <c r="DL34" s="77">
        <f>BO34</f>
        <v>0</v>
      </c>
      <c r="DM34" s="10">
        <f>DK34*DH34</f>
        <v>6.7407702952740589</v>
      </c>
      <c r="DN34" s="19">
        <f>BR34*DM34</f>
        <v>4.88050215683953E-2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3.8449774946697182</v>
      </c>
      <c r="DS34" s="10">
        <f>DD34*0.1+DE34*6-DF34*2</f>
        <v>3.7215172466039823E-2</v>
      </c>
      <c r="DT34" s="33">
        <f t="shared" si="25"/>
        <v>3.8821926671357581</v>
      </c>
      <c r="DZ34" t="str">
        <v>HOU</v>
      </c>
      <c r="EA34" t="str">
        <v>Houston Texans</v>
      </c>
      <c r="EB34" t="s">
        <v>351</v>
      </c>
      <c r="EC34" t="str">
        <v>Dalton Keene</v>
      </c>
      <c r="ED34" s="10">
        <v>3.8821926671357581</v>
      </c>
      <c r="EE34">
        <v>0</v>
      </c>
      <c r="EF34">
        <v>0</v>
      </c>
      <c r="EG34">
        <v>3.5151908284144387E-3</v>
      </c>
      <c r="EH34">
        <v>0.16124027495553186</v>
      </c>
      <c r="EI34">
        <v>4.88050215683953E-2</v>
      </c>
      <c r="EJ34">
        <v>6.7407702952740589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7.0703585304994783E-5</v>
      </c>
      <c r="U35" s="5">
        <f t="shared" si="6"/>
        <v>2.0391114352187874E-4</v>
      </c>
      <c r="V35" s="5">
        <f t="shared" si="6"/>
        <v>4.6168000240079735E-3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2.6455350443453689</v>
      </c>
      <c r="CM35" s="10">
        <f t="shared" si="17"/>
        <v>1.6657072501433805</v>
      </c>
      <c r="CN35" s="5">
        <f t="shared" si="18"/>
        <v>4.3095936413232571E-3</v>
      </c>
      <c r="CO35" s="19">
        <f t="shared" si="19"/>
        <v>1.5733020261172463</v>
      </c>
      <c r="CP35" s="65"/>
      <c r="CR35" t="str">
        <v>All Other</v>
      </c>
      <c r="CS35" s="10">
        <f>T35*$CS$3</f>
        <v>4.0514817993533889E-2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1.8415826360697223E-3</v>
      </c>
      <c r="CY35" s="19">
        <f>AA35*CS35</f>
        <v>0</v>
      </c>
      <c r="CZ35" s="13" t="str">
        <f>""</f>
        <v/>
      </c>
      <c r="DA35" s="10">
        <f>$CS$4*U35</f>
        <v>8.4020986949532722E-2</v>
      </c>
      <c r="DB35" s="5">
        <f t="shared" si="23"/>
        <v>2.039111435218788E-4</v>
      </c>
      <c r="DC35" s="77">
        <f t="shared" si="5"/>
        <v>1.5</v>
      </c>
      <c r="DD35" s="10">
        <f>DC35*DA35</f>
        <v>0.12603148042429907</v>
      </c>
      <c r="DE35" s="22">
        <f>AX35*DD35</f>
        <v>2.7476057343686052E-3</v>
      </c>
      <c r="DF35" s="19">
        <f>DA35*BJ35</f>
        <v>0</v>
      </c>
      <c r="DG35" s="13" t="str">
        <f>""</f>
        <v/>
      </c>
      <c r="DH35" s="20">
        <f>V35*$CS$3</f>
        <v>2.6455350443453689</v>
      </c>
      <c r="DI35" s="5">
        <f t="shared" si="24"/>
        <v>4.6168000240079735E-3</v>
      </c>
      <c r="DJ35" s="20">
        <f>CO35</f>
        <v>1.5733020261172463</v>
      </c>
      <c r="DK35" s="77">
        <v>1.588235294117647</v>
      </c>
      <c r="DL35" s="77">
        <f>BO35</f>
        <v>0</v>
      </c>
      <c r="DM35" s="10">
        <f>DK35*DH35</f>
        <v>4.2017321292544088</v>
      </c>
      <c r="DN35" s="19">
        <f>BR35*DM35</f>
        <v>3.0421690431530066E-2</v>
      </c>
      <c r="DO35" s="19">
        <f>DL35*DJ35</f>
        <v>0</v>
      </c>
      <c r="DP35" s="13" t="str">
        <f>""</f>
        <v/>
      </c>
      <c r="DQ35" s="10">
        <f>CW35*(1/25)+CX35*4-CY35</f>
        <v>7.3663305442788892E-3</v>
      </c>
      <c r="DR35" s="10">
        <f>DN35*6+DM35*0.1+DJ35*1-DO35*2</f>
        <v>2.1760053816318674</v>
      </c>
      <c r="DS35" s="10">
        <f>DD35*0.1+DE35*6-DF35*2</f>
        <v>2.9088782448641541E-2</v>
      </c>
      <c r="DT35" s="33">
        <f t="shared" si="25"/>
        <v>2.2124604946247879</v>
      </c>
      <c r="DZ35" t="str">
        <v>HOU</v>
      </c>
      <c r="EA35" t="str">
        <v>Houston Texans</v>
      </c>
      <c r="EB35" t="s">
        <v>351</v>
      </c>
      <c r="EC35" t="str">
        <v>All Other</v>
      </c>
      <c r="ED35" s="10">
        <v>2.2124604946247879</v>
      </c>
      <c r="EE35">
        <v>1.8415826360697223E-3</v>
      </c>
      <c r="EF35">
        <v>0</v>
      </c>
      <c r="EG35">
        <v>2.7476057343686052E-3</v>
      </c>
      <c r="EH35">
        <v>0.12603148042429907</v>
      </c>
      <c r="EI35">
        <v>3.0421690431530066E-2</v>
      </c>
      <c r="EJ35">
        <v>4.2017321292544088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2" priority="1">
      <formula>$CR10=""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4054E-53D0-4BDE-85AF-242320B0AFCA}">
  <sheetPr>
    <tabColor theme="6"/>
  </sheetPr>
  <dimension ref="A1:EL83"/>
  <sheetViews>
    <sheetView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146</v>
      </c>
      <c r="CV1" s="115" t="e" vm="39">
        <f>_xlfn.IMAGE(_xlfn.XLOOKUP(CS1,Teams[team_abbr],Teams[team_logo_wikipedia]))</f>
        <v>#VALUE!</v>
      </c>
      <c r="CW1" s="115"/>
      <c r="CX1" s="115"/>
      <c r="CY1" s="116" t="e" vm="40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Green Bay Packers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554.58823529411768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467.61176470588231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27.847058823529412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0.63556188810147363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0.95116772823779194</v>
      </c>
      <c r="G10" s="5">
        <v>9.2544617156016112E-2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0.95210934182590234</v>
      </c>
      <c r="Q10" s="5">
        <f t="shared" si="1"/>
        <v>9.3778629797984403E-2</v>
      </c>
      <c r="R10" s="5">
        <f t="shared" si="1"/>
        <v>2.3157987082006591E-5</v>
      </c>
      <c r="S10" s="5"/>
      <c r="T10" s="5">
        <f>P10/SUM(P$10:P$35)</f>
        <v>0.96917137069508486</v>
      </c>
      <c r="U10" s="5">
        <f>Q10/SUM(Q$10:Q$35)</f>
        <v>8.0308858486376658E-2</v>
      </c>
      <c r="V10" s="5">
        <f>R10/SUM(R$10:R$35)</f>
        <v>2.1244602316161907E-5</v>
      </c>
      <c r="X10" s="5" cm="1">
        <f t="array" ref="X10:AB10">_xlfn.XLOOKUP(CR10,passingRates[Player Name],passingRates[[Comp. %]:[Yds per Att]],{0,0,0,0,0})</f>
        <v>0.63574468085106384</v>
      </c>
      <c r="Y10" s="13">
        <v>11.823293172690763</v>
      </c>
      <c r="Z10" s="13">
        <v>8.7014725568942436E-2</v>
      </c>
      <c r="AA10" s="13">
        <v>2.553191489361702E-2</v>
      </c>
      <c r="AB10" s="13">
        <v>7.5165957446808509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0.63669360536824171</v>
      </c>
      <c r="AP10" s="52">
        <f>IF($AN10,AE10,Y10*AJ10+(1-AJ10)*AE10)</f>
        <v>11.785061529896375</v>
      </c>
      <c r="AQ10" s="52">
        <f>IF($AN10,AF10,Z10*AK10+(1-AK10)*AF10)</f>
        <v>8.622439927082455E-2</v>
      </c>
      <c r="AR10" s="52">
        <f>IF($AN10,AG10,AA10*AL10+(1-AL10)*AG10)</f>
        <v>2.5319523910066258E-2</v>
      </c>
      <c r="AS10" s="52">
        <f>IF($AN10,AH10,AB10*AM10+(1-AM10)*AH10)</f>
        <v>7.5027840150358767</v>
      </c>
      <c r="AT10" s="56" cm="1">
        <f t="array" ref="AT10:AW10">_xlfn.XLOOKUP(CR10,rushingRates[player_display_name],rushingRates[[Yards per Carry]:[TD per Yard]],{0,0,0,0})</f>
        <v>3.8333333333333335</v>
      </c>
      <c r="AU10" s="13">
        <v>5.2083333333333336E-2</v>
      </c>
      <c r="AV10" s="13">
        <v>2.0833333333333332E-2</v>
      </c>
      <c r="AW10" s="13">
        <v>1.358695652173913E-2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3.8710676306326985</v>
      </c>
      <c r="BI10" s="13">
        <f>IF($BG10=1,AZ10,AU10*BD10+(1-BD10)*AZ10)</f>
        <v>5.196367435544335E-2</v>
      </c>
      <c r="BJ10" s="13">
        <f>IF($BG10=1,BA10,AV10*BE10+(1-BE10)*BA10)</f>
        <v>2.0572020120878279E-2</v>
      </c>
      <c r="BK10" s="13">
        <f>IF($BG10=1,BB10,AW10*BF10+(1-BF10)*BB10)</f>
        <v>1.3449129456032364E-2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1.1782006508045556E-2</v>
      </c>
      <c r="CM10" s="10">
        <f>CL10*CF10</f>
        <v>9.0630819292658125E-3</v>
      </c>
      <c r="CN10" s="5">
        <f>CM10/SUM($CM$10:$CM$35)</f>
        <v>2.3880717936676934E-5</v>
      </c>
      <c r="CO10" s="19">
        <f>CN10*(SUM($CU$10:$CU$35))</f>
        <v>8.4173595399393373E-3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Jordan Love</v>
      </c>
      <c r="CS10" s="10">
        <f>T10*$CS$3</f>
        <v>537.49104017136824</v>
      </c>
      <c r="CT10" s="18">
        <f>AO10</f>
        <v>0.63669360536824171</v>
      </c>
      <c r="CU10" s="20">
        <f>CT10*CS10</f>
        <v>342.21710821983487</v>
      </c>
      <c r="CV10" s="21">
        <f>AS10</f>
        <v>7.5027840150358767</v>
      </c>
      <c r="CW10" s="10">
        <f>CV10*CS10</f>
        <v>4032.6791844227478</v>
      </c>
      <c r="CX10" s="22">
        <f>CS10*AC10</f>
        <v>23.700205706724059</v>
      </c>
      <c r="CY10" s="19">
        <f>AA10*CS10</f>
        <v>13.723175493737061</v>
      </c>
      <c r="CZ10" s="13" t="str">
        <f>""</f>
        <v/>
      </c>
      <c r="DA10" s="10">
        <f>$CS$4*U10</f>
        <v>37.553367038329561</v>
      </c>
      <c r="DB10" s="5">
        <f>DA10/SUM($DA$10:$DA$35)</f>
        <v>8.0308858486376644E-2</v>
      </c>
      <c r="DC10" s="77">
        <f t="shared" ref="DC10:DC35" si="5">BH10</f>
        <v>3.8710676306326985</v>
      </c>
      <c r="DD10" s="10">
        <f>DC10*DA10</f>
        <v>145.3716235633465</v>
      </c>
      <c r="DE10" s="22">
        <f>AX10*DD10</f>
        <v>1.5872228605191827</v>
      </c>
      <c r="DF10" s="19">
        <f>DA10*BJ10</f>
        <v>0.77254862231924293</v>
      </c>
      <c r="DG10" s="13" t="str">
        <f>""</f>
        <v/>
      </c>
      <c r="DH10" s="20">
        <f>V10*$CS$3</f>
        <v>1.1782006508045556E-2</v>
      </c>
      <c r="DI10" s="5">
        <f>DH10/SUM($DH$10:$DH$35)</f>
        <v>2.1244602316161907E-5</v>
      </c>
      <c r="DJ10" s="20">
        <f>CO10</f>
        <v>8.4173595399393373E-3</v>
      </c>
      <c r="DK10" s="77" cm="1">
        <f t="array" ref="DK10:DK35">CK10:CK35</f>
        <v>1.3</v>
      </c>
      <c r="DL10" s="77">
        <f>CI10</f>
        <v>0</v>
      </c>
      <c r="DM10" s="10">
        <f>DK10*DH10</f>
        <v>1.5316608460459223E-2</v>
      </c>
      <c r="DN10" s="19">
        <f>BR10*DM10</f>
        <v>4.4902109493202933E-4</v>
      </c>
      <c r="DO10" s="19">
        <f>DL10*DJ10</f>
        <v>0</v>
      </c>
      <c r="DP10" s="13" t="str">
        <f>""</f>
        <v/>
      </c>
      <c r="DQ10" s="10">
        <f>CW10*(1/25)+CX10*4-CY10</f>
        <v>242.38481471006907</v>
      </c>
      <c r="DR10" s="10">
        <f>DN10*6+DM10*0.1+DJ10*1-DO10*2</f>
        <v>1.2643146955577436E-2</v>
      </c>
      <c r="DS10" s="10">
        <f>DD10*0.1+DE10*6-DF10*2</f>
        <v>22.515402274811262</v>
      </c>
      <c r="DT10" s="33">
        <f>SUM(DQ10:DS10)</f>
        <v>264.91286013183588</v>
      </c>
      <c r="DZ10" t="str" cm="1">
        <f t="array" ref="DZ10:DZ35">_xlfn.EXPAND(CS1,ROWS($CS$10:$CS$35),,CS1)</f>
        <v>GB</v>
      </c>
      <c r="EA10" t="str" cm="1">
        <f t="array" ref="EA10:EA35">_xlfn.EXPAND(CS2,ROWS($CS$10:$CS$35),,CS2)</f>
        <v>Green Bay Packers</v>
      </c>
      <c r="EB10" t="s">
        <v>348</v>
      </c>
      <c r="EC10" t="str" cm="1">
        <f t="array" ref="EC10:EC35">CR10:CR35</f>
        <v>Jordan Love</v>
      </c>
      <c r="ED10" s="10" cm="1">
        <f t="array" ref="ED10:ED35">DT10:DT35</f>
        <v>264.91286013183588</v>
      </c>
      <c r="EE10" s="22" cm="1">
        <f t="array" ref="EE10:EE35">CX10:CX35</f>
        <v>23.700205706724059</v>
      </c>
      <c r="EF10" s="10" cm="1">
        <f t="array" ref="EF10:EF35">CW10:CW35</f>
        <v>4032.6791844227478</v>
      </c>
      <c r="EG10" s="10" cm="1">
        <f t="array" ref="EG10:EG35">DE10:DE35</f>
        <v>1.5872228605191827</v>
      </c>
      <c r="EH10" s="10" cm="1">
        <f t="array" ref="EH10:EH35">DD10:DD35</f>
        <v>145.3716235633465</v>
      </c>
      <c r="EI10" s="19" cm="1">
        <f t="array" ref="EI10:EI35">DN10:DN35</f>
        <v>4.4902109493202933E-4</v>
      </c>
      <c r="EJ10" s="10" cm="1">
        <f t="array" ref="EJ10:EJ35">DM10:DM35</f>
        <v>1.5316608460459223E-2</v>
      </c>
      <c r="EK10" s="19" cm="1">
        <f t="array" ref="EK10:EK35">CY10:CY35</f>
        <v>13.723175493737061</v>
      </c>
      <c r="EL10" s="19" cm="1">
        <f t="array" ref="EL10:EL35">DF10:DF35+DO10:DO35</f>
        <v>0.77254862231924293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2.0358404820111562E-2</v>
      </c>
      <c r="U11" s="5">
        <f t="shared" si="6"/>
        <v>2.4638745046860401E-2</v>
      </c>
      <c r="V11" s="5">
        <f t="shared" si="6"/>
        <v>3.7510755144407883E-4</v>
      </c>
      <c r="X11" s="5" cm="1">
        <f t="array" ref="X11:AB11">_xlfn.XLOOKUP(CR11,passingRates[Player Name],passingRates[[Comp. %]:[Yds per Att]],{0,0,0,0,0})</f>
        <v>0.625</v>
      </c>
      <c r="Y11" s="13">
        <v>12</v>
      </c>
      <c r="Z11" s="13">
        <v>0.04</v>
      </c>
      <c r="AA11" s="13">
        <v>2.5000000000000001E-2</v>
      </c>
      <c r="AB11" s="13">
        <v>7.5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0.62647673031026241</v>
      </c>
      <c r="AP11" s="52">
        <f>IF($AN11,AE11,Y11*AJ11+(1-AJ11)*AE11)</f>
        <v>10.468799999999998</v>
      </c>
      <c r="AQ11" s="52">
        <f>IF($AN11,AF11,Z11*AK11+(1-AK11)*AF11)</f>
        <v>5.4496428571428571E-2</v>
      </c>
      <c r="AR11" s="52">
        <f>IF($AN11,AG11,AA11*AL11+(1-AL11)*AG11)</f>
        <v>2.712649164677804E-2</v>
      </c>
      <c r="AS11" s="52">
        <f>IF($AN11,AH11,AB11*AM11+(1-AM11)*AH11)</f>
        <v>6.5584367541766113</v>
      </c>
      <c r="AT11" s="56" cm="1">
        <f t="array" ref="AT11:AW11">_xlfn.XLOOKUP(CR11,rushingRates[player_display_name],rushingRates[[Yards per Carry]:[TD per Yard]],{0,0,0,0})</f>
        <v>5.4230769230769234</v>
      </c>
      <c r="AU11" s="13">
        <v>3.8461538461538464E-2</v>
      </c>
      <c r="AV11" s="13">
        <v>5.7692307692307696E-2</v>
      </c>
      <c r="AW11" s="13">
        <v>7.0921985815602835E-3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3.8361057692307692</v>
      </c>
      <c r="BI11" s="13">
        <f t="shared" ref="BI11:BI35" si="13">IF($BG11=1,AZ11,AU11*BD11+(1-BD11)*AZ11)</f>
        <v>4.9134615384615381E-2</v>
      </c>
      <c r="BJ11" s="13">
        <f t="shared" ref="BJ11:BJ35" si="14">IF($BG11=1,BA11,AV11*BE11+(1-BE11)*BA11)</f>
        <v>1.6045673076923075E-2</v>
      </c>
      <c r="BK11" s="13">
        <f t="shared" ref="BK11:BK35" si="15">IF($BG11=1,BB11,AW11*BF11+(1-BF11)*BB11)</f>
        <v>1.283244900614282E-2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0.20803023500086915</v>
      </c>
      <c r="CM11" s="10">
        <f t="shared" ref="CM11:CM35" si="17">CL11*CF11</f>
        <v>0.14072633544176441</v>
      </c>
      <c r="CN11" s="5">
        <f t="shared" ref="CN11:CN35" si="18">CM11/SUM($CM$10:$CM$35)</f>
        <v>3.7080608441759938E-4</v>
      </c>
      <c r="CO11" s="19">
        <f t="shared" ref="CO11:CO35" si="19">CN11*(SUM($CU$10:$CU$35))</f>
        <v>0.13069992872142083</v>
      </c>
      <c r="CP11" s="65"/>
      <c r="CR11" t="str">
        <v>Malik Willis</v>
      </c>
      <c r="CS11" s="10">
        <f>T11*$CS$3</f>
        <v>11.29053180258893</v>
      </c>
      <c r="CT11" s="18">
        <f>AO11</f>
        <v>0.62647673031026241</v>
      </c>
      <c r="CU11" s="20">
        <f t="shared" ref="CU11:CU35" si="20">CT11*CS11</f>
        <v>7.073255447149946</v>
      </c>
      <c r="CV11" s="21">
        <f t="shared" ref="CV11:CV35" si="21">AS11</f>
        <v>6.5584367541766113</v>
      </c>
      <c r="CW11" s="10">
        <f t="shared" ref="CW11:CW35" si="22">CV11*CS11</f>
        <v>74.048238748299141</v>
      </c>
      <c r="CX11" s="10">
        <f>CS11*AC11</f>
        <v>0.49784630116690431</v>
      </c>
      <c r="CY11" s="19">
        <f>AA11*CS11</f>
        <v>0.28226329506472325</v>
      </c>
      <c r="CZ11" s="13" t="str">
        <f>""</f>
        <v/>
      </c>
      <c r="DA11" s="10">
        <f>$CS$4*U11</f>
        <v>11.521367051500709</v>
      </c>
      <c r="DB11" s="5">
        <f t="shared" ref="DB11:DB35" si="23">DA11/SUM($DA$10:$DA$35)</f>
        <v>2.4638745046860398E-2</v>
      </c>
      <c r="DC11" s="77">
        <f t="shared" si="5"/>
        <v>3.8361057692307692</v>
      </c>
      <c r="DD11" s="10">
        <f>DC11*DA11</f>
        <v>44.197182615687169</v>
      </c>
      <c r="DE11" s="22">
        <f>AX11*DD11</f>
        <v>0.48256170563845346</v>
      </c>
      <c r="DF11" s="19">
        <f>DA11*BJ11</f>
        <v>0.18486808910761351</v>
      </c>
      <c r="DG11" s="13" t="str">
        <f>""</f>
        <v/>
      </c>
      <c r="DH11" s="20">
        <f>V11*$CS$3</f>
        <v>0.20803023500086915</v>
      </c>
      <c r="DI11" s="5">
        <f t="shared" ref="DI11:DI35" si="24">DH11/SUM($DH$10:$DH$35)</f>
        <v>3.7510755144407883E-4</v>
      </c>
      <c r="DJ11" s="20">
        <f>CO11</f>
        <v>0.13069992872142083</v>
      </c>
      <c r="DK11" s="77">
        <v>1.4782608695652175</v>
      </c>
      <c r="DL11" s="77">
        <f>BO11</f>
        <v>0</v>
      </c>
      <c r="DM11" s="10">
        <f>DK11*DH11</f>
        <v>0.30752295608824137</v>
      </c>
      <c r="DN11" s="19">
        <f>BR11*DM11</f>
        <v>9.0153309602416035E-3</v>
      </c>
      <c r="DO11" s="19">
        <f>DL11*DJ11</f>
        <v>0</v>
      </c>
      <c r="DP11" s="13" t="str">
        <f>""</f>
        <v/>
      </c>
      <c r="DQ11" s="10">
        <f>CW11*(1/25)+CX11*4-CY11</f>
        <v>4.6710514595348602</v>
      </c>
      <c r="DR11" s="10">
        <f>DN11*6+DM11*0.1+DJ11*1-DO11*2</f>
        <v>0.21554421009169461</v>
      </c>
      <c r="DS11" s="10">
        <f>DD11*0.1+DE11*6-DF11*2</f>
        <v>6.9453523171842111</v>
      </c>
      <c r="DT11" s="33">
        <f t="shared" ref="DT11:DT35" si="25">SUM(DQ11:DS11)</f>
        <v>11.831947986810766</v>
      </c>
      <c r="DZ11" t="str">
        <v>GB</v>
      </c>
      <c r="EA11" t="str">
        <v>Green Bay Packers</v>
      </c>
      <c r="EB11" t="s">
        <v>348</v>
      </c>
      <c r="EC11" t="str">
        <v>Malik Willis</v>
      </c>
      <c r="ED11" s="10">
        <v>11.831947986810766</v>
      </c>
      <c r="EE11">
        <v>0.49784630116690431</v>
      </c>
      <c r="EF11">
        <v>74.048238748299141</v>
      </c>
      <c r="EG11">
        <v>0.48256170563845346</v>
      </c>
      <c r="EH11">
        <v>44.197182615687169</v>
      </c>
      <c r="EI11">
        <v>9.0153309602416035E-3</v>
      </c>
      <c r="EJ11">
        <v>0.30752295608824137</v>
      </c>
      <c r="EK11">
        <v>0.28226329506472325</v>
      </c>
      <c r="EL11">
        <v>0.18486808910761351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3.393067470018594E-3</v>
      </c>
      <c r="U12" s="5">
        <f t="shared" si="6"/>
        <v>1.1034528055960452E-2</v>
      </c>
      <c r="V12" s="5">
        <f t="shared" si="6"/>
        <v>2.3556038604198908E-5</v>
      </c>
      <c r="X12" s="5" cm="1">
        <f t="array" ref="X12:AB12">_xlfn.XLOOKUP(CR12,passingRates[Player Name],passingRates[[Comp. %]:[Yds per Att]],{0,0,0,0,0})</f>
        <v>1</v>
      </c>
      <c r="Y12" s="13">
        <v>37</v>
      </c>
      <c r="Z12" s="13">
        <v>0</v>
      </c>
      <c r="AA12" s="13">
        <v>0</v>
      </c>
      <c r="AB12" s="13">
        <v>37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-0.66666666666666663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1.3063901880022783E-2</v>
      </c>
      <c r="CM12" s="10">
        <f t="shared" si="17"/>
        <v>1.3063901880022783E-2</v>
      </c>
      <c r="CN12" s="5">
        <f t="shared" si="18"/>
        <v>3.4422656485300058E-5</v>
      </c>
      <c r="CO12" s="19">
        <f t="shared" si="19"/>
        <v>1.2133130868381017E-2</v>
      </c>
      <c r="CP12" s="65"/>
      <c r="CR12" t="str">
        <v>Sean Clifford</v>
      </c>
      <c r="CS12" s="10">
        <f>T12*$CS$3</f>
        <v>1.8817553004314886</v>
      </c>
      <c r="CT12" s="18">
        <f>AO12</f>
        <v>0.60354446997046274</v>
      </c>
      <c r="CU12" s="20">
        <f t="shared" si="20"/>
        <v>1.1357230054130316</v>
      </c>
      <c r="CV12" s="21">
        <f t="shared" si="21"/>
        <v>6.2527075812274369</v>
      </c>
      <c r="CW12" s="10">
        <f t="shared" si="22"/>
        <v>11.766065633022881</v>
      </c>
      <c r="CX12" s="10">
        <f>CS12*AC12</f>
        <v>8.29743835278174E-2</v>
      </c>
      <c r="CY12" s="19">
        <f>AA12*CS12</f>
        <v>0</v>
      </c>
      <c r="CZ12" s="13" t="str">
        <f>""</f>
        <v/>
      </c>
      <c r="DA12" s="10">
        <f>$CS$4*U12</f>
        <v>5.1598751369442359</v>
      </c>
      <c r="DB12" s="5">
        <f t="shared" si="23"/>
        <v>1.1034528055960452E-2</v>
      </c>
      <c r="DC12" s="77">
        <f t="shared" si="5"/>
        <v>3.9164785553047405</v>
      </c>
      <c r="DD12" s="10">
        <f>DC12*DA12</f>
        <v>20.208540321892212</v>
      </c>
      <c r="DE12" s="22">
        <f>AX12*DD12</f>
        <v>0.22064455490279328</v>
      </c>
      <c r="DF12" s="19">
        <f>DA12*BJ12</f>
        <v>5.8237868362801759E-2</v>
      </c>
      <c r="DG12" s="13" t="str">
        <f>""</f>
        <v/>
      </c>
      <c r="DH12" s="20">
        <f>V12*$CS$3</f>
        <v>1.3063901880022783E-2</v>
      </c>
      <c r="DI12" s="5">
        <f t="shared" si="24"/>
        <v>2.3556038604198908E-5</v>
      </c>
      <c r="DJ12" s="20">
        <f>CO12</f>
        <v>1.2133130868381017E-2</v>
      </c>
      <c r="DK12" s="77">
        <v>1</v>
      </c>
      <c r="DL12" s="77">
        <f>BO12</f>
        <v>0</v>
      </c>
      <c r="DM12" s="10">
        <f>DK12*DH12</f>
        <v>1.3063901880022783E-2</v>
      </c>
      <c r="DN12" s="19">
        <f>BR12*DM12</f>
        <v>3.8298083687363207E-4</v>
      </c>
      <c r="DO12" s="19">
        <f>DL12*DJ12</f>
        <v>0</v>
      </c>
      <c r="DP12" s="13" t="str">
        <f>""</f>
        <v/>
      </c>
      <c r="DQ12" s="10">
        <f>CW12*(1/25)+CX12*4-CY12</f>
        <v>0.80254015943218482</v>
      </c>
      <c r="DR12" s="10">
        <f>DN12*6+DM12*0.1+DJ12*1-DO12*2</f>
        <v>1.5737406077625089E-2</v>
      </c>
      <c r="DS12" s="10">
        <f>DD12*0.1+DE12*6-DF12*2</f>
        <v>3.2282456248803775</v>
      </c>
      <c r="DT12" s="33">
        <f t="shared" si="25"/>
        <v>4.0465231903901877</v>
      </c>
      <c r="DZ12" t="str">
        <v>GB</v>
      </c>
      <c r="EA12" t="str">
        <v>Green Bay Packers</v>
      </c>
      <c r="EB12" t="s">
        <v>348</v>
      </c>
      <c r="EC12" t="str">
        <v>Sean Clifford</v>
      </c>
      <c r="ED12" s="10">
        <v>4.0465231903901877</v>
      </c>
      <c r="EE12">
        <v>8.29743835278174E-2</v>
      </c>
      <c r="EF12">
        <v>11.766065633022881</v>
      </c>
      <c r="EG12">
        <v>0.22064455490279328</v>
      </c>
      <c r="EH12">
        <v>20.208540321892212</v>
      </c>
      <c r="EI12">
        <v>3.8298083687363207E-4</v>
      </c>
      <c r="EJ12">
        <v>1.3063901880022783E-2</v>
      </c>
      <c r="EK12">
        <v>0</v>
      </c>
      <c r="EL12">
        <v>5.8237868362801759E-2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3.393067470018594E-3</v>
      </c>
      <c r="U13" s="5">
        <f t="shared" si="6"/>
        <v>7.884968756315858E-3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1.8817553004314886</v>
      </c>
      <c r="CT13" s="18">
        <f>AO13</f>
        <v>0.55531914893617018</v>
      </c>
      <c r="CU13" s="20">
        <f t="shared" si="20"/>
        <v>1.0449747519417416</v>
      </c>
      <c r="CV13" s="21">
        <f t="shared" si="21"/>
        <v>6.3808510638297875</v>
      </c>
      <c r="CW13" s="10">
        <f t="shared" si="22"/>
        <v>12.007200310625606</v>
      </c>
      <c r="CX13" s="10">
        <f>CS13*AC13</f>
        <v>8.29743835278174E-2</v>
      </c>
      <c r="CY13" s="19">
        <f>AA13*CS13</f>
        <v>0</v>
      </c>
      <c r="CZ13" s="13" t="str">
        <f>""</f>
        <v/>
      </c>
      <c r="DA13" s="10">
        <f>$CS$4*U13</f>
        <v>3.6871041547916046</v>
      </c>
      <c r="DB13" s="5">
        <f t="shared" si="23"/>
        <v>7.884968756315858E-3</v>
      </c>
      <c r="DC13" s="77">
        <f t="shared" si="5"/>
        <v>3.6753246753246751</v>
      </c>
      <c r="DD13" s="10">
        <f>DC13*DA13</f>
        <v>13.551304880597714</v>
      </c>
      <c r="DE13" s="22">
        <f>AX13*DD13</f>
        <v>0.14795831792424899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0.81218554653629393</v>
      </c>
      <c r="DR13" s="10">
        <f>DN13*6+DM13*0.1+DJ13*1-DO13*2</f>
        <v>0</v>
      </c>
      <c r="DS13" s="10">
        <f>DD13*0.1+DE13*6-DF13*2</f>
        <v>2.2428803956052654</v>
      </c>
      <c r="DT13" s="33">
        <f t="shared" si="25"/>
        <v>3.0550659421415594</v>
      </c>
      <c r="DZ13" t="str">
        <v>GB</v>
      </c>
      <c r="EA13" t="str">
        <v>Green Bay Packers</v>
      </c>
      <c r="EB13" t="s">
        <v>348</v>
      </c>
      <c r="EC13" t="str">
        <v>All Other</v>
      </c>
      <c r="ED13" s="10">
        <v>3.0550659421415594</v>
      </c>
      <c r="EE13">
        <v>8.29743835278174E-2</v>
      </c>
      <c r="EF13">
        <v>12.007200310625606</v>
      </c>
      <c r="EG13">
        <v>0.14795831792424899</v>
      </c>
      <c r="EH13">
        <v>13.551304880597714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3.393067470018594E-3</v>
      </c>
      <c r="U14" s="5">
        <f t="shared" si="6"/>
        <v>1.2902676146698676E-2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1.8817553004314886</v>
      </c>
      <c r="CT14" s="18">
        <f>AO14</f>
        <v>0.5</v>
      </c>
      <c r="CU14" s="20">
        <f t="shared" si="20"/>
        <v>0.94087765021574432</v>
      </c>
      <c r="CV14" s="21">
        <f t="shared" si="21"/>
        <v>6.384615384615385</v>
      </c>
      <c r="CW14" s="10">
        <f t="shared" si="22"/>
        <v>12.014283841216429</v>
      </c>
      <c r="CX14" s="10">
        <f>CS14*AC14</f>
        <v>8.29743835278174E-2</v>
      </c>
      <c r="CY14" s="19">
        <f>AA14*CS14</f>
        <v>0</v>
      </c>
      <c r="CZ14" s="13" t="str">
        <f>""</f>
        <v/>
      </c>
      <c r="DA14" s="10">
        <f>$CS$4*U14</f>
        <v>6.033443162386261</v>
      </c>
      <c r="DB14" s="5">
        <f t="shared" si="23"/>
        <v>1.2902676146698674E-2</v>
      </c>
      <c r="DC14" s="77">
        <f t="shared" si="5"/>
        <v>4.7142857142857144</v>
      </c>
      <c r="DD14" s="10">
        <f>DC14*DA14</f>
        <v>28.443374908392375</v>
      </c>
      <c r="DE14" s="22">
        <f>AX14*DD14</f>
        <v>0.31055562136750492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0.81246888775992676</v>
      </c>
      <c r="DR14" s="10">
        <f>DN14*6+DM14*0.1+DJ14*1-DO14*2</f>
        <v>0</v>
      </c>
      <c r="DS14" s="10">
        <f>DD14*0.1+DE14*6-DF14*2</f>
        <v>4.7076712190442667</v>
      </c>
      <c r="DT14" s="33">
        <f t="shared" si="25"/>
        <v>5.5201401068041935</v>
      </c>
      <c r="DZ14" t="str">
        <v>GB</v>
      </c>
      <c r="EA14" t="str">
        <v>Green Bay Packers</v>
      </c>
      <c r="EB14" t="s">
        <v>348</v>
      </c>
      <c r="EC14">
        <v>0</v>
      </c>
      <c r="ED14" s="10">
        <v>5.5201401068041935</v>
      </c>
      <c r="EE14">
        <v>8.29743835278174E-2</v>
      </c>
      <c r="EF14">
        <v>12.014283841216429</v>
      </c>
      <c r="EG14">
        <v>0.31055562136750492</v>
      </c>
      <c r="EH14">
        <v>28.443374908392375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GB</v>
      </c>
      <c r="EA15" t="str">
        <v>Green Bay Packers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GB</v>
      </c>
      <c r="EA16" t="str">
        <v>Green Bay Packers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0.69392855209292392</v>
      </c>
      <c r="H17" s="5">
        <v>0.12616322982950889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0.66964991813868235</v>
      </c>
      <c r="R17" s="5">
        <f t="shared" si="1"/>
        <v>0.12297992691796202</v>
      </c>
      <c r="S17" s="5"/>
      <c r="T17" s="5">
        <f t="shared" si="6"/>
        <v>2.0250798001558175E-5</v>
      </c>
      <c r="U17" s="5">
        <f t="shared" si="6"/>
        <v>0.57346562459978523</v>
      </c>
      <c r="V17" s="5">
        <f t="shared" si="6"/>
        <v>0.11281894367549568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4.22078853046595</v>
      </c>
      <c r="AU17" s="13">
        <v>3.9426523297491037E-2</v>
      </c>
      <c r="AV17" s="13">
        <v>5.7347670250896057E-3</v>
      </c>
      <c r="AW17" s="117">
        <v>9.341032608695652E-3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4.239683556236149</v>
      </c>
      <c r="BI17" s="13">
        <f t="shared" si="13"/>
        <v>3.8904076120413689E-2</v>
      </c>
      <c r="BJ17" s="13">
        <f t="shared" si="14"/>
        <v>5.5668246737256835E-3</v>
      </c>
      <c r="BK17" s="13">
        <f t="shared" si="15"/>
        <v>9.1825320120584308E-3</v>
      </c>
      <c r="BL17" s="55" cm="1">
        <f t="array" ref="BL17:BQ17">_xlfn.XLOOKUP(CR17,Receiving[Player Name],Receiving[[Rep Conv %]:[Yards per Target]],{0,0,0,0,0,0})</f>
        <v>0.79136690647482011</v>
      </c>
      <c r="BM17" s="13">
        <v>7.7636363636363637</v>
      </c>
      <c r="BN17" s="13">
        <v>3.5971223021582736E-3</v>
      </c>
      <c r="BO17" s="13">
        <v>4.5454545454545452E-3</v>
      </c>
      <c r="BP17" s="13">
        <v>5.8548009367681499E-4</v>
      </c>
      <c r="BQ17" s="13">
        <v>6.1438848920863309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0.79016046888034075</v>
      </c>
      <c r="CG17" s="13">
        <f>IF($CE17=1,BT17,BZ17*BM17+(1-BZ17)*BT17)</f>
        <v>7.7234439712145688</v>
      </c>
      <c r="CH17" s="13">
        <f>IF($CE17=1,BU17,CA17*BN17+(1-CA17)*BU17)</f>
        <v>6.3344766714640375E-3</v>
      </c>
      <c r="CI17" s="13">
        <f>IF($CE17=1,BV17,CB17*BO17+(1-CB17)*BV17)</f>
        <v>4.7855779115876049E-3</v>
      </c>
      <c r="CJ17" s="13">
        <f>IF($CE17=1,BW17,CC17*BP17+(1-CC17)*BW17)</f>
        <v>1.0667727654739604E-3</v>
      </c>
      <c r="CK17" s="13">
        <f>IF($CE17=1,BX17,CD17*BQ17+(1-CD17)*BX17)</f>
        <v>5.6578162736369872</v>
      </c>
      <c r="CL17" s="56">
        <f>V17*$CS$3</f>
        <v>62.568058880739606</v>
      </c>
      <c r="CM17" s="10">
        <f t="shared" si="17"/>
        <v>49.438806742137977</v>
      </c>
      <c r="CN17" s="5">
        <f t="shared" si="18"/>
        <v>0.13026851220691993</v>
      </c>
      <c r="CO17" s="19">
        <f t="shared" si="19"/>
        <v>45.916412851832575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Josh Jacobs</v>
      </c>
      <c r="CS17" s="10">
        <f>T17*$CS$3</f>
        <v>1.1230854326981793E-2</v>
      </c>
      <c r="CT17" s="18">
        <f>AO17</f>
        <v>0.52941176470588236</v>
      </c>
      <c r="CU17" s="20">
        <f t="shared" si="20"/>
        <v>5.9457464084021255E-3</v>
      </c>
      <c r="CV17" s="21">
        <f t="shared" si="21"/>
        <v>4.1764705882352944</v>
      </c>
      <c r="CW17" s="10">
        <f t="shared" si="22"/>
        <v>4.6905332777394546E-2</v>
      </c>
      <c r="CX17" s="10">
        <f>CS17*AC17</f>
        <v>4.0839470279933794E-3</v>
      </c>
      <c r="CY17" s="19">
        <f>AA17*CS17</f>
        <v>0</v>
      </c>
      <c r="CZ17" s="13" t="str">
        <f>""</f>
        <v/>
      </c>
      <c r="DA17" s="10">
        <f>$CS$4*U17</f>
        <v>268.15927271726662</v>
      </c>
      <c r="DB17" s="5">
        <f t="shared" si="23"/>
        <v>0.57346562459978523</v>
      </c>
      <c r="DC17" s="77">
        <f t="shared" si="5"/>
        <v>4.239683556236149</v>
      </c>
      <c r="DD17" s="10">
        <f>DC17*DA17</f>
        <v>1136.9104589916403</v>
      </c>
      <c r="DE17" s="22">
        <f>AX17*DD17</f>
        <v>8.2935058334703484</v>
      </c>
      <c r="DF17" s="19">
        <f>DA17*BJ17</f>
        <v>1.4927956558508144</v>
      </c>
      <c r="DG17" s="13" t="str">
        <f>""</f>
        <v/>
      </c>
      <c r="DH17" s="20">
        <f>V17*$CS$3</f>
        <v>62.568058880739606</v>
      </c>
      <c r="DI17" s="5">
        <f t="shared" si="24"/>
        <v>0.11281894367549568</v>
      </c>
      <c r="DJ17" s="20">
        <f>CO17</f>
        <v>45.916412851832575</v>
      </c>
      <c r="DK17" s="77">
        <v>5.6578162736369872</v>
      </c>
      <c r="DL17" s="77">
        <f>BO17</f>
        <v>4.5454545454545452E-3</v>
      </c>
      <c r="DM17" s="10">
        <f>DK17*DH17</f>
        <v>353.99858174532579</v>
      </c>
      <c r="DN17" s="19">
        <f>BR17*DM17</f>
        <v>1.8386013739300431</v>
      </c>
      <c r="DO17" s="19">
        <f>DL17*DJ17</f>
        <v>0.20871096750832988</v>
      </c>
      <c r="DP17" s="13" t="str">
        <f>""</f>
        <v/>
      </c>
      <c r="DQ17" s="10">
        <f>CW17*(1/25)+CX17*4-CY17</f>
        <v>1.82120014230693E-2</v>
      </c>
      <c r="DR17" s="10">
        <f>DN17*6+DM17*0.1+DJ17*1-DO17*2</f>
        <v>91.930457334928761</v>
      </c>
      <c r="DS17" s="10">
        <f>DD17*0.1+DE17*6-DF17*2</f>
        <v>160.4664895882845</v>
      </c>
      <c r="DT17" s="33">
        <f t="shared" si="25"/>
        <v>252.41515892463633</v>
      </c>
      <c r="DZ17" t="str">
        <v>GB</v>
      </c>
      <c r="EA17" t="str">
        <v>Green Bay Packers</v>
      </c>
      <c r="EB17" t="s">
        <v>349</v>
      </c>
      <c r="EC17" t="str">
        <v>Josh Jacobs</v>
      </c>
      <c r="ED17" s="10">
        <v>252.41515892463633</v>
      </c>
      <c r="EE17">
        <v>4.0839470279933794E-3</v>
      </c>
      <c r="EF17">
        <v>4.6905332777394546E-2</v>
      </c>
      <c r="EG17">
        <v>8.2935058334703484</v>
      </c>
      <c r="EH17">
        <v>1136.9104589916403</v>
      </c>
      <c r="EI17">
        <v>1.8386013739300431</v>
      </c>
      <c r="EJ17">
        <v>353.99858174532579</v>
      </c>
      <c r="EK17">
        <v>0</v>
      </c>
      <c r="EL17">
        <v>1.7015066233591443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0.16222222222222221</v>
      </c>
      <c r="H18" s="5">
        <v>2.3323615160349854E-2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0.16664685913115815</v>
      </c>
      <c r="R18" s="5">
        <f t="shared" si="1"/>
        <v>2.662755142335093E-2</v>
      </c>
      <c r="S18" s="5"/>
      <c r="T18" s="5">
        <f t="shared" si="6"/>
        <v>2.5313497501947719E-6</v>
      </c>
      <c r="U18" s="5">
        <f t="shared" si="6"/>
        <v>0.14271075463560434</v>
      </c>
      <c r="V18" s="5">
        <f t="shared" si="6"/>
        <v>2.44275004834844E-2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4.7651515151515156</v>
      </c>
      <c r="AU18" s="13">
        <v>3.0303030303030304E-2</v>
      </c>
      <c r="AV18" s="13">
        <v>0</v>
      </c>
      <c r="AW18" s="13">
        <v>6.3593004769475362E-3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4.7135842395811123</v>
      </c>
      <c r="BI18" s="13">
        <f t="shared" si="13"/>
        <v>3.0269860449688442E-2</v>
      </c>
      <c r="BJ18" s="13">
        <f t="shared" si="14"/>
        <v>4.2350794891842571E-4</v>
      </c>
      <c r="BK18" s="13">
        <f t="shared" si="15"/>
        <v>6.4286647363011257E-3</v>
      </c>
      <c r="BL18" s="55" cm="1">
        <f t="array" ref="BL18:BQ18">_xlfn.XLOOKUP(CR18,Receiving[Player Name],Receiving[[Rep Conv %]:[Yards per Target]],{0,0,0,0,0,0})</f>
        <v>0.73913043478260865</v>
      </c>
      <c r="BM18" s="13">
        <v>6.1764705882352944</v>
      </c>
      <c r="BN18" s="13">
        <v>4.3478260869565216E-2</v>
      </c>
      <c r="BO18" s="13">
        <v>0</v>
      </c>
      <c r="BP18" s="13">
        <v>9.5238095238095247E-3</v>
      </c>
      <c r="BQ18" s="13">
        <v>4.5652173913043477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0.74311456787409069</v>
      </c>
      <c r="CG18" s="13">
        <f>IF($CE18=1,BT18,BZ18*BM18+(1-BZ18)*BT18)</f>
        <v>6.3050772486435749</v>
      </c>
      <c r="CH18" s="13">
        <f>IF($CE18=1,BU18,CA18*BN18+(1-CA18)*BU18)</f>
        <v>4.191172428956192E-2</v>
      </c>
      <c r="CI18" s="13">
        <f>IF($CE18=1,BV18,CB18*BO18+(1-CB18)*BV18)</f>
        <v>4.598322964565863E-4</v>
      </c>
      <c r="CJ18" s="13">
        <f>IF($CE18=1,BW18,CC18*BP18+(1-CC18)*BW18)</f>
        <v>9.0498801282084471E-3</v>
      </c>
      <c r="CK18" s="13">
        <f>IF($CE18=1,BX18,CD18*BQ18+(1-CD18)*BX18)</f>
        <v>4.2370700097611458</v>
      </c>
      <c r="CL18" s="56">
        <f>V18*$CS$3</f>
        <v>13.54720438578182</v>
      </c>
      <c r="CM18" s="10">
        <f t="shared" si="17"/>
        <v>10.067124933042242</v>
      </c>
      <c r="CN18" s="5">
        <f t="shared" si="18"/>
        <v>2.6526315533235475E-2</v>
      </c>
      <c r="CO18" s="19">
        <f t="shared" si="19"/>
        <v>9.3498669388911537</v>
      </c>
      <c r="CP18" s="65"/>
      <c r="CR18" t="str">
        <v>Emanuel Wilson</v>
      </c>
      <c r="CS18" s="10">
        <f>T18*$CS$3</f>
        <v>1.4038567908727241E-3</v>
      </c>
      <c r="CT18" s="18">
        <f>AO18</f>
        <v>0.66666666666666674</v>
      </c>
      <c r="CU18" s="20">
        <f t="shared" si="20"/>
        <v>9.3590452724848282E-4</v>
      </c>
      <c r="CV18" s="21">
        <f t="shared" si="21"/>
        <v>6.666666666666667</v>
      </c>
      <c r="CW18" s="10">
        <f t="shared" si="22"/>
        <v>9.359045272484828E-3</v>
      </c>
      <c r="CX18" s="10">
        <f>CS18*AC18</f>
        <v>5.1049337849917243E-4</v>
      </c>
      <c r="CY18" s="19">
        <f>AA18*CS18</f>
        <v>0</v>
      </c>
      <c r="CZ18" s="13" t="str">
        <f>""</f>
        <v/>
      </c>
      <c r="DA18" s="10">
        <f>$CS$4*U18</f>
        <v>66.733227817663121</v>
      </c>
      <c r="DB18" s="5">
        <f t="shared" si="23"/>
        <v>0.14271075463560431</v>
      </c>
      <c r="DC18" s="77">
        <f t="shared" si="5"/>
        <v>4.7135842395811123</v>
      </c>
      <c r="DD18" s="10">
        <f>DC18*DA18</f>
        <v>314.55269089771275</v>
      </c>
      <c r="DE18" s="22">
        <f>AX18*DD18</f>
        <v>2.2945910614700029</v>
      </c>
      <c r="DF18" s="19">
        <f>DA18*BJ18</f>
        <v>2.8262052437764539E-2</v>
      </c>
      <c r="DG18" s="13" t="str">
        <f>""</f>
        <v/>
      </c>
      <c r="DH18" s="20">
        <f>V18*$CS$3</f>
        <v>13.54720438578182</v>
      </c>
      <c r="DI18" s="5">
        <f t="shared" si="24"/>
        <v>2.44275004834844E-2</v>
      </c>
      <c r="DJ18" s="20">
        <f>CO18</f>
        <v>9.3498669388911537</v>
      </c>
      <c r="DK18" s="77">
        <v>4.2370700097611458</v>
      </c>
      <c r="DL18" s="77">
        <f>BO18</f>
        <v>0</v>
      </c>
      <c r="DM18" s="10">
        <f>DK18*DH18</f>
        <v>57.400453419100813</v>
      </c>
      <c r="DN18" s="19">
        <f>BR18*DM18</f>
        <v>0.2981270489848783</v>
      </c>
      <c r="DO18" s="19">
        <f>DL18*DJ18</f>
        <v>0</v>
      </c>
      <c r="DP18" s="13" t="str">
        <f>""</f>
        <v/>
      </c>
      <c r="DQ18" s="10">
        <f>CW18*(1/25)+CX18*4-CY18</f>
        <v>2.4163353248960826E-3</v>
      </c>
      <c r="DR18" s="10">
        <f>DN18*6+DM18*0.1+DJ18*1-DO18*2</f>
        <v>16.878674574710505</v>
      </c>
      <c r="DS18" s="10">
        <f>DD18*0.1+DE18*6-DF18*2</f>
        <v>45.166291353715771</v>
      </c>
      <c r="DT18" s="33">
        <f t="shared" si="25"/>
        <v>62.047382263751174</v>
      </c>
      <c r="DZ18" t="str">
        <v>GB</v>
      </c>
      <c r="EA18" t="str">
        <v>Green Bay Packers</v>
      </c>
      <c r="EB18" t="s">
        <v>349</v>
      </c>
      <c r="EC18" t="str">
        <v>Emanuel Wilson</v>
      </c>
      <c r="ED18" s="10">
        <v>62.047382263751174</v>
      </c>
      <c r="EE18">
        <v>5.1049337849917243E-4</v>
      </c>
      <c r="EF18">
        <v>9.359045272484828E-3</v>
      </c>
      <c r="EG18">
        <v>2.2945910614700029</v>
      </c>
      <c r="EH18">
        <v>314.55269089771275</v>
      </c>
      <c r="EI18">
        <v>0.2981270489848783</v>
      </c>
      <c r="EJ18">
        <v>57.400453419100813</v>
      </c>
      <c r="EK18">
        <v>0</v>
      </c>
      <c r="EL18">
        <v>2.8262052437764539E-2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2.5313497501947729E-5</v>
      </c>
      <c r="U19" s="5">
        <f t="shared" si="6"/>
        <v>6.9570768973136882E-2</v>
      </c>
      <c r="V19" s="5">
        <f t="shared" si="6"/>
        <v>2.1168339641180797E-2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2.5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2.658080808080808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1</v>
      </c>
      <c r="BM19" s="13">
        <v>3</v>
      </c>
      <c r="BN19" s="13">
        <v>0</v>
      </c>
      <c r="BO19" s="13">
        <v>0</v>
      </c>
      <c r="BP19" s="13">
        <v>0</v>
      </c>
      <c r="BQ19" s="13">
        <v>3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0.97694287184765827</v>
      </c>
      <c r="CG19" s="13">
        <f>IF($CE19=1,BT19,BZ19*BM19+(1-BZ19)*BT19)</f>
        <v>3.4487625418060199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2.8299665551839466</v>
      </c>
      <c r="CL19" s="56">
        <f>V19*$CS$3</f>
        <v>11.739712125708975</v>
      </c>
      <c r="CM19" s="10">
        <f t="shared" si="17"/>
        <v>11.469028078754903</v>
      </c>
      <c r="CN19" s="5">
        <f t="shared" si="18"/>
        <v>3.0220252524933416E-2</v>
      </c>
      <c r="CO19" s="19">
        <f t="shared" si="19"/>
        <v>10.651887919141892</v>
      </c>
      <c r="CP19" s="65"/>
      <c r="CR19" t="str">
        <v>MarShawn Lloyd</v>
      </c>
      <c r="CS19" s="10">
        <f>T19*$CS$3</f>
        <v>1.4038567908727248E-2</v>
      </c>
      <c r="CT19" s="18">
        <f>AO19</f>
        <v>0.5</v>
      </c>
      <c r="CU19" s="20">
        <f t="shared" si="20"/>
        <v>7.019283954363624E-3</v>
      </c>
      <c r="CV19" s="21">
        <f t="shared" si="21"/>
        <v>2</v>
      </c>
      <c r="CW19" s="10">
        <f t="shared" si="22"/>
        <v>2.8077135817454496E-2</v>
      </c>
      <c r="CX19" s="10">
        <f>CS19*AC19</f>
        <v>5.1049337849917269E-3</v>
      </c>
      <c r="CY19" s="19">
        <f>AA19*CS19</f>
        <v>0</v>
      </c>
      <c r="CZ19" s="13" t="str">
        <f>""</f>
        <v/>
      </c>
      <c r="DA19" s="10">
        <f>$CS$4*U19</f>
        <v>32.532110051473779</v>
      </c>
      <c r="DB19" s="5">
        <f t="shared" si="23"/>
        <v>6.9570768973136868E-2</v>
      </c>
      <c r="DC19" s="77">
        <f t="shared" si="5"/>
        <v>2.658080808080808</v>
      </c>
      <c r="DD19" s="10">
        <f>DC19*DA19</f>
        <v>86.472977374195196</v>
      </c>
      <c r="DE19" s="22">
        <f>AX19*DD19</f>
        <v>0.63080090135375444</v>
      </c>
      <c r="DF19" s="19">
        <f>DA19*BJ19</f>
        <v>1.4006207341253818E-2</v>
      </c>
      <c r="DG19" s="13" t="str">
        <f>""</f>
        <v/>
      </c>
      <c r="DH19" s="20">
        <f>V19*$CS$3</f>
        <v>11.739712125708975</v>
      </c>
      <c r="DI19" s="5">
        <f t="shared" si="24"/>
        <v>2.1168339641180797E-2</v>
      </c>
      <c r="DJ19" s="20">
        <f>CO19</f>
        <v>10.651887919141892</v>
      </c>
      <c r="DK19" s="77">
        <v>2.8299665551839466</v>
      </c>
      <c r="DL19" s="77">
        <f>BO19</f>
        <v>0</v>
      </c>
      <c r="DM19" s="10">
        <f>DK19*DH19</f>
        <v>33.222992683243831</v>
      </c>
      <c r="DN19" s="19">
        <f>BR19*DM19</f>
        <v>0.17255391163523051</v>
      </c>
      <c r="DO19" s="19">
        <f>DL19*DJ19</f>
        <v>0</v>
      </c>
      <c r="DP19" s="13" t="str">
        <f>""</f>
        <v/>
      </c>
      <c r="DQ19" s="10">
        <f>CW19*(1/25)+CX19*4-CY19</f>
        <v>2.1542820572665086E-2</v>
      </c>
      <c r="DR19" s="10">
        <f>DN19*6+DM19*0.1+DJ19*1-DO19*2</f>
        <v>15.009510657277659</v>
      </c>
      <c r="DS19" s="10">
        <f>DD19*0.1+DE19*6-DF19*2</f>
        <v>12.404090730859538</v>
      </c>
      <c r="DT19" s="33">
        <f t="shared" si="25"/>
        <v>27.435144208709861</v>
      </c>
      <c r="DZ19" t="str">
        <v>GB</v>
      </c>
      <c r="EA19" t="str">
        <v>Green Bay Packers</v>
      </c>
      <c r="EB19" t="s">
        <v>349</v>
      </c>
      <c r="EC19" t="str">
        <v>MarShawn Lloyd</v>
      </c>
      <c r="ED19" s="10">
        <v>27.435144208709861</v>
      </c>
      <c r="EE19">
        <v>5.1049337849917269E-3</v>
      </c>
      <c r="EF19">
        <v>2.8077135817454496E-2</v>
      </c>
      <c r="EG19">
        <v>0.63080090135375444</v>
      </c>
      <c r="EH19">
        <v>86.472977374195196</v>
      </c>
      <c r="EI19">
        <v>0.17255391163523051</v>
      </c>
      <c r="EJ19">
        <v>33.222992683243831</v>
      </c>
      <c r="EK19">
        <v>0</v>
      </c>
      <c r="EL19">
        <v>1.4006207341253818E-2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2.974783667155528E-2</v>
      </c>
      <c r="V20" s="5">
        <f t="shared" si="6"/>
        <v>1.2770971762707006E-2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5.5789473684210522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5.4393400670350571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7.0826306928706861</v>
      </c>
      <c r="CM20" s="10">
        <f t="shared" si="17"/>
        <v>5.3707152173427</v>
      </c>
      <c r="CN20" s="5">
        <f t="shared" si="18"/>
        <v>1.4151536555067802E-2</v>
      </c>
      <c r="CO20" s="19">
        <f t="shared" si="19"/>
        <v>4.9880649125566405</v>
      </c>
      <c r="CP20" s="65"/>
      <c r="CR20" t="str">
        <v>Chris Brooks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13.910438402168325</v>
      </c>
      <c r="DB20" s="5">
        <f t="shared" si="23"/>
        <v>2.9747836671555276E-2</v>
      </c>
      <c r="DC20" s="77">
        <f t="shared" si="5"/>
        <v>5.4393400670350571</v>
      </c>
      <c r="DD20" s="10">
        <f>DC20*DA20</f>
        <v>75.663604950937284</v>
      </c>
      <c r="DE20" s="22">
        <f>AX20*DD20</f>
        <v>0.55194896315630471</v>
      </c>
      <c r="DF20" s="19">
        <f>DA20*BJ20</f>
        <v>7.7812263006965645E-3</v>
      </c>
      <c r="DG20" s="13" t="str">
        <f>""</f>
        <v/>
      </c>
      <c r="DH20" s="20">
        <f>V20*$CS$3</f>
        <v>7.0826306928706861</v>
      </c>
      <c r="DI20" s="5">
        <f t="shared" si="24"/>
        <v>1.2770971762707006E-2</v>
      </c>
      <c r="DJ20" s="20">
        <f>CO20</f>
        <v>4.9880649125566405</v>
      </c>
      <c r="DK20" s="77">
        <v>1.3187500000000001</v>
      </c>
      <c r="DL20" s="77">
        <f>BO20</f>
        <v>0</v>
      </c>
      <c r="DM20" s="10">
        <f>DK20*DH20</f>
        <v>9.3402192262232173</v>
      </c>
      <c r="DN20" s="19">
        <f>BR20*DM20</f>
        <v>4.8511324021338578E-2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6.2131547793069934</v>
      </c>
      <c r="DS20" s="10">
        <f>DD20*0.1+DE20*6-DF20*2</f>
        <v>10.862491821430163</v>
      </c>
      <c r="DT20" s="33">
        <f t="shared" si="25"/>
        <v>17.075646600737159</v>
      </c>
      <c r="DZ20" t="str">
        <v>GB</v>
      </c>
      <c r="EA20" t="str">
        <v>Green Bay Packers</v>
      </c>
      <c r="EB20" t="s">
        <v>349</v>
      </c>
      <c r="EC20" t="str">
        <v>Chris Brooks</v>
      </c>
      <c r="ED20" s="10">
        <v>17.075646600737159</v>
      </c>
      <c r="EE20">
        <v>0</v>
      </c>
      <c r="EF20">
        <v>0</v>
      </c>
      <c r="EG20">
        <v>0.55194896315630471</v>
      </c>
      <c r="EH20">
        <v>75.663604950937284</v>
      </c>
      <c r="EI20">
        <v>4.8511324021338578E-2</v>
      </c>
      <c r="EJ20">
        <v>9.3402192262232173</v>
      </c>
      <c r="EK20">
        <v>0</v>
      </c>
      <c r="EL20">
        <v>7.7812263006965645E-3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1.121689936371292E-2</v>
      </c>
      <c r="V21" s="5">
        <f t="shared" si="6"/>
        <v>6.1579509561187715E-3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3.4151271537816341</v>
      </c>
      <c r="CM21" s="10">
        <f t="shared" si="17"/>
        <v>2.5358412151835177</v>
      </c>
      <c r="CN21" s="5">
        <f t="shared" si="18"/>
        <v>6.6818008779606563E-3</v>
      </c>
      <c r="CO21" s="19">
        <f t="shared" si="19"/>
        <v>2.3551687396171954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5.2451541059940867</v>
      </c>
      <c r="DB21" s="5">
        <f t="shared" si="23"/>
        <v>1.1216899363712918E-2</v>
      </c>
      <c r="DC21" s="77">
        <f t="shared" si="5"/>
        <v>3.481420313790256</v>
      </c>
      <c r="DD21" s="10">
        <f>DC21*DA21</f>
        <v>18.260586053568183</v>
      </c>
      <c r="DE21" s="22">
        <f>AX21*DD21</f>
        <v>0.13320686405873639</v>
      </c>
      <c r="DF21" s="19">
        <f>DA21*BJ21</f>
        <v>3.0318809861237493E-2</v>
      </c>
      <c r="DG21" s="13" t="str">
        <f>""</f>
        <v/>
      </c>
      <c r="DH21" s="20">
        <f>V21*$CS$3</f>
        <v>3.4151271537816341</v>
      </c>
      <c r="DI21" s="5">
        <f t="shared" si="24"/>
        <v>6.1579509561187715E-3</v>
      </c>
      <c r="DJ21" s="20">
        <f>CO21</f>
        <v>2.3551687396171954</v>
      </c>
      <c r="DK21" s="77">
        <v>1.3467432950191571</v>
      </c>
      <c r="DL21" s="77">
        <f>BO21</f>
        <v>0</v>
      </c>
      <c r="DM21" s="10">
        <f>DK21*DH21</f>
        <v>4.5992995959932736</v>
      </c>
      <c r="DN21" s="19">
        <f>BR21*DM21</f>
        <v>2.3887888235644836E-2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2.9584260286303916</v>
      </c>
      <c r="DS21" s="10">
        <f>DD21*0.1+DE21*6-DF21*2</f>
        <v>2.5646621699867618</v>
      </c>
      <c r="DT21" s="33">
        <f t="shared" si="25"/>
        <v>5.5230881986171534</v>
      </c>
      <c r="DZ21" t="str">
        <v>GB</v>
      </c>
      <c r="EA21" t="str">
        <v>Green Bay Packers</v>
      </c>
      <c r="EB21" t="s">
        <v>349</v>
      </c>
      <c r="EC21" t="str">
        <v>All Other</v>
      </c>
      <c r="ED21" s="10">
        <v>5.5230881986171534</v>
      </c>
      <c r="EE21">
        <v>0</v>
      </c>
      <c r="EF21">
        <v>0</v>
      </c>
      <c r="EG21">
        <v>0.13320686405873639</v>
      </c>
      <c r="EH21">
        <v>18.260586053568183</v>
      </c>
      <c r="EI21">
        <v>2.3887888235644836E-2</v>
      </c>
      <c r="EJ21">
        <v>4.5992995959932736</v>
      </c>
      <c r="EK21">
        <v>0</v>
      </c>
      <c r="EL21">
        <v>3.0318809861237493E-2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GB</v>
      </c>
      <c r="EA22" t="str">
        <v>Green Bay Packers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GB</v>
      </c>
      <c r="EA23" t="str">
        <v>Green Bay Packers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2.7397812320092113E-2</v>
      </c>
      <c r="H24" s="5">
        <v>0.18796672804460129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2.5689835945627751E-2</v>
      </c>
      <c r="R24" s="5">
        <f t="shared" si="1"/>
        <v>0.19258812433091488</v>
      </c>
      <c r="S24" s="5"/>
      <c r="T24" s="5">
        <f t="shared" si="6"/>
        <v>4.8095645253700676E-5</v>
      </c>
      <c r="U24" s="5">
        <f t="shared" si="6"/>
        <v>2.1999909829563263E-2</v>
      </c>
      <c r="V24" s="5">
        <f t="shared" si="6"/>
        <v>0.17667589578218712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9.09375</v>
      </c>
      <c r="AU24" s="13">
        <v>9.375E-2</v>
      </c>
      <c r="AV24" s="13">
        <v>3.125E-2</v>
      </c>
      <c r="AW24" s="13">
        <v>1.0309278350515464E-2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8.7476083767926998</v>
      </c>
      <c r="BI24" s="13">
        <f t="shared" si="13"/>
        <v>9.0633148631029989E-2</v>
      </c>
      <c r="BJ24" s="13">
        <f t="shared" si="14"/>
        <v>2.903764667535854E-2</v>
      </c>
      <c r="BK24" s="13">
        <f t="shared" si="15"/>
        <v>1.0389461626575029E-2</v>
      </c>
      <c r="BL24" s="55" cm="1">
        <f t="array" ref="BL24:BQ24">_xlfn.XLOOKUP(CR24,Receiving[Player Name],Receiving[[Rep Conv %]:[Yards per Target]],{0,0,0,0,0,0})</f>
        <v>0.7055555555555556</v>
      </c>
      <c r="BM24" s="13">
        <v>13.62992125984252</v>
      </c>
      <c r="BN24" s="13">
        <v>7.7777777777777779E-2</v>
      </c>
      <c r="BO24" s="13">
        <v>0</v>
      </c>
      <c r="BP24" s="13">
        <v>8.0878105141536684E-3</v>
      </c>
      <c r="BQ24" s="13">
        <v>9.6166666666666671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0.70089583650286524</v>
      </c>
      <c r="CG24" s="13">
        <f>IF($CE24=1,BT24,BZ24*BM24+(1-BZ24)*BT24)</f>
        <v>13.528011171721896</v>
      </c>
      <c r="CH24" s="13">
        <f>IF($CE24=1,BU24,CA24*BN24+(1-CA24)*BU24)</f>
        <v>7.5137177341650194E-2</v>
      </c>
      <c r="CI24" s="13">
        <f>IF($CE24=1,BV24,CB24*BO24+(1-CB24)*BV24)</f>
        <v>5.617977528089886E-4</v>
      </c>
      <c r="CJ24" s="13">
        <f>IF($CE24=1,BW24,CC24*BP24+(1-CC24)*BW24)</f>
        <v>7.897221266967392E-3</v>
      </c>
      <c r="CK24" s="13">
        <f>IF($CE24=1,BX24,CD24*BQ24+(1-CD24)*BX24)</f>
        <v>8.8067546559950749</v>
      </c>
      <c r="CL24" s="56">
        <f>V24*$CS$3</f>
        <v>97.982373260850608</v>
      </c>
      <c r="CM24" s="10">
        <f t="shared" si="17"/>
        <v>68.675437469199863</v>
      </c>
      <c r="CN24" s="5">
        <f t="shared" si="18"/>
        <v>0.18095596665456956</v>
      </c>
      <c r="CO24" s="19">
        <f t="shared" si="19"/>
        <v>63.7824807557163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Jayden Reed</v>
      </c>
      <c r="CS24" s="10">
        <f>T24*$CS$3</f>
        <v>2.6673279026581766E-2</v>
      </c>
      <c r="CT24" s="18">
        <f>AO24</f>
        <v>0.57777777777777783</v>
      </c>
      <c r="CU24" s="20">
        <f t="shared" si="20"/>
        <v>1.5411227882025022E-2</v>
      </c>
      <c r="CV24" s="21">
        <f t="shared" si="21"/>
        <v>11.911111111111111</v>
      </c>
      <c r="CW24" s="10">
        <f t="shared" si="22"/>
        <v>0.31770839018328506</v>
      </c>
      <c r="CX24" s="10">
        <f>CS24*AC24</f>
        <v>3.9354018235940313E-3</v>
      </c>
      <c r="CY24" s="19">
        <f>AA24*CS24</f>
        <v>0</v>
      </c>
      <c r="CZ24" s="13" t="str">
        <f>""</f>
        <v/>
      </c>
      <c r="DA24" s="10">
        <f>$CS$4*U24</f>
        <v>10.287416658772363</v>
      </c>
      <c r="DB24" s="5">
        <f t="shared" si="23"/>
        <v>2.199990982956326E-2</v>
      </c>
      <c r="DC24" s="77">
        <f t="shared" si="5"/>
        <v>8.7476083767926998</v>
      </c>
      <c r="DD24" s="10">
        <f>DC24*DA24</f>
        <v>89.990292139833898</v>
      </c>
      <c r="DE24" s="22">
        <f>AX24*DD24</f>
        <v>0.6948244362691901</v>
      </c>
      <c r="DF24" s="19">
        <f>DA24*BJ24</f>
        <v>0.29872237013962938</v>
      </c>
      <c r="DG24" s="13" t="str">
        <f>""</f>
        <v/>
      </c>
      <c r="DH24" s="20">
        <f>V24*$CS$3</f>
        <v>97.982373260850608</v>
      </c>
      <c r="DI24" s="5">
        <f t="shared" si="24"/>
        <v>0.17667589578218712</v>
      </c>
      <c r="DJ24" s="20">
        <f>CO24</f>
        <v>63.7824807557163</v>
      </c>
      <c r="DK24" s="77">
        <v>8.8067546559950749</v>
      </c>
      <c r="DL24" s="77">
        <f>BO24</f>
        <v>0</v>
      </c>
      <c r="DM24" s="10">
        <f>DK24*DH24</f>
        <v>862.90672192044337</v>
      </c>
      <c r="DN24" s="19">
        <f>BR24*DM24</f>
        <v>5.2477969160363536</v>
      </c>
      <c r="DO24" s="19">
        <f>DL24*DJ24</f>
        <v>0</v>
      </c>
      <c r="DP24" s="13" t="str">
        <f>""</f>
        <v/>
      </c>
      <c r="DQ24" s="10">
        <f>CW24*(1/25)+CX24*4-CY24</f>
        <v>2.8449942901707527E-2</v>
      </c>
      <c r="DR24" s="10">
        <f>DN24*6+DM24*0.1+DJ24*1-DO24*2</f>
        <v>181.55993444397876</v>
      </c>
      <c r="DS24" s="10">
        <f>DD24*0.1+DE24*6-DF24*2</f>
        <v>12.570531091319269</v>
      </c>
      <c r="DT24" s="33">
        <f t="shared" si="25"/>
        <v>194.15891547819976</v>
      </c>
      <c r="DZ24" t="str">
        <v>GB</v>
      </c>
      <c r="EA24" t="str">
        <v>Green Bay Packers</v>
      </c>
      <c r="EB24" t="s">
        <v>350</v>
      </c>
      <c r="EC24" t="str">
        <v>Jayden Reed</v>
      </c>
      <c r="ED24" s="10">
        <v>194.15891547819976</v>
      </c>
      <c r="EE24">
        <v>3.9354018235940313E-3</v>
      </c>
      <c r="EF24">
        <v>0.31770839018328506</v>
      </c>
      <c r="EG24">
        <v>0.6948244362691901</v>
      </c>
      <c r="EH24">
        <v>89.990292139833898</v>
      </c>
      <c r="EI24">
        <v>5.2477969160363536</v>
      </c>
      <c r="EJ24">
        <v>862.90672192044337</v>
      </c>
      <c r="EK24">
        <v>0</v>
      </c>
      <c r="EL24">
        <v>0.29872237013962938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7.6277650648360034E-4</v>
      </c>
      <c r="H25" s="5">
        <v>0.16986146459275095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1.2716815325392928E-3</v>
      </c>
      <c r="R25" s="5">
        <f t="shared" si="1"/>
        <v>0.1686548142544308</v>
      </c>
      <c r="S25" s="5"/>
      <c r="T25" s="5">
        <f t="shared" si="6"/>
        <v>2.2782147751752951E-5</v>
      </c>
      <c r="U25" s="5">
        <f t="shared" si="6"/>
        <v>1.0890252124224542E-3</v>
      </c>
      <c r="V25" s="5">
        <f t="shared" si="6"/>
        <v>0.1547200300636439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11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10.476091954022989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0.63855421686746983</v>
      </c>
      <c r="BM25" s="13">
        <v>12.245283018867925</v>
      </c>
      <c r="BN25" s="13">
        <v>6.4257028112449793E-2</v>
      </c>
      <c r="BO25" s="13">
        <v>6.2893081761006293E-3</v>
      </c>
      <c r="BP25" s="13">
        <v>8.2177709296353367E-3</v>
      </c>
      <c r="BQ25" s="13">
        <v>7.8192771084337354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0.6390474066054237</v>
      </c>
      <c r="CG25" s="13">
        <f>IF($CE25=1,BT25,BZ25*BM25+(1-BZ25)*BT25)</f>
        <v>12.31551495089926</v>
      </c>
      <c r="CH25" s="13">
        <f>IF($CE25=1,BU25,CA25*BN25+(1-CA25)*BU25)</f>
        <v>6.3016844982095907E-2</v>
      </c>
      <c r="CI25" s="13">
        <f>IF($CE25=1,BV25,CB25*BO25+(1-CB25)*BV25)</f>
        <v>6.1633013350987538E-3</v>
      </c>
      <c r="CJ25" s="13">
        <f>IF($CE25=1,BW25,CC25*BP25+(1-CC25)*BW25)</f>
        <v>8.0183854827125256E-3</v>
      </c>
      <c r="CK25" s="13">
        <f>IF($CE25=1,BX25,CD25*BQ25+(1-CD25)*BX25)</f>
        <v>7.1927529063622924</v>
      </c>
      <c r="CL25" s="56">
        <f>V25*$CS$3</f>
        <v>85.805908437649109</v>
      </c>
      <c r="CM25" s="10">
        <f t="shared" si="17"/>
        <v>54.834043258502106</v>
      </c>
      <c r="CN25" s="5">
        <f t="shared" si="18"/>
        <v>0.1444846610241235</v>
      </c>
      <c r="CO25" s="19">
        <f t="shared" si="19"/>
        <v>50.927251980915187</v>
      </c>
      <c r="CP25" s="65"/>
      <c r="CR25" t="str">
        <v>Romeo Doubs</v>
      </c>
      <c r="CS25" s="10">
        <f>T25*$CS$3</f>
        <v>1.2634711117854519E-2</v>
      </c>
      <c r="CT25" s="18">
        <f>AO25</f>
        <v>0.4</v>
      </c>
      <c r="CU25" s="20">
        <f t="shared" si="20"/>
        <v>5.0538844471418078E-3</v>
      </c>
      <c r="CV25" s="21">
        <f t="shared" si="21"/>
        <v>5.9</v>
      </c>
      <c r="CW25" s="10">
        <f t="shared" si="22"/>
        <v>7.4544795595341676E-2</v>
      </c>
      <c r="CX25" s="10">
        <f>CS25*AC25</f>
        <v>1.8641377059129619E-3</v>
      </c>
      <c r="CY25" s="19">
        <f>AA25*CS25</f>
        <v>0</v>
      </c>
      <c r="CZ25" s="13" t="str">
        <f>""</f>
        <v/>
      </c>
      <c r="DA25" s="10">
        <f>$CS$4*U25</f>
        <v>0.50924100139006212</v>
      </c>
      <c r="DB25" s="5">
        <f t="shared" si="23"/>
        <v>1.089025212422454E-3</v>
      </c>
      <c r="DC25" s="77">
        <f t="shared" si="5"/>
        <v>10.476091954022989</v>
      </c>
      <c r="DD25" s="10">
        <f>DC25*DA25</f>
        <v>5.3348555573210392</v>
      </c>
      <c r="DE25" s="22">
        <f>AX25*DD25</f>
        <v>4.1190976460363661E-2</v>
      </c>
      <c r="DF25" s="19">
        <f>DA25*BJ25</f>
        <v>2.3413379374255723E-4</v>
      </c>
      <c r="DG25" s="13" t="str">
        <f>""</f>
        <v/>
      </c>
      <c r="DH25" s="20">
        <f>V25*$CS$3</f>
        <v>85.805908437649109</v>
      </c>
      <c r="DI25" s="5">
        <f t="shared" si="24"/>
        <v>0.1547200300636439</v>
      </c>
      <c r="DJ25" s="20">
        <f>CO25</f>
        <v>50.927251980915187</v>
      </c>
      <c r="DK25" s="77">
        <v>7.1927529063622924</v>
      </c>
      <c r="DL25" s="77">
        <f>BO25</f>
        <v>6.2893081761006293E-3</v>
      </c>
      <c r="DM25" s="10">
        <f>DK25*DH25</f>
        <v>617.18069729795741</v>
      </c>
      <c r="DN25" s="19">
        <f>BR25*DM25</f>
        <v>3.7534056435545939</v>
      </c>
      <c r="DO25" s="19">
        <f>DL25*DJ25</f>
        <v>0.32029718226990683</v>
      </c>
      <c r="DP25" s="13" t="str">
        <f>""</f>
        <v/>
      </c>
      <c r="DQ25" s="10">
        <f>CW25*(1/25)+CX25*4-CY25</f>
        <v>1.0438342647465515E-2</v>
      </c>
      <c r="DR25" s="10">
        <f>DN25*6+DM25*0.1+DJ25*1-DO25*2</f>
        <v>134.52516120749868</v>
      </c>
      <c r="DS25" s="10">
        <f>DD25*0.1+DE25*6-DF25*2</f>
        <v>0.78016314690680089</v>
      </c>
      <c r="DT25" s="33">
        <f t="shared" si="25"/>
        <v>135.31576269705295</v>
      </c>
      <c r="DZ25" t="str">
        <v>GB</v>
      </c>
      <c r="EA25" t="str">
        <v>Green Bay Packers</v>
      </c>
      <c r="EB25" t="s">
        <v>350</v>
      </c>
      <c r="EC25" t="str">
        <v>Romeo Doubs</v>
      </c>
      <c r="ED25" s="10">
        <v>135.31576269705295</v>
      </c>
      <c r="EE25">
        <v>1.8641377059129619E-3</v>
      </c>
      <c r="EF25">
        <v>7.4544795595341676E-2</v>
      </c>
      <c r="EG25">
        <v>4.1190976460363661E-2</v>
      </c>
      <c r="EH25">
        <v>5.3348555573210392</v>
      </c>
      <c r="EI25">
        <v>3.7534056435545939</v>
      </c>
      <c r="EJ25">
        <v>617.18069729795741</v>
      </c>
      <c r="EK25">
        <v>0</v>
      </c>
      <c r="EL25">
        <v>0.32053131606364937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7.2681139659240461E-3</v>
      </c>
      <c r="H26" s="5">
        <v>0.12198072297798214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7.0148297008254951E-3</v>
      </c>
      <c r="R26" s="5">
        <f t="shared" si="1"/>
        <v>0.12029518922633378</v>
      </c>
      <c r="S26" s="5"/>
      <c r="T26" s="5">
        <f t="shared" si="6"/>
        <v>2.2782147751752951E-5</v>
      </c>
      <c r="U26" s="5">
        <f t="shared" si="6"/>
        <v>6.0072637760136566E-3</v>
      </c>
      <c r="V26" s="5">
        <f t="shared" si="6"/>
        <v>0.11035602734430174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7.6</v>
      </c>
      <c r="AU26" s="13">
        <v>0.13333333333333333</v>
      </c>
      <c r="AV26" s="13">
        <v>0</v>
      </c>
      <c r="AW26" s="13">
        <v>1.7543859649122806E-2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7.4397159090909089</v>
      </c>
      <c r="BI26" s="13">
        <f t="shared" si="13"/>
        <v>0.1234090909090909</v>
      </c>
      <c r="BJ26" s="13">
        <f t="shared" si="14"/>
        <v>2.8409090909090902E-4</v>
      </c>
      <c r="BK26" s="13">
        <f t="shared" si="15"/>
        <v>1.6357924655314268E-2</v>
      </c>
      <c r="BL26" s="55" cm="1">
        <f t="array" ref="BL26:BQ26">_xlfn.XLOOKUP(CR26,Receiving[Player Name],Receiving[[Rep Conv %]:[Yards per Target]],{0,0,0,0,0,0})</f>
        <v>0.5714285714285714</v>
      </c>
      <c r="BM26" s="13">
        <v>16.73</v>
      </c>
      <c r="BN26" s="13">
        <v>0.08</v>
      </c>
      <c r="BO26" s="13">
        <v>0.01</v>
      </c>
      <c r="BP26" s="13">
        <v>8.368200836820083E-3</v>
      </c>
      <c r="BQ26" s="13">
        <v>9.56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0.57684784713704729</v>
      </c>
      <c r="CG26" s="13">
        <f>IF($CE26=1,BT26,BZ26*BM26+(1-BZ26)*BT26)</f>
        <v>16.300282773564465</v>
      </c>
      <c r="CH26" s="13">
        <f>IF($CE26=1,BU26,CA26*BN26+(1-CA26)*BU26)</f>
        <v>7.6609127880704925E-2</v>
      </c>
      <c r="CI26" s="13">
        <f>IF($CE26=1,BV26,CB26*BO26+(1-CB26)*BV26)</f>
        <v>9.469483568075119E-3</v>
      </c>
      <c r="CJ26" s="13">
        <f>IF($CE26=1,BW26,CC26*BP26+(1-CC26)*BW26)</f>
        <v>8.1239475258277176E-3</v>
      </c>
      <c r="CK26" s="13">
        <f>IF($CE26=1,BX26,CD26*BQ26+(1-CD26)*BX26)</f>
        <v>8.7638410978692676</v>
      </c>
      <c r="CL26" s="56">
        <f>V26*$CS$3</f>
        <v>61.202154458945692</v>
      </c>
      <c r="CM26" s="10">
        <f t="shared" si="17"/>
        <v>35.304331039791862</v>
      </c>
      <c r="CN26" s="5">
        <f t="shared" si="18"/>
        <v>9.3024953110253467E-2</v>
      </c>
      <c r="CO26" s="19">
        <f t="shared" si="19"/>
        <v>32.788983923820901</v>
      </c>
      <c r="CP26" s="65"/>
      <c r="CR26" t="str">
        <v>Christian Watson</v>
      </c>
      <c r="CS26" s="10">
        <f>T26*$CS$3</f>
        <v>1.2634711117854519E-2</v>
      </c>
      <c r="CT26" s="18">
        <f>AO26</f>
        <v>0.45833333333333337</v>
      </c>
      <c r="CU26" s="20">
        <f t="shared" si="20"/>
        <v>5.7909092623499884E-3</v>
      </c>
      <c r="CV26" s="21">
        <f t="shared" si="21"/>
        <v>10.541666666666668</v>
      </c>
      <c r="CW26" s="10">
        <f t="shared" si="22"/>
        <v>0.13319091303404973</v>
      </c>
      <c r="CX26" s="10">
        <f>CS26*AC26</f>
        <v>1.8641377059129619E-3</v>
      </c>
      <c r="CY26" s="19">
        <f>AA26*CS26</f>
        <v>0</v>
      </c>
      <c r="CZ26" s="13" t="str">
        <f>""</f>
        <v/>
      </c>
      <c r="DA26" s="10">
        <f>$CS$4*U26</f>
        <v>2.8090672153554679</v>
      </c>
      <c r="DB26" s="5">
        <f t="shared" si="23"/>
        <v>6.0072637760136558E-3</v>
      </c>
      <c r="DC26" s="77">
        <f t="shared" si="5"/>
        <v>7.4397159090909089</v>
      </c>
      <c r="DD26" s="10">
        <f>DC26*DA26</f>
        <v>20.898662051785774</v>
      </c>
      <c r="DE26" s="22">
        <f>AX26*DD26</f>
        <v>0.1613607505168298</v>
      </c>
      <c r="DF26" s="19">
        <f>DA26*BJ26</f>
        <v>7.9803045890780317E-4</v>
      </c>
      <c r="DG26" s="13" t="str">
        <f>""</f>
        <v/>
      </c>
      <c r="DH26" s="20">
        <f>V26*$CS$3</f>
        <v>61.202154458945692</v>
      </c>
      <c r="DI26" s="5">
        <f t="shared" si="24"/>
        <v>0.11035602734430174</v>
      </c>
      <c r="DJ26" s="20">
        <f>CO26</f>
        <v>32.788983923820901</v>
      </c>
      <c r="DK26" s="77">
        <v>8.7638410978692676</v>
      </c>
      <c r="DL26" s="77">
        <f>BO26</f>
        <v>0.01</v>
      </c>
      <c r="DM26" s="10">
        <f>DK26*DH26</f>
        <v>536.36595652545111</v>
      </c>
      <c r="DN26" s="19">
        <f>BR26*DM26</f>
        <v>3.261928017267965</v>
      </c>
      <c r="DO26" s="19">
        <f>DL26*DJ26</f>
        <v>0.32788983923820902</v>
      </c>
      <c r="DP26" s="13" t="str">
        <f>""</f>
        <v/>
      </c>
      <c r="DQ26" s="10">
        <f>CW26*(1/25)+CX26*4-CY26</f>
        <v>1.2784187345013836E-2</v>
      </c>
      <c r="DR26" s="10">
        <f>DN26*6+DM26*0.1+DJ26*1-DO26*2</f>
        <v>105.34136800149739</v>
      </c>
      <c r="DS26" s="10">
        <f>DD26*0.1+DE26*6-DF26*2</f>
        <v>3.056434647361741</v>
      </c>
      <c r="DT26" s="33">
        <f t="shared" si="25"/>
        <v>108.41058683620415</v>
      </c>
      <c r="DZ26" t="str">
        <v>GB</v>
      </c>
      <c r="EA26" t="str">
        <v>Green Bay Packers</v>
      </c>
      <c r="EB26" t="s">
        <v>350</v>
      </c>
      <c r="EC26" t="str">
        <v>Christian Watson</v>
      </c>
      <c r="ED26" s="10">
        <v>108.41058683620415</v>
      </c>
      <c r="EE26">
        <v>1.8641377059129619E-3</v>
      </c>
      <c r="EF26">
        <v>0.13319091303404973</v>
      </c>
      <c r="EG26">
        <v>0.1613607505168298</v>
      </c>
      <c r="EH26">
        <v>20.898662051785774</v>
      </c>
      <c r="EI26">
        <v>3.261928017267965</v>
      </c>
      <c r="EJ26">
        <v>536.36595652545111</v>
      </c>
      <c r="EK26">
        <v>0</v>
      </c>
      <c r="EL26">
        <v>0.32868786969711683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0.14046915758784717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4.0626475486120418E-4</v>
      </c>
      <c r="R27" s="5">
        <f t="shared" si="1"/>
        <v>0.1324373805249785</v>
      </c>
      <c r="S27" s="5"/>
      <c r="T27" s="5">
        <f t="shared" si="6"/>
        <v>1.8985123126460794E-5</v>
      </c>
      <c r="U27" s="5">
        <f t="shared" si="6"/>
        <v>3.4791144609848206E-4</v>
      </c>
      <c r="V27" s="5">
        <f t="shared" si="6"/>
        <v>0.1214949931133472</v>
      </c>
      <c r="X27" s="5" cm="1">
        <f t="array" ref="X27:AB27">_xlfn.XLOOKUP(CR27,passingRates[Player Name],passingRates[[Comp. %]:[Yds per Att]],{0,0,0,0,0})</f>
        <v>1</v>
      </c>
      <c r="Y27" s="13">
        <v>14</v>
      </c>
      <c r="Z27" s="13">
        <v>0</v>
      </c>
      <c r="AA27" s="13">
        <v>0</v>
      </c>
      <c r="AB27" s="13">
        <v>14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0</v>
      </c>
      <c r="AO27" s="53">
        <f t="shared" si="9"/>
        <v>0.95882352941176474</v>
      </c>
      <c r="AP27" s="52">
        <f>IF($AN27,AE27,Y27*AJ27+(1-AJ27)*AE27)</f>
        <v>13.83</v>
      </c>
      <c r="AQ27" s="52">
        <f>IF($AN27,AF27,Z27*AK27+(1-AK27)*AF27)</f>
        <v>1.9999999999999997E-2</v>
      </c>
      <c r="AR27" s="52">
        <f>IF($AN27,AG27,AA27*AL27+(1-AL27)*AG27)</f>
        <v>1.1764705882352939E-2</v>
      </c>
      <c r="AS27" s="52">
        <f>IF($AN27,AH27,AB27*AM27+(1-AM27)*AH27)</f>
        <v>13.323529411764705</v>
      </c>
      <c r="AT27" s="56" cm="1">
        <f t="array" ref="AT27:AW27">_xlfn.XLOOKUP(CR27,rushingRates[player_display_name],rushingRates[[Yards per Carry]:[TD per Yard]],{0,0,0,0})</f>
        <v>1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1.4824503311258277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0.56944444444444442</v>
      </c>
      <c r="BM27" s="13">
        <v>12.926829268292684</v>
      </c>
      <c r="BN27" s="13">
        <v>6.9444444444444448E-2</v>
      </c>
      <c r="BO27" s="13">
        <v>1.2195121951219513E-2</v>
      </c>
      <c r="BP27" s="13">
        <v>9.433962264150943E-3</v>
      </c>
      <c r="BQ27" s="13">
        <v>7.3611111111111107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0.57360562685093774</v>
      </c>
      <c r="CG27" s="13">
        <f>IF($CE27=1,BT27,BZ27*BM27+(1-BZ27)*BT27)</f>
        <v>12.856957326923835</v>
      </c>
      <c r="CH27" s="13">
        <f>IF($CE27=1,BU27,CA27*BN27+(1-CA27)*BU27)</f>
        <v>6.6942250740375117E-2</v>
      </c>
      <c r="CI27" s="13">
        <f>IF($CE27=1,BV27,CB27*BO27+(1-CB27)*BV27)</f>
        <v>1.1654123487923086E-2</v>
      </c>
      <c r="CJ27" s="13">
        <f>IF($CE27=1,BW27,CC27*BP27+(1-CC27)*BW27)</f>
        <v>9.0850806495838647E-3</v>
      </c>
      <c r="CK27" s="13">
        <f>IF($CE27=1,BX27,CD27*BQ27+(1-CD27)*BX27)</f>
        <v>6.7886510500807757</v>
      </c>
      <c r="CL27" s="56">
        <f>V27*$CS$3</f>
        <v>67.3796938278022</v>
      </c>
      <c r="CM27" s="10">
        <f t="shared" si="17"/>
        <v>38.649371515120741</v>
      </c>
      <c r="CN27" s="5">
        <f t="shared" si="18"/>
        <v>0.10183894913296931</v>
      </c>
      <c r="CO27" s="19">
        <f t="shared" si="19"/>
        <v>35.895698458263347</v>
      </c>
      <c r="CP27" s="65"/>
      <c r="CR27" t="str">
        <v>Dontayvion Wicks</v>
      </c>
      <c r="CS27" s="10">
        <f>T27*$CS$3</f>
        <v>1.0528925931545434E-2</v>
      </c>
      <c r="CT27" s="18">
        <f>AO27</f>
        <v>0.95882352941176474</v>
      </c>
      <c r="CU27" s="20">
        <f t="shared" si="20"/>
        <v>1.0095381922599447E-2</v>
      </c>
      <c r="CV27" s="21">
        <f t="shared" si="21"/>
        <v>13.323529411764705</v>
      </c>
      <c r="CW27" s="10">
        <f t="shared" si="22"/>
        <v>0.14028245432323769</v>
      </c>
      <c r="CX27" s="10">
        <f>CS27*AC27</f>
        <v>1.5534480882608017E-3</v>
      </c>
      <c r="CY27" s="19">
        <f>AA27*CS27</f>
        <v>0</v>
      </c>
      <c r="CZ27" s="13" t="str">
        <f>""</f>
        <v/>
      </c>
      <c r="DA27" s="10">
        <f>$CS$4*U27</f>
        <v>0.16268748527148666</v>
      </c>
      <c r="DB27" s="5">
        <f t="shared" si="23"/>
        <v>3.4791144609848206E-4</v>
      </c>
      <c r="DC27" s="77">
        <f t="shared" si="5"/>
        <v>1.4824503311258277</v>
      </c>
      <c r="DD27" s="10">
        <f>DC27*DA27</f>
        <v>0.2411761164107436</v>
      </c>
      <c r="DE27" s="22">
        <f>AX27*DD27</f>
        <v>1.862145961992171E-3</v>
      </c>
      <c r="DF27" s="19">
        <f>DA27*BJ27</f>
        <v>1.0774005647118321E-4</v>
      </c>
      <c r="DG27" s="13" t="str">
        <f>""</f>
        <v/>
      </c>
      <c r="DH27" s="20">
        <f>V27*$CS$3</f>
        <v>67.3796938278022</v>
      </c>
      <c r="DI27" s="5">
        <f t="shared" si="24"/>
        <v>0.12149499311334719</v>
      </c>
      <c r="DJ27" s="20">
        <f>CO27</f>
        <v>35.895698458263347</v>
      </c>
      <c r="DK27" s="77">
        <v>6.7886510500807757</v>
      </c>
      <c r="DL27" s="77">
        <f>BO27</f>
        <v>1.2195121951219513E-2</v>
      </c>
      <c r="DM27" s="10">
        <f>DK27*DH27</f>
        <v>457.41722925823058</v>
      </c>
      <c r="DN27" s="19">
        <f>BR27*DM27</f>
        <v>2.7817986163104038</v>
      </c>
      <c r="DO27" s="19">
        <f>DL27*DJ27</f>
        <v>0.43775242022272376</v>
      </c>
      <c r="DP27" s="13" t="str">
        <f>""</f>
        <v/>
      </c>
      <c r="DQ27" s="10">
        <f>CW27*(1/25)+CX27*4-CY27</f>
        <v>1.1825090525972713E-2</v>
      </c>
      <c r="DR27" s="10">
        <f>DN27*6+DM27*0.1+DJ27*1-DO27*2</f>
        <v>97.452708241503387</v>
      </c>
      <c r="DS27" s="10">
        <f>DD27*0.1+DE27*6-DF27*2</f>
        <v>3.5075007300085018E-2</v>
      </c>
      <c r="DT27" s="33">
        <f t="shared" si="25"/>
        <v>97.499608339329441</v>
      </c>
      <c r="DZ27" t="str">
        <v>GB</v>
      </c>
      <c r="EA27" t="str">
        <v>Green Bay Packers</v>
      </c>
      <c r="EB27" t="s">
        <v>350</v>
      </c>
      <c r="EC27" t="str">
        <v>Dontayvion Wicks</v>
      </c>
      <c r="ED27" s="10">
        <v>97.499608339329441</v>
      </c>
      <c r="EE27">
        <v>1.5534480882608017E-3</v>
      </c>
      <c r="EF27">
        <v>0.14028245432323769</v>
      </c>
      <c r="EG27">
        <v>1.862145961992171E-3</v>
      </c>
      <c r="EH27">
        <v>0.2411761164107436</v>
      </c>
      <c r="EI27">
        <v>2.7817986163104038</v>
      </c>
      <c r="EJ27">
        <v>457.41722925823058</v>
      </c>
      <c r="EK27">
        <v>0</v>
      </c>
      <c r="EL27">
        <v>0.43786016027919494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5.5184656354611102E-5</v>
      </c>
      <c r="U28" s="5">
        <f t="shared" si="6"/>
        <v>1.2359293418803025E-3</v>
      </c>
      <c r="V28" s="5">
        <f t="shared" si="6"/>
        <v>1.712583010090165E-2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9.4977838936059271</v>
      </c>
      <c r="CM28" s="10">
        <f t="shared" si="17"/>
        <v>5.4725414942957853</v>
      </c>
      <c r="CN28" s="5">
        <f t="shared" si="18"/>
        <v>1.4419843144088737E-2</v>
      </c>
      <c r="CO28" s="19">
        <f t="shared" si="19"/>
        <v>5.0826363166790998</v>
      </c>
      <c r="CP28" s="65"/>
      <c r="CR28" t="str">
        <v>All Other</v>
      </c>
      <c r="CS28" s="10">
        <f>T28*$CS$3</f>
        <v>3.060476118301609E-2</v>
      </c>
      <c r="CT28" s="18">
        <f>AO28</f>
        <v>0.375</v>
      </c>
      <c r="CU28" s="20">
        <f t="shared" si="20"/>
        <v>1.1476785443631034E-2</v>
      </c>
      <c r="CV28" s="21">
        <f t="shared" si="21"/>
        <v>9.75</v>
      </c>
      <c r="CW28" s="10">
        <f t="shared" si="22"/>
        <v>0.29839642153440687</v>
      </c>
      <c r="CX28" s="10">
        <f>CS28*AC28</f>
        <v>4.5154565679859805E-3</v>
      </c>
      <c r="CY28" s="19">
        <f>AA28*CS28</f>
        <v>0</v>
      </c>
      <c r="CZ28" s="13" t="str">
        <f>""</f>
        <v/>
      </c>
      <c r="DA28" s="10">
        <f>$CS$4*U28</f>
        <v>0.57793510060842801</v>
      </c>
      <c r="DB28" s="5">
        <f t="shared" si="23"/>
        <v>1.2359293418803025E-3</v>
      </c>
      <c r="DC28" s="77">
        <f t="shared" si="5"/>
        <v>6.1091954022988508</v>
      </c>
      <c r="DD28" s="10">
        <f>DC28*DA28</f>
        <v>3.5307184594641323</v>
      </c>
      <c r="DE28" s="22">
        <f>AX28*DD28</f>
        <v>2.7261045662685158E-2</v>
      </c>
      <c r="DF28" s="19">
        <f>DA28*BJ28</f>
        <v>3.3214660954507358E-3</v>
      </c>
      <c r="DG28" s="13" t="str">
        <f>""</f>
        <v/>
      </c>
      <c r="DH28" s="20">
        <f>V28*$CS$3</f>
        <v>9.4977838936059271</v>
      </c>
      <c r="DI28" s="5">
        <f t="shared" si="24"/>
        <v>1.712583010090165E-2</v>
      </c>
      <c r="DJ28" s="20">
        <f>CO28</f>
        <v>5.0826363166790998</v>
      </c>
      <c r="DK28" s="77">
        <v>1.7355343771272975</v>
      </c>
      <c r="DL28" s="77">
        <f>BO28</f>
        <v>0</v>
      </c>
      <c r="DM28" s="10">
        <f>DK28*DH28</f>
        <v>16.483730453879041</v>
      </c>
      <c r="DN28" s="19">
        <f>BR28*DM28</f>
        <v>0.1002463738469014</v>
      </c>
      <c r="DO28" s="19">
        <f>DL28*DJ28</f>
        <v>0</v>
      </c>
      <c r="DP28" s="13" t="str">
        <f>""</f>
        <v/>
      </c>
      <c r="DQ28" s="10">
        <f>CW28*(1/25)+CX28*4-CY28</f>
        <v>2.9997683133320199E-2</v>
      </c>
      <c r="DR28" s="10">
        <f>DN28*6+DM28*0.1+DJ28*1-DO28*2</f>
        <v>7.3324876051484118</v>
      </c>
      <c r="DS28" s="10">
        <f>DD28*0.1+DE28*6-DF28*2</f>
        <v>0.50999518773162278</v>
      </c>
      <c r="DT28" s="33">
        <f t="shared" si="25"/>
        <v>7.8724804760133553</v>
      </c>
      <c r="DZ28" t="str">
        <v>GB</v>
      </c>
      <c r="EA28" t="str">
        <v>Green Bay Packers</v>
      </c>
      <c r="EB28" t="s">
        <v>350</v>
      </c>
      <c r="EC28" t="str">
        <v>All Other</v>
      </c>
      <c r="ED28" s="10">
        <v>7.8724804760133553</v>
      </c>
      <c r="EE28">
        <v>4.5154565679859805E-3</v>
      </c>
      <c r="EF28">
        <v>0.29839642153440687</v>
      </c>
      <c r="EG28">
        <v>2.7261045662685158E-2</v>
      </c>
      <c r="EH28">
        <v>3.5307184594641323</v>
      </c>
      <c r="EI28">
        <v>0.1002463738469014</v>
      </c>
      <c r="EJ28">
        <v>16.483730453879041</v>
      </c>
      <c r="EK28">
        <v>0</v>
      </c>
      <c r="EL28">
        <v>3.3214660954507358E-3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GB</v>
      </c>
      <c r="EA29" t="str">
        <v>Green Bay Packers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GB</v>
      </c>
      <c r="EA30" t="str">
        <v>Green Bay Packers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6.6666666666666671E-3</v>
      </c>
      <c r="H31" s="5">
        <v>0.14868804664723032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6.2757757441938636E-3</v>
      </c>
      <c r="R31" s="5">
        <f t="shared" si="1"/>
        <v>0.14795630240426144</v>
      </c>
      <c r="S31" s="5"/>
      <c r="T31" s="5">
        <f t="shared" si="6"/>
        <v>5.0626995003895438E-6</v>
      </c>
      <c r="U31" s="5">
        <f t="shared" si="6"/>
        <v>5.3743628715668514E-3</v>
      </c>
      <c r="V31" s="5">
        <f t="shared" si="6"/>
        <v>0.13573169350243744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3.2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3.31609756097561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0.7338709677419355</v>
      </c>
      <c r="BM31" s="13">
        <v>12.219780219780219</v>
      </c>
      <c r="BN31" s="13">
        <v>8.0645161290322578E-2</v>
      </c>
      <c r="BO31" s="13">
        <v>1.098901098901099E-2</v>
      </c>
      <c r="BP31" s="13">
        <v>8.9928057553956831E-3</v>
      </c>
      <c r="BQ31" s="13">
        <v>8.9677419354838701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0.73005712365591402</v>
      </c>
      <c r="CG31" s="13">
        <f>IF($CE31=1,BT31,BZ31*BM31+(1-BZ31)*BT31)</f>
        <v>12.06475462475221</v>
      </c>
      <c r="CH31" s="13">
        <f>IF($CE31=1,BU31,CA31*BN31+(1-CA31)*BU31)</f>
        <v>7.7620967741935484E-2</v>
      </c>
      <c r="CI31" s="13">
        <f>IF($CE31=1,BV31,CB31*BO31+(1-CB31)*BV31)</f>
        <v>1.0578349445772775E-2</v>
      </c>
      <c r="CJ31" s="13">
        <f>IF($CE31=1,BW31,CC31*BP31+(1-CC31)*BW31)</f>
        <v>8.7725270471112494E-3</v>
      </c>
      <c r="CK31" s="13">
        <f>IF($CE31=1,BX31,CD31*BQ31+(1-CD31)*BX31)</f>
        <v>8.2147011396655003</v>
      </c>
      <c r="CL31" s="56">
        <f>V31*$CS$3</f>
        <v>75.275200372998839</v>
      </c>
      <c r="CM31" s="10">
        <f t="shared" si="17"/>
        <v>54.955196266934117</v>
      </c>
      <c r="CN31" s="5">
        <f t="shared" si="18"/>
        <v>0.14480389247807318</v>
      </c>
      <c r="CO31" s="19">
        <f t="shared" si="19"/>
        <v>51.039773134235503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Tucker Kraft</v>
      </c>
      <c r="CS31" s="10">
        <f>T31*$CS$3</f>
        <v>2.8077135817454481E-3</v>
      </c>
      <c r="CT31" s="18">
        <f>AO31</f>
        <v>0.52631578947368418</v>
      </c>
      <c r="CU31" s="20">
        <f t="shared" si="20"/>
        <v>1.4777439903923409E-3</v>
      </c>
      <c r="CV31" s="21">
        <f t="shared" si="21"/>
        <v>7.1578947368421053</v>
      </c>
      <c r="CW31" s="10">
        <f t="shared" si="22"/>
        <v>2.0097318269335838E-2</v>
      </c>
      <c r="CX31" s="10">
        <f>CS31*AC31</f>
        <v>1.2762334462479311E-4</v>
      </c>
      <c r="CY31" s="19">
        <f>AA31*CS31</f>
        <v>0</v>
      </c>
      <c r="CZ31" s="13" t="str">
        <f>""</f>
        <v/>
      </c>
      <c r="DA31" s="10">
        <f>$CS$4*U31</f>
        <v>2.5131153065431486</v>
      </c>
      <c r="DB31" s="5">
        <f t="shared" si="23"/>
        <v>5.3743628715668514E-3</v>
      </c>
      <c r="DC31" s="77">
        <f t="shared" si="5"/>
        <v>3.31609756097561</v>
      </c>
      <c r="DD31" s="10">
        <f>DC31*DA31</f>
        <v>8.3337355384782086</v>
      </c>
      <c r="DE31" s="22">
        <f>AX31*DD31</f>
        <v>0.18168333401421688</v>
      </c>
      <c r="DF31" s="19">
        <f>DA31*BJ31</f>
        <v>2.4518198112616079E-3</v>
      </c>
      <c r="DG31" s="13" t="str">
        <f>""</f>
        <v/>
      </c>
      <c r="DH31" s="20">
        <f>V31*$CS$3</f>
        <v>75.275200372998839</v>
      </c>
      <c r="DI31" s="5">
        <f t="shared" si="24"/>
        <v>0.13573169350243744</v>
      </c>
      <c r="DJ31" s="20">
        <f>CO31</f>
        <v>51.039773134235503</v>
      </c>
      <c r="DK31" s="77">
        <v>8.2147011396655003</v>
      </c>
      <c r="DL31" s="77">
        <f>BO31</f>
        <v>1.098901098901099E-2</v>
      </c>
      <c r="DM31" s="10">
        <f>DK31*DH31</f>
        <v>618.36327429262246</v>
      </c>
      <c r="DN31" s="19">
        <f>BR31*DM31</f>
        <v>4.477119322715029</v>
      </c>
      <c r="DO31" s="19">
        <f>DL31*DJ31</f>
        <v>0.56087662784874182</v>
      </c>
      <c r="DP31" s="13" t="str">
        <f>""</f>
        <v/>
      </c>
      <c r="DQ31" s="10">
        <f>CW31*(1/25)+CX31*4-CY31</f>
        <v>1.314386109272606E-3</v>
      </c>
      <c r="DR31" s="10">
        <f>DN31*6+DM31*0.1+DJ31*1-DO31*2</f>
        <v>138.61706324409045</v>
      </c>
      <c r="DS31" s="10">
        <f>DD31*0.1+DE31*6-DF31*2</f>
        <v>1.9185699183105989</v>
      </c>
      <c r="DT31" s="33">
        <f t="shared" si="25"/>
        <v>140.53694754851031</v>
      </c>
      <c r="DZ31" t="str">
        <v>GB</v>
      </c>
      <c r="EA31" t="str">
        <v>Green Bay Packers</v>
      </c>
      <c r="EB31" t="s">
        <v>351</v>
      </c>
      <c r="EC31" t="str">
        <v>Tucker Kraft</v>
      </c>
      <c r="ED31" s="10">
        <v>140.53694754851031</v>
      </c>
      <c r="EE31">
        <v>1.2762334462479311E-4</v>
      </c>
      <c r="EF31">
        <v>2.0097318269335838E-2</v>
      </c>
      <c r="EG31">
        <v>0.18168333401421688</v>
      </c>
      <c r="EH31">
        <v>8.3337355384782086</v>
      </c>
      <c r="EI31">
        <v>4.477119322715029</v>
      </c>
      <c r="EJ31">
        <v>618.36327429262246</v>
      </c>
      <c r="EK31">
        <v>0</v>
      </c>
      <c r="EL31">
        <v>0.56332844766000345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8.3333333333333329E-2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2.4867859467006124E-6</v>
      </c>
      <c r="Q32" s="5">
        <f t="shared" si="1"/>
        <v>4.9774158708160785E-5</v>
      </c>
      <c r="R32" s="5">
        <f t="shared" si="1"/>
        <v>8.0190951873612859E-2</v>
      </c>
      <c r="S32" s="5"/>
      <c r="T32" s="5">
        <f t="shared" si="6"/>
        <v>2.5313497501947719E-6</v>
      </c>
      <c r="U32" s="5">
        <f t="shared" si="6"/>
        <v>4.2624912270343832E-5</v>
      </c>
      <c r="V32" s="5">
        <f t="shared" si="6"/>
        <v>7.3565326549174678E-2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0.74603174603174605</v>
      </c>
      <c r="BM32" s="13">
        <v>9.8510638297872344</v>
      </c>
      <c r="BN32" s="13">
        <v>3.1746031746031744E-2</v>
      </c>
      <c r="BO32" s="13">
        <v>0</v>
      </c>
      <c r="BP32" s="13">
        <v>4.3196544276457886E-3</v>
      </c>
      <c r="BQ32" s="13">
        <v>7.3492063492063489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0.74241919142399582</v>
      </c>
      <c r="CG32" s="13">
        <f>IF($CE32=1,BT32,BZ32*BM32+(1-BZ32)*BT32)</f>
        <v>9.8683422357224657</v>
      </c>
      <c r="CH32" s="13">
        <f>IF($CE32=1,BU32,CA32*BN32+(1-CA32)*BU32)</f>
        <v>3.3764748177925935E-2</v>
      </c>
      <c r="CI32" s="13">
        <f>IF($CE32=1,BV32,CB32*BO32+(1-CB32)*BV32)</f>
        <v>6.1231066709635821E-4</v>
      </c>
      <c r="CJ32" s="13">
        <f>IF($CE32=1,BW32,CC32*BP32+(1-CC32)*BW32)</f>
        <v>4.6174986556631031E-3</v>
      </c>
      <c r="CK32" s="13">
        <f>IF($CE32=1,BX32,CD32*BQ32+(1-CD32)*BX32)</f>
        <v>6.755149394595092</v>
      </c>
      <c r="CL32" s="56">
        <f>V32*$CS$3</f>
        <v>40.798464629742291</v>
      </c>
      <c r="CM32" s="10">
        <f t="shared" si="17"/>
        <v>30.289563121753766</v>
      </c>
      <c r="CN32" s="5">
        <f t="shared" si="18"/>
        <v>7.9811317935903264E-2</v>
      </c>
      <c r="CO32" s="19">
        <f t="shared" si="19"/>
        <v>28.131505937312273</v>
      </c>
      <c r="CP32" s="65"/>
      <c r="CR32" t="str">
        <v>Luke Musgrave</v>
      </c>
      <c r="CS32" s="10">
        <f>T32*$CS$3</f>
        <v>1.4038567908727241E-3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6.3811672312396553E-5</v>
      </c>
      <c r="CY32" s="19">
        <f>AA32*CS32</f>
        <v>0</v>
      </c>
      <c r="CZ32" s="13" t="str">
        <f>""</f>
        <v/>
      </c>
      <c r="DA32" s="10">
        <f>$CS$4*U32</f>
        <v>1.9931910447168896E-2</v>
      </c>
      <c r="DB32" s="5">
        <f t="shared" si="23"/>
        <v>4.2624912270343825E-5</v>
      </c>
      <c r="DC32" s="77">
        <f t="shared" si="5"/>
        <v>2.0810810810810811</v>
      </c>
      <c r="DD32" s="10">
        <f>DC32*DA32</f>
        <v>4.1479921741405544E-2</v>
      </c>
      <c r="DE32" s="22">
        <f>AX32*DD32</f>
        <v>9.0430161142400706E-4</v>
      </c>
      <c r="DF32" s="19">
        <f>DA32*BJ32</f>
        <v>5.3870028235591613E-4</v>
      </c>
      <c r="DG32" s="13" t="str">
        <f>""</f>
        <v/>
      </c>
      <c r="DH32" s="20">
        <f>V32*$CS$3</f>
        <v>40.798464629742291</v>
      </c>
      <c r="DI32" s="5">
        <f t="shared" si="24"/>
        <v>7.3565326549174678E-2</v>
      </c>
      <c r="DJ32" s="20">
        <f>CO32</f>
        <v>28.131505937312273</v>
      </c>
      <c r="DK32" s="77">
        <v>6.755149394595092</v>
      </c>
      <c r="DL32" s="77">
        <f>BO32</f>
        <v>0</v>
      </c>
      <c r="DM32" s="10">
        <f>DK32*DH32</f>
        <v>275.5997236440129</v>
      </c>
      <c r="DN32" s="19">
        <f>BR32*DM32</f>
        <v>1.9954174178164858</v>
      </c>
      <c r="DO32" s="19">
        <f>DL32*DJ32</f>
        <v>0</v>
      </c>
      <c r="DP32" s="13" t="str">
        <f>""</f>
        <v/>
      </c>
      <c r="DQ32" s="10">
        <f>CW32*(1/25)+CX32*4-CY32</f>
        <v>2.5524668924958621E-4</v>
      </c>
      <c r="DR32" s="10">
        <f>DN32*6+DM32*0.1+DJ32*1-DO32*2</f>
        <v>67.663982808612474</v>
      </c>
      <c r="DS32" s="10">
        <f>DD32*0.1+DE32*6-DF32*2</f>
        <v>8.4964012779727652E-3</v>
      </c>
      <c r="DT32" s="33">
        <f t="shared" si="25"/>
        <v>67.67273445657969</v>
      </c>
      <c r="DZ32" t="str">
        <v>GB</v>
      </c>
      <c r="EA32" t="str">
        <v>Green Bay Packers</v>
      </c>
      <c r="EB32" t="s">
        <v>351</v>
      </c>
      <c r="EC32" t="str">
        <v>Luke Musgrave</v>
      </c>
      <c r="ED32" s="10">
        <v>67.67273445657969</v>
      </c>
      <c r="EE32">
        <v>6.3811672312396553E-5</v>
      </c>
      <c r="EF32">
        <v>0</v>
      </c>
      <c r="EG32">
        <v>9.0430161142400706E-4</v>
      </c>
      <c r="EH32">
        <v>4.1479921741405544E-2</v>
      </c>
      <c r="EI32">
        <v>1.9954174178164858</v>
      </c>
      <c r="EJ32">
        <v>275.5997236440129</v>
      </c>
      <c r="EK32">
        <v>0</v>
      </c>
      <c r="EL32">
        <v>5.3870028235591613E-4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1.3081054157943359E-4</v>
      </c>
      <c r="V33" s="5">
        <f t="shared" si="6"/>
        <v>2.0209257429091371E-2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0.75</v>
      </c>
      <c r="BM33" s="13">
        <v>7.4444444444444446</v>
      </c>
      <c r="BN33" s="13">
        <v>8.3333333333333329E-2</v>
      </c>
      <c r="BO33" s="13">
        <v>0</v>
      </c>
      <c r="BP33" s="13">
        <v>1.4925373134328358E-2</v>
      </c>
      <c r="BQ33" s="13">
        <v>5.583333333333333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11.207816414204322</v>
      </c>
      <c r="CM33" s="10">
        <f t="shared" si="17"/>
        <v>7.7899625494386191</v>
      </c>
      <c r="CN33" s="5">
        <f t="shared" si="18"/>
        <v>2.0526119021357057E-2</v>
      </c>
      <c r="CO33" s="19">
        <f t="shared" si="19"/>
        <v>7.2349467976837687</v>
      </c>
      <c r="CP33" s="65"/>
      <c r="CR33" t="str">
        <v>Ben Sims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6.1168548190091133E-2</v>
      </c>
      <c r="DB33" s="5">
        <f t="shared" si="23"/>
        <v>1.3081054157943356E-4</v>
      </c>
      <c r="DC33" s="77">
        <f t="shared" si="5"/>
        <v>4.7272727272727275</v>
      </c>
      <c r="DD33" s="10">
        <f>DC33*DA33</f>
        <v>0.28916040962588535</v>
      </c>
      <c r="DE33" s="22">
        <f>AX33*DD33</f>
        <v>6.303971015540628E-3</v>
      </c>
      <c r="DF33" s="19">
        <f>DA33*BJ33</f>
        <v>0</v>
      </c>
      <c r="DG33" s="13" t="str">
        <f>""</f>
        <v/>
      </c>
      <c r="DH33" s="20">
        <f>V33*$CS$3</f>
        <v>11.207816414204322</v>
      </c>
      <c r="DI33" s="5">
        <f t="shared" si="24"/>
        <v>2.0209257429091371E-2</v>
      </c>
      <c r="DJ33" s="20">
        <f>CO33</f>
        <v>7.2349467976837687</v>
      </c>
      <c r="DK33" s="77">
        <v>1.4387510008006406</v>
      </c>
      <c r="DL33" s="77">
        <f>BO33</f>
        <v>0</v>
      </c>
      <c r="DM33" s="10">
        <f>DK33*DH33</f>
        <v>16.125257082726314</v>
      </c>
      <c r="DN33" s="19">
        <f>BR33*DM33</f>
        <v>0.11675127400055992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9.5479801499597592</v>
      </c>
      <c r="DS33" s="10">
        <f>DD33*0.1+DE33*6-DF33*2</f>
        <v>6.6739867055832305E-2</v>
      </c>
      <c r="DT33" s="33">
        <f t="shared" si="25"/>
        <v>9.6147200170155909</v>
      </c>
      <c r="DZ33" t="str">
        <v>GB</v>
      </c>
      <c r="EA33" t="str">
        <v>Green Bay Packers</v>
      </c>
      <c r="EB33" t="s">
        <v>351</v>
      </c>
      <c r="EC33" t="str">
        <v>Ben Sims</v>
      </c>
      <c r="ED33" s="10">
        <v>9.6147200170155909</v>
      </c>
      <c r="EE33">
        <v>0</v>
      </c>
      <c r="EF33">
        <v>0</v>
      </c>
      <c r="EG33">
        <v>6.303971015540628E-3</v>
      </c>
      <c r="EH33">
        <v>0.28916040962588535</v>
      </c>
      <c r="EI33">
        <v>0.11675127400055992</v>
      </c>
      <c r="EJ33">
        <v>16.125257082726314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5.2663984272239492E-5</v>
      </c>
      <c r="V34" s="5">
        <f t="shared" si="6"/>
        <v>7.8026573586098859E-3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4.3272619751161185</v>
      </c>
      <c r="CM34" s="10">
        <f t="shared" si="17"/>
        <v>2.9093931577376457</v>
      </c>
      <c r="CN34" s="5">
        <f t="shared" si="18"/>
        <v>7.6660895166881585E-3</v>
      </c>
      <c r="CO34" s="19">
        <f t="shared" si="19"/>
        <v>2.7021060212021117</v>
      </c>
      <c r="CP34" s="65"/>
      <c r="CR34" t="str">
        <v>Messiah Swinson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2.4626298621984739E-2</v>
      </c>
      <c r="DB34" s="5">
        <f t="shared" si="23"/>
        <v>5.2663984272239485E-5</v>
      </c>
      <c r="DC34" s="77">
        <f t="shared" si="5"/>
        <v>8.6666666666666679</v>
      </c>
      <c r="DD34" s="10">
        <f>DC34*DA34</f>
        <v>0.21342792139053443</v>
      </c>
      <c r="DE34" s="22">
        <f>AX34*DD34</f>
        <v>4.6529309876609404E-3</v>
      </c>
      <c r="DF34" s="19">
        <f>DA34*BJ34</f>
        <v>0</v>
      </c>
      <c r="DG34" s="13" t="str">
        <f>""</f>
        <v/>
      </c>
      <c r="DH34" s="20">
        <f>V34*$CS$3</f>
        <v>4.3272619751161185</v>
      </c>
      <c r="DI34" s="5">
        <f t="shared" si="24"/>
        <v>7.8026573586098867E-3</v>
      </c>
      <c r="DJ34" s="20">
        <f>CO34</f>
        <v>2.7021060212021117</v>
      </c>
      <c r="DK34" s="77">
        <v>1.4873417721518989</v>
      </c>
      <c r="DL34" s="77">
        <f>BO34</f>
        <v>0</v>
      </c>
      <c r="DM34" s="10">
        <f>DK34*DH34</f>
        <v>6.4361174946347344</v>
      </c>
      <c r="DN34" s="19">
        <f>BR34*DM34</f>
        <v>4.6599251922677123E-2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3.6253132822016481</v>
      </c>
      <c r="DS34" s="10">
        <f>DD34*0.1+DE34*6-DF34*2</f>
        <v>4.9260378065019088E-2</v>
      </c>
      <c r="DT34" s="33">
        <f t="shared" si="25"/>
        <v>3.6745736602666672</v>
      </c>
      <c r="DZ34" t="str">
        <v>GB</v>
      </c>
      <c r="EA34" t="str">
        <v>Green Bay Packers</v>
      </c>
      <c r="EB34" t="s">
        <v>351</v>
      </c>
      <c r="EC34" t="str">
        <v>Messiah Swinson</v>
      </c>
      <c r="ED34" s="10">
        <v>3.6745736602666672</v>
      </c>
      <c r="EE34">
        <v>0</v>
      </c>
      <c r="EF34">
        <v>0</v>
      </c>
      <c r="EG34">
        <v>4.6529309876609404E-3</v>
      </c>
      <c r="EH34">
        <v>0.21342792139053443</v>
      </c>
      <c r="EI34">
        <v>4.6599251922677123E-2</v>
      </c>
      <c r="EJ34">
        <v>6.4361174946347344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6.7502660005193935E-5</v>
      </c>
      <c r="U35" s="5">
        <f t="shared" si="6"/>
        <v>2.378373483262429E-4</v>
      </c>
      <c r="V35" s="5">
        <f t="shared" si="6"/>
        <v>4.5546740449538149E-3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2.525968640930857</v>
      </c>
      <c r="CM35" s="10">
        <f t="shared" si="17"/>
        <v>1.5904246998453544</v>
      </c>
      <c r="CN35" s="5">
        <f t="shared" si="18"/>
        <v>4.1906808250168522E-3</v>
      </c>
      <c r="CO35" s="19">
        <f t="shared" si="19"/>
        <v>1.4771108353958049</v>
      </c>
      <c r="CP35" s="65"/>
      <c r="CR35" t="str">
        <v>All Other</v>
      </c>
      <c r="CS35" s="10">
        <f>T35*$CS$3</f>
        <v>3.7436181089939319E-2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1.7016445949972418E-3</v>
      </c>
      <c r="CY35" s="19">
        <f>AA35*CS35</f>
        <v>0</v>
      </c>
      <c r="CZ35" s="13" t="str">
        <f>""</f>
        <v/>
      </c>
      <c r="DA35" s="10">
        <f>$CS$4*U35</f>
        <v>0.11121554216380207</v>
      </c>
      <c r="DB35" s="5">
        <f t="shared" si="23"/>
        <v>2.3783734832624287E-4</v>
      </c>
      <c r="DC35" s="77">
        <f t="shared" si="5"/>
        <v>1.5</v>
      </c>
      <c r="DD35" s="10">
        <f>DC35*DA35</f>
        <v>0.1668233132457031</v>
      </c>
      <c r="DE35" s="22">
        <f>AX35*DD35</f>
        <v>3.6369063551195935E-3</v>
      </c>
      <c r="DF35" s="19">
        <f>DA35*BJ35</f>
        <v>0</v>
      </c>
      <c r="DG35" s="13" t="str">
        <f>""</f>
        <v/>
      </c>
      <c r="DH35" s="20">
        <f>V35*$CS$3</f>
        <v>2.525968640930857</v>
      </c>
      <c r="DI35" s="5">
        <f t="shared" si="24"/>
        <v>4.5546740449538149E-3</v>
      </c>
      <c r="DJ35" s="20">
        <f>CO35</f>
        <v>1.4771108353958049</v>
      </c>
      <c r="DK35" s="77">
        <v>1.588235294117647</v>
      </c>
      <c r="DL35" s="77">
        <f>BO35</f>
        <v>0</v>
      </c>
      <c r="DM35" s="10">
        <f>DK35*DH35</f>
        <v>4.0118325473607728</v>
      </c>
      <c r="DN35" s="19">
        <f>BR35*DM35</f>
        <v>2.9046765492069367E-2</v>
      </c>
      <c r="DO35" s="19">
        <f>DL35*DJ35</f>
        <v>0</v>
      </c>
      <c r="DP35" s="13" t="str">
        <f>""</f>
        <v/>
      </c>
      <c r="DQ35" s="10">
        <f>CW35*(1/25)+CX35*4-CY35</f>
        <v>6.8065783799889671E-3</v>
      </c>
      <c r="DR35" s="10">
        <f>DN35*6+DM35*0.1+DJ35*1-DO35*2</f>
        <v>2.0525746830842984</v>
      </c>
      <c r="DS35" s="10">
        <f>DD35*0.1+DE35*6-DF35*2</f>
        <v>3.850376945528787E-2</v>
      </c>
      <c r="DT35" s="33">
        <f t="shared" si="25"/>
        <v>2.0978850309195751</v>
      </c>
      <c r="DZ35" t="str">
        <v>GB</v>
      </c>
      <c r="EA35" t="str">
        <v>Green Bay Packers</v>
      </c>
      <c r="EB35" t="s">
        <v>351</v>
      </c>
      <c r="EC35" t="str">
        <v>All Other</v>
      </c>
      <c r="ED35" s="10">
        <v>2.0978850309195751</v>
      </c>
      <c r="EE35">
        <v>1.7016445949972418E-3</v>
      </c>
      <c r="EF35">
        <v>0</v>
      </c>
      <c r="EG35">
        <v>3.6369063551195935E-3</v>
      </c>
      <c r="EH35">
        <v>0.1668233132457031</v>
      </c>
      <c r="EI35">
        <v>2.9046765492069367E-2</v>
      </c>
      <c r="EJ35">
        <v>4.0118325473607728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1" priority="1">
      <formula>$CR10=""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ED3E6-92F2-4685-A6AA-75845CC2D4F2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138</v>
      </c>
      <c r="CV1" s="115" t="e" vm="41">
        <f>_xlfn.IMAGE(_xlfn.XLOOKUP(CS1,Teams[team_abbr],Teams[team_logo_wikipedia]))</f>
        <v>#VALUE!</v>
      </c>
      <c r="CW1" s="115"/>
      <c r="CX1" s="115"/>
      <c r="CY1" s="116" t="e" vm="42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Detroit Lions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590.84705882352932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465.91764705882349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33.694117647058825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0.67292261352693628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0.95412120801747169</v>
      </c>
      <c r="G10" s="5">
        <v>7.3143926369586915E-2</v>
      </c>
      <c r="H10" s="5">
        <v>8.8988755147291726E-4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0.95491514761659801</v>
      </c>
      <c r="Q10" s="5">
        <f t="shared" si="1"/>
        <v>7.5347973550876662E-2</v>
      </c>
      <c r="R10" s="5">
        <f t="shared" si="1"/>
        <v>8.6855116098127796E-4</v>
      </c>
      <c r="S10" s="5"/>
      <c r="T10" s="5">
        <f>P10/SUM(P$10:P$35)</f>
        <v>0.96817332000041911</v>
      </c>
      <c r="U10" s="5">
        <f>Q10/SUM(Q$10:Q$35)</f>
        <v>6.1846278484186709E-2</v>
      </c>
      <c r="V10" s="5">
        <f>R10/SUM(R$10:R$35)</f>
        <v>6.3442402123520443E-4</v>
      </c>
      <c r="X10" s="5" cm="1">
        <f t="array" ref="X10:AB10">_xlfn.XLOOKUP(CR10,passingRates[Player Name],passingRates[[Comp. %]:[Yds per Att]],{0,0,0,0,0})</f>
        <v>0.67619367854741086</v>
      </c>
      <c r="Y10" s="13">
        <v>11.097961213326704</v>
      </c>
      <c r="Z10" s="13">
        <v>7.0611636001989067E-2</v>
      </c>
      <c r="AA10" s="13">
        <v>1.8493611297915265E-2</v>
      </c>
      <c r="AB10" s="13">
        <v>7.504371217215871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0.67512015317977137</v>
      </c>
      <c r="AP10" s="52">
        <f>IF($AN10,AE10,Y10*AJ10+(1-AJ10)*AE10)</f>
        <v>11.095996168500518</v>
      </c>
      <c r="AQ10" s="52">
        <f>IF($AN10,AF10,Z10*AK10+(1-AK10)*AF10)</f>
        <v>7.0641464182218852E-2</v>
      </c>
      <c r="AR10" s="52">
        <f>IF($AN10,AG10,AA10*AL10+(1-AL10)*AG10)</f>
        <v>1.8633135494149595E-2</v>
      </c>
      <c r="AS10" s="52">
        <f>IF($AN10,AH10,AB10*AM10+(1-AM10)*AH10)</f>
        <v>7.4911707139441459</v>
      </c>
      <c r="AT10" s="56" cm="1">
        <f t="array" ref="AT10:AW10">_xlfn.XLOOKUP(CR10,rushingRates[player_display_name],rushingRates[[Yards per Carry]:[TD per Yard]],{0,0,0,0})</f>
        <v>1.988826815642458</v>
      </c>
      <c r="AU10" s="13">
        <v>3.3519553072625698E-2</v>
      </c>
      <c r="AV10" s="13">
        <v>3.3519553072625698E-2</v>
      </c>
      <c r="AW10" s="13">
        <v>1.6853932584269662E-2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2.1187864388263669</v>
      </c>
      <c r="BI10" s="13">
        <f>IF($BG10=1,AZ10,AU10*BD10+(1-BD10)*AZ10)</f>
        <v>3.43280831077711E-2</v>
      </c>
      <c r="BJ10" s="13">
        <f>IF($BG10=1,BA10,AV10*BE10+(1-BE10)*BA10)</f>
        <v>3.2623928873206032E-2</v>
      </c>
      <c r="BK10" s="13">
        <f>IF($BG10=1,BB10,AW10*BF10+(1-BF10)*BB10)</f>
        <v>1.6552756715436368E-2</v>
      </c>
      <c r="BL10" s="55" cm="1">
        <f t="array" ref="BL10:BQ10">_xlfn.XLOOKUP(CR10,Receiving[Player Name],Receiving[[Rep Conv %]:[Yards per Target]],{0,0,0,0,0,0})</f>
        <v>1</v>
      </c>
      <c r="BM10" s="13">
        <v>6</v>
      </c>
      <c r="BN10" s="13">
        <v>0.5</v>
      </c>
      <c r="BO10" s="13">
        <v>0</v>
      </c>
      <c r="BP10" s="13">
        <v>8.3333333333333329E-2</v>
      </c>
      <c r="BQ10" s="13">
        <v>6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5.9099999999999993</v>
      </c>
      <c r="CH10" s="13">
        <f>IF($CE10=1,BU10,CA10*BN10+(1-CA10)*BU10)</f>
        <v>0.48141025641025642</v>
      </c>
      <c r="CI10" s="13">
        <f>IF($CE10=1,BV10,CB10*BO10+(1-CB10)*BV10)</f>
        <v>0</v>
      </c>
      <c r="CJ10" s="13">
        <f>IF($CE10=1,BW10,CC10*BP10+(1-CC10)*BW10)</f>
        <v>8.1150793650793654E-2</v>
      </c>
      <c r="CK10" s="13">
        <f>IF($CE10=1,BX10,CD10*BQ10+(1-CD10)*BX10)</f>
        <v>5.7649999999999997</v>
      </c>
      <c r="CL10" s="56">
        <f>V10*$CS$3</f>
        <v>0.37484756699381683</v>
      </c>
      <c r="CM10" s="10">
        <f>CL10*CF10</f>
        <v>0.37052240275927278</v>
      </c>
      <c r="CN10" s="5">
        <f>CM10/SUM($CM$10:$CM$35)</f>
        <v>8.7818289308459383E-4</v>
      </c>
      <c r="CO10" s="19">
        <f>CN10*(SUM($CU$10:$CU$35))</f>
        <v>0.34916055393855155</v>
      </c>
      <c r="CP10" s="65"/>
      <c r="CR10" t="str" cm="1">
        <f t="array" ref="CR10:CR14">_xlfn.VSTACK(_xlfn.MAP(_xlfn.TAKE(_xlfn.TEXTSPLIT(_xlfn.TEXTAFTER(_xlfn.XLOOKUP($CS$2,DepthChart[Column1],DepthChart[Column2]),"QB: "),,", "),4),_xlfn.LAMBDA(_xlpm.x,IFERROR(_xlfn.TEXTBEFORE(_xlpm.x," ("),_xlpm.x))),"All Other")</f>
        <v>Jared Goff</v>
      </c>
      <c r="CS10" s="10">
        <f>T10*$CS$3</f>
        <v>572.04235855365926</v>
      </c>
      <c r="CT10" s="18">
        <f>AO10</f>
        <v>0.67512015317977137</v>
      </c>
      <c r="CU10" s="20">
        <f>CT10*CS10</f>
        <v>386.19732473206415</v>
      </c>
      <c r="CV10" s="21">
        <f>AS10</f>
        <v>7.4911707139441459</v>
      </c>
      <c r="CW10" s="10">
        <f>CV10*CS10</f>
        <v>4285.2669635327084</v>
      </c>
      <c r="CX10" s="22">
        <f>CS10*AC10</f>
        <v>25.223716410898277</v>
      </c>
      <c r="CY10" s="19">
        <f>AA10*CS10</f>
        <v>10.579129025034048</v>
      </c>
      <c r="CZ10" s="13" t="str">
        <f>""</f>
        <v/>
      </c>
      <c r="DA10" s="10">
        <f>$CS$4*U10</f>
        <v>28.815272550697014</v>
      </c>
      <c r="DB10" s="5">
        <f>DA10/SUM($DA$10:$DA$35)</f>
        <v>6.1846278484186751E-2</v>
      </c>
      <c r="DC10" s="77">
        <f t="shared" ref="DC10:DC35" si="5">BH10</f>
        <v>2.1187864388263669</v>
      </c>
      <c r="DD10" s="10">
        <f>DC10*DA10</f>
        <v>61.053408711502485</v>
      </c>
      <c r="DE10" s="22">
        <f>AX10*DD10</f>
        <v>0.66660441456300246</v>
      </c>
      <c r="DF10" s="19">
        <f>DA10*BJ10</f>
        <v>0.9400674021559855</v>
      </c>
      <c r="DG10" s="13" t="str">
        <f>""</f>
        <v/>
      </c>
      <c r="DH10" s="20">
        <f>V10*$CS$3</f>
        <v>0.37484756699381683</v>
      </c>
      <c r="DI10" s="5">
        <f>DH10/SUM($DH$10:$DH$35)</f>
        <v>6.3442402123520432E-4</v>
      </c>
      <c r="DJ10" s="20">
        <f>CO10</f>
        <v>0.34916055393855155</v>
      </c>
      <c r="DK10" s="77" cm="1">
        <f t="array" ref="DK10:DK35">CK10:CK35</f>
        <v>5.7649999999999997</v>
      </c>
      <c r="DL10" s="77">
        <f>CI10</f>
        <v>0</v>
      </c>
      <c r="DM10" s="10">
        <f>DK10*DH10</f>
        <v>2.1609962237193541</v>
      </c>
      <c r="DN10" s="19">
        <f>BR10*DM10</f>
        <v>6.3351680825648821E-2</v>
      </c>
      <c r="DO10" s="19">
        <f>DL10*DJ10</f>
        <v>0</v>
      </c>
      <c r="DP10" s="13" t="str">
        <f>""</f>
        <v/>
      </c>
      <c r="DQ10" s="10">
        <f>CW10*(1/25)+CX10*4-CY10</f>
        <v>261.72641515986743</v>
      </c>
      <c r="DR10" s="10">
        <f>DN10*6+DM10*0.1+DJ10*1-DO10*2</f>
        <v>0.94537026126437995</v>
      </c>
      <c r="DS10" s="10">
        <f>DD10*0.1+DE10*6-DF10*2</f>
        <v>8.2248325542162917</v>
      </c>
      <c r="DT10" s="33">
        <f>SUM(DQ10:DS10)</f>
        <v>270.89661797534808</v>
      </c>
      <c r="DZ10" t="str" cm="1">
        <f t="array" ref="DZ10:DZ35">_xlfn.EXPAND(CS1,ROWS($CS$10:$CS$35),,CS1)</f>
        <v>DET</v>
      </c>
      <c r="EA10" t="str" cm="1">
        <f t="array" ref="EA10:EA35">_xlfn.EXPAND(CS2,ROWS($CS$10:$CS$35),,CS2)</f>
        <v>Detroit Lions</v>
      </c>
      <c r="EB10" t="s">
        <v>348</v>
      </c>
      <c r="EC10" t="str" cm="1">
        <f t="array" ref="EC10:EC35">CR10:CR35</f>
        <v>Jared Goff</v>
      </c>
      <c r="ED10" s="10" cm="1">
        <f t="array" ref="ED10:ED35">DT10:DT35</f>
        <v>270.89661797534808</v>
      </c>
      <c r="EE10" s="22" cm="1">
        <f t="array" ref="EE10:EE35">CX10:CX35</f>
        <v>25.223716410898277</v>
      </c>
      <c r="EF10" s="10" cm="1">
        <f t="array" ref="EF10:EF35">CW10:CW35</f>
        <v>4285.2669635327084</v>
      </c>
      <c r="EG10" s="10" cm="1">
        <f t="array" ref="EG10:EG35">DE10:DE35</f>
        <v>0.66660441456300246</v>
      </c>
      <c r="EH10" s="10" cm="1">
        <f t="array" ref="EH10:EH35">DD10:DD35</f>
        <v>61.053408711502485</v>
      </c>
      <c r="EI10" s="19" cm="1">
        <f t="array" ref="EI10:EI35">DN10:DN35</f>
        <v>6.3351680825648821E-2</v>
      </c>
      <c r="EJ10" s="10" cm="1">
        <f t="array" ref="EJ10:EJ35">DM10:DM35</f>
        <v>2.1609962237193541</v>
      </c>
      <c r="EK10" s="19" cm="1">
        <f t="array" ref="EK10:EK35">CY10:CY35</f>
        <v>10.579129025034048</v>
      </c>
      <c r="EL10" s="19" cm="1">
        <f t="array" ref="EL10:EL35">DF10:DF35+DO10:DO35</f>
        <v>0.9400674021559855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2.0277682732689133E-2</v>
      </c>
      <c r="U11" s="5">
        <f t="shared" si="6"/>
        <v>2.3615710091952929E-2</v>
      </c>
      <c r="V11" s="5">
        <f t="shared" si="6"/>
        <v>2.9867042635787989E-4</v>
      </c>
      <c r="X11" s="5" cm="1">
        <f t="array" ref="X11:AB11">_xlfn.XLOOKUP(CR11,passingRates[Player Name],passingRates[[Comp. %]:[Yds per Att]],{0,0,0,0,0})</f>
        <v>0.66666666666666663</v>
      </c>
      <c r="Y11" s="13">
        <v>10.333333333333334</v>
      </c>
      <c r="Z11" s="13">
        <v>0</v>
      </c>
      <c r="AA11" s="13">
        <v>0</v>
      </c>
      <c r="AB11" s="13">
        <v>6.8888888888888893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0.62689339697692914</v>
      </c>
      <c r="AP11" s="52">
        <f>IF($AN11,AE11,Y11*AJ11+(1-AJ11)*AE11)</f>
        <v>10.452133333333332</v>
      </c>
      <c r="AQ11" s="52">
        <f>IF($AN11,AF11,Z11*AK11+(1-AK11)*AF11)</f>
        <v>5.4096428571428573E-2</v>
      </c>
      <c r="AR11" s="52">
        <f>IF($AN11,AG11,AA11*AL11+(1-AL11)*AG11)</f>
        <v>2.687649164677804E-2</v>
      </c>
      <c r="AS11" s="52">
        <f>IF($AN11,AH11,AB11*AM11+(1-AM11)*AH11)</f>
        <v>6.5523256430655001</v>
      </c>
      <c r="AT11" s="56" cm="1">
        <f t="array" ref="AT11:AW11">_xlfn.XLOOKUP(CR11,rushingRates[player_display_name],rushingRates[[Yards per Carry]:[TD per Yard]],{0,0,0,0})</f>
        <v>0.4</v>
      </c>
      <c r="AU11" s="13">
        <v>0</v>
      </c>
      <c r="AV11" s="13">
        <v>0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3.7858749999999999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0.17646854297112285</v>
      </c>
      <c r="CM11" s="10">
        <f t="shared" ref="CM11:CM35" si="17">CL11*CF11</f>
        <v>0.11937577906870074</v>
      </c>
      <c r="CN11" s="5">
        <f t="shared" ref="CN11:CN35" si="18">CM11/SUM($CM$10:$CM$35)</f>
        <v>2.8293502969343819E-4</v>
      </c>
      <c r="CO11" s="19">
        <f t="shared" ref="CO11:CO35" si="19">CN11*(SUM($CU$10:$CU$35))</f>
        <v>0.11249336837954685</v>
      </c>
      <c r="CP11" s="65"/>
      <c r="CR11" t="str">
        <v>Hendon Hooker</v>
      </c>
      <c r="CS11" s="10">
        <f>T11*$CS$3</f>
        <v>11.981009202366041</v>
      </c>
      <c r="CT11" s="18">
        <f>AO11</f>
        <v>0.62689339697692914</v>
      </c>
      <c r="CU11" s="20">
        <f t="shared" ref="CU11:CU35" si="20">CT11*CS11</f>
        <v>7.5108155580830953</v>
      </c>
      <c r="CV11" s="21">
        <f t="shared" ref="CV11:CV35" si="21">AS11</f>
        <v>6.5523256430655001</v>
      </c>
      <c r="CW11" s="10">
        <f t="shared" ref="CW11:CW35" si="22">CV11*CS11</f>
        <v>78.503473826466745</v>
      </c>
      <c r="CX11" s="10">
        <f>CS11*AC11</f>
        <v>0.52829230898378621</v>
      </c>
      <c r="CY11" s="19">
        <f>AA11*CS11</f>
        <v>0</v>
      </c>
      <c r="CZ11" s="13" t="str">
        <f>""</f>
        <v/>
      </c>
      <c r="DA11" s="10">
        <f>$CS$4*U11</f>
        <v>11.002976079666022</v>
      </c>
      <c r="DB11" s="5">
        <f t="shared" ref="DB11:DB35" si="23">DA11/SUM($DA$10:$DA$35)</f>
        <v>2.3615710091952947E-2</v>
      </c>
      <c r="DC11" s="77">
        <f t="shared" si="5"/>
        <v>3.7858749999999999</v>
      </c>
      <c r="DD11" s="10">
        <f>DC11*DA11</f>
        <v>41.655892065605599</v>
      </c>
      <c r="DE11" s="22">
        <f>AX11*DD11</f>
        <v>0.45481492564494824</v>
      </c>
      <c r="DF11" s="19">
        <f>DA11*BJ11</f>
        <v>0.17020228623233377</v>
      </c>
      <c r="DG11" s="13" t="str">
        <f>""</f>
        <v/>
      </c>
      <c r="DH11" s="20">
        <f>V11*$CS$3</f>
        <v>0.17646854297112285</v>
      </c>
      <c r="DI11" s="5">
        <f t="shared" ref="DI11:DI35" si="24">DH11/SUM($DH$10:$DH$35)</f>
        <v>2.9867042635787984E-4</v>
      </c>
      <c r="DJ11" s="20">
        <f>CO11</f>
        <v>0.11249336837954685</v>
      </c>
      <c r="DK11" s="77">
        <v>1.4782608695652175</v>
      </c>
      <c r="DL11" s="77">
        <f>BO11</f>
        <v>0</v>
      </c>
      <c r="DM11" s="10">
        <f>DK11*DH11</f>
        <v>0.26086654178339902</v>
      </c>
      <c r="DN11" s="19">
        <f>BR11*DM11</f>
        <v>7.6475533421843361E-3</v>
      </c>
      <c r="DO11" s="19">
        <f>DL11*DJ11</f>
        <v>0</v>
      </c>
      <c r="DP11" s="13" t="str">
        <f>""</f>
        <v/>
      </c>
      <c r="DQ11" s="10">
        <f>CW11*(1/25)+CX11*4-CY11</f>
        <v>5.2533081889938149</v>
      </c>
      <c r="DR11" s="10">
        <f>DN11*6+DM11*0.1+DJ11*1-DO11*2</f>
        <v>0.18446534261099276</v>
      </c>
      <c r="DS11" s="10">
        <f>DD11*0.1+DE11*6-DF11*2</f>
        <v>6.5540741879655826</v>
      </c>
      <c r="DT11" s="33">
        <f t="shared" ref="DT11:DT35" si="25">SUM(DQ11:DS11)</f>
        <v>11.991847719570391</v>
      </c>
      <c r="DZ11" t="str">
        <v>DET</v>
      </c>
      <c r="EA11" t="str">
        <v>Detroit Lions</v>
      </c>
      <c r="EB11" t="s">
        <v>348</v>
      </c>
      <c r="EC11" t="str">
        <v>Hendon Hooker</v>
      </c>
      <c r="ED11" s="10">
        <v>11.991847719570391</v>
      </c>
      <c r="EE11">
        <v>0.52829230898378621</v>
      </c>
      <c r="EF11">
        <v>78.503473826466745</v>
      </c>
      <c r="EG11">
        <v>0.45481492564494824</v>
      </c>
      <c r="EH11">
        <v>41.655892065605599</v>
      </c>
      <c r="EI11">
        <v>7.6475533421843361E-3</v>
      </c>
      <c r="EJ11">
        <v>0.26086654178339902</v>
      </c>
      <c r="EK11">
        <v>0</v>
      </c>
      <c r="EL11">
        <v>0.17020228623233377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3.3796137887815224E-3</v>
      </c>
      <c r="U12" s="5">
        <f t="shared" si="6"/>
        <v>1.0576359107392463E-2</v>
      </c>
      <c r="V12" s="5">
        <f t="shared" si="6"/>
        <v>1.8755932974779419E-5</v>
      </c>
      <c r="X12" s="5" cm="1">
        <f t="array" ref="X12:AB12">_xlfn.XLOOKUP(CR12,passingRates[Player Name],passingRates[[Comp. %]:[Yds per Att]],{0,0,0,0,0})</f>
        <v>0.64324324324324322</v>
      </c>
      <c r="Y12" s="13">
        <v>9.7899159663865554</v>
      </c>
      <c r="Z12" s="13">
        <v>5.8823529411764705E-2</v>
      </c>
      <c r="AA12" s="13">
        <v>2.7027027027027029E-2</v>
      </c>
      <c r="AB12" s="13">
        <v>6.2972972972972974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1.3214285714285714</v>
      </c>
      <c r="AU12" s="13">
        <v>3.5714285714285712E-2</v>
      </c>
      <c r="AV12" s="13">
        <v>3.5714285714285712E-2</v>
      </c>
      <c r="AW12" s="13">
        <v>2.7027027027027029E-2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1.1081887833639668E-2</v>
      </c>
      <c r="CM12" s="10">
        <f t="shared" si="17"/>
        <v>1.1081887833639668E-2</v>
      </c>
      <c r="CN12" s="5">
        <f t="shared" si="18"/>
        <v>2.62654140373462E-5</v>
      </c>
      <c r="CO12" s="19">
        <f t="shared" si="19"/>
        <v>1.0442980143342186E-2</v>
      </c>
      <c r="CP12" s="65"/>
      <c r="CR12" t="str">
        <v>Kyle Allen</v>
      </c>
      <c r="CS12" s="10">
        <f>T12*$CS$3</f>
        <v>1.996834867061007</v>
      </c>
      <c r="CT12" s="18">
        <f>AO12</f>
        <v>0.60354446997046274</v>
      </c>
      <c r="CU12" s="20">
        <f t="shared" si="20"/>
        <v>1.205178641458875</v>
      </c>
      <c r="CV12" s="21">
        <f t="shared" si="21"/>
        <v>6.2527075812274369</v>
      </c>
      <c r="CW12" s="10">
        <f t="shared" si="22"/>
        <v>12.48562451173164</v>
      </c>
      <c r="CX12" s="10">
        <f>CS12*AC12</f>
        <v>8.8048718163964382E-2</v>
      </c>
      <c r="CY12" s="19">
        <f>AA12*CS12</f>
        <v>5.3968509920567759E-2</v>
      </c>
      <c r="CZ12" s="13" t="str">
        <f>""</f>
        <v/>
      </c>
      <c r="DA12" s="10">
        <f>$CS$4*U12</f>
        <v>4.9277123497654554</v>
      </c>
      <c r="DB12" s="5">
        <f t="shared" si="23"/>
        <v>1.057635910739247E-2</v>
      </c>
      <c r="DC12" s="77">
        <f t="shared" si="5"/>
        <v>3.9164785553047405</v>
      </c>
      <c r="DD12" s="10">
        <f>DC12*DA12</f>
        <v>19.299279744566739</v>
      </c>
      <c r="DE12" s="22">
        <f>AX12*DD12</f>
        <v>0.21071690094169557</v>
      </c>
      <c r="DF12" s="19">
        <f>DA12*BJ12</f>
        <v>5.5617520877713947E-2</v>
      </c>
      <c r="DG12" s="13" t="str">
        <f>""</f>
        <v/>
      </c>
      <c r="DH12" s="20">
        <f>V12*$CS$3</f>
        <v>1.1081887833639668E-2</v>
      </c>
      <c r="DI12" s="5">
        <f t="shared" si="24"/>
        <v>1.8755932974779416E-5</v>
      </c>
      <c r="DJ12" s="20">
        <f>CO12</f>
        <v>1.0442980143342186E-2</v>
      </c>
      <c r="DK12" s="77">
        <v>1</v>
      </c>
      <c r="DL12" s="77">
        <f>BO12</f>
        <v>0</v>
      </c>
      <c r="DM12" s="10">
        <f>DK12*DH12</f>
        <v>1.1081887833639668E-2</v>
      </c>
      <c r="DN12" s="19">
        <f>BR12*DM12</f>
        <v>3.2487619056272639E-4</v>
      </c>
      <c r="DO12" s="19">
        <f>DL12*DJ12</f>
        <v>0</v>
      </c>
      <c r="DP12" s="13" t="str">
        <f>""</f>
        <v/>
      </c>
      <c r="DQ12" s="10">
        <f>CW12*(1/25)+CX12*4-CY12</f>
        <v>0.79765134320455533</v>
      </c>
      <c r="DR12" s="10">
        <f>DN12*6+DM12*0.1+DJ12*1-DO12*2</f>
        <v>1.3500426070082512E-2</v>
      </c>
      <c r="DS12" s="10">
        <f>DD12*0.1+DE12*6-DF12*2</f>
        <v>3.0829943383514196</v>
      </c>
      <c r="DT12" s="33">
        <f t="shared" si="25"/>
        <v>3.8941461076260575</v>
      </c>
      <c r="DZ12" t="str">
        <v>DET</v>
      </c>
      <c r="EA12" t="str">
        <v>Detroit Lions</v>
      </c>
      <c r="EB12" t="s">
        <v>348</v>
      </c>
      <c r="EC12" t="str">
        <v>Kyle Allen</v>
      </c>
      <c r="ED12" s="10">
        <v>3.8941461076260575</v>
      </c>
      <c r="EE12">
        <v>8.8048718163964382E-2</v>
      </c>
      <c r="EF12">
        <v>12.48562451173164</v>
      </c>
      <c r="EG12">
        <v>0.21071690094169557</v>
      </c>
      <c r="EH12">
        <v>19.299279744566739</v>
      </c>
      <c r="EI12">
        <v>3.2487619056272639E-4</v>
      </c>
      <c r="EJ12">
        <v>1.1081887833639668E-2</v>
      </c>
      <c r="EK12">
        <v>5.3968509920567759E-2</v>
      </c>
      <c r="EL12">
        <v>5.5617520877713947E-2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3.3796137887815224E-3</v>
      </c>
      <c r="U13" s="5">
        <f t="shared" si="6"/>
        <v>7.5575738893807693E-3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0.45</v>
      </c>
      <c r="Y13" s="13">
        <v>7.7777777777777777</v>
      </c>
      <c r="Z13" s="13">
        <v>3.7037037037037035E-2</v>
      </c>
      <c r="AA13" s="13">
        <v>0.05</v>
      </c>
      <c r="AB13" s="13">
        <v>3.5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0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8.125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0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Jake Fromm</v>
      </c>
      <c r="CS13" s="10">
        <f>T13*$CS$3</f>
        <v>1.996834867061007</v>
      </c>
      <c r="CT13" s="18">
        <f>AO13</f>
        <v>0.55531914893617018</v>
      </c>
      <c r="CU13" s="20">
        <f t="shared" si="20"/>
        <v>1.1088806389423889</v>
      </c>
      <c r="CV13" s="21">
        <f t="shared" si="21"/>
        <v>6.3808510638297875</v>
      </c>
      <c r="CW13" s="10">
        <f t="shared" si="22"/>
        <v>12.741505885778638</v>
      </c>
      <c r="CX13" s="10">
        <f>CS13*AC13</f>
        <v>8.8048718163964382E-2</v>
      </c>
      <c r="CY13" s="19">
        <f>AA13*CS13</f>
        <v>9.984174335305035E-2</v>
      </c>
      <c r="CZ13" s="13" t="str">
        <f>""</f>
        <v/>
      </c>
      <c r="DA13" s="10">
        <f>$CS$4*U13</f>
        <v>3.5212070440134893</v>
      </c>
      <c r="DB13" s="5">
        <f t="shared" si="23"/>
        <v>7.5575738893807745E-3</v>
      </c>
      <c r="DC13" s="77">
        <f t="shared" si="5"/>
        <v>3.6753246753246751</v>
      </c>
      <c r="DD13" s="10">
        <f>DC13*DA13</f>
        <v>12.941579135789837</v>
      </c>
      <c r="DE13" s="22">
        <f>AX13*DD13</f>
        <v>0.1413010995683954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0.76201336473395287</v>
      </c>
      <c r="DR13" s="10">
        <f>DN13*6+DM13*0.1+DJ13*1-DO13*2</f>
        <v>0</v>
      </c>
      <c r="DS13" s="10">
        <f>DD13*0.1+DE13*6-DF13*2</f>
        <v>2.1419645109893564</v>
      </c>
      <c r="DT13" s="33">
        <f t="shared" si="25"/>
        <v>2.9039778757233092</v>
      </c>
      <c r="DZ13" t="str">
        <v>DET</v>
      </c>
      <c r="EA13" t="str">
        <v>Detroit Lions</v>
      </c>
      <c r="EB13" t="s">
        <v>348</v>
      </c>
      <c r="EC13" t="str">
        <v>Jake Fromm</v>
      </c>
      <c r="ED13" s="10">
        <v>2.9039778757233092</v>
      </c>
      <c r="EE13">
        <v>8.8048718163964382E-2</v>
      </c>
      <c r="EF13">
        <v>12.741505885778638</v>
      </c>
      <c r="EG13">
        <v>0.1413010995683954</v>
      </c>
      <c r="EH13">
        <v>12.941579135789837</v>
      </c>
      <c r="EI13">
        <v>0</v>
      </c>
      <c r="EJ13">
        <v>0</v>
      </c>
      <c r="EK13">
        <v>9.984174335305035E-2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3.3796137887815224E-3</v>
      </c>
      <c r="U14" s="5">
        <f t="shared" si="6"/>
        <v>1.2366939091713986E-2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R14" t="str">
        <v>All Other</v>
      </c>
      <c r="CS14" s="10">
        <f>T14*$CS$3</f>
        <v>1.996834867061007</v>
      </c>
      <c r="CT14" s="18">
        <f>AO14</f>
        <v>0.5</v>
      </c>
      <c r="CU14" s="20">
        <f t="shared" si="20"/>
        <v>0.9984174335305035</v>
      </c>
      <c r="CV14" s="21">
        <f t="shared" si="21"/>
        <v>6.384615384615385</v>
      </c>
      <c r="CW14" s="10">
        <f t="shared" si="22"/>
        <v>12.749022612774123</v>
      </c>
      <c r="CX14" s="10">
        <f>CS14*AC14</f>
        <v>8.8048718163964382E-2</v>
      </c>
      <c r="CY14" s="19">
        <f>AA14*CS14</f>
        <v>0</v>
      </c>
      <c r="CZ14" s="13" t="str">
        <f>""</f>
        <v/>
      </c>
      <c r="DA14" s="10">
        <f>$CS$4*U14</f>
        <v>5.7619751629311642</v>
      </c>
      <c r="DB14" s="5">
        <f t="shared" si="23"/>
        <v>1.2366939091713994E-2</v>
      </c>
      <c r="DC14" s="77">
        <f t="shared" si="5"/>
        <v>4.7142857142857144</v>
      </c>
      <c r="DD14" s="10">
        <f>DC14*DA14</f>
        <v>27.163597196675489</v>
      </c>
      <c r="DE14" s="22">
        <f>AX14*DD14</f>
        <v>0.29658251994214441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0.86215577716682246</v>
      </c>
      <c r="DR14" s="10">
        <f>DN14*6+DM14*0.1+DJ14*1-DO14*2</f>
        <v>0</v>
      </c>
      <c r="DS14" s="10">
        <f>DD14*0.1+DE14*6-DF14*2</f>
        <v>4.4958548393204154</v>
      </c>
      <c r="DT14" s="33">
        <f t="shared" si="25"/>
        <v>5.3580106164872383</v>
      </c>
      <c r="DZ14" t="str">
        <v>DET</v>
      </c>
      <c r="EA14" t="str">
        <v>Detroit Lions</v>
      </c>
      <c r="EB14" t="s">
        <v>348</v>
      </c>
      <c r="EC14" t="str">
        <v>All Other</v>
      </c>
      <c r="ED14" s="10">
        <v>5.3580106164872383</v>
      </c>
      <c r="EE14">
        <v>8.8048718163964382E-2</v>
      </c>
      <c r="EF14">
        <v>12.749022612774123</v>
      </c>
      <c r="EG14">
        <v>0.29658251994214441</v>
      </c>
      <c r="EH14">
        <v>27.163597196675489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DET</v>
      </c>
      <c r="EA15" t="str">
        <v>Detroit Lions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DET</v>
      </c>
      <c r="EA16" t="str">
        <v>Detroit Lions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0.4417148911203691</v>
      </c>
      <c r="H17" s="5">
        <v>0.14520701476793249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0.44265762326338304</v>
      </c>
      <c r="R17" s="5">
        <f t="shared" si="1"/>
        <v>0.14011933336254326</v>
      </c>
      <c r="S17" s="5"/>
      <c r="T17" s="5">
        <f t="shared" si="6"/>
        <v>2.0170502580522001E-5</v>
      </c>
      <c r="U17" s="5">
        <f t="shared" si="6"/>
        <v>0.36333726510919373</v>
      </c>
      <c r="V17" s="5">
        <f t="shared" si="6"/>
        <v>0.10234868700679453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5.486315789473684</v>
      </c>
      <c r="AU17" s="13">
        <v>6.5263157894736842E-2</v>
      </c>
      <c r="AV17" s="13">
        <v>4.2105263157894736E-3</v>
      </c>
      <c r="AW17" s="117">
        <v>1.1895625479662318E-2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5.3786580893431095</v>
      </c>
      <c r="BI17" s="13">
        <f t="shared" si="13"/>
        <v>6.215704725793491E-2</v>
      </c>
      <c r="BJ17" s="13">
        <f t="shared" si="14"/>
        <v>4.195008035355564E-3</v>
      </c>
      <c r="BK17" s="13">
        <f t="shared" si="15"/>
        <v>1.148166559592843E-2</v>
      </c>
      <c r="BL17" s="55" cm="1">
        <f t="array" ref="BL17:BQ17">_xlfn.XLOOKUP(CR17,Receiving[Player Name],Receiving[[Rep Conv %]:[Yards per Target]],{0,0,0,0,0,0})</f>
        <v>0.76100628930817615</v>
      </c>
      <c r="BM17" s="13">
        <v>8.0743801652892557</v>
      </c>
      <c r="BN17" s="13">
        <v>2.5157232704402517E-2</v>
      </c>
      <c r="BO17" s="13">
        <v>8.2644628099173556E-3</v>
      </c>
      <c r="BP17" s="13">
        <v>4.0941658137154556E-3</v>
      </c>
      <c r="BQ17" s="13">
        <v>6.1446540880503147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0.76283591343036117</v>
      </c>
      <c r="CG17" s="13">
        <f>IF($CE17=1,BT17,BZ17*BM17+(1-BZ17)*BT17)</f>
        <v>8.003113392702172</v>
      </c>
      <c r="CH17" s="13">
        <f>IF($CE17=1,BU17,CA17*BN17+(1-CA17)*BU17)</f>
        <v>2.5738576033483857E-2</v>
      </c>
      <c r="CI17" s="13">
        <f>IF($CE17=1,BV17,CB17*BO17+(1-CB17)*BV17)</f>
        <v>8.1326853496041327E-3</v>
      </c>
      <c r="CJ17" s="13">
        <f>IF($CE17=1,BW17,CC17*BP17+(1-CC17)*BW17)</f>
        <v>4.2245899135087365E-3</v>
      </c>
      <c r="CK17" s="13">
        <f>IF($CE17=1,BX17,CD17*BQ17+(1-CD17)*BX17)</f>
        <v>5.658508550004572</v>
      </c>
      <c r="CL17" s="56">
        <f>V17*$CS$3</f>
        <v>60.472420692414516</v>
      </c>
      <c r="CM17" s="10">
        <f t="shared" si="17"/>
        <v>46.130534276243104</v>
      </c>
      <c r="CN17" s="5">
        <f t="shared" si="18"/>
        <v>0.109334943713428</v>
      </c>
      <c r="CO17" s="19">
        <f t="shared" si="19"/>
        <v>43.470955552015639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Jahmyr Gibbs</v>
      </c>
      <c r="CS17" s="10">
        <f>T17*$CS$3</f>
        <v>1.1917682124693832E-2</v>
      </c>
      <c r="CT17" s="18">
        <f>AO17</f>
        <v>0.52941176470588236</v>
      </c>
      <c r="CU17" s="20">
        <f t="shared" si="20"/>
        <v>6.3093611248379112E-3</v>
      </c>
      <c r="CV17" s="21">
        <f t="shared" si="21"/>
        <v>4.1764705882352944</v>
      </c>
      <c r="CW17" s="10">
        <f t="shared" si="22"/>
        <v>4.9773848873721299E-2</v>
      </c>
      <c r="CX17" s="10">
        <f>CS17*AC17</f>
        <v>4.3337025907977571E-3</v>
      </c>
      <c r="CY17" s="19">
        <f>AA17*CS17</f>
        <v>0</v>
      </c>
      <c r="CZ17" s="13" t="str">
        <f>""</f>
        <v/>
      </c>
      <c r="DA17" s="10">
        <f>$CS$4*U17</f>
        <v>169.28524364846351</v>
      </c>
      <c r="DB17" s="5">
        <f t="shared" si="23"/>
        <v>0.36333726510919395</v>
      </c>
      <c r="DC17" s="77">
        <f t="shared" si="5"/>
        <v>5.3786580893431095</v>
      </c>
      <c r="DD17" s="10">
        <f>DC17*DA17</f>
        <v>910.52744515622749</v>
      </c>
      <c r="DE17" s="22">
        <f>AX17*DD17</f>
        <v>6.6420927155825833</v>
      </c>
      <c r="DF17" s="19">
        <f>DA17*BJ17</f>
        <v>0.71015295737242889</v>
      </c>
      <c r="DG17" s="13" t="str">
        <f>""</f>
        <v/>
      </c>
      <c r="DH17" s="20">
        <f>V17*$CS$3</f>
        <v>60.472420692414516</v>
      </c>
      <c r="DI17" s="5">
        <f t="shared" si="24"/>
        <v>0.1023486870067945</v>
      </c>
      <c r="DJ17" s="20">
        <f>CO17</f>
        <v>43.470955552015639</v>
      </c>
      <c r="DK17" s="77">
        <v>5.658508550004572</v>
      </c>
      <c r="DL17" s="77">
        <f>BO17</f>
        <v>8.2644628099173556E-3</v>
      </c>
      <c r="DM17" s="10">
        <f>DK17*DH17</f>
        <v>342.18370952750092</v>
      </c>
      <c r="DN17" s="19">
        <f>BR17*DM17</f>
        <v>1.7772371724538671</v>
      </c>
      <c r="DO17" s="19">
        <f>DL17*DJ17</f>
        <v>0.35926409547120364</v>
      </c>
      <c r="DP17" s="13" t="str">
        <f>""</f>
        <v/>
      </c>
      <c r="DQ17" s="10">
        <f>CW17*(1/25)+CX17*4-CY17</f>
        <v>1.9325764318139881E-2</v>
      </c>
      <c r="DR17" s="10">
        <f>DN17*6+DM17*0.1+DJ17*1-DO17*2</f>
        <v>87.634221348546532</v>
      </c>
      <c r="DS17" s="10">
        <f>DD17*0.1+DE17*6-DF17*2</f>
        <v>129.48499489437339</v>
      </c>
      <c r="DT17" s="33">
        <f t="shared" si="25"/>
        <v>217.13854200723807</v>
      </c>
      <c r="DZ17" t="str">
        <v>DET</v>
      </c>
      <c r="EA17" t="str">
        <v>Detroit Lions</v>
      </c>
      <c r="EB17" t="s">
        <v>349</v>
      </c>
      <c r="EC17" t="str">
        <v>Jahmyr Gibbs</v>
      </c>
      <c r="ED17" s="10">
        <v>217.13854200723807</v>
      </c>
      <c r="EE17">
        <v>4.3337025907977571E-3</v>
      </c>
      <c r="EF17">
        <v>4.9773848873721299E-2</v>
      </c>
      <c r="EG17">
        <v>6.6420927155825833</v>
      </c>
      <c r="EH17">
        <v>910.52744515622749</v>
      </c>
      <c r="EI17">
        <v>1.7772371724538671</v>
      </c>
      <c r="EJ17">
        <v>342.18370952750092</v>
      </c>
      <c r="EK17">
        <v>0</v>
      </c>
      <c r="EL17">
        <v>1.0694170528436326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7.4074328101262352E-4</v>
      </c>
      <c r="G18" s="5">
        <v>0.48881421528126845</v>
      </c>
      <c r="H18" s="5">
        <v>0.11268774741559802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6.6915573885806181E-4</v>
      </c>
      <c r="Q18" s="5">
        <f t="shared" si="1"/>
        <v>0.46057965288429975</v>
      </c>
      <c r="R18" s="5">
        <f t="shared" si="1"/>
        <v>0.10705527045307428</v>
      </c>
      <c r="S18" s="5"/>
      <c r="T18" s="5">
        <f t="shared" si="6"/>
        <v>6.7844638856609789E-4</v>
      </c>
      <c r="U18" s="5">
        <f t="shared" si="6"/>
        <v>0.3780478244341719</v>
      </c>
      <c r="V18" s="5">
        <f t="shared" si="6"/>
        <v>7.8197391502566604E-2</v>
      </c>
      <c r="X18" s="5" cm="1">
        <f t="array" ref="X18:AB18">_xlfn.XLOOKUP(CR18,passingRates[Player Name],passingRates[[Comp. %]:[Yds per Att]],{0,0,0,0,0})</f>
        <v>0.66666666666666663</v>
      </c>
      <c r="Y18" s="13">
        <v>11.5</v>
      </c>
      <c r="Z18" s="13">
        <v>0.5</v>
      </c>
      <c r="AA18" s="13">
        <v>0.33333333333333331</v>
      </c>
      <c r="AB18" s="13">
        <v>7.666666666666667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0</v>
      </c>
      <c r="AO18" s="53">
        <f t="shared" si="9"/>
        <v>0.66666666666666663</v>
      </c>
      <c r="AP18" s="52">
        <f>IF($AN18,AE18,Y18*AJ18+(1-AJ18)*AE18)</f>
        <v>11.35</v>
      </c>
      <c r="AQ18" s="52">
        <f>IF($AN18,AF18,Z18*AK18+(1-AK18)*AF18)</f>
        <v>0.5</v>
      </c>
      <c r="AR18" s="52">
        <f>IF($AN18,AG18,AA18*AL18+(1-AL18)*AG18)</f>
        <v>0.3</v>
      </c>
      <c r="AS18" s="52">
        <f>IF($AN18,AH18,AB18*AM18+(1-AM18)*AH18)</f>
        <v>7.5666666666666664</v>
      </c>
      <c r="AT18" s="56" cm="1">
        <f t="array" ref="AT18:AW18">_xlfn.XLOOKUP(CR18,rushingRates[player_display_name],rushingRates[[Yards per Carry]:[TD per Yard]],{0,0,0,0})</f>
        <v>4.1867841409691628</v>
      </c>
      <c r="AU18" s="13">
        <v>4.1409691629955947E-2</v>
      </c>
      <c r="AV18" s="13">
        <v>3.524229074889868E-3</v>
      </c>
      <c r="AW18" s="13">
        <v>9.8905723905723907E-3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4.1930536028169954</v>
      </c>
      <c r="BI18" s="13">
        <f t="shared" si="13"/>
        <v>4.0265855643921523E-2</v>
      </c>
      <c r="BJ18" s="13">
        <f t="shared" si="14"/>
        <v>3.5953141163193071E-3</v>
      </c>
      <c r="BK18" s="13">
        <f t="shared" si="15"/>
        <v>9.6068094585634953E-3</v>
      </c>
      <c r="BL18" s="55" cm="1">
        <f t="array" ref="BL18:BQ18">_xlfn.XLOOKUP(CR18,Receiving[Player Name],Receiving[[Rep Conv %]:[Yards per Target]],{0,0,0,0,0,0})</f>
        <v>0.82096069868995636</v>
      </c>
      <c r="BM18" s="13">
        <v>8.287234042553191</v>
      </c>
      <c r="BN18" s="13">
        <v>1.3100436681222707E-2</v>
      </c>
      <c r="BO18" s="13">
        <v>1.0638297872340425E-2</v>
      </c>
      <c r="BP18" s="13">
        <v>1.9255455712451862E-3</v>
      </c>
      <c r="BQ18" s="13">
        <v>6.8034934497816595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0.81676180539070364</v>
      </c>
      <c r="CG18" s="13">
        <f>IF($CE18=1,BT18,BZ18*BM18+(1-BZ18)*BT18)</f>
        <v>8.2047643575296814</v>
      </c>
      <c r="CH18" s="13">
        <f>IF($CE18=1,BU18,CA18*BN18+(1-CA18)*BU18)</f>
        <v>1.4571682520053661E-2</v>
      </c>
      <c r="CI18" s="13">
        <f>IF($CE18=1,BV18,CB18*BO18+(1-CB18)*BV18)</f>
        <v>1.003430038156297E-2</v>
      </c>
      <c r="CJ18" s="13">
        <f>IF($CE18=1,BW18,CC18*BP18+(1-CC18)*BW18)</f>
        <v>2.2114425709005435E-3</v>
      </c>
      <c r="CK18" s="13">
        <f>IF($CE18=1,BX18,CD18*BQ18+(1-CD18)*BX18)</f>
        <v>6.2515184623907265</v>
      </c>
      <c r="CL18" s="56">
        <f>V18*$CS$3</f>
        <v>46.202698776963523</v>
      </c>
      <c r="CM18" s="10">
        <f t="shared" si="17"/>
        <v>37.736599666995581</v>
      </c>
      <c r="CN18" s="5">
        <f t="shared" si="18"/>
        <v>8.944030380874976E-2</v>
      </c>
      <c r="CO18" s="19">
        <f t="shared" si="19"/>
        <v>35.560959189952214</v>
      </c>
      <c r="CP18" s="65"/>
      <c r="CR18" t="str">
        <v>David Montgomery</v>
      </c>
      <c r="CS18" s="10">
        <f>T18*$CS$3</f>
        <v>0.40085805325372426</v>
      </c>
      <c r="CT18" s="18">
        <f>AO18</f>
        <v>0.66666666666666663</v>
      </c>
      <c r="CU18" s="20">
        <f t="shared" si="20"/>
        <v>0.26723870216914947</v>
      </c>
      <c r="CV18" s="21">
        <f t="shared" si="21"/>
        <v>7.5666666666666664</v>
      </c>
      <c r="CW18" s="10">
        <f t="shared" si="22"/>
        <v>3.0331592696198468</v>
      </c>
      <c r="CX18" s="10">
        <f>CS18*AC18</f>
        <v>0.14576656481953609</v>
      </c>
      <c r="CY18" s="19">
        <f>AA18*CS18</f>
        <v>0.13361935108457473</v>
      </c>
      <c r="CZ18" s="13" t="str">
        <f>""</f>
        <v/>
      </c>
      <c r="DA18" s="10">
        <f>$CS$4*U18</f>
        <v>176.13915283607656</v>
      </c>
      <c r="DB18" s="5">
        <f t="shared" si="23"/>
        <v>0.37804782443417212</v>
      </c>
      <c r="DC18" s="77">
        <f t="shared" si="5"/>
        <v>4.1930536028169954</v>
      </c>
      <c r="DD18" s="10">
        <f>DC18*DA18</f>
        <v>738.56090939644423</v>
      </c>
      <c r="DE18" s="22">
        <f>AX18*DD18</f>
        <v>5.3876355538898384</v>
      </c>
      <c r="DF18" s="19">
        <f>DA18*BJ18</f>
        <v>0.63327558262806993</v>
      </c>
      <c r="DG18" s="13" t="str">
        <f>""</f>
        <v/>
      </c>
      <c r="DH18" s="20">
        <f>V18*$CS$3</f>
        <v>46.202698776963523</v>
      </c>
      <c r="DI18" s="5">
        <f t="shared" si="24"/>
        <v>7.8197391502566591E-2</v>
      </c>
      <c r="DJ18" s="20">
        <f>CO18</f>
        <v>35.560959189952214</v>
      </c>
      <c r="DK18" s="77">
        <v>6.2515184623907265</v>
      </c>
      <c r="DL18" s="77">
        <f>BO18</f>
        <v>1.0638297872340425E-2</v>
      </c>
      <c r="DM18" s="10">
        <f>DK18*DH18</f>
        <v>288.83702441646489</v>
      </c>
      <c r="DN18" s="19">
        <f>BR18*DM18</f>
        <v>1.5001646258459616</v>
      </c>
      <c r="DO18" s="19">
        <f>DL18*DJ18</f>
        <v>0.37830807648885334</v>
      </c>
      <c r="DP18" s="13" t="str">
        <f>""</f>
        <v/>
      </c>
      <c r="DQ18" s="10">
        <f>CW18*(1/25)+CX18*4-CY18</f>
        <v>0.5707732789783635</v>
      </c>
      <c r="DR18" s="10">
        <f>DN18*6+DM18*0.1+DJ18*1-DO18*2</f>
        <v>72.689033233696762</v>
      </c>
      <c r="DS18" s="10">
        <f>DD18*0.1+DE18*6-DF18*2</f>
        <v>104.91535309772732</v>
      </c>
      <c r="DT18" s="33">
        <f t="shared" si="25"/>
        <v>178.17515961040243</v>
      </c>
      <c r="DZ18" t="str">
        <v>DET</v>
      </c>
      <c r="EA18" t="str">
        <v>Detroit Lions</v>
      </c>
      <c r="EB18" t="s">
        <v>349</v>
      </c>
      <c r="EC18" t="str">
        <v>David Montgomery</v>
      </c>
      <c r="ED18" s="10">
        <v>178.17515961040243</v>
      </c>
      <c r="EE18">
        <v>0.14576656481953609</v>
      </c>
      <c r="EF18">
        <v>3.0331592696198468</v>
      </c>
      <c r="EG18">
        <v>5.3876355538898384</v>
      </c>
      <c r="EH18">
        <v>738.56090939644423</v>
      </c>
      <c r="EI18">
        <v>1.5001646258459616</v>
      </c>
      <c r="EJ18">
        <v>288.83702441646489</v>
      </c>
      <c r="EK18">
        <v>0.13361935108457473</v>
      </c>
      <c r="EL18">
        <v>1.0115836591169232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2.5213128225652509E-5</v>
      </c>
      <c r="U19" s="5">
        <f t="shared" si="6"/>
        <v>6.6682093906125672E-2</v>
      </c>
      <c r="V19" s="5">
        <f t="shared" si="6"/>
        <v>1.6854784718623343E-2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4.3092105263157894</v>
      </c>
      <c r="AU19" s="13">
        <v>1.3157894736842105E-2</v>
      </c>
      <c r="AV19" s="13">
        <v>6.5789473684210523E-3</v>
      </c>
      <c r="AW19" s="13">
        <v>3.0534351145038168E-3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4.2863702817650182</v>
      </c>
      <c r="BI19" s="13">
        <f t="shared" si="13"/>
        <v>1.4094133744694573E-2</v>
      </c>
      <c r="BJ19" s="13">
        <f t="shared" si="14"/>
        <v>6.3515874883433125E-3</v>
      </c>
      <c r="BK19" s="13">
        <f t="shared" si="15"/>
        <v>3.299950067588413E-3</v>
      </c>
      <c r="BL19" s="55" cm="1">
        <f t="array" ref="BL19:BQ19">_xlfn.XLOOKUP(CR19,Receiving[Player Name],Receiving[[Rep Conv %]:[Yards per Target]],{0,0,0,0,0,0})</f>
        <v>0.86206896551724133</v>
      </c>
      <c r="BM19" s="13">
        <v>10.32</v>
      </c>
      <c r="BN19" s="13">
        <v>0</v>
      </c>
      <c r="BO19" s="13">
        <v>0</v>
      </c>
      <c r="BP19" s="13">
        <v>0</v>
      </c>
      <c r="BQ19" s="13">
        <v>8.8965517241379306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0.85280494081317548</v>
      </c>
      <c r="CG19" s="13">
        <f>IF($CE19=1,BT19,BZ19*BM19+(1-BZ19)*BT19)</f>
        <v>10.03676254180602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8.1368631069080841</v>
      </c>
      <c r="CL19" s="56">
        <f>V19*$CS$3</f>
        <v>9.9585999781023684</v>
      </c>
      <c r="CM19" s="10">
        <f t="shared" si="17"/>
        <v>8.4927432649076806</v>
      </c>
      <c r="CN19" s="5">
        <f t="shared" si="18"/>
        <v>2.0128828365195729E-2</v>
      </c>
      <c r="CO19" s="19">
        <f t="shared" si="19"/>
        <v>8.0031083701020762</v>
      </c>
      <c r="CP19" s="65"/>
      <c r="CR19" t="str">
        <v>Craig Reynolds</v>
      </c>
      <c r="CS19" s="10">
        <f>T19*$CS$3</f>
        <v>1.4897102655867295E-2</v>
      </c>
      <c r="CT19" s="18">
        <f>AO19</f>
        <v>0.5</v>
      </c>
      <c r="CU19" s="20">
        <f t="shared" si="20"/>
        <v>7.4485513279336476E-3</v>
      </c>
      <c r="CV19" s="21">
        <f t="shared" si="21"/>
        <v>2</v>
      </c>
      <c r="CW19" s="10">
        <f t="shared" si="22"/>
        <v>2.979420531173459E-2</v>
      </c>
      <c r="CX19" s="10">
        <f>CS19*AC19</f>
        <v>5.4171282384971988E-3</v>
      </c>
      <c r="CY19" s="19">
        <f>AA19*CS19</f>
        <v>0</v>
      </c>
      <c r="CZ19" s="13" t="str">
        <f>""</f>
        <v/>
      </c>
      <c r="DA19" s="10">
        <f>$CS$4*U19</f>
        <v>31.068364293697584</v>
      </c>
      <c r="DB19" s="5">
        <f t="shared" si="23"/>
        <v>6.6682093906125714E-2</v>
      </c>
      <c r="DC19" s="77">
        <f t="shared" si="5"/>
        <v>4.2863702817650182</v>
      </c>
      <c r="DD19" s="10">
        <f>DC19*DA19</f>
        <v>133.17051341155474</v>
      </c>
      <c r="DE19" s="22">
        <f>AX19*DD19</f>
        <v>0.97144891322799554</v>
      </c>
      <c r="DF19" s="19">
        <f>DA19*BJ19</f>
        <v>0.19733343393114169</v>
      </c>
      <c r="DG19" s="13" t="str">
        <f>""</f>
        <v/>
      </c>
      <c r="DH19" s="20">
        <f>V19*$CS$3</f>
        <v>9.9585999781023684</v>
      </c>
      <c r="DI19" s="5">
        <f t="shared" si="24"/>
        <v>1.6854784718623339E-2</v>
      </c>
      <c r="DJ19" s="20">
        <f>CO19</f>
        <v>8.0031083701020762</v>
      </c>
      <c r="DK19" s="77">
        <v>8.1368631069080841</v>
      </c>
      <c r="DL19" s="77">
        <f>BO19</f>
        <v>0</v>
      </c>
      <c r="DM19" s="10">
        <f>DK19*DH19</f>
        <v>81.031764758276822</v>
      </c>
      <c r="DN19" s="19">
        <f>BR19*DM19</f>
        <v>0.42086359013643426</v>
      </c>
      <c r="DO19" s="19">
        <f>DL19*DJ19</f>
        <v>0</v>
      </c>
      <c r="DP19" s="13" t="str">
        <f>""</f>
        <v/>
      </c>
      <c r="DQ19" s="10">
        <f>CW19*(1/25)+CX19*4-CY19</f>
        <v>2.286028116645818E-2</v>
      </c>
      <c r="DR19" s="10">
        <f>DN19*6+DM19*0.1+DJ19*1-DO19*2</f>
        <v>18.631466386748365</v>
      </c>
      <c r="DS19" s="10">
        <f>DD19*0.1+DE19*6-DF19*2</f>
        <v>18.751077952661163</v>
      </c>
      <c r="DT19" s="33">
        <f t="shared" si="25"/>
        <v>37.405404620575986</v>
      </c>
      <c r="DZ19" t="str">
        <v>DET</v>
      </c>
      <c r="EA19" t="str">
        <v>Detroit Lions</v>
      </c>
      <c r="EB19" t="s">
        <v>349</v>
      </c>
      <c r="EC19" t="str">
        <v>Craig Reynolds</v>
      </c>
      <c r="ED19" s="10">
        <v>37.405404620575986</v>
      </c>
      <c r="EE19">
        <v>5.4171282384971988E-3</v>
      </c>
      <c r="EF19">
        <v>2.979420531173459E-2</v>
      </c>
      <c r="EG19">
        <v>0.97144891322799554</v>
      </c>
      <c r="EH19">
        <v>133.17051341155474</v>
      </c>
      <c r="EI19">
        <v>0.42086359013643426</v>
      </c>
      <c r="EJ19">
        <v>81.031764758276822</v>
      </c>
      <c r="EK19">
        <v>0</v>
      </c>
      <c r="EL19">
        <v>0.19733343393114169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2.8512665128118356E-2</v>
      </c>
      <c r="V20" s="5">
        <f t="shared" si="6"/>
        <v>1.0168581162090481E-2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2.3333333333333335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2.5182874354561102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1</v>
      </c>
      <c r="BM20" s="13">
        <v>12.333333333333334</v>
      </c>
      <c r="BN20" s="13">
        <v>0</v>
      </c>
      <c r="BO20" s="13">
        <v>0</v>
      </c>
      <c r="BP20" s="13">
        <v>0</v>
      </c>
      <c r="BQ20" s="13">
        <v>12.333333333333334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0.97582938388625595</v>
      </c>
      <c r="CG20" s="13">
        <f>IF($CE20=1,BT20,BZ20*BM20+(1-BZ20)*BT20)</f>
        <v>11.829875000000001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11.231875000000002</v>
      </c>
      <c r="CL20" s="56">
        <f>V20*$CS$3</f>
        <v>6.0080762720295064</v>
      </c>
      <c r="CM20" s="10">
        <f t="shared" si="17"/>
        <v>5.8628573668761872</v>
      </c>
      <c r="CN20" s="5">
        <f t="shared" si="18"/>
        <v>1.3895680816716291E-2</v>
      </c>
      <c r="CO20" s="19">
        <f t="shared" si="19"/>
        <v>5.5248441406960964</v>
      </c>
      <c r="CP20" s="65"/>
      <c r="CR20" t="str">
        <v>Sione Vaki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13.284553847869072</v>
      </c>
      <c r="DB20" s="5">
        <f t="shared" si="23"/>
        <v>2.8512665128118373E-2</v>
      </c>
      <c r="DC20" s="77">
        <f t="shared" si="5"/>
        <v>2.5182874354561102</v>
      </c>
      <c r="DD20" s="10">
        <f>DC20*DA20</f>
        <v>33.454325040728804</v>
      </c>
      <c r="DE20" s="22">
        <f>AX20*DD20</f>
        <v>0.24404176924027896</v>
      </c>
      <c r="DF20" s="19">
        <f>DA20*BJ20</f>
        <v>7.431118761716776E-3</v>
      </c>
      <c r="DG20" s="13" t="str">
        <f>""</f>
        <v/>
      </c>
      <c r="DH20" s="20">
        <f>V20*$CS$3</f>
        <v>6.0080762720295064</v>
      </c>
      <c r="DI20" s="5">
        <f t="shared" si="24"/>
        <v>1.0168581162090479E-2</v>
      </c>
      <c r="DJ20" s="20">
        <f>CO20</f>
        <v>5.5248441406960964</v>
      </c>
      <c r="DK20" s="77">
        <v>11.231875000000002</v>
      </c>
      <c r="DL20" s="77">
        <f>BO20</f>
        <v>0</v>
      </c>
      <c r="DM20" s="10">
        <f>DK20*DH20</f>
        <v>67.481961677901424</v>
      </c>
      <c r="DN20" s="19">
        <f>BR20*DM20</f>
        <v>0.35048848739666549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14.375971232866231</v>
      </c>
      <c r="DS20" s="10">
        <f>DD20*0.1+DE20*6-DF20*2</f>
        <v>4.7948208819911207</v>
      </c>
      <c r="DT20" s="33">
        <f t="shared" si="25"/>
        <v>19.170792114857353</v>
      </c>
      <c r="DZ20" t="str">
        <v>DET</v>
      </c>
      <c r="EA20" t="str">
        <v>Detroit Lions</v>
      </c>
      <c r="EB20" t="s">
        <v>349</v>
      </c>
      <c r="EC20" t="str">
        <v>Sione Vaki</v>
      </c>
      <c r="ED20" s="10">
        <v>19.170792114857353</v>
      </c>
      <c r="EE20">
        <v>0</v>
      </c>
      <c r="EF20">
        <v>0</v>
      </c>
      <c r="EG20">
        <v>0.24404176924027896</v>
      </c>
      <c r="EH20">
        <v>33.454325040728804</v>
      </c>
      <c r="EI20">
        <v>0.35048848739666549</v>
      </c>
      <c r="EJ20">
        <v>67.481961677901424</v>
      </c>
      <c r="EK20">
        <v>0</v>
      </c>
      <c r="EL20">
        <v>7.431118761716776E-3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1.0751158104856882E-2</v>
      </c>
      <c r="V21" s="5">
        <f t="shared" si="6"/>
        <v>4.903121332733542E-3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2.8969948185005165</v>
      </c>
      <c r="CM21" s="10">
        <f t="shared" si="17"/>
        <v>2.1511113730544373</v>
      </c>
      <c r="CN21" s="5">
        <f t="shared" si="18"/>
        <v>5.0983940373598435E-3</v>
      </c>
      <c r="CO21" s="19">
        <f t="shared" si="19"/>
        <v>2.0270926481257381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5.0091542873723185</v>
      </c>
      <c r="DB21" s="5">
        <f t="shared" si="23"/>
        <v>1.0751158104856889E-2</v>
      </c>
      <c r="DC21" s="77">
        <f t="shared" si="5"/>
        <v>3.481420313790256</v>
      </c>
      <c r="DD21" s="10">
        <f>DC21*DA21</f>
        <v>17.438971490967543</v>
      </c>
      <c r="DE21" s="22">
        <f>AX21*DD21</f>
        <v>0.12721337080348374</v>
      </c>
      <c r="DF21" s="19">
        <f>DA21*BJ21</f>
        <v>2.8954649059955598E-2</v>
      </c>
      <c r="DG21" s="13" t="str">
        <f>""</f>
        <v/>
      </c>
      <c r="DH21" s="20">
        <f>V21*$CS$3</f>
        <v>2.8969948185005165</v>
      </c>
      <c r="DI21" s="5">
        <f t="shared" si="24"/>
        <v>4.9031213327335411E-3</v>
      </c>
      <c r="DJ21" s="20">
        <f>CO21</f>
        <v>2.0270926481257381</v>
      </c>
      <c r="DK21" s="77">
        <v>1.3467432950191571</v>
      </c>
      <c r="DL21" s="77">
        <f>BO21</f>
        <v>0</v>
      </c>
      <c r="DM21" s="10">
        <f>DK21*DH21</f>
        <v>3.9015083475208105</v>
      </c>
      <c r="DN21" s="19">
        <f>BR21*DM21</f>
        <v>2.026369307126754E-2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2.5388256413054244</v>
      </c>
      <c r="DS21" s="10">
        <f>DD21*0.1+DE21*6-DF21*2</f>
        <v>2.4492680757977454</v>
      </c>
      <c r="DT21" s="33">
        <f t="shared" si="25"/>
        <v>4.9880937171031698</v>
      </c>
      <c r="DZ21" t="str">
        <v>DET</v>
      </c>
      <c r="EA21" t="str">
        <v>Detroit Lions</v>
      </c>
      <c r="EB21" t="s">
        <v>349</v>
      </c>
      <c r="EC21" t="str">
        <v>All Other</v>
      </c>
      <c r="ED21" s="10">
        <v>4.9880937171031698</v>
      </c>
      <c r="EE21">
        <v>0</v>
      </c>
      <c r="EF21">
        <v>0</v>
      </c>
      <c r="EG21">
        <v>0.12721337080348374</v>
      </c>
      <c r="EH21">
        <v>17.438971490967543</v>
      </c>
      <c r="EI21">
        <v>2.026369307126754E-2</v>
      </c>
      <c r="EJ21">
        <v>3.9015083475208105</v>
      </c>
      <c r="EK21">
        <v>0</v>
      </c>
      <c r="EL21">
        <v>2.8954649059955598E-2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DET</v>
      </c>
      <c r="EA22" t="str">
        <v>Detroit Lions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DET</v>
      </c>
      <c r="EA23" t="str">
        <v>Detroit Lions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4.621072088724584E-4</v>
      </c>
      <c r="G24" s="5">
        <v>1.3004131334558864E-2</v>
      </c>
      <c r="H24" s="5">
        <v>0.30999735026966618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4.6314542097252424E-4</v>
      </c>
      <c r="Q24" s="5">
        <f t="shared" si="1"/>
        <v>1.2735523058647825E-2</v>
      </c>
      <c r="R24" s="5">
        <f t="shared" si="1"/>
        <v>0.30241568433347327</v>
      </c>
      <c r="S24" s="5"/>
      <c r="T24" s="5">
        <f t="shared" si="6"/>
        <v>4.695757952789297E-4</v>
      </c>
      <c r="U24" s="5">
        <f t="shared" si="6"/>
        <v>1.045342918472889E-2</v>
      </c>
      <c r="V24" s="5">
        <f t="shared" si="6"/>
        <v>0.22089634227496466</v>
      </c>
      <c r="X24" s="5" cm="1">
        <f t="array" ref="X24:AB24">_xlfn.XLOOKUP(CR24,passingRates[Player Name],passingRates[[Comp. %]:[Yds per Att]],{0,0,0,0,0})</f>
        <v>1</v>
      </c>
      <c r="Y24" s="13">
        <v>7</v>
      </c>
      <c r="Z24" s="13">
        <v>1</v>
      </c>
      <c r="AA24" s="13">
        <v>0</v>
      </c>
      <c r="AB24" s="13">
        <v>7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0</v>
      </c>
      <c r="AO24" s="53">
        <f t="shared" si="9"/>
        <v>0.95777777777777784</v>
      </c>
      <c r="AP24" s="52">
        <f>IF($AN24,AE24,Y24*AJ24+(1-AJ24)*AE24)</f>
        <v>8.361538461538462</v>
      </c>
      <c r="AQ24" s="52">
        <f>IF($AN24,AF24,Z24*AK24+(1-AK24)*AF24)</f>
        <v>0.93076923076923079</v>
      </c>
      <c r="AR24" s="52">
        <f>IF($AN24,AG24,AA24*AL24+(1-AL24)*AG24)</f>
        <v>2.2222222222222218E-3</v>
      </c>
      <c r="AS24" s="52">
        <f>IF($AN24,AH24,AB24*AM24+(1-AM24)*AH24)</f>
        <v>7.4911111111111106</v>
      </c>
      <c r="AT24" s="56" cm="1">
        <f t="array" ref="AT24:AW24">_xlfn.XLOOKUP(CR24,rushingRates[player_display_name],rushingRates[[Yards per Carry]:[TD per Yard]],{0,0,0,0})</f>
        <v>8.1739130434782616</v>
      </c>
      <c r="AU24" s="13">
        <v>4.3478260869565216E-2</v>
      </c>
      <c r="AV24" s="13">
        <v>0</v>
      </c>
      <c r="AW24" s="13">
        <v>5.3191489361702126E-3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7.9197551159231345</v>
      </c>
      <c r="BI24" s="13">
        <f t="shared" si="13"/>
        <v>4.5388583413638682E-2</v>
      </c>
      <c r="BJ24" s="13">
        <f t="shared" si="14"/>
        <v>9.1264667535853952E-4</v>
      </c>
      <c r="BK24" s="13">
        <f t="shared" si="15"/>
        <v>5.8983451536643028E-3</v>
      </c>
      <c r="BL24" s="55" cm="1">
        <f t="array" ref="BL24:BQ24">_xlfn.XLOOKUP(CR24,Receiving[Player Name],Receiving[[Rep Conv %]:[Yards per Target]],{0,0,0,0,0,0})</f>
        <v>0.749185667752443</v>
      </c>
      <c r="BM24" s="13">
        <v>11.439130434782609</v>
      </c>
      <c r="BN24" s="13">
        <v>5.5374592833876218E-2</v>
      </c>
      <c r="BO24" s="13">
        <v>4.3478260869565218E-3</v>
      </c>
      <c r="BP24" s="13">
        <v>6.4614215127328008E-3</v>
      </c>
      <c r="BQ24" s="13">
        <v>8.5700325732899021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0.7401629374800639</v>
      </c>
      <c r="CG24" s="13">
        <f>IF($CE24=1,BT24,BZ24*BM24+(1-BZ24)*BT24)</f>
        <v>11.556299429167977</v>
      </c>
      <c r="CH24" s="13">
        <f>IF($CE24=1,BU24,CA24*BN24+(1-CA24)*BU24)</f>
        <v>5.4974310892138778E-2</v>
      </c>
      <c r="CI24" s="13">
        <f>IF($CE24=1,BV24,CB24*BO24+(1-CB24)*BV24)</f>
        <v>4.4748412310698588E-3</v>
      </c>
      <c r="CJ24" s="13">
        <f>IF($CE24=1,BW24,CC24*BP24+(1-CC24)*BW24)</f>
        <v>6.4334711656886118E-3</v>
      </c>
      <c r="CK24" s="13">
        <f>IF($CE24=1,BX24,CD24*BQ24+(1-CD24)*BX24)</f>
        <v>7.8647839719559869</v>
      </c>
      <c r="CL24" s="56">
        <f>V24*$CS$3</f>
        <v>130.51595413803852</v>
      </c>
      <c r="CM24" s="10">
        <f t="shared" si="17"/>
        <v>96.603072002823893</v>
      </c>
      <c r="CN24" s="5">
        <f t="shared" si="18"/>
        <v>0.22896096058034135</v>
      </c>
      <c r="CO24" s="19">
        <f t="shared" si="19"/>
        <v>91.033583614608148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Amon-Ra St. Brown</v>
      </c>
      <c r="CS24" s="10">
        <f>T24*$CS$3</f>
        <v>0.27744747753527532</v>
      </c>
      <c r="CT24" s="18">
        <f>AO24</f>
        <v>0.95777777777777784</v>
      </c>
      <c r="CU24" s="20">
        <f t="shared" si="20"/>
        <v>0.26573302848378594</v>
      </c>
      <c r="CV24" s="21">
        <f t="shared" si="21"/>
        <v>7.4911111111111106</v>
      </c>
      <c r="CW24" s="10">
        <f t="shared" si="22"/>
        <v>2.0783898817142514</v>
      </c>
      <c r="CX24" s="10">
        <f>CS24*AC24</f>
        <v>4.0934873734712753E-2</v>
      </c>
      <c r="CY24" s="19">
        <f>AA24*CS24</f>
        <v>0</v>
      </c>
      <c r="CZ24" s="13" t="str">
        <f>""</f>
        <v/>
      </c>
      <c r="DA24" s="10">
        <f>$CS$4*U24</f>
        <v>4.8704371294449205</v>
      </c>
      <c r="DB24" s="5">
        <f t="shared" si="23"/>
        <v>1.0453429184728897E-2</v>
      </c>
      <c r="DC24" s="77">
        <f t="shared" si="5"/>
        <v>7.9197551159231345</v>
      </c>
      <c r="DD24" s="10">
        <f>DC24*DA24</f>
        <v>38.572669372703395</v>
      </c>
      <c r="DE24" s="22">
        <f>AX24*DD24</f>
        <v>0.29782360535779412</v>
      </c>
      <c r="DF24" s="19">
        <f>DA24*BJ24</f>
        <v>4.4449882537306957E-3</v>
      </c>
      <c r="DG24" s="13" t="str">
        <f>""</f>
        <v/>
      </c>
      <c r="DH24" s="20">
        <f>V24*$CS$3</f>
        <v>130.51595413803852</v>
      </c>
      <c r="DI24" s="5">
        <f t="shared" si="24"/>
        <v>0.22089634227496463</v>
      </c>
      <c r="DJ24" s="20">
        <f>CO24</f>
        <v>91.033583614608148</v>
      </c>
      <c r="DK24" s="77">
        <v>7.8647839719559869</v>
      </c>
      <c r="DL24" s="77">
        <f>BO24</f>
        <v>4.3478260869565218E-3</v>
      </c>
      <c r="DM24" s="10">
        <f>DK24*DH24</f>
        <v>1026.4797841893881</v>
      </c>
      <c r="DN24" s="19">
        <f>BR24*DM24</f>
        <v>6.2425721216474308</v>
      </c>
      <c r="DO24" s="19">
        <f>DL24*DJ24</f>
        <v>0.39579818962873109</v>
      </c>
      <c r="DP24" s="13" t="str">
        <f>""</f>
        <v/>
      </c>
      <c r="DQ24" s="10">
        <f>CW24*(1/25)+CX24*4-CY24</f>
        <v>0.24687509020742107</v>
      </c>
      <c r="DR24" s="10">
        <f>DN24*6+DM24*0.1+DJ24*1-DO24*2</f>
        <v>230.34539838417408</v>
      </c>
      <c r="DS24" s="10">
        <f>DD24*0.1+DE24*6-DF24*2</f>
        <v>5.635318592909643</v>
      </c>
      <c r="DT24" s="33">
        <f t="shared" si="25"/>
        <v>236.22759206729114</v>
      </c>
      <c r="DZ24" t="str">
        <v>DET</v>
      </c>
      <c r="EA24" t="str">
        <v>Detroit Lions</v>
      </c>
      <c r="EB24" t="s">
        <v>350</v>
      </c>
      <c r="EC24" t="str">
        <v>Amon-Ra St. Brown</v>
      </c>
      <c r="ED24" s="10">
        <v>236.22759206729114</v>
      </c>
      <c r="EE24">
        <v>4.0934873734712753E-2</v>
      </c>
      <c r="EF24">
        <v>2.0783898817142514</v>
      </c>
      <c r="EG24">
        <v>0.29782360535779412</v>
      </c>
      <c r="EH24">
        <v>38.572669372703395</v>
      </c>
      <c r="EI24">
        <v>6.2425721216474308</v>
      </c>
      <c r="EJ24">
        <v>1026.4797841893881</v>
      </c>
      <c r="EK24">
        <v>0</v>
      </c>
      <c r="EL24">
        <v>0.40024317788246178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1.9880715705765408E-2</v>
      </c>
      <c r="H25" s="5">
        <v>0.18973214285714285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1.847782681189292E-2</v>
      </c>
      <c r="R25" s="5">
        <f t="shared" si="1"/>
        <v>0.18653842469238352</v>
      </c>
      <c r="S25" s="5"/>
      <c r="T25" s="5">
        <f t="shared" si="6"/>
        <v>2.2691815403087255E-5</v>
      </c>
      <c r="U25" s="5">
        <f t="shared" si="6"/>
        <v>1.5166762540989469E-2</v>
      </c>
      <c r="V25" s="5">
        <f t="shared" si="6"/>
        <v>0.13625502195462874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1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0</v>
      </c>
      <c r="AO25" s="53">
        <f t="shared" si="9"/>
        <v>3.9999999999999994E-2</v>
      </c>
      <c r="AP25" s="52">
        <f>IF($AN25,AE25,Y25*AJ25+(1-AJ25)*AE25)</f>
        <v>1.4749999999999996</v>
      </c>
      <c r="AQ25" s="52">
        <f>IF($AN25,AF25,Z25*AK25+(1-AK25)*AF25)</f>
        <v>4.9999999999999989E-2</v>
      </c>
      <c r="AR25" s="52">
        <f>IF($AN25,AG25,AA25*AL25+(1-AL25)*AG25)</f>
        <v>0.91</v>
      </c>
      <c r="AS25" s="52">
        <f>IF($AN25,AH25,AB25*AM25+(1-AM25)*AH25)</f>
        <v>0.58999999999999986</v>
      </c>
      <c r="AT25" s="56" cm="1">
        <f t="array" ref="AT25:AW25">_xlfn.XLOOKUP(CR25,rushingRates[player_display_name],rushingRates[[Yards per Carry]:[TD per Yard]],{0,0,0,0})</f>
        <v>13.705882352941176</v>
      </c>
      <c r="AU25" s="13">
        <v>0.23529411764705882</v>
      </c>
      <c r="AV25" s="13">
        <v>0</v>
      </c>
      <c r="AW25" s="13">
        <v>1.7167381974248927E-2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12.911386071670046</v>
      </c>
      <c r="BI25" s="13">
        <f t="shared" si="13"/>
        <v>0.21613252197430696</v>
      </c>
      <c r="BJ25" s="13">
        <f t="shared" si="14"/>
        <v>4.5977011494252861E-4</v>
      </c>
      <c r="BK25" s="13">
        <f t="shared" si="15"/>
        <v>1.6208824143942948E-2</v>
      </c>
      <c r="BL25" s="55" cm="1">
        <f t="array" ref="BL25:BQ25">_xlfn.XLOOKUP(CR25,Receiving[Player Name],Receiving[[Rep Conv %]:[Yards per Target]],{0,0,0,0,0,0})</f>
        <v>0.58064516129032262</v>
      </c>
      <c r="BM25" s="13">
        <v>16.600000000000001</v>
      </c>
      <c r="BN25" s="13">
        <v>7.0967741935483872E-2</v>
      </c>
      <c r="BO25" s="13">
        <v>0</v>
      </c>
      <c r="BP25" s="13">
        <v>7.3627844712182058E-3</v>
      </c>
      <c r="BQ25" s="13">
        <v>9.6387096774193548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0.58692925658599115</v>
      </c>
      <c r="CG25" s="13">
        <f>IF($CE25=1,BT25,BZ25*BM25+(1-BZ25)*BT25)</f>
        <v>16.234760233918131</v>
      </c>
      <c r="CH25" s="13">
        <f>IF($CE25=1,BU25,CA25*BN25+(1-CA25)*BU25)</f>
        <v>6.9056487422826579E-2</v>
      </c>
      <c r="CI25" s="13">
        <f>IF($CE25=1,BV25,CB25*BO25+(1-CB25)*BV25)</f>
        <v>5.0292397660818696E-4</v>
      </c>
      <c r="CJ25" s="13">
        <f>IF($CE25=1,BW25,CC25*BP25+(1-CC25)*BW25)</f>
        <v>7.2488976701371071E-3</v>
      </c>
      <c r="CK25" s="13">
        <f>IF($CE25=1,BX25,CD25*BQ25+(1-CD25)*BX25)</f>
        <v>8.8302422184493494</v>
      </c>
      <c r="CL25" s="56">
        <f>V25*$CS$3</f>
        <v>80.505878971827812</v>
      </c>
      <c r="CM25" s="10">
        <f t="shared" si="17"/>
        <v>47.251255695736674</v>
      </c>
      <c r="CN25" s="5">
        <f t="shared" si="18"/>
        <v>0.11199118898006621</v>
      </c>
      <c r="CO25" s="19">
        <f t="shared" si="19"/>
        <v>44.527063654324927</v>
      </c>
      <c r="CP25" s="65"/>
      <c r="CR25" t="str">
        <v>Jameson Williams</v>
      </c>
      <c r="CS25" s="10">
        <f>T25*$CS$3</f>
        <v>1.3407392390280564E-2</v>
      </c>
      <c r="CT25" s="18">
        <f>AO25</f>
        <v>3.9999999999999994E-2</v>
      </c>
      <c r="CU25" s="20">
        <f t="shared" si="20"/>
        <v>5.3629569561122249E-4</v>
      </c>
      <c r="CV25" s="21">
        <f t="shared" si="21"/>
        <v>0.58999999999999986</v>
      </c>
      <c r="CW25" s="10">
        <f t="shared" si="22"/>
        <v>7.9103615102655307E-3</v>
      </c>
      <c r="CX25" s="10">
        <f>CS25*AC25</f>
        <v>1.9781398608610667E-3</v>
      </c>
      <c r="CY25" s="19">
        <f>AA25*CS25</f>
        <v>1.3407392390280564E-2</v>
      </c>
      <c r="CZ25" s="13" t="str">
        <f>""</f>
        <v/>
      </c>
      <c r="DA25" s="10">
        <f>$CS$4*U25</f>
        <v>7.0664623165977165</v>
      </c>
      <c r="DB25" s="5">
        <f t="shared" si="23"/>
        <v>1.5166762540989479E-2</v>
      </c>
      <c r="DC25" s="77">
        <f t="shared" si="5"/>
        <v>12.911386071670046</v>
      </c>
      <c r="DD25" s="10">
        <f>DC25*DA25</f>
        <v>91.237823130500999</v>
      </c>
      <c r="DE25" s="22">
        <f>AX25*DD25</f>
        <v>0.70445675323035395</v>
      </c>
      <c r="DF25" s="19">
        <f>DA25*BJ25</f>
        <v>3.2489481915391792E-3</v>
      </c>
      <c r="DG25" s="13" t="str">
        <f>""</f>
        <v/>
      </c>
      <c r="DH25" s="20">
        <f>V25*$CS$3</f>
        <v>80.505878971827812</v>
      </c>
      <c r="DI25" s="5">
        <f t="shared" si="24"/>
        <v>0.13625502195462871</v>
      </c>
      <c r="DJ25" s="20">
        <f>CO25</f>
        <v>44.527063654324927</v>
      </c>
      <c r="DK25" s="77">
        <v>8.8302422184493494</v>
      </c>
      <c r="DL25" s="77">
        <f>BO25</f>
        <v>0</v>
      </c>
      <c r="DM25" s="10">
        <f>DK25*DH25</f>
        <v>710.88641133040767</v>
      </c>
      <c r="DN25" s="19">
        <f>BR25*DM25</f>
        <v>4.3232801672111778</v>
      </c>
      <c r="DO25" s="19">
        <f>DL25*DJ25</f>
        <v>0</v>
      </c>
      <c r="DP25" s="13" t="str">
        <f>""</f>
        <v/>
      </c>
      <c r="DQ25" s="10">
        <f>CW25*(1/25)+CX25*4-CY25</f>
        <v>-5.1784184864256746E-3</v>
      </c>
      <c r="DR25" s="10">
        <f>DN25*6+DM25*0.1+DJ25*1-DO25*2</f>
        <v>141.55538579063276</v>
      </c>
      <c r="DS25" s="10">
        <f>DD25*0.1+DE25*6-DF25*2</f>
        <v>13.344024936049145</v>
      </c>
      <c r="DT25" s="33">
        <f t="shared" si="25"/>
        <v>154.89423230819548</v>
      </c>
      <c r="DZ25" t="str">
        <v>DET</v>
      </c>
      <c r="EA25" t="str">
        <v>Detroit Lions</v>
      </c>
      <c r="EB25" t="s">
        <v>350</v>
      </c>
      <c r="EC25" t="str">
        <v>Jameson Williams</v>
      </c>
      <c r="ED25" s="10">
        <v>154.89423230819548</v>
      </c>
      <c r="EE25">
        <v>1.9781398608610667E-3</v>
      </c>
      <c r="EF25">
        <v>7.9103615102655307E-3</v>
      </c>
      <c r="EG25">
        <v>0.70445675323035395</v>
      </c>
      <c r="EH25">
        <v>91.237823130500999</v>
      </c>
      <c r="EI25">
        <v>4.3232801672111778</v>
      </c>
      <c r="EJ25">
        <v>710.88641133040767</v>
      </c>
      <c r="EK25">
        <v>1.3407392390280564E-2</v>
      </c>
      <c r="EL25">
        <v>3.2489481915391792E-3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0.1787367724867725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4.7352713149385395E-4</v>
      </c>
      <c r="R26" s="5">
        <f t="shared" si="1"/>
        <v>0.17137563378424511</v>
      </c>
      <c r="S26" s="5"/>
      <c r="T26" s="5">
        <f t="shared" si="6"/>
        <v>2.2691815403087255E-5</v>
      </c>
      <c r="U26" s="5">
        <f t="shared" si="6"/>
        <v>3.8867522859672516E-4</v>
      </c>
      <c r="V26" s="5">
        <f t="shared" si="6"/>
        <v>0.12517952149680697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0.65094339622641506</v>
      </c>
      <c r="BM26" s="13">
        <v>13.710144927536232</v>
      </c>
      <c r="BN26" s="13">
        <v>6.6037735849056603E-2</v>
      </c>
      <c r="BO26" s="13">
        <v>0</v>
      </c>
      <c r="BP26" s="13">
        <v>7.3995771670190271E-3</v>
      </c>
      <c r="BQ26" s="13">
        <v>8.9245283018867916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0.64841118945510667</v>
      </c>
      <c r="CG26" s="13">
        <f>IF($CE26=1,BT26,BZ26*BM26+(1-BZ26)*BT26)</f>
        <v>13.582413208347072</v>
      </c>
      <c r="CH26" s="13">
        <f>IF($CE26=1,BU26,CA26*BN26+(1-CA26)*BU26)</f>
        <v>6.4043090144855874E-2</v>
      </c>
      <c r="CI26" s="13">
        <f>IF($CE26=1,BV26,CB26*BO26+(1-CB26)*BV26)</f>
        <v>4.6948356807511736E-4</v>
      </c>
      <c r="CJ26" s="13">
        <f>IF($CE26=1,BW26,CC26*BP26+(1-CC26)*BW26)</f>
        <v>7.2521862230067674E-3</v>
      </c>
      <c r="CK26" s="13">
        <f>IF($CE26=1,BX26,CD26*BQ26+(1-CD26)*BX26)</f>
        <v>8.191916569567379</v>
      </c>
      <c r="CL26" s="56">
        <f>V26*$CS$3</f>
        <v>73.961952101325167</v>
      </c>
      <c r="CM26" s="10">
        <f t="shared" si="17"/>
        <v>47.95775733644188</v>
      </c>
      <c r="CN26" s="5">
        <f t="shared" si="18"/>
        <v>0.11366568328913666</v>
      </c>
      <c r="CO26" s="19">
        <f t="shared" si="19"/>
        <v>45.192833125725535</v>
      </c>
      <c r="CP26" s="65"/>
      <c r="CR26" t="str">
        <v>Tim Patrick</v>
      </c>
      <c r="CS26" s="10">
        <f>T26*$CS$3</f>
        <v>1.3407392390280564E-2</v>
      </c>
      <c r="CT26" s="18">
        <f>AO26</f>
        <v>0.45833333333333337</v>
      </c>
      <c r="CU26" s="20">
        <f t="shared" si="20"/>
        <v>6.1450548455452584E-3</v>
      </c>
      <c r="CV26" s="21">
        <f t="shared" si="21"/>
        <v>10.541666666666668</v>
      </c>
      <c r="CW26" s="10">
        <f t="shared" si="22"/>
        <v>0.14133626144754097</v>
      </c>
      <c r="CX26" s="10">
        <f>CS26*AC26</f>
        <v>1.9781398608610667E-3</v>
      </c>
      <c r="CY26" s="19">
        <f>AA26*CS26</f>
        <v>0</v>
      </c>
      <c r="CZ26" s="13" t="str">
        <f>""</f>
        <v/>
      </c>
      <c r="DA26" s="10">
        <f>$CS$4*U26</f>
        <v>0.18109064797783653</v>
      </c>
      <c r="DB26" s="5">
        <f t="shared" si="23"/>
        <v>3.8867522859672537E-4</v>
      </c>
      <c r="DC26" s="77">
        <f t="shared" si="5"/>
        <v>5.9971590909090899</v>
      </c>
      <c r="DD26" s="10">
        <f>DC26*DA26</f>
        <v>1.0860294257989</v>
      </c>
      <c r="DE26" s="22">
        <f>AX26*DD26</f>
        <v>8.3853465258221099E-3</v>
      </c>
      <c r="DF26" s="19">
        <f>DA26*BJ26</f>
        <v>5.144620681188538E-4</v>
      </c>
      <c r="DG26" s="13" t="str">
        <f>""</f>
        <v/>
      </c>
      <c r="DH26" s="20">
        <f>V26*$CS$3</f>
        <v>73.961952101325167</v>
      </c>
      <c r="DI26" s="5">
        <f t="shared" si="24"/>
        <v>0.12517952149680694</v>
      </c>
      <c r="DJ26" s="20">
        <f>CO26</f>
        <v>45.192833125725535</v>
      </c>
      <c r="DK26" s="77">
        <v>8.191916569567379</v>
      </c>
      <c r="DL26" s="77">
        <f>BO26</f>
        <v>0</v>
      </c>
      <c r="DM26" s="10">
        <f>DK26*DH26</f>
        <v>605.89014093639446</v>
      </c>
      <c r="DN26" s="19">
        <f>BR26*DM26</f>
        <v>3.6847417366114663</v>
      </c>
      <c r="DO26" s="19">
        <f>DL26*DJ26</f>
        <v>0</v>
      </c>
      <c r="DP26" s="13" t="str">
        <f>""</f>
        <v/>
      </c>
      <c r="DQ26" s="10">
        <f>CW26*(1/25)+CX26*4-CY26</f>
        <v>1.3566009901345905E-2</v>
      </c>
      <c r="DR26" s="10">
        <f>DN26*6+DM26*0.1+DJ26*1-DO26*2</f>
        <v>127.89029763903378</v>
      </c>
      <c r="DS26" s="10">
        <f>DD26*0.1+DE26*6-DF26*2</f>
        <v>0.15788609759858496</v>
      </c>
      <c r="DT26" s="33">
        <f t="shared" si="25"/>
        <v>128.06174974653371</v>
      </c>
      <c r="DZ26" t="str">
        <v>DET</v>
      </c>
      <c r="EA26" t="str">
        <v>Detroit Lions</v>
      </c>
      <c r="EB26" t="s">
        <v>350</v>
      </c>
      <c r="EC26" t="str">
        <v>Tim Patrick</v>
      </c>
      <c r="ED26" s="10">
        <v>128.06174974653371</v>
      </c>
      <c r="EE26">
        <v>1.9781398608610667E-3</v>
      </c>
      <c r="EF26">
        <v>0.14133626144754097</v>
      </c>
      <c r="EG26">
        <v>8.3853465258221099E-3</v>
      </c>
      <c r="EH26">
        <v>1.0860294257989</v>
      </c>
      <c r="EI26">
        <v>3.6847417366114663</v>
      </c>
      <c r="EJ26">
        <v>605.89014093639446</v>
      </c>
      <c r="EK26">
        <v>0</v>
      </c>
      <c r="EL26">
        <v>5.144620681188538E-4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9.9579935754880167E-3</v>
      </c>
      <c r="H27" s="5">
        <v>0.11877309682187731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9.3684589728004197E-3</v>
      </c>
      <c r="R27" s="5">
        <f t="shared" si="1"/>
        <v>0.11291092583560565</v>
      </c>
      <c r="S27" s="5"/>
      <c r="T27" s="5">
        <f t="shared" si="6"/>
        <v>1.8909846169239381E-5</v>
      </c>
      <c r="U27" s="5">
        <f t="shared" si="6"/>
        <v>7.6897134095884551E-3</v>
      </c>
      <c r="V27" s="5">
        <f t="shared" si="6"/>
        <v>8.247459312481302E-2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6.4761904761904763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6.411021759697257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0.72272727272727277</v>
      </c>
      <c r="BM27" s="13">
        <v>13.333333333333334</v>
      </c>
      <c r="BN27" s="13">
        <v>3.1818181818181815E-2</v>
      </c>
      <c r="BO27" s="13">
        <v>6.2893081761006293E-3</v>
      </c>
      <c r="BP27" s="13">
        <v>3.3018867924528303E-3</v>
      </c>
      <c r="BQ27" s="13">
        <v>9.6363636363636367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0.7115601723054833</v>
      </c>
      <c r="CG27" s="13">
        <f>IF($CE27=1,BT27,BZ27*BM27+(1-BZ27)*BT27)</f>
        <v>13.22281098546042</v>
      </c>
      <c r="CH27" s="13">
        <f>IF($CE27=1,BU27,CA27*BN27+(1-CA27)*BU27)</f>
        <v>3.3078614376738757E-2</v>
      </c>
      <c r="CI27" s="13">
        <f>IF($CE27=1,BV27,CB27*BO27+(1-CB27)*BV27)</f>
        <v>6.3388910903160916E-3</v>
      </c>
      <c r="CJ27" s="13">
        <f>IF($CE27=1,BW27,CC27*BP27+(1-CC27)*BW27)</f>
        <v>3.5662127250555629E-3</v>
      </c>
      <c r="CK27" s="13">
        <f>IF($CE27=1,BX27,CD27*BQ27+(1-CD27)*BX27)</f>
        <v>8.8363783228080486</v>
      </c>
      <c r="CL27" s="56">
        <f>V27*$CS$3</f>
        <v>48.729870775463048</v>
      </c>
      <c r="CM27" s="10">
        <f t="shared" si="17"/>
        <v>34.674235245412419</v>
      </c>
      <c r="CN27" s="5">
        <f t="shared" si="18"/>
        <v>8.2182129870013679E-2</v>
      </c>
      <c r="CO27" s="19">
        <f t="shared" si="19"/>
        <v>32.67515026223569</v>
      </c>
      <c r="CP27" s="65"/>
      <c r="CR27" t="str">
        <v>Kalif Raymond</v>
      </c>
      <c r="CS27" s="10">
        <f>T27*$CS$3</f>
        <v>1.1172826991900472E-2</v>
      </c>
      <c r="CT27" s="18">
        <f>AO27</f>
        <v>0.58823529411764708</v>
      </c>
      <c r="CU27" s="20">
        <f t="shared" si="20"/>
        <v>6.57225117170616E-3</v>
      </c>
      <c r="CV27" s="21">
        <f t="shared" si="21"/>
        <v>7.2352941176470598</v>
      </c>
      <c r="CW27" s="10">
        <f t="shared" si="22"/>
        <v>8.083868941198577E-2</v>
      </c>
      <c r="CX27" s="10">
        <f>CS27*AC27</f>
        <v>1.6484498840508893E-3</v>
      </c>
      <c r="CY27" s="19">
        <f>AA27*CS27</f>
        <v>0</v>
      </c>
      <c r="CZ27" s="13" t="str">
        <f>""</f>
        <v/>
      </c>
      <c r="DA27" s="10">
        <f>$CS$4*U27</f>
        <v>3.5827731783521362</v>
      </c>
      <c r="DB27" s="5">
        <f t="shared" si="23"/>
        <v>7.6897134095884603E-3</v>
      </c>
      <c r="DC27" s="77">
        <f t="shared" si="5"/>
        <v>6.411021759697257</v>
      </c>
      <c r="DD27" s="10">
        <f>DC27*DA27</f>
        <v>22.969236806475248</v>
      </c>
      <c r="DE27" s="22">
        <f>AX27*DD27</f>
        <v>0.17734787426618698</v>
      </c>
      <c r="DF27" s="19">
        <f>DA27*BJ27</f>
        <v>2.3726974691073745E-3</v>
      </c>
      <c r="DG27" s="13" t="str">
        <f>""</f>
        <v/>
      </c>
      <c r="DH27" s="20">
        <f>V27*$CS$3</f>
        <v>48.729870775463048</v>
      </c>
      <c r="DI27" s="5">
        <f t="shared" si="24"/>
        <v>8.2474593124813006E-2</v>
      </c>
      <c r="DJ27" s="20">
        <f>CO27</f>
        <v>32.67515026223569</v>
      </c>
      <c r="DK27" s="77">
        <v>8.8363783228080486</v>
      </c>
      <c r="DL27" s="77">
        <f>BO27</f>
        <v>6.2893081761006293E-3</v>
      </c>
      <c r="DM27" s="10">
        <f>DK27*DH27</f>
        <v>430.59557379353913</v>
      </c>
      <c r="DN27" s="19">
        <f>BR27*DM27</f>
        <v>2.6186817958534481</v>
      </c>
      <c r="DO27" s="19">
        <f>DL27*DJ27</f>
        <v>0.20550408969959555</v>
      </c>
      <c r="DP27" s="13" t="str">
        <f>""</f>
        <v/>
      </c>
      <c r="DQ27" s="10">
        <f>CW27*(1/25)+CX27*4-CY27</f>
        <v>9.8273471126829881E-3</v>
      </c>
      <c r="DR27" s="10">
        <f>DN27*6+DM27*0.1+DJ27*1-DO27*2</f>
        <v>91.035790237311105</v>
      </c>
      <c r="DS27" s="10">
        <f>DD27*0.1+DE27*6-DF27*2</f>
        <v>3.3562655313064322</v>
      </c>
      <c r="DT27" s="33">
        <f t="shared" si="25"/>
        <v>94.401883115730215</v>
      </c>
      <c r="DZ27" t="str">
        <v>DET</v>
      </c>
      <c r="EA27" t="str">
        <v>Detroit Lions</v>
      </c>
      <c r="EB27" t="s">
        <v>350</v>
      </c>
      <c r="EC27" t="str">
        <v>Kalif Raymond</v>
      </c>
      <c r="ED27" s="10">
        <v>94.401883115730215</v>
      </c>
      <c r="EE27">
        <v>1.6484498840508893E-3</v>
      </c>
      <c r="EF27">
        <v>8.083868941198577E-2</v>
      </c>
      <c r="EG27">
        <v>0.17734787426618698</v>
      </c>
      <c r="EH27">
        <v>22.969236806475248</v>
      </c>
      <c r="EI27">
        <v>2.6186817958534481</v>
      </c>
      <c r="EJ27">
        <v>430.59557379353913</v>
      </c>
      <c r="EK27">
        <v>0</v>
      </c>
      <c r="EL27">
        <v>0.20787678716870292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5.4965846448137825E-5</v>
      </c>
      <c r="U28" s="5">
        <f t="shared" si="6"/>
        <v>1.1846118370262776E-3</v>
      </c>
      <c r="V28" s="5">
        <f t="shared" si="6"/>
        <v>1.3636033074453987E-2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8.0568100360615063</v>
      </c>
      <c r="CM28" s="10">
        <f t="shared" si="17"/>
        <v>4.6422647354282613</v>
      </c>
      <c r="CN28" s="5">
        <f t="shared" si="18"/>
        <v>1.1002728702673435E-2</v>
      </c>
      <c r="CO28" s="19">
        <f t="shared" si="19"/>
        <v>4.3746227339582111</v>
      </c>
      <c r="CP28" s="65"/>
      <c r="CR28" t="str">
        <v>All Other</v>
      </c>
      <c r="CS28" s="10">
        <f>T28*$CS$3</f>
        <v>3.2476408709627973E-2</v>
      </c>
      <c r="CT28" s="18">
        <f>AO28</f>
        <v>0.375</v>
      </c>
      <c r="CU28" s="20">
        <f t="shared" si="20"/>
        <v>1.2178653266110489E-2</v>
      </c>
      <c r="CV28" s="21">
        <f t="shared" si="21"/>
        <v>9.75</v>
      </c>
      <c r="CW28" s="10">
        <f t="shared" si="22"/>
        <v>0.31664498491887272</v>
      </c>
      <c r="CX28" s="10">
        <f>CS28*AC28</f>
        <v>4.7916012850270778E-3</v>
      </c>
      <c r="CY28" s="19">
        <f>AA28*CS28</f>
        <v>0</v>
      </c>
      <c r="CZ28" s="13" t="str">
        <f>""</f>
        <v/>
      </c>
      <c r="DA28" s="10">
        <f>$CS$4*U28</f>
        <v>0.55193155978531372</v>
      </c>
      <c r="DB28" s="5">
        <f t="shared" si="23"/>
        <v>1.1846118370262783E-3</v>
      </c>
      <c r="DC28" s="77">
        <f t="shared" si="5"/>
        <v>6.1091954022988508</v>
      </c>
      <c r="DD28" s="10">
        <f>DC28*DA28</f>
        <v>3.3718577474240718</v>
      </c>
      <c r="DE28" s="22">
        <f>AX28*DD28</f>
        <v>2.6034465527607478E-2</v>
      </c>
      <c r="DF28" s="19">
        <f>DA28*BJ28</f>
        <v>3.1720204585362856E-3</v>
      </c>
      <c r="DG28" s="13" t="str">
        <f>""</f>
        <v/>
      </c>
      <c r="DH28" s="20">
        <f>V28*$CS$3</f>
        <v>8.0568100360615063</v>
      </c>
      <c r="DI28" s="5">
        <f t="shared" si="24"/>
        <v>1.3636033074453985E-2</v>
      </c>
      <c r="DJ28" s="20">
        <f>CO28</f>
        <v>4.3746227339582111</v>
      </c>
      <c r="DK28" s="77">
        <v>1.7355343771272975</v>
      </c>
      <c r="DL28" s="77">
        <f>BO28</f>
        <v>0</v>
      </c>
      <c r="DM28" s="10">
        <f>DK28*DH28</f>
        <v>13.982870787568967</v>
      </c>
      <c r="DN28" s="19">
        <f>BR28*DM28</f>
        <v>8.5037309748879811E-2</v>
      </c>
      <c r="DO28" s="19">
        <f>DL28*DJ28</f>
        <v>0</v>
      </c>
      <c r="DP28" s="13" t="str">
        <f>""</f>
        <v/>
      </c>
      <c r="DQ28" s="10">
        <f>CW28*(1/25)+CX28*4-CY28</f>
        <v>3.1832204536863223E-2</v>
      </c>
      <c r="DR28" s="10">
        <f>DN28*6+DM28*0.1+DJ28*1-DO28*2</f>
        <v>6.283133671208387</v>
      </c>
      <c r="DS28" s="10">
        <f>DD28*0.1+DE28*6-DF28*2</f>
        <v>0.4870485269909795</v>
      </c>
      <c r="DT28" s="33">
        <f t="shared" si="25"/>
        <v>6.8020144027362299</v>
      </c>
      <c r="DZ28" t="str">
        <v>DET</v>
      </c>
      <c r="EA28" t="str">
        <v>Detroit Lions</v>
      </c>
      <c r="EB28" t="s">
        <v>350</v>
      </c>
      <c r="EC28" t="str">
        <v>All Other</v>
      </c>
      <c r="ED28" s="10">
        <v>6.8020144027362299</v>
      </c>
      <c r="EE28">
        <v>4.7916012850270778E-3</v>
      </c>
      <c r="EF28">
        <v>0.31664498491887272</v>
      </c>
      <c r="EG28">
        <v>2.6034465527607478E-2</v>
      </c>
      <c r="EH28">
        <v>3.3718577474240718</v>
      </c>
      <c r="EI28">
        <v>8.5037309748879811E-2</v>
      </c>
      <c r="EJ28">
        <v>13.982870787568967</v>
      </c>
      <c r="EK28">
        <v>0</v>
      </c>
      <c r="EL28">
        <v>3.1720204585362856E-3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DET</v>
      </c>
      <c r="EA29" t="str">
        <v>Detroit Lions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DET</v>
      </c>
      <c r="EA30" t="str">
        <v>Detroit Lions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1.0615711252653928E-3</v>
      </c>
      <c r="H31" s="5">
        <v>0.20377486437613021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1.2311897569327174E-3</v>
      </c>
      <c r="R31" s="5">
        <f t="shared" si="1"/>
        <v>0.19753443836027135</v>
      </c>
      <c r="S31" s="5"/>
      <c r="T31" s="5">
        <f t="shared" si="6"/>
        <v>5.0426256451305002E-6</v>
      </c>
      <c r="U31" s="5">
        <f t="shared" si="6"/>
        <v>1.0105713662322249E-3</v>
      </c>
      <c r="V31" s="5">
        <f t="shared" si="6"/>
        <v>0.14428694399000672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4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4.0360975609756098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0.72995780590717296</v>
      </c>
      <c r="BM31" s="13">
        <v>10.647398843930636</v>
      </c>
      <c r="BN31" s="13">
        <v>8.0168776371308023E-2</v>
      </c>
      <c r="BO31" s="13">
        <v>0</v>
      </c>
      <c r="BP31" s="13">
        <v>1.0314875135722041E-2</v>
      </c>
      <c r="BQ31" s="13">
        <v>7.7721518987341769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0.72653527800462769</v>
      </c>
      <c r="CG31" s="13">
        <f>IF($CE31=1,BT31,BZ31*BM31+(1-BZ31)*BT31)</f>
        <v>10.649611386487585</v>
      </c>
      <c r="CH31" s="13">
        <f>IF($CE31=1,BU31,CA31*BN31+(1-CA31)*BU31)</f>
        <v>7.7192221314822382E-2</v>
      </c>
      <c r="CI31" s="13">
        <f>IF($CE31=1,BV31,CB31*BO31+(1-CB31)*BV31)</f>
        <v>6.8823955566288321E-4</v>
      </c>
      <c r="CJ31" s="13">
        <f>IF($CE31=1,BW31,CC31*BP31+(1-CC31)*BW31)</f>
        <v>9.9623894894049717E-3</v>
      </c>
      <c r="CK31" s="13">
        <f>IF($CE31=1,BX31,CD31*BQ31+(1-CD31)*BX31)</f>
        <v>7.1386701065907765</v>
      </c>
      <c r="CL31" s="56">
        <f>V31*$CS$3</f>
        <v>85.251516483130786</v>
      </c>
      <c r="CM31" s="10">
        <f t="shared" si="17"/>
        <v>61.938234228387529</v>
      </c>
      <c r="CN31" s="5">
        <f t="shared" si="18"/>
        <v>0.14680110385275569</v>
      </c>
      <c r="CO31" s="19">
        <f t="shared" si="19"/>
        <v>58.367289027892163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Sam LaPorta</v>
      </c>
      <c r="CS31" s="10">
        <f>T31*$CS$3</f>
        <v>2.9794205311734581E-3</v>
      </c>
      <c r="CT31" s="18">
        <f>AO31</f>
        <v>0.52631578947368418</v>
      </c>
      <c r="CU31" s="20">
        <f t="shared" si="20"/>
        <v>1.568116069038662E-3</v>
      </c>
      <c r="CV31" s="21">
        <f t="shared" si="21"/>
        <v>7.1578947368421053</v>
      </c>
      <c r="CW31" s="10">
        <f t="shared" si="22"/>
        <v>2.1326378538925807E-2</v>
      </c>
      <c r="CX31" s="10">
        <f>CS31*AC31</f>
        <v>1.3542820596242991E-4</v>
      </c>
      <c r="CY31" s="19">
        <f>AA31*CS31</f>
        <v>0</v>
      </c>
      <c r="CZ31" s="13" t="str">
        <f>""</f>
        <v/>
      </c>
      <c r="DA31" s="10">
        <f>$CS$4*U31</f>
        <v>0.4708430331399388</v>
      </c>
      <c r="DB31" s="5">
        <f t="shared" si="23"/>
        <v>1.0105713662322256E-3</v>
      </c>
      <c r="DC31" s="77">
        <f t="shared" si="5"/>
        <v>4.0360975609756098</v>
      </c>
      <c r="DD31" s="10">
        <f>DC31*DA31</f>
        <v>1.9003684176584652</v>
      </c>
      <c r="DE31" s="22">
        <f>AX31*DD31</f>
        <v>4.1429832802032891E-2</v>
      </c>
      <c r="DF31" s="19">
        <f>DA31*BJ31</f>
        <v>4.593590567218914E-4</v>
      </c>
      <c r="DG31" s="13" t="str">
        <f>""</f>
        <v/>
      </c>
      <c r="DH31" s="20">
        <f>V31*$CS$3</f>
        <v>85.251516483130786</v>
      </c>
      <c r="DI31" s="5">
        <f t="shared" si="24"/>
        <v>0.14428694399000669</v>
      </c>
      <c r="DJ31" s="20">
        <f>CO31</f>
        <v>58.367289027892163</v>
      </c>
      <c r="DK31" s="77">
        <v>7.1386701065907765</v>
      </c>
      <c r="DL31" s="77">
        <f>BO31</f>
        <v>0</v>
      </c>
      <c r="DM31" s="10">
        <f>DK31*DH31</f>
        <v>608.58245225965663</v>
      </c>
      <c r="DN31" s="19">
        <f>BR31*DM31</f>
        <v>4.4063034946470996</v>
      </c>
      <c r="DO31" s="19">
        <f>DL31*DJ31</f>
        <v>0</v>
      </c>
      <c r="DP31" s="13" t="str">
        <f>""</f>
        <v/>
      </c>
      <c r="DQ31" s="10">
        <f>CW31*(1/25)+CX31*4-CY31</f>
        <v>1.3947679654067518E-3</v>
      </c>
      <c r="DR31" s="10">
        <f>DN31*6+DM31*0.1+DJ31*1-DO31*2</f>
        <v>145.66335522174043</v>
      </c>
      <c r="DS31" s="10">
        <f>DD31*0.1+DE31*6-DF31*2</f>
        <v>0.43769712046460008</v>
      </c>
      <c r="DT31" s="33">
        <f t="shared" si="25"/>
        <v>146.10244711017043</v>
      </c>
      <c r="DZ31" t="str">
        <v>DET</v>
      </c>
      <c r="EA31" t="str">
        <v>Detroit Lions</v>
      </c>
      <c r="EB31" t="s">
        <v>351</v>
      </c>
      <c r="EC31" t="str">
        <v>Sam LaPorta</v>
      </c>
      <c r="ED31" s="10">
        <v>146.10244711017043</v>
      </c>
      <c r="EE31">
        <v>1.3542820596242991E-4</v>
      </c>
      <c r="EF31">
        <v>2.1326378538925807E-2</v>
      </c>
      <c r="EG31">
        <v>4.1429832802032891E-2</v>
      </c>
      <c r="EH31">
        <v>1.9003684176584652</v>
      </c>
      <c r="EI31">
        <v>4.4063034946470996</v>
      </c>
      <c r="EJ31">
        <v>608.58245225965663</v>
      </c>
      <c r="EK31">
        <v>0</v>
      </c>
      <c r="EL31">
        <v>4.593590567218914E-4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2.5213128225652509E-5</v>
      </c>
      <c r="U32" s="5">
        <f t="shared" si="6"/>
        <v>4.0855066642269414E-4</v>
      </c>
      <c r="V32" s="5">
        <f t="shared" si="6"/>
        <v>3.7916759652651892E-2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0.79166666666666663</v>
      </c>
      <c r="BM32" s="13">
        <v>9.7017543859649127</v>
      </c>
      <c r="BN32" s="13">
        <v>0.125</v>
      </c>
      <c r="BO32" s="13">
        <v>0</v>
      </c>
      <c r="BP32" s="13">
        <v>1.62748643761302E-2</v>
      </c>
      <c r="BQ32" s="13">
        <v>7.6805555555555554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0.78349061999542435</v>
      </c>
      <c r="CG32" s="13">
        <f>IF($CE32=1,BT32,BZ32*BM32+(1-BZ32)*BT32)</f>
        <v>9.7339637362823748</v>
      </c>
      <c r="CH32" s="13">
        <f>IF($CE32=1,BU32,CA32*BN32+(1-CA32)*BU32)</f>
        <v>0.11769331960649737</v>
      </c>
      <c r="CI32" s="13">
        <f>IF($CE32=1,BV32,CB32*BO32+(1-CB32)*BV32)</f>
        <v>6.1231066709635821E-4</v>
      </c>
      <c r="CJ32" s="13">
        <f>IF($CE32=1,BW32,CC32*BP32+(1-CC32)*BW32)</f>
        <v>1.5377187609299073E-2</v>
      </c>
      <c r="CK32" s="13">
        <f>IF($CE32=1,BX32,CD32*BQ32+(1-CD32)*BX32)</f>
        <v>7.0533636803093778</v>
      </c>
      <c r="CL32" s="56">
        <f>V32*$CS$3</f>
        <v>22.403005920888035</v>
      </c>
      <c r="CM32" s="10">
        <f t="shared" si="17"/>
        <v>17.552544998717728</v>
      </c>
      <c r="CN32" s="5">
        <f t="shared" si="18"/>
        <v>4.1601653862711516E-2</v>
      </c>
      <c r="CO32" s="19">
        <f t="shared" si="19"/>
        <v>16.540582402423325</v>
      </c>
      <c r="CP32" s="65"/>
      <c r="CR32" t="str">
        <v>Brock Wright</v>
      </c>
      <c r="CS32" s="10">
        <f>T32*$CS$3</f>
        <v>1.4897102655867295E-2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6.7714102981214985E-4</v>
      </c>
      <c r="CY32" s="19">
        <f>AA32*CS32</f>
        <v>0</v>
      </c>
      <c r="CZ32" s="13" t="str">
        <f>""</f>
        <v/>
      </c>
      <c r="DA32" s="10">
        <f>$CS$4*U32</f>
        <v>0.19035096520397593</v>
      </c>
      <c r="DB32" s="5">
        <f t="shared" si="23"/>
        <v>4.0855066642269436E-4</v>
      </c>
      <c r="DC32" s="77">
        <f t="shared" si="5"/>
        <v>2.0810810810810811</v>
      </c>
      <c r="DD32" s="10">
        <f>DC32*DA32</f>
        <v>0.39613579245151748</v>
      </c>
      <c r="DE32" s="22">
        <f>AX32*DD32</f>
        <v>8.6361357596065422E-3</v>
      </c>
      <c r="DF32" s="19">
        <f>DA32*BJ32</f>
        <v>5.1446206811885387E-3</v>
      </c>
      <c r="DG32" s="13" t="str">
        <f>""</f>
        <v/>
      </c>
      <c r="DH32" s="20">
        <f>V32*$CS$3</f>
        <v>22.403005920888035</v>
      </c>
      <c r="DI32" s="5">
        <f t="shared" si="24"/>
        <v>3.7916759652651885E-2</v>
      </c>
      <c r="DJ32" s="20">
        <f>CO32</f>
        <v>16.540582402423325</v>
      </c>
      <c r="DK32" s="77">
        <v>7.0533636803093778</v>
      </c>
      <c r="DL32" s="77">
        <f>BO32</f>
        <v>0</v>
      </c>
      <c r="DM32" s="10">
        <f>DK32*DH32</f>
        <v>158.0165482921476</v>
      </c>
      <c r="DN32" s="19">
        <f>BR32*DM32</f>
        <v>1.1440830513047613</v>
      </c>
      <c r="DO32" s="19">
        <f>DL32*DJ32</f>
        <v>0</v>
      </c>
      <c r="DP32" s="13" t="str">
        <f>""</f>
        <v/>
      </c>
      <c r="DQ32" s="10">
        <f>CW32*(1/25)+CX32*4-CY32</f>
        <v>2.7085641192485994E-3</v>
      </c>
      <c r="DR32" s="10">
        <f>DN32*6+DM32*0.1+DJ32*1-DO32*2</f>
        <v>39.206735539466656</v>
      </c>
      <c r="DS32" s="10">
        <f>DD32*0.1+DE32*6-DF32*2</f>
        <v>8.1141152440413922E-2</v>
      </c>
      <c r="DT32" s="33">
        <f t="shared" si="25"/>
        <v>39.290585256026318</v>
      </c>
      <c r="DZ32" t="str">
        <v>DET</v>
      </c>
      <c r="EA32" t="str">
        <v>Detroit Lions</v>
      </c>
      <c r="EB32" t="s">
        <v>351</v>
      </c>
      <c r="EC32" t="str">
        <v>Brock Wright</v>
      </c>
      <c r="ED32" s="10">
        <v>39.290585256026318</v>
      </c>
      <c r="EE32">
        <v>6.7714102981214985E-4</v>
      </c>
      <c r="EF32">
        <v>0</v>
      </c>
      <c r="EG32">
        <v>8.6361357596065422E-3</v>
      </c>
      <c r="EH32">
        <v>0.39613579245151748</v>
      </c>
      <c r="EI32">
        <v>1.1440830513047613</v>
      </c>
      <c r="EJ32">
        <v>158.0165482921476</v>
      </c>
      <c r="EK32">
        <v>0</v>
      </c>
      <c r="EL32">
        <v>5.1446206811885387E-3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1.2537910599894362E-4</v>
      </c>
      <c r="V33" s="5">
        <f t="shared" si="6"/>
        <v>1.6091138420130435E-2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0.6</v>
      </c>
      <c r="BM33" s="13">
        <v>12.333333333333334</v>
      </c>
      <c r="BN33" s="13">
        <v>6.6666666666666666E-2</v>
      </c>
      <c r="BO33" s="13">
        <v>0</v>
      </c>
      <c r="BP33" s="13">
        <v>9.0090090090090089E-3</v>
      </c>
      <c r="BQ33" s="13">
        <v>7.4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9.5074018086563594</v>
      </c>
      <c r="CM33" s="10">
        <f t="shared" si="17"/>
        <v>6.6080939671740646</v>
      </c>
      <c r="CN33" s="5">
        <f t="shared" si="18"/>
        <v>1.5661981663327485E-2</v>
      </c>
      <c r="CO33" s="19">
        <f t="shared" si="19"/>
        <v>6.2271153724422259</v>
      </c>
      <c r="CP33" s="65"/>
      <c r="CR33" t="str">
        <v>Kenny Yeboah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5.8416338057366637E-2</v>
      </c>
      <c r="DB33" s="5">
        <f t="shared" si="23"/>
        <v>1.2537910599894371E-4</v>
      </c>
      <c r="DC33" s="77">
        <f t="shared" si="5"/>
        <v>4.7272727272727275</v>
      </c>
      <c r="DD33" s="10">
        <f>DC33*DA33</f>
        <v>0.2761499617257332</v>
      </c>
      <c r="DE33" s="22">
        <f>AX33*DD33</f>
        <v>6.0203309191392074E-3</v>
      </c>
      <c r="DF33" s="19">
        <f>DA33*BJ33</f>
        <v>0</v>
      </c>
      <c r="DG33" s="13" t="str">
        <f>""</f>
        <v/>
      </c>
      <c r="DH33" s="20">
        <f>V33*$CS$3</f>
        <v>9.5074018086563594</v>
      </c>
      <c r="DI33" s="5">
        <f t="shared" si="24"/>
        <v>1.6091138420130432E-2</v>
      </c>
      <c r="DJ33" s="20">
        <f>CO33</f>
        <v>6.2271153724422259</v>
      </c>
      <c r="DK33" s="77">
        <v>1.4387510008006406</v>
      </c>
      <c r="DL33" s="77">
        <f>BO33</f>
        <v>0</v>
      </c>
      <c r="DM33" s="10">
        <f>DK33*DH33</f>
        <v>13.678783867218158</v>
      </c>
      <c r="DN33" s="19">
        <f>BR33*DM33</f>
        <v>9.9038138436055037E-2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8.1892225897803712</v>
      </c>
      <c r="DS33" s="10">
        <f>DD33*0.1+DE33*6-DF33*2</f>
        <v>6.3736981687408573E-2</v>
      </c>
      <c r="DT33" s="33">
        <f t="shared" si="25"/>
        <v>8.2529595714677804</v>
      </c>
      <c r="DZ33" t="str">
        <v>DET</v>
      </c>
      <c r="EA33" t="str">
        <v>Detroit Lions</v>
      </c>
      <c r="EB33" t="s">
        <v>351</v>
      </c>
      <c r="EC33" t="str">
        <v>Kenny Yeboah</v>
      </c>
      <c r="ED33" s="10">
        <v>8.2529595714677804</v>
      </c>
      <c r="EE33">
        <v>0</v>
      </c>
      <c r="EF33">
        <v>0</v>
      </c>
      <c r="EG33">
        <v>6.0203309191392074E-3</v>
      </c>
      <c r="EH33">
        <v>0.2761499617257332</v>
      </c>
      <c r="EI33">
        <v>9.9038138436055037E-2</v>
      </c>
      <c r="EJ33">
        <v>13.678783867218158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5.0477302415159122E-5</v>
      </c>
      <c r="V34" s="5">
        <f t="shared" si="6"/>
        <v>6.2126795129793157E-3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0.65217391304347827</v>
      </c>
      <c r="BM34" s="13">
        <v>7.7333333333333334</v>
      </c>
      <c r="BN34" s="13">
        <v>0.17391304347826086</v>
      </c>
      <c r="BO34" s="13">
        <v>0</v>
      </c>
      <c r="BP34" s="13">
        <v>3.4482758620689655E-2</v>
      </c>
      <c r="BQ34" s="13">
        <v>5.0434782608695654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3.6707434176570253</v>
      </c>
      <c r="CM34" s="10">
        <f t="shared" si="17"/>
        <v>2.4679891914459997</v>
      </c>
      <c r="CN34" s="5">
        <f t="shared" si="18"/>
        <v>5.8494327795171764E-3</v>
      </c>
      <c r="CO34" s="19">
        <f t="shared" si="19"/>
        <v>2.3257014063991779</v>
      </c>
      <c r="CP34" s="65"/>
      <c r="CR34" t="str">
        <v>Shane Zylstra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2.3518265971147607E-2</v>
      </c>
      <c r="DB34" s="5">
        <f t="shared" si="23"/>
        <v>5.0477302415159156E-5</v>
      </c>
      <c r="DC34" s="77">
        <f t="shared" si="5"/>
        <v>8.6666666666666679</v>
      </c>
      <c r="DD34" s="10">
        <f>DC34*DA34</f>
        <v>0.20382497174994596</v>
      </c>
      <c r="DE34" s="22">
        <f>AX34*DD34</f>
        <v>4.4435775831741771E-3</v>
      </c>
      <c r="DF34" s="19">
        <f>DA34*BJ34</f>
        <v>0</v>
      </c>
      <c r="DG34" s="13" t="str">
        <f>""</f>
        <v/>
      </c>
      <c r="DH34" s="20">
        <f>V34*$CS$3</f>
        <v>3.6707434176570253</v>
      </c>
      <c r="DI34" s="5">
        <f t="shared" si="24"/>
        <v>6.2126795129793149E-3</v>
      </c>
      <c r="DJ34" s="20">
        <f>CO34</f>
        <v>2.3257014063991779</v>
      </c>
      <c r="DK34" s="77">
        <v>1.4873417721518989</v>
      </c>
      <c r="DL34" s="77">
        <f>BO34</f>
        <v>0</v>
      </c>
      <c r="DM34" s="10">
        <f>DK34*DH34</f>
        <v>5.4596500199329183</v>
      </c>
      <c r="DN34" s="19">
        <f>BR34*DM34</f>
        <v>3.9529360192785287E-2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3.1088425695491813</v>
      </c>
      <c r="DS34" s="10">
        <f>DD34*0.1+DE34*6-DF34*2</f>
        <v>4.7043962674039666E-2</v>
      </c>
      <c r="DT34" s="33">
        <f t="shared" si="25"/>
        <v>3.1558865322232208</v>
      </c>
      <c r="DZ34" t="str">
        <v>DET</v>
      </c>
      <c r="EA34" t="str">
        <v>Detroit Lions</v>
      </c>
      <c r="EB34" t="s">
        <v>351</v>
      </c>
      <c r="EC34" t="str">
        <v>Shane Zylstra</v>
      </c>
      <c r="ED34" s="10">
        <v>3.1558865322232208</v>
      </c>
      <c r="EE34">
        <v>0</v>
      </c>
      <c r="EF34">
        <v>0</v>
      </c>
      <c r="EG34">
        <v>4.4435775831741771E-3</v>
      </c>
      <c r="EH34">
        <v>0.20382497174994596</v>
      </c>
      <c r="EI34">
        <v>3.9529360192785287E-2</v>
      </c>
      <c r="EJ34">
        <v>5.4596500199329183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6.7235008601740023E-5</v>
      </c>
      <c r="U35" s="5">
        <f t="shared" si="6"/>
        <v>2.2796201090717025E-4</v>
      </c>
      <c r="V35" s="5">
        <f t="shared" si="6"/>
        <v>3.6265503951879948E-3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2.1427366346721346</v>
      </c>
      <c r="CM35" s="10">
        <f t="shared" si="17"/>
        <v>1.3491304736824552</v>
      </c>
      <c r="CN35" s="5">
        <f t="shared" si="18"/>
        <v>3.1976023411917605E-3</v>
      </c>
      <c r="CO35" s="19">
        <f t="shared" si="19"/>
        <v>1.2713486148701103</v>
      </c>
      <c r="CP35" s="65"/>
      <c r="CR35" t="str">
        <v>All Other</v>
      </c>
      <c r="CS35" s="10">
        <f>T35*$CS$3</f>
        <v>3.9725607082312785E-2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1.8057094128323993E-3</v>
      </c>
      <c r="CY35" s="19">
        <f>AA35*CS35</f>
        <v>0</v>
      </c>
      <c r="CZ35" s="13" t="str">
        <f>""</f>
        <v/>
      </c>
      <c r="DA35" s="10">
        <f>$CS$4*U35</f>
        <v>0.10621152374066661</v>
      </c>
      <c r="DB35" s="5">
        <f t="shared" si="23"/>
        <v>2.2796201090717039E-4</v>
      </c>
      <c r="DC35" s="77">
        <f t="shared" si="5"/>
        <v>1.5</v>
      </c>
      <c r="DD35" s="10">
        <f>DC35*DA35</f>
        <v>0.15931728561099992</v>
      </c>
      <c r="DE35" s="22">
        <f>AX35*DD35</f>
        <v>3.473267837964927E-3</v>
      </c>
      <c r="DF35" s="19">
        <f>DA35*BJ35</f>
        <v>0</v>
      </c>
      <c r="DG35" s="13" t="str">
        <f>""</f>
        <v/>
      </c>
      <c r="DH35" s="20">
        <f>V35*$CS$3</f>
        <v>2.1427366346721346</v>
      </c>
      <c r="DI35" s="5">
        <f t="shared" si="24"/>
        <v>3.626550395187994E-3</v>
      </c>
      <c r="DJ35" s="20">
        <f>CO35</f>
        <v>1.2713486148701103</v>
      </c>
      <c r="DK35" s="77">
        <v>1.588235294117647</v>
      </c>
      <c r="DL35" s="77">
        <f>BO35</f>
        <v>0</v>
      </c>
      <c r="DM35" s="10">
        <f>DK35*DH35</f>
        <v>3.4031699491851546</v>
      </c>
      <c r="DN35" s="19">
        <f>BR35*DM35</f>
        <v>2.4639881719058551E-2</v>
      </c>
      <c r="DO35" s="19">
        <f>DL35*DJ35</f>
        <v>0</v>
      </c>
      <c r="DP35" s="13" t="str">
        <f>""</f>
        <v/>
      </c>
      <c r="DQ35" s="10">
        <f>CW35*(1/25)+CX35*4-CY35</f>
        <v>7.2228376513295972E-3</v>
      </c>
      <c r="DR35" s="10">
        <f>DN35*6+DM35*0.1+DJ35*1-DO35*2</f>
        <v>1.7595049001029772</v>
      </c>
      <c r="DS35" s="10">
        <f>DD35*0.1+DE35*6-DF35*2</f>
        <v>3.677133558888955E-2</v>
      </c>
      <c r="DT35" s="33">
        <f t="shared" si="25"/>
        <v>1.8034990733431964</v>
      </c>
      <c r="DZ35" t="str">
        <v>DET</v>
      </c>
      <c r="EA35" t="str">
        <v>Detroit Lions</v>
      </c>
      <c r="EB35" t="s">
        <v>351</v>
      </c>
      <c r="EC35" t="str">
        <v>All Other</v>
      </c>
      <c r="ED35" s="10">
        <v>1.8034990733431964</v>
      </c>
      <c r="EE35">
        <v>1.8057094128323993E-3</v>
      </c>
      <c r="EF35">
        <v>0</v>
      </c>
      <c r="EG35">
        <v>3.473267837964927E-3</v>
      </c>
      <c r="EH35">
        <v>0.15931728561099992</v>
      </c>
      <c r="EI35">
        <v>2.4639881719058551E-2</v>
      </c>
      <c r="EJ35">
        <v>3.4031699491851546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0" priority="1">
      <formula>$CR10=""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18AD7-8304-4B91-BCA0-C5120AAA067B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129</v>
      </c>
      <c r="CV1" s="115" t="e" vm="43">
        <f>_xlfn.IMAGE(_xlfn.XLOOKUP(CS1,Teams[team_abbr],Teams[team_logo_wikipedia]))</f>
        <v>#VALUE!</v>
      </c>
      <c r="CW1" s="115"/>
      <c r="CX1" s="115"/>
      <c r="CY1" s="116" t="e" vm="44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Denver Broncos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556.74117647058824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455.8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42.576470588235296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0.65859999970064564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0.99648506151142358</v>
      </c>
      <c r="G10" s="5">
        <v>0.24146981627296588</v>
      </c>
      <c r="H10" s="5">
        <v>2.5380710659898475E-3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0.99516080843585231</v>
      </c>
      <c r="Q10" s="5">
        <f t="shared" si="1"/>
        <v>0.23525756895908667</v>
      </c>
      <c r="R10" s="5">
        <f t="shared" si="1"/>
        <v>2.4343254997723617E-3</v>
      </c>
      <c r="S10" s="5"/>
      <c r="T10" s="5">
        <f>P10/SUM(P$10:P$35)</f>
        <v>0.96967547712272451</v>
      </c>
      <c r="U10" s="5">
        <f>Q10/SUM(Q$10:Q$35)</f>
        <v>0.27195545054118908</v>
      </c>
      <c r="V10" s="5">
        <f>R10/SUM(R$10:R$35)</f>
        <v>2.4091578379916547E-3</v>
      </c>
      <c r="X10" s="5" cm="1">
        <f t="array" ref="X10:AB10">_xlfn.XLOOKUP(CR10,passingRates[Player Name],passingRates[[Comp. %]:[Yds per Att]],{0,0,0,0,0})</f>
        <v>0.6604414261460102</v>
      </c>
      <c r="Y10" s="13">
        <v>10.074550128534705</v>
      </c>
      <c r="Z10" s="13">
        <v>7.7120822622107968E-2</v>
      </c>
      <c r="AA10" s="13">
        <v>2.037351443123939E-2</v>
      </c>
      <c r="AB10" s="13">
        <v>6.6536502546689302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0.66015551339844081</v>
      </c>
      <c r="AP10" s="52">
        <f>IF($AN10,AE10,Y10*AJ10+(1-AJ10)*AE10)</f>
        <v>10.123755637948118</v>
      </c>
      <c r="AQ10" s="52">
        <f>IF($AN10,AF10,Z10*AK10+(1-AK10)*AF10)</f>
        <v>7.6825191471331808E-2</v>
      </c>
      <c r="AR10" s="52">
        <f>IF($AN10,AG10,AA10*AL10+(1-AL10)*AG10)</f>
        <v>2.0419043470807512E-2</v>
      </c>
      <c r="AS10" s="52">
        <f>IF($AN10,AH10,AB10*AM10+(1-AM10)*AH10)</f>
        <v>6.6829857995245519</v>
      </c>
      <c r="AT10" s="56" cm="1">
        <f t="array" ref="AT10:AW10">_xlfn.XLOOKUP(CR10,rushingRates[player_display_name],rushingRates[[Yards per Carry]:[TD per Yard]],{0,0,0,0})</f>
        <v>4.927083333333333</v>
      </c>
      <c r="AU10" s="13">
        <v>4.1666666666666664E-2</v>
      </c>
      <c r="AV10" s="13">
        <v>0</v>
      </c>
      <c r="AW10" s="13">
        <v>8.4566596194503175E-3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4.9101301306326981</v>
      </c>
      <c r="BI10" s="13">
        <f>IF($BG10=1,AZ10,AU10*BD10+(1-BD10)*AZ10)</f>
        <v>4.2067841022110017E-2</v>
      </c>
      <c r="BJ10" s="13">
        <f>IF($BG10=1,BA10,AV10*BE10+(1-BE10)*BA10)</f>
        <v>7.8035345421161419E-4</v>
      </c>
      <c r="BK10" s="13">
        <f>IF($BG10=1,BB10,AW10*BF10+(1-BF10)*BB10)</f>
        <v>8.5753473988579923E-3</v>
      </c>
      <c r="BL10" s="55" cm="1">
        <f t="array" ref="BL10:BQ10">_xlfn.XLOOKUP(CR10,Receiving[Player Name],Receiving[[Rep Conv %]:[Yards per Target]],{0,0,0,0,0,0})</f>
        <v>1</v>
      </c>
      <c r="BM10" s="13">
        <v>2</v>
      </c>
      <c r="BN10" s="13">
        <v>1</v>
      </c>
      <c r="BO10" s="13">
        <v>0</v>
      </c>
      <c r="BP10" s="13">
        <v>0.5</v>
      </c>
      <c r="BQ10" s="13">
        <v>2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2.1100000000000003</v>
      </c>
      <c r="CH10" s="13">
        <f>IF($CE10=1,BU10,CA10*BN10+(1-CA10)*BU10)</f>
        <v>0.95641025641025634</v>
      </c>
      <c r="CI10" s="13">
        <f>IF($CE10=1,BV10,CB10*BO10+(1-CB10)*BV10)</f>
        <v>0</v>
      </c>
      <c r="CJ10" s="13">
        <f>IF($CE10=1,BW10,CC10*BP10+(1-CC10)*BW10)</f>
        <v>0.47698412698412695</v>
      </c>
      <c r="CK10" s="13">
        <f>IF($CE10=1,BX10,CD10*BQ10+(1-CD10)*BX10)</f>
        <v>1.9649999999999999</v>
      </c>
      <c r="CL10" s="56">
        <f>V10*$CS$3</f>
        <v>1.3412773690268127</v>
      </c>
      <c r="CM10" s="10">
        <f>CL10*CF10</f>
        <v>1.3258010916918881</v>
      </c>
      <c r="CN10" s="5">
        <f>CM10/SUM($CM$10:$CM$35)</f>
        <v>3.4228865175398586E-3</v>
      </c>
      <c r="CO10" s="19">
        <f>CN10*(SUM($CU$10:$CU$35))</f>
        <v>1.2550689048384513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Bo Nix</v>
      </c>
      <c r="CS10" s="10">
        <f>T10*$CS$3</f>
        <v>539.85826592798458</v>
      </c>
      <c r="CT10" s="18">
        <f>AO10</f>
        <v>0.66015551339844081</v>
      </c>
      <c r="CU10" s="20">
        <f>CT10*CS10</f>
        <v>356.39041070608062</v>
      </c>
      <c r="CV10" s="21">
        <f>AS10</f>
        <v>6.6829857995245519</v>
      </c>
      <c r="CW10" s="10">
        <f>CV10*CS10</f>
        <v>3607.8651249526702</v>
      </c>
      <c r="CX10" s="22">
        <f>CS10*AC10</f>
        <v>23.804586492993867</v>
      </c>
      <c r="CY10" s="19">
        <f>AA10*CS10</f>
        <v>10.998810171707666</v>
      </c>
      <c r="CZ10" s="13" t="str">
        <f>""</f>
        <v/>
      </c>
      <c r="DA10" s="10">
        <f>$CS$4*U10</f>
        <v>123.95729435667398</v>
      </c>
      <c r="DB10" s="5">
        <f>DA10/SUM($DA$10:$DA$35)</f>
        <v>0.27195545054118903</v>
      </c>
      <c r="DC10" s="77">
        <f t="shared" ref="DC10:DC35" si="5">BH10</f>
        <v>4.9101301306326981</v>
      </c>
      <c r="DD10" s="10">
        <f>DC10*DA10</f>
        <v>608.64644593241144</v>
      </c>
      <c r="DE10" s="22">
        <f>AX10*DD10</f>
        <v>6.645434158866026</v>
      </c>
      <c r="DF10" s="19">
        <f>DA10*BJ10</f>
        <v>9.6730502825956369E-2</v>
      </c>
      <c r="DG10" s="13" t="str">
        <f>""</f>
        <v/>
      </c>
      <c r="DH10" s="20">
        <f>V10*$CS$3</f>
        <v>1.3412773690268127</v>
      </c>
      <c r="DI10" s="5">
        <f>DH10/SUM($DH$10:$DH$35)</f>
        <v>2.4091578379916547E-3</v>
      </c>
      <c r="DJ10" s="20">
        <f>CO10</f>
        <v>1.2550689048384513</v>
      </c>
      <c r="DK10" s="77" cm="1">
        <f t="array" ref="DK10:DK35">CK10:CK35</f>
        <v>1.9649999999999999</v>
      </c>
      <c r="DL10" s="77">
        <f>CI10</f>
        <v>0</v>
      </c>
      <c r="DM10" s="10">
        <f>DK10*DH10</f>
        <v>2.6356100301376868</v>
      </c>
      <c r="DN10" s="19">
        <f>BR10*DM10</f>
        <v>7.7265440622928921E-2</v>
      </c>
      <c r="DO10" s="19">
        <f>DL10*DJ10</f>
        <v>0</v>
      </c>
      <c r="DP10" s="13" t="str">
        <f>""</f>
        <v/>
      </c>
      <c r="DQ10" s="10">
        <f>CW10*(1/25)+CX10*4-CY10</f>
        <v>228.53414079837458</v>
      </c>
      <c r="DR10" s="10">
        <f>DN10*6+DM10*0.1+DJ10*1-DO10*2</f>
        <v>1.9822225515897935</v>
      </c>
      <c r="DS10" s="10">
        <f>DD10*0.1+DE10*6-DF10*2</f>
        <v>100.5437885407854</v>
      </c>
      <c r="DT10" s="33">
        <f>SUM(DQ10:DS10)</f>
        <v>331.06015189074975</v>
      </c>
      <c r="DZ10" t="str" cm="1">
        <f t="array" ref="DZ10:DZ35">_xlfn.EXPAND(CS1,ROWS($CS$10:$CS$35),,CS1)</f>
        <v>DEN</v>
      </c>
      <c r="EA10" t="str" cm="1">
        <f t="array" ref="EA10:EA35">_xlfn.EXPAND(CS2,ROWS($CS$10:$CS$35),,CS2)</f>
        <v>Denver Broncos</v>
      </c>
      <c r="EB10" t="s">
        <v>348</v>
      </c>
      <c r="EC10" t="str" cm="1">
        <f t="array" ref="EC10:EC35">CR10:CR35</f>
        <v>Bo Nix</v>
      </c>
      <c r="ED10" s="10" cm="1">
        <f t="array" ref="ED10:ED35">DT10:DT35</f>
        <v>331.06015189074975</v>
      </c>
      <c r="EE10" s="22" cm="1">
        <f t="array" ref="EE10:EE35">CX10:CX35</f>
        <v>23.804586492993867</v>
      </c>
      <c r="EF10" s="10" cm="1">
        <f t="array" ref="EF10:EF35">CW10:CW35</f>
        <v>3607.8651249526702</v>
      </c>
      <c r="EG10" s="10" cm="1">
        <f t="array" ref="EG10:EG35">DE10:DE35</f>
        <v>6.645434158866026</v>
      </c>
      <c r="EH10" s="10" cm="1">
        <f t="array" ref="EH10:EH35">DD10:DD35</f>
        <v>608.64644593241144</v>
      </c>
      <c r="EI10" s="19" cm="1">
        <f t="array" ref="EI10:EI35">DN10:DN35</f>
        <v>7.7265440622928921E-2</v>
      </c>
      <c r="EJ10" s="10" cm="1">
        <f t="array" ref="EJ10:EJ35">DM10:DM35</f>
        <v>2.6356100301376868</v>
      </c>
      <c r="EK10" s="19" cm="1">
        <f t="array" ref="EK10:EK35">CY10:CY35</f>
        <v>10.998810171707666</v>
      </c>
      <c r="EL10" s="19" cm="1">
        <f t="array" ref="EL10:EL35">DF10:DF35+DO10:DO35</f>
        <v>9.6730502825956369E-2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1.9487814811493944E-2</v>
      </c>
      <c r="U11" s="5">
        <f t="shared" si="6"/>
        <v>3.3259305491824383E-2</v>
      </c>
      <c r="V11" s="5">
        <f t="shared" si="6"/>
        <v>4.0466404130561529E-4</v>
      </c>
      <c r="X11" s="5" cm="1">
        <f t="array" ref="X11:AB11">_xlfn.XLOOKUP(CR11,passingRates[Player Name],passingRates[[Comp. %]:[Yds per Att]],{0,0,0,0,0})</f>
        <v>0.59585492227979275</v>
      </c>
      <c r="Y11" s="13">
        <v>12.243478260869566</v>
      </c>
      <c r="Z11" s="13">
        <v>6.9565217391304349E-2</v>
      </c>
      <c r="AA11" s="13">
        <v>3.6269430051813469E-2</v>
      </c>
      <c r="AB11" s="13">
        <v>7.295336787564767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0.62618527953306036</v>
      </c>
      <c r="AP11" s="52">
        <f>IF($AN11,AE11,Y11*AJ11+(1-AJ11)*AE11)</f>
        <v>10.471234782608695</v>
      </c>
      <c r="AQ11" s="52">
        <f>IF($AN11,AF11,Z11*AK11+(1-AK11)*AF11)</f>
        <v>5.4792080745341615E-2</v>
      </c>
      <c r="AR11" s="52">
        <f>IF($AN11,AG11,AA11*AL11+(1-AL11)*AG11)</f>
        <v>2.7239185947296175E-2</v>
      </c>
      <c r="AS11" s="52">
        <f>IF($AN11,AH11,AB11*AM11+(1-AM11)*AH11)</f>
        <v>6.5563901220522585</v>
      </c>
      <c r="AT11" s="56" cm="1">
        <f t="array" ref="AT11:AW11">_xlfn.XLOOKUP(CR11,rushingRates[player_display_name],rushingRates[[Yards per Carry]:[TD per Yard]],{0,0,0,0})</f>
        <v>3.0588235294117645</v>
      </c>
      <c r="AU11" s="13">
        <v>0</v>
      </c>
      <c r="AV11" s="13">
        <v>0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3.8124632352941177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0.22529313443183097</v>
      </c>
      <c r="CM11" s="10">
        <f t="shared" ref="CM11:CM35" si="17">CL11*CF11</f>
        <v>0.15240417917447388</v>
      </c>
      <c r="CN11" s="5">
        <f t="shared" ref="CN11:CN35" si="18">CM11/SUM($CM$10:$CM$35)</f>
        <v>3.9346943774750499E-4</v>
      </c>
      <c r="CO11" s="19">
        <f t="shared" ref="CO11:CO35" si="19">CN11*(SUM($CU$10:$CU$35))</f>
        <v>0.14427333590834179</v>
      </c>
      <c r="CP11" s="65"/>
      <c r="CR11" t="str">
        <v>Jarrett Stidham</v>
      </c>
      <c r="CS11" s="10">
        <f>T11*$CS$3</f>
        <v>10.849668944992093</v>
      </c>
      <c r="CT11" s="18">
        <f>AO11</f>
        <v>0.62618527953306036</v>
      </c>
      <c r="CU11" s="20">
        <f t="shared" ref="CU11:CU35" si="20">CT11*CS11</f>
        <v>6.7939029811610379</v>
      </c>
      <c r="CV11" s="21">
        <f t="shared" ref="CV11:CV35" si="21">AS11</f>
        <v>6.5563901220522585</v>
      </c>
      <c r="CW11" s="10">
        <f t="shared" ref="CW11:CW35" si="22">CV11*CS11</f>
        <v>71.134662298483306</v>
      </c>
      <c r="CX11" s="10">
        <f>CS11*AC11</f>
        <v>0.47840683216632723</v>
      </c>
      <c r="CY11" s="19">
        <f>AA11*CS11</f>
        <v>0.39351130888572355</v>
      </c>
      <c r="CZ11" s="13" t="str">
        <f>""</f>
        <v/>
      </c>
      <c r="DA11" s="10">
        <f>$CS$4*U11</f>
        <v>15.159591443173554</v>
      </c>
      <c r="DB11" s="5">
        <f t="shared" ref="DB11:DB35" si="23">DA11/SUM($DA$10:$DA$35)</f>
        <v>3.3259305491824376E-2</v>
      </c>
      <c r="DC11" s="77">
        <f t="shared" si="5"/>
        <v>3.8124632352941177</v>
      </c>
      <c r="DD11" s="10">
        <f>DC11*DA11</f>
        <v>57.79538503917847</v>
      </c>
      <c r="DE11" s="22">
        <f>AX11*DD11</f>
        <v>0.63103206883232443</v>
      </c>
      <c r="DF11" s="19">
        <f>DA11*BJ11</f>
        <v>0.2344999301365909</v>
      </c>
      <c r="DG11" s="13" t="str">
        <f>""</f>
        <v/>
      </c>
      <c r="DH11" s="20">
        <f>V11*$CS$3</f>
        <v>0.22529313443183097</v>
      </c>
      <c r="DI11" s="5">
        <f t="shared" ref="DI11:DI35" si="24">DH11/SUM($DH$10:$DH$35)</f>
        <v>4.0466404130561529E-4</v>
      </c>
      <c r="DJ11" s="20">
        <f>CO11</f>
        <v>0.14427333590834179</v>
      </c>
      <c r="DK11" s="77">
        <v>1.4782608695652175</v>
      </c>
      <c r="DL11" s="77">
        <f>BO11</f>
        <v>0</v>
      </c>
      <c r="DM11" s="10">
        <f>DK11*DH11</f>
        <v>0.33304202481227191</v>
      </c>
      <c r="DN11" s="19">
        <f>BR11*DM11</f>
        <v>9.763446981467255E-3</v>
      </c>
      <c r="DO11" s="19">
        <f>DL11*DJ11</f>
        <v>0</v>
      </c>
      <c r="DP11" s="13" t="str">
        <f>""</f>
        <v/>
      </c>
      <c r="DQ11" s="10">
        <f>CW11*(1/25)+CX11*4-CY11</f>
        <v>4.3655025117189181</v>
      </c>
      <c r="DR11" s="10">
        <f>DN11*6+DM11*0.1+DJ11*1-DO11*2</f>
        <v>0.23615822027837252</v>
      </c>
      <c r="DS11" s="10">
        <f>DD11*0.1+DE11*6-DF11*2</f>
        <v>9.0967310566386104</v>
      </c>
      <c r="DT11" s="33">
        <f t="shared" ref="DT11:DT35" si="25">SUM(DQ11:DS11)</f>
        <v>13.698391788635901</v>
      </c>
      <c r="DZ11" t="str">
        <v>DEN</v>
      </c>
      <c r="EA11" t="str">
        <v>Denver Broncos</v>
      </c>
      <c r="EB11" t="s">
        <v>348</v>
      </c>
      <c r="EC11" t="str">
        <v>Jarrett Stidham</v>
      </c>
      <c r="ED11" s="10">
        <v>13.698391788635901</v>
      </c>
      <c r="EE11">
        <v>0.47840683216632723</v>
      </c>
      <c r="EF11">
        <v>71.134662298483306</v>
      </c>
      <c r="EG11">
        <v>0.63103206883232443</v>
      </c>
      <c r="EH11">
        <v>57.79538503917847</v>
      </c>
      <c r="EI11">
        <v>9.763446981467255E-3</v>
      </c>
      <c r="EJ11">
        <v>0.33304202481227191</v>
      </c>
      <c r="EK11">
        <v>0.39351130888572355</v>
      </c>
      <c r="EL11">
        <v>0.2344999301365909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3.2479691352489911E-3</v>
      </c>
      <c r="U12" s="5">
        <f t="shared" si="6"/>
        <v>1.4895269173543432E-2</v>
      </c>
      <c r="V12" s="5">
        <f t="shared" si="6"/>
        <v>2.5412129779923377E-5</v>
      </c>
      <c r="X12" s="5" cm="1">
        <f t="array" ref="X12:AB12">_xlfn.XLOOKUP(CR12,passingRates[Player Name],passingRates[[Comp. %]:[Yds per Att]],{0,0,0,0,0})</f>
        <v>0.63366336633663367</v>
      </c>
      <c r="Y12" s="13">
        <v>8.953125</v>
      </c>
      <c r="Z12" s="13">
        <v>4.6875E-2</v>
      </c>
      <c r="AA12" s="13">
        <v>2.9702970297029702E-2</v>
      </c>
      <c r="AB12" s="13">
        <v>5.673267326732673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4.8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1.4147979030297811E-2</v>
      </c>
      <c r="CM12" s="10">
        <f t="shared" si="17"/>
        <v>1.4147979030297811E-2</v>
      </c>
      <c r="CN12" s="5">
        <f t="shared" si="18"/>
        <v>3.6526540049415861E-5</v>
      </c>
      <c r="CO12" s="19">
        <f t="shared" si="19"/>
        <v>1.3393176893958875E-2</v>
      </c>
      <c r="CP12" s="65"/>
      <c r="CR12" t="str">
        <v>Sam Ehlinger</v>
      </c>
      <c r="CS12" s="10">
        <f>T12*$CS$3</f>
        <v>1.8082781574986824</v>
      </c>
      <c r="CT12" s="18">
        <f>AO12</f>
        <v>0.60354446997046274</v>
      </c>
      <c r="CU12" s="20">
        <f t="shared" si="20"/>
        <v>1.0913762821267072</v>
      </c>
      <c r="CV12" s="21">
        <f t="shared" si="21"/>
        <v>6.2527075812274369</v>
      </c>
      <c r="CW12" s="10">
        <f t="shared" si="22"/>
        <v>11.306634544359992</v>
      </c>
      <c r="CX12" s="10">
        <f>CS12*AC12</f>
        <v>7.9734472027721215E-2</v>
      </c>
      <c r="CY12" s="19">
        <f>AA12*CS12</f>
        <v>5.3711232400950958E-2</v>
      </c>
      <c r="CZ12" s="13" t="str">
        <f>""</f>
        <v/>
      </c>
      <c r="DA12" s="10">
        <f>$CS$4*U12</f>
        <v>6.7892636893010962</v>
      </c>
      <c r="DB12" s="5">
        <f t="shared" si="23"/>
        <v>1.4895269173543429E-2</v>
      </c>
      <c r="DC12" s="77">
        <f t="shared" si="5"/>
        <v>3.9164785553047405</v>
      </c>
      <c r="DD12" s="10">
        <f>DC12*DA12</f>
        <v>26.590005645456891</v>
      </c>
      <c r="DE12" s="22">
        <f>AX12*DD12</f>
        <v>0.29031982850086668</v>
      </c>
      <c r="DF12" s="19">
        <f>DA12*BJ12</f>
        <v>7.662825834425617E-2</v>
      </c>
      <c r="DG12" s="13" t="str">
        <f>""</f>
        <v/>
      </c>
      <c r="DH12" s="20">
        <f>V12*$CS$3</f>
        <v>1.4147979030297811E-2</v>
      </c>
      <c r="DI12" s="5">
        <f t="shared" si="24"/>
        <v>2.5412129779923377E-5</v>
      </c>
      <c r="DJ12" s="20">
        <f>CO12</f>
        <v>1.3393176893958875E-2</v>
      </c>
      <c r="DK12" s="77">
        <v>1</v>
      </c>
      <c r="DL12" s="77">
        <f>BO12</f>
        <v>0</v>
      </c>
      <c r="DM12" s="10">
        <f>DK12*DH12</f>
        <v>1.4147979030297811E-2</v>
      </c>
      <c r="DN12" s="19">
        <f>BR12*DM12</f>
        <v>4.1476160023674365E-4</v>
      </c>
      <c r="DO12" s="19">
        <f>DL12*DJ12</f>
        <v>0</v>
      </c>
      <c r="DP12" s="13" t="str">
        <f>""</f>
        <v/>
      </c>
      <c r="DQ12" s="10">
        <f>CW12*(1/25)+CX12*4-CY12</f>
        <v>0.71749203748433366</v>
      </c>
      <c r="DR12" s="10">
        <f>DN12*6+DM12*0.1+DJ12*1-DO12*2</f>
        <v>1.7296544398409119E-2</v>
      </c>
      <c r="DS12" s="10">
        <f>DD12*0.1+DE12*6-DF12*2</f>
        <v>4.2476630188623767</v>
      </c>
      <c r="DT12" s="33">
        <f t="shared" si="25"/>
        <v>4.9824516007451196</v>
      </c>
      <c r="DZ12" t="str">
        <v>DEN</v>
      </c>
      <c r="EA12" t="str">
        <v>Denver Broncos</v>
      </c>
      <c r="EB12" t="s">
        <v>348</v>
      </c>
      <c r="EC12" t="str">
        <v>Sam Ehlinger</v>
      </c>
      <c r="ED12" s="10">
        <v>4.9824516007451196</v>
      </c>
      <c r="EE12">
        <v>7.9734472027721215E-2</v>
      </c>
      <c r="EF12">
        <v>11.306634544359992</v>
      </c>
      <c r="EG12">
        <v>0.29031982850086668</v>
      </c>
      <c r="EH12">
        <v>26.590005645456891</v>
      </c>
      <c r="EI12">
        <v>4.1476160023674365E-4</v>
      </c>
      <c r="EJ12">
        <v>1.4147979030297811E-2</v>
      </c>
      <c r="EK12">
        <v>5.3711232400950958E-2</v>
      </c>
      <c r="EL12">
        <v>7.662825834425617E-2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3.2479691352489911E-3</v>
      </c>
      <c r="U13" s="5">
        <f t="shared" si="6"/>
        <v>1.0643747648714633E-2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1.8082781574986824</v>
      </c>
      <c r="CT13" s="18">
        <f>AO13</f>
        <v>0.55531914893617018</v>
      </c>
      <c r="CU13" s="20">
        <f t="shared" si="20"/>
        <v>1.0041714874620342</v>
      </c>
      <c r="CV13" s="21">
        <f t="shared" si="21"/>
        <v>6.3808510638297875</v>
      </c>
      <c r="CW13" s="10">
        <f t="shared" si="22"/>
        <v>11.538353604975635</v>
      </c>
      <c r="CX13" s="10">
        <f>CS13*AC13</f>
        <v>7.9734472027721215E-2</v>
      </c>
      <c r="CY13" s="19">
        <f>AA13*CS13</f>
        <v>0</v>
      </c>
      <c r="CZ13" s="13" t="str">
        <f>""</f>
        <v/>
      </c>
      <c r="DA13" s="10">
        <f>$CS$4*U13</f>
        <v>4.8514201782841297</v>
      </c>
      <c r="DB13" s="5">
        <f t="shared" si="23"/>
        <v>1.0643747648714631E-2</v>
      </c>
      <c r="DC13" s="77">
        <f t="shared" si="5"/>
        <v>3.6753246753246751</v>
      </c>
      <c r="DD13" s="10">
        <f>DC13*DA13</f>
        <v>17.830544291615695</v>
      </c>
      <c r="DE13" s="22">
        <f>AX13*DD13</f>
        <v>0.19468068679043066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0.78047203230991025</v>
      </c>
      <c r="DR13" s="10">
        <f>DN13*6+DM13*0.1+DJ13*1-DO13*2</f>
        <v>0</v>
      </c>
      <c r="DS13" s="10">
        <f>DD13*0.1+DE13*6-DF13*2</f>
        <v>2.9511385499041536</v>
      </c>
      <c r="DT13" s="33">
        <f t="shared" si="25"/>
        <v>3.7316105822140639</v>
      </c>
      <c r="DZ13" t="str">
        <v>DEN</v>
      </c>
      <c r="EA13" t="str">
        <v>Denver Broncos</v>
      </c>
      <c r="EB13" t="s">
        <v>348</v>
      </c>
      <c r="EC13" t="str">
        <v>All Other</v>
      </c>
      <c r="ED13" s="10">
        <v>3.7316105822140639</v>
      </c>
      <c r="EE13">
        <v>7.9734472027721215E-2</v>
      </c>
      <c r="EF13">
        <v>11.538353604975635</v>
      </c>
      <c r="EG13">
        <v>0.19468068679043066</v>
      </c>
      <c r="EH13">
        <v>17.830544291615695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3.2479691352489911E-3</v>
      </c>
      <c r="U14" s="5">
        <f t="shared" si="6"/>
        <v>1.7417041606987579E-2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1.8082781574986824</v>
      </c>
      <c r="CT14" s="18">
        <f>AO14</f>
        <v>0.5</v>
      </c>
      <c r="CU14" s="20">
        <f t="shared" si="20"/>
        <v>0.90413907874934119</v>
      </c>
      <c r="CV14" s="21">
        <f t="shared" si="21"/>
        <v>6.384615384615385</v>
      </c>
      <c r="CW14" s="10">
        <f t="shared" si="22"/>
        <v>11.54516054403005</v>
      </c>
      <c r="CX14" s="10">
        <f>CS14*AC14</f>
        <v>7.9734472027721215E-2</v>
      </c>
      <c r="CY14" s="19">
        <f>AA14*CS14</f>
        <v>0</v>
      </c>
      <c r="CZ14" s="13" t="str">
        <f>""</f>
        <v/>
      </c>
      <c r="DA14" s="10">
        <f>$CS$4*U14</f>
        <v>7.9386875644649386</v>
      </c>
      <c r="DB14" s="5">
        <f t="shared" si="23"/>
        <v>1.7417041606987576E-2</v>
      </c>
      <c r="DC14" s="77">
        <f t="shared" si="5"/>
        <v>4.7142857142857144</v>
      </c>
      <c r="DD14" s="10">
        <f>DC14*DA14</f>
        <v>37.425241375334714</v>
      </c>
      <c r="DE14" s="22">
        <f>AX14*DD14</f>
        <v>0.40862306697355416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0.78074430987208687</v>
      </c>
      <c r="DR14" s="10">
        <f>DN14*6+DM14*0.1+DJ14*1-DO14*2</f>
        <v>0</v>
      </c>
      <c r="DS14" s="10">
        <f>DD14*0.1+DE14*6-DF14*2</f>
        <v>6.1942625393747965</v>
      </c>
      <c r="DT14" s="33">
        <f t="shared" si="25"/>
        <v>6.9750068492468831</v>
      </c>
      <c r="DZ14" t="str">
        <v>DEN</v>
      </c>
      <c r="EA14" t="str">
        <v>Denver Broncos</v>
      </c>
      <c r="EB14" t="s">
        <v>348</v>
      </c>
      <c r="EC14">
        <v>0</v>
      </c>
      <c r="ED14" s="10">
        <v>6.9750068492468831</v>
      </c>
      <c r="EE14">
        <v>7.9734472027721215E-2</v>
      </c>
      <c r="EF14">
        <v>11.54516054403005</v>
      </c>
      <c r="EG14">
        <v>0.40862306697355416</v>
      </c>
      <c r="EH14">
        <v>37.425241375334714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DEN</v>
      </c>
      <c r="EA15" t="str">
        <v>Denver Broncos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DEN</v>
      </c>
      <c r="EA16" t="str">
        <v>Denver Broncos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0.17058348475671312</v>
      </c>
      <c r="H17" s="5">
        <v>6.3123910326632005E-2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0.19863935753609263</v>
      </c>
      <c r="R17" s="5">
        <f t="shared" si="1"/>
        <v>6.6244539365372807E-2</v>
      </c>
      <c r="S17" s="5"/>
      <c r="T17" s="5">
        <f t="shared" si="6"/>
        <v>1.9384809602050876E-5</v>
      </c>
      <c r="U17" s="5">
        <f t="shared" si="6"/>
        <v>0.22962515600650085</v>
      </c>
      <c r="V17" s="5">
        <f t="shared" si="6"/>
        <v>6.5559659647470514E-2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4.7329842931937174</v>
      </c>
      <c r="AU17" s="13">
        <v>1.0471204188481676E-2</v>
      </c>
      <c r="AV17" s="13">
        <v>0</v>
      </c>
      <c r="AW17" s="117">
        <v>2.2123893805309734E-3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4.7006597426911396</v>
      </c>
      <c r="BI17" s="13">
        <f t="shared" si="13"/>
        <v>1.2844288922305264E-2</v>
      </c>
      <c r="BJ17" s="13">
        <f t="shared" si="14"/>
        <v>4.0553435114503805E-4</v>
      </c>
      <c r="BK17" s="13">
        <f t="shared" si="15"/>
        <v>2.7667531067102186E-3</v>
      </c>
      <c r="BL17" s="55" cm="1">
        <f t="array" ref="BL17:BQ17">_xlfn.XLOOKUP(CR17,Receiving[Player Name],Receiving[[Rep Conv %]:[Yards per Target]],{0,0,0,0,0,0})</f>
        <v>0.875</v>
      </c>
      <c r="BM17" s="13">
        <v>4.2142857142857144</v>
      </c>
      <c r="BN17" s="13">
        <v>6.25E-2</v>
      </c>
      <c r="BO17" s="13">
        <v>1.7857142857142856E-2</v>
      </c>
      <c r="BP17" s="13">
        <v>1.6949152542372881E-2</v>
      </c>
      <c r="BQ17" s="13">
        <v>3.6875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0.86543025305300258</v>
      </c>
      <c r="CG17" s="13">
        <f>IF($CE17=1,BT17,BZ17*BM17+(1-BZ17)*BT17)</f>
        <v>4.5290283867989842</v>
      </c>
      <c r="CH17" s="13">
        <f>IF($CE17=1,BU17,CA17*BN17+(1-CA17)*BU17)</f>
        <v>5.9347066599521589E-2</v>
      </c>
      <c r="CI17" s="13">
        <f>IF($CE17=1,BV17,CB17*BO17+(1-CB17)*BV17)</f>
        <v>1.6766097392107084E-2</v>
      </c>
      <c r="CJ17" s="13">
        <f>IF($CE17=1,BW17,CC17*BP17+(1-CC17)*BW17)</f>
        <v>1.5794077969300421E-2</v>
      </c>
      <c r="CK17" s="13">
        <f>IF($CE17=1,BX17,CD17*BQ17+(1-CD17)*BX17)</f>
        <v>3.4470698707592891</v>
      </c>
      <c r="CL17" s="56">
        <f>V17*$CS$3</f>
        <v>36.499762041144088</v>
      </c>
      <c r="CM17" s="10">
        <f t="shared" si="17"/>
        <v>31.587998299641708</v>
      </c>
      <c r="CN17" s="5">
        <f t="shared" si="18"/>
        <v>8.1552303866289783E-2</v>
      </c>
      <c r="CO17" s="19">
        <f t="shared" si="19"/>
        <v>29.902761945517824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Jaleel McLaughlin</v>
      </c>
      <c r="CS17" s="10">
        <f>T17*$CS$3</f>
        <v>1.079232170350416E-2</v>
      </c>
      <c r="CT17" s="18">
        <f>AO17</f>
        <v>0.52941176470588236</v>
      </c>
      <c r="CU17" s="20">
        <f t="shared" si="20"/>
        <v>5.7135820783257322E-3</v>
      </c>
      <c r="CV17" s="21">
        <f t="shared" si="21"/>
        <v>4.1764705882352944</v>
      </c>
      <c r="CW17" s="10">
        <f t="shared" si="22"/>
        <v>4.5073814173458557E-2</v>
      </c>
      <c r="CX17" s="10">
        <f>CS17*AC17</f>
        <v>3.9244806194560587E-3</v>
      </c>
      <c r="CY17" s="19">
        <f>AA17*CS17</f>
        <v>0</v>
      </c>
      <c r="CZ17" s="13" t="str">
        <f>""</f>
        <v/>
      </c>
      <c r="DA17" s="10">
        <f>$CS$4*U17</f>
        <v>104.6631461077631</v>
      </c>
      <c r="DB17" s="5">
        <f t="shared" si="23"/>
        <v>0.22962515600650082</v>
      </c>
      <c r="DC17" s="77">
        <f t="shared" si="5"/>
        <v>4.7006597426911396</v>
      </c>
      <c r="DD17" s="10">
        <f>DC17*DA17</f>
        <v>491.98583745216285</v>
      </c>
      <c r="DE17" s="22">
        <f>AX17*DD17</f>
        <v>3.588925918152988</v>
      </c>
      <c r="DF17" s="19">
        <f>DA17*BJ17</f>
        <v>4.2444501045610025E-2</v>
      </c>
      <c r="DG17" s="13" t="str">
        <f>""</f>
        <v/>
      </c>
      <c r="DH17" s="20">
        <f>V17*$CS$3</f>
        <v>36.499762041144088</v>
      </c>
      <c r="DI17" s="5">
        <f t="shared" si="24"/>
        <v>6.5559659647470514E-2</v>
      </c>
      <c r="DJ17" s="20">
        <f>CO17</f>
        <v>29.902761945517824</v>
      </c>
      <c r="DK17" s="77">
        <v>3.4470698707592891</v>
      </c>
      <c r="DL17" s="77">
        <f>BO17</f>
        <v>1.7857142857142856E-2</v>
      </c>
      <c r="DM17" s="10">
        <f>DK17*DH17</f>
        <v>125.81723002191136</v>
      </c>
      <c r="DN17" s="19">
        <f>BR17*DM17</f>
        <v>0.65347078748688503</v>
      </c>
      <c r="DO17" s="19">
        <f>DL17*DJ17</f>
        <v>0.53397789188424682</v>
      </c>
      <c r="DP17" s="13" t="str">
        <f>""</f>
        <v/>
      </c>
      <c r="DQ17" s="10">
        <f>CW17*(1/25)+CX17*4-CY17</f>
        <v>1.7500875044762578E-2</v>
      </c>
      <c r="DR17" s="10">
        <f>DN17*6+DM17*0.1+DJ17*1-DO17*2</f>
        <v>45.33735388886177</v>
      </c>
      <c r="DS17" s="10">
        <f>DD17*0.1+DE17*6-DF17*2</f>
        <v>70.647250252042994</v>
      </c>
      <c r="DT17" s="33">
        <f t="shared" si="25"/>
        <v>116.00210501594952</v>
      </c>
      <c r="DZ17" t="str">
        <v>DEN</v>
      </c>
      <c r="EA17" t="str">
        <v>Denver Broncos</v>
      </c>
      <c r="EB17" t="s">
        <v>349</v>
      </c>
      <c r="EC17" t="str">
        <v>Jaleel McLaughlin</v>
      </c>
      <c r="ED17" s="10">
        <v>116.00210501594952</v>
      </c>
      <c r="EE17">
        <v>3.9244806194560587E-3</v>
      </c>
      <c r="EF17">
        <v>4.5073814173458557E-2</v>
      </c>
      <c r="EG17">
        <v>3.588925918152988</v>
      </c>
      <c r="EH17">
        <v>491.98583745216285</v>
      </c>
      <c r="EI17">
        <v>0.65347078748688503</v>
      </c>
      <c r="EJ17">
        <v>125.81723002191136</v>
      </c>
      <c r="EK17">
        <v>0</v>
      </c>
      <c r="EL17">
        <v>0.57642239292985686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0.9</v>
      </c>
      <c r="K18" s="5">
        <v>0.9</v>
      </c>
      <c r="L18" s="5">
        <v>0.9</v>
      </c>
      <c r="M18" s="5"/>
      <c r="N18" s="10">
        <f t="shared" si="0"/>
        <v>1</v>
      </c>
      <c r="O18" s="10"/>
      <c r="P18" s="5">
        <f t="shared" si="1"/>
        <v>2.4867859467006131E-5</v>
      </c>
      <c r="Q18" s="5">
        <f t="shared" si="1"/>
        <v>0.2064685913115816</v>
      </c>
      <c r="R18" s="5">
        <f t="shared" si="1"/>
        <v>5.6362977790360612E-2</v>
      </c>
      <c r="S18" s="5"/>
      <c r="T18" s="5">
        <f t="shared" si="6"/>
        <v>2.4231012002563601E-5</v>
      </c>
      <c r="U18" s="5">
        <f t="shared" si="6"/>
        <v>0.23867567373575482</v>
      </c>
      <c r="V18" s="5">
        <f t="shared" si="6"/>
        <v>5.5780260170176316E-2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4.0789473684210522</v>
      </c>
      <c r="AU18" s="13">
        <v>2.6315789473684209E-2</v>
      </c>
      <c r="AV18" s="13">
        <v>1.3157894736842105E-2</v>
      </c>
      <c r="AW18" s="13">
        <v>6.4516129032258064E-3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4.0960005075236952</v>
      </c>
      <c r="BI18" s="13">
        <f t="shared" si="13"/>
        <v>2.6681343703276957E-2</v>
      </c>
      <c r="BJ18" s="13">
        <f t="shared" si="14"/>
        <v>1.2265613212076322E-2</v>
      </c>
      <c r="BK18" s="13">
        <f t="shared" si="15"/>
        <v>6.5117459199515691E-3</v>
      </c>
      <c r="BL18" s="55" cm="1">
        <f t="array" ref="BL18:BQ18">_xlfn.XLOOKUP(CR18,Receiving[Player Name],Receiving[[Rep Conv %]:[Yards per Target]],{0,0,0,0,0,0})</f>
        <v>1</v>
      </c>
      <c r="BM18" s="13">
        <v>5.4</v>
      </c>
      <c r="BN18" s="13">
        <v>0</v>
      </c>
      <c r="BO18" s="13">
        <v>0</v>
      </c>
      <c r="BP18" s="13">
        <v>0</v>
      </c>
      <c r="BQ18" s="13">
        <v>5.4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0.97789717656974295</v>
      </c>
      <c r="CG18" s="13">
        <f>IF($CE18=1,BT18,BZ18*BM18+(1-BZ18)*BT18)</f>
        <v>5.6062537192318098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4.988374357587233</v>
      </c>
      <c r="CL18" s="56">
        <f>V18*$CS$3</f>
        <v>31.055167670979458</v>
      </c>
      <c r="CM18" s="10">
        <f t="shared" si="17"/>
        <v>30.368760783350773</v>
      </c>
      <c r="CN18" s="5">
        <f t="shared" si="18"/>
        <v>7.8404537823296594E-2</v>
      </c>
      <c r="CO18" s="19">
        <f t="shared" si="19"/>
        <v>28.748571393180555</v>
      </c>
      <c r="CP18" s="65"/>
      <c r="CR18" t="str">
        <v>Audric Estime</v>
      </c>
      <c r="CS18" s="10">
        <f>T18*$CS$3</f>
        <v>1.3490402129380203E-2</v>
      </c>
      <c r="CT18" s="18">
        <f>AO18</f>
        <v>0.66666666666666674</v>
      </c>
      <c r="CU18" s="20">
        <f t="shared" si="20"/>
        <v>8.9936014195868032E-3</v>
      </c>
      <c r="CV18" s="21">
        <f t="shared" si="21"/>
        <v>6.666666666666667</v>
      </c>
      <c r="CW18" s="10">
        <f t="shared" si="22"/>
        <v>8.9936014195868025E-2</v>
      </c>
      <c r="CX18" s="10">
        <f>CS18*AC18</f>
        <v>4.9056007743200737E-3</v>
      </c>
      <c r="CY18" s="19">
        <f>AA18*CS18</f>
        <v>0</v>
      </c>
      <c r="CZ18" s="13" t="str">
        <f>""</f>
        <v/>
      </c>
      <c r="DA18" s="10">
        <f>$CS$4*U18</f>
        <v>108.78837208875706</v>
      </c>
      <c r="DB18" s="5">
        <f t="shared" si="23"/>
        <v>0.2386756737357548</v>
      </c>
      <c r="DC18" s="77">
        <f t="shared" si="5"/>
        <v>4.0960005075236952</v>
      </c>
      <c r="DD18" s="10">
        <f>DC18*DA18</f>
        <v>445.5972272882255</v>
      </c>
      <c r="DE18" s="22">
        <f>AX18*DD18</f>
        <v>3.2505314509735586</v>
      </c>
      <c r="DF18" s="19">
        <f>DA18*BJ18</f>
        <v>1.3343560940121335</v>
      </c>
      <c r="DG18" s="13" t="str">
        <f>""</f>
        <v/>
      </c>
      <c r="DH18" s="20">
        <f>V18*$CS$3</f>
        <v>31.055167670979458</v>
      </c>
      <c r="DI18" s="5">
        <f t="shared" si="24"/>
        <v>5.5780260170176316E-2</v>
      </c>
      <c r="DJ18" s="20">
        <f>CO18</f>
        <v>28.748571393180555</v>
      </c>
      <c r="DK18" s="77">
        <v>4.988374357587233</v>
      </c>
      <c r="DL18" s="77">
        <f>BO18</f>
        <v>0</v>
      </c>
      <c r="DM18" s="10">
        <f>DK18*DH18</f>
        <v>154.91480208048597</v>
      </c>
      <c r="DN18" s="19">
        <f>BR18*DM18</f>
        <v>0.80459804822662417</v>
      </c>
      <c r="DO18" s="19">
        <f>DL18*DJ18</f>
        <v>0</v>
      </c>
      <c r="DP18" s="13" t="str">
        <f>""</f>
        <v/>
      </c>
      <c r="DQ18" s="10">
        <f>CW18*(1/25)+CX18*4-CY18</f>
        <v>2.3219843665115016E-2</v>
      </c>
      <c r="DR18" s="10">
        <f>DN18*6+DM18*0.1+DJ18*1-DO18*2</f>
        <v>49.0676398905889</v>
      </c>
      <c r="DS18" s="10">
        <f>DD18*0.1+DE18*6-DF18*2</f>
        <v>61.394199246639637</v>
      </c>
      <c r="DT18" s="33">
        <f t="shared" si="25"/>
        <v>110.48505898089365</v>
      </c>
      <c r="DZ18" t="str">
        <v>DEN</v>
      </c>
      <c r="EA18" t="str">
        <v>Denver Broncos</v>
      </c>
      <c r="EB18" t="s">
        <v>349</v>
      </c>
      <c r="EC18" t="str">
        <v>Audric Estime</v>
      </c>
      <c r="ED18" s="10">
        <v>110.48505898089365</v>
      </c>
      <c r="EE18">
        <v>4.9056007743200737E-3</v>
      </c>
      <c r="EF18">
        <v>8.9936014195868025E-2</v>
      </c>
      <c r="EG18">
        <v>3.2505314509735586</v>
      </c>
      <c r="EH18">
        <v>445.5972272882255</v>
      </c>
      <c r="EI18">
        <v>0.80459804822662417</v>
      </c>
      <c r="EJ18">
        <v>154.91480208048597</v>
      </c>
      <c r="EK18">
        <v>0</v>
      </c>
      <c r="EL18">
        <v>1.3343560940121335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2.4231012002563601E-5</v>
      </c>
      <c r="U19" s="5">
        <f t="shared" si="6"/>
        <v>9.3912066307676775E-2</v>
      </c>
      <c r="V19" s="5">
        <f t="shared" si="6"/>
        <v>2.2836292775105897E-2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6.7142857142857144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6.4509379509379503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1</v>
      </c>
      <c r="BM19" s="13">
        <v>5.5</v>
      </c>
      <c r="BN19" s="13">
        <v>0.25</v>
      </c>
      <c r="BO19" s="13">
        <v>0.25</v>
      </c>
      <c r="BP19" s="13">
        <v>4.5454545454545456E-2</v>
      </c>
      <c r="BQ19" s="13">
        <v>5.5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0.97694287184765827</v>
      </c>
      <c r="CG19" s="13">
        <f>IF($CE19=1,BT19,BZ19*BM19+(1-BZ19)*BT19)</f>
        <v>5.6987625418060199</v>
      </c>
      <c r="CH19" s="13">
        <f>IF($CE19=1,BU19,CA19*BN19+(1-CA19)*BU19)</f>
        <v>0.22747040658775092</v>
      </c>
      <c r="CI19" s="13">
        <f>IF($CE19=1,BV19,CB19*BO19+(1-CB19)*BV19)</f>
        <v>0.22533444816053513</v>
      </c>
      <c r="CJ19" s="13">
        <f>IF($CE19=1,BW19,CC19*BP19+(1-CC19)*BW19)</f>
        <v>4.1337892052560624E-2</v>
      </c>
      <c r="CK19" s="13">
        <f>IF($CE19=1,BX19,CD19*BQ19+(1-CD19)*BX19)</f>
        <v>5.0799665551839466</v>
      </c>
      <c r="CL19" s="56">
        <f>V19*$CS$3</f>
        <v>12.713904505839251</v>
      </c>
      <c r="CM19" s="10">
        <f t="shared" si="17"/>
        <v>12.420758380331479</v>
      </c>
      <c r="CN19" s="5">
        <f t="shared" si="18"/>
        <v>3.2067288723833048E-2</v>
      </c>
      <c r="CO19" s="19">
        <f t="shared" si="19"/>
        <v>11.758104375802141</v>
      </c>
      <c r="CP19" s="65"/>
      <c r="CR19" t="str">
        <v>Tyler Badie</v>
      </c>
      <c r="CS19" s="10">
        <f>T19*$CS$3</f>
        <v>1.3490402129380203E-2</v>
      </c>
      <c r="CT19" s="18">
        <f>AO19</f>
        <v>0.5</v>
      </c>
      <c r="CU19" s="20">
        <f t="shared" si="20"/>
        <v>6.7452010646901015E-3</v>
      </c>
      <c r="CV19" s="21">
        <f t="shared" si="21"/>
        <v>2</v>
      </c>
      <c r="CW19" s="10">
        <f t="shared" si="22"/>
        <v>2.6980804258760406E-2</v>
      </c>
      <c r="CX19" s="10">
        <f>CS19*AC19</f>
        <v>4.9056007743200737E-3</v>
      </c>
      <c r="CY19" s="19">
        <f>AA19*CS19</f>
        <v>0</v>
      </c>
      <c r="CZ19" s="13" t="str">
        <f>""</f>
        <v/>
      </c>
      <c r="DA19" s="10">
        <f>$CS$4*U19</f>
        <v>42.805119823039078</v>
      </c>
      <c r="DB19" s="5">
        <f t="shared" si="23"/>
        <v>9.3912066307676775E-2</v>
      </c>
      <c r="DC19" s="77">
        <f t="shared" si="5"/>
        <v>6.4509379509379503</v>
      </c>
      <c r="DD19" s="10">
        <f>DC19*DA19</f>
        <v>276.13317196088917</v>
      </c>
      <c r="DE19" s="22">
        <f>AX19*DD19</f>
        <v>2.0143293206251913</v>
      </c>
      <c r="DF19" s="19">
        <f>DA19*BJ19</f>
        <v>1.8429096131793603E-2</v>
      </c>
      <c r="DG19" s="13" t="str">
        <f>""</f>
        <v/>
      </c>
      <c r="DH19" s="20">
        <f>V19*$CS$3</f>
        <v>12.713904505839251</v>
      </c>
      <c r="DI19" s="5">
        <f t="shared" si="24"/>
        <v>2.2836292775105897E-2</v>
      </c>
      <c r="DJ19" s="20">
        <f>CO19</f>
        <v>11.758104375802141</v>
      </c>
      <c r="DK19" s="77">
        <v>5.0799665551839466</v>
      </c>
      <c r="DL19" s="77">
        <f>BO19</f>
        <v>0.25</v>
      </c>
      <c r="DM19" s="10">
        <f>DK19*DH19</f>
        <v>64.586209675465881</v>
      </c>
      <c r="DN19" s="19">
        <f>BR19*DM19</f>
        <v>0.33544850168827933</v>
      </c>
      <c r="DO19" s="19">
        <f>DL19*DJ19</f>
        <v>2.9395260939505352</v>
      </c>
      <c r="DP19" s="13" t="str">
        <f>""</f>
        <v/>
      </c>
      <c r="DQ19" s="10">
        <f>CW19*(1/25)+CX19*4-CY19</f>
        <v>2.0701635267630712E-2</v>
      </c>
      <c r="DR19" s="10">
        <f>DN19*6+DM19*0.1+DJ19*1-DO19*2</f>
        <v>14.350364165577336</v>
      </c>
      <c r="DS19" s="10">
        <f>DD19*0.1+DE19*6-DF19*2</f>
        <v>39.662434927576477</v>
      </c>
      <c r="DT19" s="33">
        <f t="shared" si="25"/>
        <v>54.033500728421444</v>
      </c>
      <c r="DZ19" t="str">
        <v>DEN</v>
      </c>
      <c r="EA19" t="str">
        <v>Denver Broncos</v>
      </c>
      <c r="EB19" t="s">
        <v>349</v>
      </c>
      <c r="EC19" t="str">
        <v>Tyler Badie</v>
      </c>
      <c r="ED19" s="10">
        <v>54.033500728421444</v>
      </c>
      <c r="EE19">
        <v>4.9056007743200737E-3</v>
      </c>
      <c r="EF19">
        <v>2.6980804258760406E-2</v>
      </c>
      <c r="EG19">
        <v>2.0143293206251913</v>
      </c>
      <c r="EH19">
        <v>276.13317196088917</v>
      </c>
      <c r="EI19">
        <v>0.33544850168827933</v>
      </c>
      <c r="EJ19">
        <v>64.586209675465881</v>
      </c>
      <c r="EK19">
        <v>0</v>
      </c>
      <c r="EL19">
        <v>2.9579551900823287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4.0155957038332475E-2</v>
      </c>
      <c r="V20" s="5">
        <f t="shared" si="6"/>
        <v>1.3777256749434847E-2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2.5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2.6682874354561101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0.5</v>
      </c>
      <c r="BM20" s="13">
        <v>13</v>
      </c>
      <c r="BN20" s="13">
        <v>0</v>
      </c>
      <c r="BO20" s="13">
        <v>0</v>
      </c>
      <c r="BP20" s="13">
        <v>0</v>
      </c>
      <c r="BQ20" s="13">
        <v>6.5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0.52582938388625589</v>
      </c>
      <c r="CG20" s="13">
        <f>IF($CE20=1,BT20,BZ20*BM20+(1-BZ20)*BT20)</f>
        <v>12.429875000000001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5.9818750000000005</v>
      </c>
      <c r="CL20" s="56">
        <f>V20*$CS$3</f>
        <v>7.6703661312177092</v>
      </c>
      <c r="CM20" s="10">
        <f t="shared" si="17"/>
        <v>4.033303896960212</v>
      </c>
      <c r="CN20" s="5">
        <f t="shared" si="18"/>
        <v>1.0412980964156909E-2</v>
      </c>
      <c r="CO20" s="19">
        <f t="shared" si="19"/>
        <v>3.8181250087663381</v>
      </c>
      <c r="CP20" s="65"/>
      <c r="CR20" t="str">
        <v>Blake Watson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18.303085218071942</v>
      </c>
      <c r="DB20" s="5">
        <f t="shared" si="23"/>
        <v>4.0155957038332468E-2</v>
      </c>
      <c r="DC20" s="77">
        <f t="shared" si="5"/>
        <v>2.6682874354561101</v>
      </c>
      <c r="DD20" s="10">
        <f>DC20*DA20</f>
        <v>48.837892317463819</v>
      </c>
      <c r="DE20" s="22">
        <f>AX20*DD20</f>
        <v>0.35626142905618319</v>
      </c>
      <c r="DF20" s="19">
        <f>DA20*BJ20</f>
        <v>1.0238386739885334E-2</v>
      </c>
      <c r="DG20" s="13" t="str">
        <f>""</f>
        <v/>
      </c>
      <c r="DH20" s="20">
        <f>V20*$CS$3</f>
        <v>7.6703661312177092</v>
      </c>
      <c r="DI20" s="5">
        <f t="shared" si="24"/>
        <v>1.3777256749434847E-2</v>
      </c>
      <c r="DJ20" s="20">
        <f>CO20</f>
        <v>3.8181250087663381</v>
      </c>
      <c r="DK20" s="77">
        <v>5.9818750000000005</v>
      </c>
      <c r="DL20" s="77">
        <f>BO20</f>
        <v>0</v>
      </c>
      <c r="DM20" s="10">
        <f>DK20*DH20</f>
        <v>45.88317140117794</v>
      </c>
      <c r="DN20" s="19">
        <f>BR20*DM20</f>
        <v>0.23830847446491873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9.8362929956736451</v>
      </c>
      <c r="DS20" s="10">
        <f>DD20*0.1+DE20*6-DF20*2</f>
        <v>7.0008810326037105</v>
      </c>
      <c r="DT20" s="33">
        <f t="shared" si="25"/>
        <v>16.837174028277357</v>
      </c>
      <c r="DZ20" t="str">
        <v>DEN</v>
      </c>
      <c r="EA20" t="str">
        <v>Denver Broncos</v>
      </c>
      <c r="EB20" t="s">
        <v>349</v>
      </c>
      <c r="EC20" t="str">
        <v>Blake Watson</v>
      </c>
      <c r="ED20" s="10">
        <v>16.837174028277357</v>
      </c>
      <c r="EE20">
        <v>0</v>
      </c>
      <c r="EF20">
        <v>0</v>
      </c>
      <c r="EG20">
        <v>0.35626142905618319</v>
      </c>
      <c r="EH20">
        <v>48.837892317463819</v>
      </c>
      <c r="EI20">
        <v>0.23830847446491873</v>
      </c>
      <c r="EJ20">
        <v>45.88317140117794</v>
      </c>
      <c r="EK20">
        <v>0</v>
      </c>
      <c r="EL20">
        <v>1.0238386739885334E-2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1.5141448231200259E-2</v>
      </c>
      <c r="V21" s="5">
        <f t="shared" si="6"/>
        <v>6.6431649015636874E-3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3.6985234427846869</v>
      </c>
      <c r="CM21" s="10">
        <f t="shared" si="17"/>
        <v>2.7462720300620291</v>
      </c>
      <c r="CN21" s="5">
        <f t="shared" si="18"/>
        <v>7.0901868795418882E-3</v>
      </c>
      <c r="CO21" s="19">
        <f t="shared" si="19"/>
        <v>2.5997569701499668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6.901472103781078</v>
      </c>
      <c r="DB21" s="5">
        <f t="shared" si="23"/>
        <v>1.5141448231200257E-2</v>
      </c>
      <c r="DC21" s="77">
        <f t="shared" si="5"/>
        <v>3.481420313790256</v>
      </c>
      <c r="DD21" s="10">
        <f>DC21*DA21</f>
        <v>24.026925177160219</v>
      </c>
      <c r="DE21" s="22">
        <f>AX21*DD21</f>
        <v>0.17527100972742402</v>
      </c>
      <c r="DF21" s="19">
        <f>DA21*BJ21</f>
        <v>3.9892902333994666E-2</v>
      </c>
      <c r="DG21" s="13" t="str">
        <f>""</f>
        <v/>
      </c>
      <c r="DH21" s="20">
        <f>V21*$CS$3</f>
        <v>3.6985234427846869</v>
      </c>
      <c r="DI21" s="5">
        <f t="shared" si="24"/>
        <v>6.6431649015636874E-3</v>
      </c>
      <c r="DJ21" s="20">
        <f>CO21</f>
        <v>2.5997569701499668</v>
      </c>
      <c r="DK21" s="77">
        <v>1.3467432950191571</v>
      </c>
      <c r="DL21" s="77">
        <f>BO21</f>
        <v>0</v>
      </c>
      <c r="DM21" s="10">
        <f>DK21*DH21</f>
        <v>4.980961648041446</v>
      </c>
      <c r="DN21" s="19">
        <f>BR21*DM21</f>
        <v>2.5870168418274397E-2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3.2530741454637577</v>
      </c>
      <c r="DS21" s="10">
        <f>DD21*0.1+DE21*6-DF21*2</f>
        <v>3.3745327714125768</v>
      </c>
      <c r="DT21" s="33">
        <f t="shared" si="25"/>
        <v>6.627606916876335</v>
      </c>
      <c r="DZ21" t="str">
        <v>DEN</v>
      </c>
      <c r="EA21" t="str">
        <v>Denver Broncos</v>
      </c>
      <c r="EB21" t="s">
        <v>349</v>
      </c>
      <c r="EC21" t="str">
        <v>All Other</v>
      </c>
      <c r="ED21" s="10">
        <v>6.627606916876335</v>
      </c>
      <c r="EE21">
        <v>0</v>
      </c>
      <c r="EF21">
        <v>0</v>
      </c>
      <c r="EG21">
        <v>0.17527100972742402</v>
      </c>
      <c r="EH21">
        <v>24.026925177160219</v>
      </c>
      <c r="EI21">
        <v>2.5870168418274397E-2</v>
      </c>
      <c r="EJ21">
        <v>4.980961648041446</v>
      </c>
      <c r="EK21">
        <v>0</v>
      </c>
      <c r="EL21">
        <v>3.9892902333994666E-2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DEN</v>
      </c>
      <c r="EA22" t="str">
        <v>Denver Broncos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DEN</v>
      </c>
      <c r="EA23" t="str">
        <v>Denver Broncos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8.7873462214411243E-4</v>
      </c>
      <c r="G24" s="5">
        <v>6.2814070351758795E-4</v>
      </c>
      <c r="H24" s="5">
        <v>0.26052174628956837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8.3811009291701283E-4</v>
      </c>
      <c r="Q24" s="5">
        <f t="shared" si="1"/>
        <v>1.5971314907106758E-3</v>
      </c>
      <c r="R24" s="5">
        <f t="shared" si="1"/>
        <v>0.25788764075138526</v>
      </c>
      <c r="S24" s="5"/>
      <c r="T24" s="5">
        <f t="shared" si="6"/>
        <v>8.1664671412053644E-4</v>
      </c>
      <c r="U24" s="5">
        <f t="shared" si="6"/>
        <v>1.846268394473122E-3</v>
      </c>
      <c r="V24" s="5">
        <f t="shared" si="6"/>
        <v>0.25522142831575895</v>
      </c>
      <c r="X24" s="5" cm="1">
        <f t="array" ref="X24:AB24">_xlfn.XLOOKUP(CR24,passingRates[Player Name],passingRates[[Comp. %]:[Yds per Att]],{0,0,0,0,0})</f>
        <v>1</v>
      </c>
      <c r="Y24" s="13">
        <v>15.333333333333334</v>
      </c>
      <c r="Z24" s="13">
        <v>0.33333333333333331</v>
      </c>
      <c r="AA24" s="13">
        <v>0</v>
      </c>
      <c r="AB24" s="13">
        <v>15.333333333333334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0</v>
      </c>
      <c r="AO24" s="53">
        <f t="shared" si="9"/>
        <v>0.95777777777777784</v>
      </c>
      <c r="AP24" s="52">
        <f>IF($AN24,AE24,Y24*AJ24+(1-AJ24)*AE24)</f>
        <v>15.861538461538462</v>
      </c>
      <c r="AQ24" s="52">
        <f>IF($AN24,AF24,Z24*AK24+(1-AK24)*AF24)</f>
        <v>0.33076923076923076</v>
      </c>
      <c r="AR24" s="52">
        <f>IF($AN24,AG24,AA24*AL24+(1-AL24)*AG24)</f>
        <v>2.2222222222222218E-3</v>
      </c>
      <c r="AS24" s="52">
        <f>IF($AN24,AH24,AB24*AM24+(1-AM24)*AH24)</f>
        <v>14.991111111111111</v>
      </c>
      <c r="AT24" s="56" cm="1">
        <f t="array" ref="AT24:AW24">_xlfn.XLOOKUP(CR24,rushingRates[player_display_name],rushingRates[[Yards per Carry]:[TD per Yard]],{0,0,0,0})</f>
        <v>5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5.0632333767926987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0.60402684563758391</v>
      </c>
      <c r="BM24" s="13">
        <v>13.329629629629629</v>
      </c>
      <c r="BN24" s="13">
        <v>4.9217002237136466E-2</v>
      </c>
      <c r="BO24" s="13">
        <v>1.4814814814814815E-2</v>
      </c>
      <c r="BP24" s="13">
        <v>6.1128091136426789E-3</v>
      </c>
      <c r="BQ24" s="13">
        <v>8.0514541387024607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0.60951999757669073</v>
      </c>
      <c r="CG24" s="13">
        <f>IF($CE24=1,BT24,BZ24*BM24+(1-BZ24)*BT24)</f>
        <v>13.257748704530295</v>
      </c>
      <c r="CH24" s="13">
        <f>IF($CE24=1,BU24,CA24*BN24+(1-CA24)*BU24)</f>
        <v>4.9432479355073E-2</v>
      </c>
      <c r="CI24" s="13">
        <f>IF($CE24=1,BV24,CB24*BO24+(1-CB24)*BV24)</f>
        <v>1.3895131086142322E-2</v>
      </c>
      <c r="CJ24" s="13">
        <f>IF($CE24=1,BW24,CC24*BP24+(1-CC24)*BW24)</f>
        <v>6.1197200065075024E-3</v>
      </c>
      <c r="CK24" s="13">
        <f>IF($CE24=1,BX24,CD24*BQ24+(1-CD24)*BX24)</f>
        <v>7.3980633808272893</v>
      </c>
      <c r="CL24" s="56">
        <f>V24*$CS$3</f>
        <v>142.09227826101954</v>
      </c>
      <c r="CM24" s="10">
        <f t="shared" si="17"/>
        <v>86.608085101323098</v>
      </c>
      <c r="CN24" s="5">
        <f t="shared" si="18"/>
        <v>0.22360039425292422</v>
      </c>
      <c r="CO24" s="19">
        <f t="shared" si="19"/>
        <v>81.987498124292003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Courtland Sutton</v>
      </c>
      <c r="CS24" s="10">
        <f>T24*$CS$3</f>
        <v>0.45466085238030762</v>
      </c>
      <c r="CT24" s="18">
        <f>AO24</f>
        <v>0.95777777777777784</v>
      </c>
      <c r="CU24" s="20">
        <f t="shared" si="20"/>
        <v>0.43546406083536132</v>
      </c>
      <c r="CV24" s="21">
        <f t="shared" si="21"/>
        <v>14.991111111111111</v>
      </c>
      <c r="CW24" s="10">
        <f t="shared" si="22"/>
        <v>6.8158713559056787</v>
      </c>
      <c r="CX24" s="10">
        <f>CS24*AC24</f>
        <v>6.7081109367586364E-2</v>
      </c>
      <c r="CY24" s="19">
        <f>AA24*CS24</f>
        <v>0</v>
      </c>
      <c r="CZ24" s="13" t="str">
        <f>""</f>
        <v/>
      </c>
      <c r="DA24" s="10">
        <f>$CS$4*U24</f>
        <v>0.84152913420084907</v>
      </c>
      <c r="DB24" s="5">
        <f t="shared" si="23"/>
        <v>1.8462683944731218E-3</v>
      </c>
      <c r="DC24" s="77">
        <f t="shared" si="5"/>
        <v>5.0632333767926987</v>
      </c>
      <c r="DD24" s="10">
        <f>DC24*DA24</f>
        <v>4.2608583998292016</v>
      </c>
      <c r="DE24" s="22">
        <f>AX24*DD24</f>
        <v>3.2898532333730378E-2</v>
      </c>
      <c r="DF24" s="19">
        <f>DA24*BJ24</f>
        <v>7.6801876654575513E-4</v>
      </c>
      <c r="DG24" s="13" t="str">
        <f>""</f>
        <v/>
      </c>
      <c r="DH24" s="20">
        <f>V24*$CS$3</f>
        <v>142.09227826101954</v>
      </c>
      <c r="DI24" s="5">
        <f t="shared" si="24"/>
        <v>0.25522142831575895</v>
      </c>
      <c r="DJ24" s="20">
        <f>CO24</f>
        <v>81.987498124292003</v>
      </c>
      <c r="DK24" s="77">
        <v>7.3980633808272893</v>
      </c>
      <c r="DL24" s="77">
        <f>BO24</f>
        <v>1.4814814814814815E-2</v>
      </c>
      <c r="DM24" s="10">
        <f>DK24*DH24</f>
        <v>1051.2076805011702</v>
      </c>
      <c r="DN24" s="19">
        <f>BR24*DM24</f>
        <v>6.3929556737841375</v>
      </c>
      <c r="DO24" s="19">
        <f>DL24*DJ24</f>
        <v>1.2146296018413631</v>
      </c>
      <c r="DP24" s="13" t="str">
        <f>""</f>
        <v/>
      </c>
      <c r="DQ24" s="10">
        <f>CW24*(1/25)+CX24*4-CY24</f>
        <v>0.54095929170657264</v>
      </c>
      <c r="DR24" s="10">
        <f>DN24*6+DM24*0.1+DJ24*1-DO24*2</f>
        <v>223.03674101343111</v>
      </c>
      <c r="DS24" s="10">
        <f>DD24*0.1+DE24*6-DF24*2</f>
        <v>0.6219409964522109</v>
      </c>
      <c r="DT24" s="33">
        <f t="shared" si="25"/>
        <v>224.19964130158991</v>
      </c>
      <c r="DZ24" t="str">
        <v>DEN</v>
      </c>
      <c r="EA24" t="str">
        <v>Denver Broncos</v>
      </c>
      <c r="EB24" t="s">
        <v>350</v>
      </c>
      <c r="EC24" t="str">
        <v>Courtland Sutton</v>
      </c>
      <c r="ED24" s="10">
        <v>224.19964130158991</v>
      </c>
      <c r="EE24">
        <v>6.7081109367586364E-2</v>
      </c>
      <c r="EF24">
        <v>6.8158713559056787</v>
      </c>
      <c r="EG24">
        <v>3.2898532333730378E-2</v>
      </c>
      <c r="EH24">
        <v>4.2608583998292016</v>
      </c>
      <c r="EI24">
        <v>6.3929556737841375</v>
      </c>
      <c r="EJ24">
        <v>1051.2076805011702</v>
      </c>
      <c r="EK24">
        <v>0</v>
      </c>
      <c r="EL24">
        <v>1.2153976206079089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2.3622047244094488E-2</v>
      </c>
      <c r="H25" s="5">
        <v>8.8832487309644673E-2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2.1845025196389093E-2</v>
      </c>
      <c r="R25" s="5">
        <f t="shared" si="1"/>
        <v>9.5728734699635137E-2</v>
      </c>
      <c r="S25" s="5"/>
      <c r="T25" s="5">
        <f t="shared" si="6"/>
        <v>2.1807910802307235E-5</v>
      </c>
      <c r="U25" s="5">
        <f t="shared" si="6"/>
        <v>2.5252635635288709E-2</v>
      </c>
      <c r="V25" s="5">
        <f t="shared" si="6"/>
        <v>9.4739027933699052E-2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2.8666666666666667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3.1560919540229886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0.7321428571428571</v>
      </c>
      <c r="BM25" s="13">
        <v>12.560975609756097</v>
      </c>
      <c r="BN25" s="13">
        <v>0.10714285714285714</v>
      </c>
      <c r="BO25" s="13">
        <v>0</v>
      </c>
      <c r="BP25" s="13">
        <v>1.1650485436893204E-2</v>
      </c>
      <c r="BQ25" s="13">
        <v>9.1964285714285712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0.72327718285327225</v>
      </c>
      <c r="CG25" s="13">
        <f>IF($CE25=1,BT25,BZ25*BM25+(1-BZ25)*BT25)</f>
        <v>12.599638282698617</v>
      </c>
      <c r="CH25" s="13">
        <f>IF($CE25=1,BU25,CA25*BN25+(1-CA25)*BU25)</f>
        <v>0.10161409110946251</v>
      </c>
      <c r="CI25" s="13">
        <f>IF($CE25=1,BV25,CB25*BO25+(1-CB25)*BV25)</f>
        <v>5.0292397660818696E-4</v>
      </c>
      <c r="CJ25" s="13">
        <f>IF($CE25=1,BW25,CC25*BP25+(1-CC25)*BW25)</f>
        <v>1.1107828539244607E-2</v>
      </c>
      <c r="CK25" s="13">
        <f>IF($CE25=1,BX25,CD25*BQ25+(1-CD25)*BX25)</f>
        <v>8.4321892230576427</v>
      </c>
      <c r="CL25" s="56">
        <f>V25*$CS$3</f>
        <v>52.74511786948753</v>
      </c>
      <c r="CM25" s="10">
        <f t="shared" si="17"/>
        <v>38.14934026190673</v>
      </c>
      <c r="CN25" s="5">
        <f t="shared" si="18"/>
        <v>9.8492046245703055E-2</v>
      </c>
      <c r="CO25" s="19">
        <f t="shared" si="19"/>
        <v>36.114052856691934</v>
      </c>
      <c r="CP25" s="65"/>
      <c r="CR25" t="str">
        <v>Marvin Mims</v>
      </c>
      <c r="CS25" s="10">
        <f>T25*$CS$3</f>
        <v>1.2141361916442181E-2</v>
      </c>
      <c r="CT25" s="18">
        <f>AO25</f>
        <v>0.4</v>
      </c>
      <c r="CU25" s="20">
        <f t="shared" si="20"/>
        <v>4.8565447665768723E-3</v>
      </c>
      <c r="CV25" s="21">
        <f t="shared" si="21"/>
        <v>5.9</v>
      </c>
      <c r="CW25" s="10">
        <f t="shared" si="22"/>
        <v>7.1634035307008875E-2</v>
      </c>
      <c r="CX25" s="10">
        <f>CS25*AC25</f>
        <v>1.7913484794750759E-3</v>
      </c>
      <c r="CY25" s="19">
        <f>AA25*CS25</f>
        <v>0</v>
      </c>
      <c r="CZ25" s="13" t="str">
        <f>""</f>
        <v/>
      </c>
      <c r="DA25" s="10">
        <f>$CS$4*U25</f>
        <v>11.510151322564594</v>
      </c>
      <c r="DB25" s="5">
        <f t="shared" si="23"/>
        <v>2.5252635635288706E-2</v>
      </c>
      <c r="DC25" s="77">
        <f t="shared" si="5"/>
        <v>3.1560919540229886</v>
      </c>
      <c r="DD25" s="10">
        <f>DC25*DA25</f>
        <v>36.327095978733176</v>
      </c>
      <c r="DE25" s="22">
        <f>AX25*DD25</f>
        <v>0.28048529885311063</v>
      </c>
      <c r="DF25" s="19">
        <f>DA25*BJ25</f>
        <v>5.2920235965814213E-3</v>
      </c>
      <c r="DG25" s="13" t="str">
        <f>""</f>
        <v/>
      </c>
      <c r="DH25" s="20">
        <f>V25*$CS$3</f>
        <v>52.74511786948753</v>
      </c>
      <c r="DI25" s="5">
        <f t="shared" si="24"/>
        <v>9.4739027933699052E-2</v>
      </c>
      <c r="DJ25" s="20">
        <f>CO25</f>
        <v>36.114052856691934</v>
      </c>
      <c r="DK25" s="77">
        <v>8.4321892230576427</v>
      </c>
      <c r="DL25" s="77">
        <f>BO25</f>
        <v>0</v>
      </c>
      <c r="DM25" s="10">
        <f>DK25*DH25</f>
        <v>444.75681446799786</v>
      </c>
      <c r="DN25" s="19">
        <f>BR25*DM25</f>
        <v>2.7048038682059272</v>
      </c>
      <c r="DO25" s="19">
        <f>DL25*DJ25</f>
        <v>0</v>
      </c>
      <c r="DP25" s="13" t="str">
        <f>""</f>
        <v/>
      </c>
      <c r="DQ25" s="10">
        <f>CW25*(1/25)+CX25*4-CY25</f>
        <v>1.0030755330180659E-2</v>
      </c>
      <c r="DR25" s="10">
        <f>DN25*6+DM25*0.1+DJ25*1-DO25*2</f>
        <v>96.818557512727295</v>
      </c>
      <c r="DS25" s="10">
        <f>DD25*0.1+DE25*6-DF25*2</f>
        <v>5.3050373437988192</v>
      </c>
      <c r="DT25" s="33">
        <f t="shared" si="25"/>
        <v>102.13362561185629</v>
      </c>
      <c r="DZ25" t="str">
        <v>DEN</v>
      </c>
      <c r="EA25" t="str">
        <v>Denver Broncos</v>
      </c>
      <c r="EB25" t="s">
        <v>350</v>
      </c>
      <c r="EC25" t="str">
        <v>Marvin Mims</v>
      </c>
      <c r="ED25" s="10">
        <v>102.13362561185629</v>
      </c>
      <c r="EE25">
        <v>1.7913484794750759E-3</v>
      </c>
      <c r="EF25">
        <v>7.1634035307008875E-2</v>
      </c>
      <c r="EG25">
        <v>0.28048529885311063</v>
      </c>
      <c r="EH25">
        <v>36.327095978733176</v>
      </c>
      <c r="EI25">
        <v>2.7048038682059272</v>
      </c>
      <c r="EJ25">
        <v>444.75681446799786</v>
      </c>
      <c r="EK25">
        <v>0</v>
      </c>
      <c r="EL25">
        <v>5.2920235965814213E-3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0.10152284263959391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4.7352713149385395E-4</v>
      </c>
      <c r="R26" s="5">
        <f t="shared" si="1"/>
        <v>0.10188309692178436</v>
      </c>
      <c r="S26" s="5"/>
      <c r="T26" s="5">
        <f t="shared" si="6"/>
        <v>2.1807910802307235E-5</v>
      </c>
      <c r="U26" s="5">
        <f t="shared" si="6"/>
        <v>5.4739273621960953E-4</v>
      </c>
      <c r="V26" s="5">
        <f t="shared" si="6"/>
        <v>0.1008297623020968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0.7192982456140351</v>
      </c>
      <c r="BM26" s="13">
        <v>11.585365853658537</v>
      </c>
      <c r="BN26" s="13">
        <v>5.2631578947368418E-2</v>
      </c>
      <c r="BO26" s="13">
        <v>0</v>
      </c>
      <c r="BP26" s="13">
        <v>6.3157894736842104E-3</v>
      </c>
      <c r="BQ26" s="13">
        <v>8.3333333333333339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0.70993055390396465</v>
      </c>
      <c r="CG26" s="13">
        <f>IF($CE26=1,BT26,BZ26*BM26+(1-BZ26)*BT26)</f>
        <v>11.670112041857147</v>
      </c>
      <c r="CH26" s="13">
        <f>IF($CE26=1,BU26,CA26*BN26+(1-CA26)*BU26)</f>
        <v>5.1977548933336504E-2</v>
      </c>
      <c r="CI26" s="13">
        <f>IF($CE26=1,BV26,CB26*BO26+(1-CB26)*BV26)</f>
        <v>4.6948356807511736E-4</v>
      </c>
      <c r="CJ26" s="13">
        <f>IF($CE26=1,BW26,CC26*BP26+(1-CC26)*BW26)</f>
        <v>6.2767772990054331E-3</v>
      </c>
      <c r="CK26" s="13">
        <f>IF($CE26=1,BX26,CD26*BQ26+(1-CD26)*BX26)</f>
        <v>7.6598410978692675</v>
      </c>
      <c r="CL26" s="56">
        <f>V26*$CS$3</f>
        <v>56.136080487319141</v>
      </c>
      <c r="CM26" s="10">
        <f t="shared" si="17"/>
        <v>39.852718714360023</v>
      </c>
      <c r="CN26" s="5">
        <f t="shared" si="18"/>
        <v>0.10288974298596586</v>
      </c>
      <c r="CO26" s="19">
        <f t="shared" si="19"/>
        <v>37.726555171136248</v>
      </c>
      <c r="CP26" s="65"/>
      <c r="CR26" t="str">
        <v>Devaughn Vele</v>
      </c>
      <c r="CS26" s="10">
        <f>T26*$CS$3</f>
        <v>1.2141361916442181E-2</v>
      </c>
      <c r="CT26" s="18">
        <f>AO26</f>
        <v>0.45833333333333337</v>
      </c>
      <c r="CU26" s="20">
        <f t="shared" si="20"/>
        <v>5.564790878369333E-3</v>
      </c>
      <c r="CV26" s="21">
        <f t="shared" si="21"/>
        <v>10.541666666666668</v>
      </c>
      <c r="CW26" s="10">
        <f t="shared" si="22"/>
        <v>0.12799019020249466</v>
      </c>
      <c r="CX26" s="10">
        <f>CS26*AC26</f>
        <v>1.7913484794750759E-3</v>
      </c>
      <c r="CY26" s="19">
        <f>AA26*CS26</f>
        <v>0</v>
      </c>
      <c r="CZ26" s="13" t="str">
        <f>""</f>
        <v/>
      </c>
      <c r="DA26" s="10">
        <f>$CS$4*U26</f>
        <v>0.24950160916889802</v>
      </c>
      <c r="DB26" s="5">
        <f t="shared" si="23"/>
        <v>5.4739273621960943E-4</v>
      </c>
      <c r="DC26" s="77">
        <f t="shared" si="5"/>
        <v>5.9971590909090899</v>
      </c>
      <c r="DD26" s="10">
        <f>DC26*DA26</f>
        <v>1.4963008436237035</v>
      </c>
      <c r="DE26" s="22">
        <f>AX26*DD26</f>
        <v>1.1553094955447407E-2</v>
      </c>
      <c r="DF26" s="19">
        <f>DA26*BJ26</f>
        <v>7.0881138968436935E-4</v>
      </c>
      <c r="DG26" s="13" t="str">
        <f>""</f>
        <v/>
      </c>
      <c r="DH26" s="20">
        <f>V26*$CS$3</f>
        <v>56.136080487319141</v>
      </c>
      <c r="DI26" s="5">
        <f t="shared" si="24"/>
        <v>0.1008297623020968</v>
      </c>
      <c r="DJ26" s="20">
        <f>CO26</f>
        <v>37.726555171136248</v>
      </c>
      <c r="DK26" s="77">
        <v>7.6598410978692675</v>
      </c>
      <c r="DL26" s="77">
        <f>BO26</f>
        <v>0</v>
      </c>
      <c r="DM26" s="10">
        <f>DK26*DH26</f>
        <v>429.99345639006424</v>
      </c>
      <c r="DN26" s="19">
        <f>BR26*DM26</f>
        <v>2.6150199981495028</v>
      </c>
      <c r="DO26" s="19">
        <f>DL26*DJ26</f>
        <v>0</v>
      </c>
      <c r="DP26" s="13" t="str">
        <f>""</f>
        <v/>
      </c>
      <c r="DQ26" s="10">
        <f>CW26*(1/25)+CX26*4-CY26</f>
        <v>1.2285001526000091E-2</v>
      </c>
      <c r="DR26" s="10">
        <f>DN26*6+DM26*0.1+DJ26*1-DO26*2</f>
        <v>96.4160207990397</v>
      </c>
      <c r="DS26" s="10">
        <f>DD26*0.1+DE26*6-DF26*2</f>
        <v>0.21753103131568605</v>
      </c>
      <c r="DT26" s="33">
        <f t="shared" si="25"/>
        <v>96.645836831881383</v>
      </c>
      <c r="DZ26" t="str">
        <v>DEN</v>
      </c>
      <c r="EA26" t="str">
        <v>Denver Broncos</v>
      </c>
      <c r="EB26" t="s">
        <v>350</v>
      </c>
      <c r="EC26" t="str">
        <v>Devaughn Vele</v>
      </c>
      <c r="ED26" s="10">
        <v>96.645836831881383</v>
      </c>
      <c r="EE26">
        <v>1.7913484794750759E-3</v>
      </c>
      <c r="EF26">
        <v>0.12799019020249466</v>
      </c>
      <c r="EG26">
        <v>1.1553094955447407E-2</v>
      </c>
      <c r="EH26">
        <v>1.4963008436237035</v>
      </c>
      <c r="EI26">
        <v>2.6150199981495028</v>
      </c>
      <c r="EJ26">
        <v>429.99345639006424</v>
      </c>
      <c r="EK26">
        <v>0</v>
      </c>
      <c r="EL26">
        <v>7.0881138968436935E-4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8.3756345177664976E-2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4.0626475486120418E-4</v>
      </c>
      <c r="R27" s="5">
        <f t="shared" si="1"/>
        <v>8.1395849355814551E-2</v>
      </c>
      <c r="S27" s="5"/>
      <c r="T27" s="5">
        <f t="shared" si="6"/>
        <v>1.8173259001922696E-5</v>
      </c>
      <c r="U27" s="5">
        <f t="shared" si="6"/>
        <v>4.6963808618841494E-4</v>
      </c>
      <c r="V27" s="5">
        <f t="shared" si="6"/>
        <v>8.0554325407134683E-2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4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4.1824503311258283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0.5357142857142857</v>
      </c>
      <c r="BM27" s="13">
        <v>10.566666666666666</v>
      </c>
      <c r="BN27" s="13">
        <v>5.3571428571428568E-2</v>
      </c>
      <c r="BO27" s="13">
        <v>0</v>
      </c>
      <c r="BP27" s="13">
        <v>9.4637223974763408E-3</v>
      </c>
      <c r="BQ27" s="13">
        <v>5.6607142857142856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0.54324848399379499</v>
      </c>
      <c r="CG27" s="13">
        <f>IF($CE27=1,BT27,BZ27*BM27+(1-BZ27)*BT27)</f>
        <v>10.73281098546042</v>
      </c>
      <c r="CH27" s="13">
        <f>IF($CE27=1,BU27,CA27*BN27+(1-CA27)*BU27)</f>
        <v>5.2656536454660834E-2</v>
      </c>
      <c r="CI27" s="13">
        <f>IF($CE27=1,BV27,CB27*BO27+(1-CB27)*BV27)</f>
        <v>6.7851373182552493E-4</v>
      </c>
      <c r="CJ27" s="13">
        <f>IF($CE27=1,BW27,CC27*BP27+(1-CC27)*BW27)</f>
        <v>9.1118647695767226E-3</v>
      </c>
      <c r="CK27" s="13">
        <f>IF($CE27=1,BX27,CD27*BQ27+(1-CD27)*BX27)</f>
        <v>5.2582939072236332</v>
      </c>
      <c r="CL27" s="56">
        <f>V27*$CS$3</f>
        <v>44.847909896962761</v>
      </c>
      <c r="CM27" s="10">
        <f t="shared" si="17"/>
        <v>24.363559061815334</v>
      </c>
      <c r="CN27" s="5">
        <f t="shared" si="18"/>
        <v>6.2900610321230732E-2</v>
      </c>
      <c r="CO27" s="19">
        <f t="shared" si="19"/>
        <v>23.063750347843062</v>
      </c>
      <c r="CP27" s="65"/>
      <c r="CR27" t="str">
        <v>Troy Franklin</v>
      </c>
      <c r="CS27" s="10">
        <f>T27*$CS$3</f>
        <v>1.011780159703515E-2</v>
      </c>
      <c r="CT27" s="18">
        <f>AO27</f>
        <v>0.58823529411764708</v>
      </c>
      <c r="CU27" s="20">
        <f t="shared" si="20"/>
        <v>5.951647998255971E-3</v>
      </c>
      <c r="CV27" s="21">
        <f t="shared" si="21"/>
        <v>7.2352941176470598</v>
      </c>
      <c r="CW27" s="10">
        <f t="shared" si="22"/>
        <v>7.3205270378548445E-2</v>
      </c>
      <c r="CX27" s="10">
        <f>CS27*AC27</f>
        <v>1.4927903995625631E-3</v>
      </c>
      <c r="CY27" s="19">
        <f>AA27*CS27</f>
        <v>0</v>
      </c>
      <c r="CZ27" s="13" t="str">
        <f>""</f>
        <v/>
      </c>
      <c r="DA27" s="10">
        <f>$CS$4*U27</f>
        <v>0.21406103968467954</v>
      </c>
      <c r="DB27" s="5">
        <f t="shared" si="23"/>
        <v>4.6963808618841489E-4</v>
      </c>
      <c r="DC27" s="77">
        <f t="shared" si="5"/>
        <v>4.1824503311258283</v>
      </c>
      <c r="DD27" s="10">
        <f>DC27*DA27</f>
        <v>0.89529966631032698</v>
      </c>
      <c r="DE27" s="22">
        <f>AX27*DD27</f>
        <v>6.9127021497989681E-3</v>
      </c>
      <c r="DF27" s="19">
        <f>DA27*BJ27</f>
        <v>1.4176227793687385E-4</v>
      </c>
      <c r="DG27" s="13" t="str">
        <f>""</f>
        <v/>
      </c>
      <c r="DH27" s="20">
        <f>V27*$CS$3</f>
        <v>44.847909896962761</v>
      </c>
      <c r="DI27" s="5">
        <f t="shared" si="24"/>
        <v>8.0554325407134683E-2</v>
      </c>
      <c r="DJ27" s="20">
        <f>CO27</f>
        <v>23.063750347843062</v>
      </c>
      <c r="DK27" s="77">
        <v>5.2582939072236332</v>
      </c>
      <c r="DL27" s="77">
        <f>BO27</f>
        <v>0</v>
      </c>
      <c r="DM27" s="10">
        <f>DK27*DH27</f>
        <v>235.82349136291376</v>
      </c>
      <c r="DN27" s="19">
        <f>BR27*DM27</f>
        <v>1.4341686757857033</v>
      </c>
      <c r="DO27" s="19">
        <f>DL27*DJ27</f>
        <v>0</v>
      </c>
      <c r="DP27" s="13" t="str">
        <f>""</f>
        <v/>
      </c>
      <c r="DQ27" s="10">
        <f>CW27*(1/25)+CX27*4-CY27</f>
        <v>8.8993724133921912E-3</v>
      </c>
      <c r="DR27" s="10">
        <f>DN27*6+DM27*0.1+DJ27*1-DO27*2</f>
        <v>55.251111538848654</v>
      </c>
      <c r="DS27" s="10">
        <f>DD27*0.1+DE27*6-DF27*2</f>
        <v>0.13072265497395277</v>
      </c>
      <c r="DT27" s="33">
        <f t="shared" si="25"/>
        <v>55.390733566236001</v>
      </c>
      <c r="DZ27" t="str">
        <v>DEN</v>
      </c>
      <c r="EA27" t="str">
        <v>Denver Broncos</v>
      </c>
      <c r="EB27" t="s">
        <v>350</v>
      </c>
      <c r="EC27" t="str">
        <v>Troy Franklin</v>
      </c>
      <c r="ED27" s="10">
        <v>55.390733566236001</v>
      </c>
      <c r="EE27">
        <v>1.4927903995625631E-3</v>
      </c>
      <c r="EF27">
        <v>7.3205270378548445E-2</v>
      </c>
      <c r="EG27">
        <v>6.9127021497989681E-3</v>
      </c>
      <c r="EH27">
        <v>0.89529966631032698</v>
      </c>
      <c r="EI27">
        <v>1.4341686757857033</v>
      </c>
      <c r="EJ27">
        <v>235.82349136291376</v>
      </c>
      <c r="EK27">
        <v>0</v>
      </c>
      <c r="EL27">
        <v>1.4176227793687385E-4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5.2824785290260304E-5</v>
      </c>
      <c r="U28" s="5">
        <f t="shared" si="6"/>
        <v>1.6683541093398507E-3</v>
      </c>
      <c r="V28" s="5">
        <f t="shared" si="6"/>
        <v>1.8475254877339822E-2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10.285935136004147</v>
      </c>
      <c r="CM28" s="10">
        <f t="shared" si="17"/>
        <v>5.926667470009841</v>
      </c>
      <c r="CN28" s="5">
        <f t="shared" si="18"/>
        <v>1.5301171724900964E-2</v>
      </c>
      <c r="CO28" s="19">
        <f t="shared" si="19"/>
        <v>5.6104766375132691</v>
      </c>
      <c r="CP28" s="65"/>
      <c r="CR28" t="str">
        <v>All Other</v>
      </c>
      <c r="CS28" s="10">
        <f>T28*$CS$3</f>
        <v>2.9409733109305745E-2</v>
      </c>
      <c r="CT28" s="18">
        <f>AO28</f>
        <v>0.375</v>
      </c>
      <c r="CU28" s="20">
        <f t="shared" si="20"/>
        <v>1.1028649915989654E-2</v>
      </c>
      <c r="CV28" s="21">
        <f t="shared" si="21"/>
        <v>9.75</v>
      </c>
      <c r="CW28" s="10">
        <f t="shared" si="22"/>
        <v>0.28674489781573104</v>
      </c>
      <c r="CX28" s="10">
        <f>CS28*AC28</f>
        <v>4.3391409505533062E-3</v>
      </c>
      <c r="CY28" s="19">
        <f>AA28*CS28</f>
        <v>0</v>
      </c>
      <c r="CZ28" s="13" t="str">
        <f>""</f>
        <v/>
      </c>
      <c r="DA28" s="10">
        <f>$CS$4*U28</f>
        <v>0.76043580303710401</v>
      </c>
      <c r="DB28" s="5">
        <f t="shared" si="23"/>
        <v>1.6683541093398505E-3</v>
      </c>
      <c r="DC28" s="77">
        <f t="shared" si="5"/>
        <v>6.1091954022988508</v>
      </c>
      <c r="DD28" s="10">
        <f>DC28*DA28</f>
        <v>4.64565091165771</v>
      </c>
      <c r="DE28" s="22">
        <f>AX28*DD28</f>
        <v>3.5869555471386157E-2</v>
      </c>
      <c r="DF28" s="19">
        <f>DA28*BJ28</f>
        <v>4.370320707109793E-3</v>
      </c>
      <c r="DG28" s="13" t="str">
        <f>""</f>
        <v/>
      </c>
      <c r="DH28" s="20">
        <f>V28*$CS$3</f>
        <v>10.285935136004147</v>
      </c>
      <c r="DI28" s="5">
        <f t="shared" si="24"/>
        <v>1.8475254877339822E-2</v>
      </c>
      <c r="DJ28" s="20">
        <f>CO28</f>
        <v>5.6104766375132691</v>
      </c>
      <c r="DK28" s="77">
        <v>1.7355343771272975</v>
      </c>
      <c r="DL28" s="77">
        <f>BO28</f>
        <v>0</v>
      </c>
      <c r="DM28" s="10">
        <f>DK28*DH28</f>
        <v>17.85159402943674</v>
      </c>
      <c r="DN28" s="19">
        <f>BR28*DM28</f>
        <v>0.10856508324042025</v>
      </c>
      <c r="DO28" s="19">
        <f>DL28*DJ28</f>
        <v>0</v>
      </c>
      <c r="DP28" s="13" t="str">
        <f>""</f>
        <v/>
      </c>
      <c r="DQ28" s="10">
        <f>CW28*(1/25)+CX28*4-CY28</f>
        <v>2.8826359714842466E-2</v>
      </c>
      <c r="DR28" s="10">
        <f>DN28*6+DM28*0.1+DJ28*1-DO28*2</f>
        <v>8.0470265398994645</v>
      </c>
      <c r="DS28" s="10">
        <f>DD28*0.1+DE28*6-DF28*2</f>
        <v>0.67104178257986835</v>
      </c>
      <c r="DT28" s="33">
        <f t="shared" si="25"/>
        <v>8.746894682194176</v>
      </c>
      <c r="DZ28" t="str">
        <v>DEN</v>
      </c>
      <c r="EA28" t="str">
        <v>Denver Broncos</v>
      </c>
      <c r="EB28" t="s">
        <v>350</v>
      </c>
      <c r="EC28" t="str">
        <v>All Other</v>
      </c>
      <c r="ED28" s="10">
        <v>8.746894682194176</v>
      </c>
      <c r="EE28">
        <v>4.3391409505533062E-3</v>
      </c>
      <c r="EF28">
        <v>0.28674489781573104</v>
      </c>
      <c r="EG28">
        <v>3.5869555471386157E-2</v>
      </c>
      <c r="EH28">
        <v>4.64565091165771</v>
      </c>
      <c r="EI28">
        <v>0.10856508324042025</v>
      </c>
      <c r="EJ28">
        <v>17.85159402943674</v>
      </c>
      <c r="EK28">
        <v>0</v>
      </c>
      <c r="EL28">
        <v>4.370320707109793E-3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DEN</v>
      </c>
      <c r="EA29" t="str">
        <v>Denver Broncos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DEN</v>
      </c>
      <c r="EA30" t="str">
        <v>Denver Broncos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2.9524442755825735E-3</v>
      </c>
      <c r="H31" s="5">
        <v>0.20461311768350385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2.9329755922181803E-3</v>
      </c>
      <c r="R31" s="5">
        <f t="shared" si="1"/>
        <v>0.19828886633690762</v>
      </c>
      <c r="S31" s="5"/>
      <c r="T31" s="5">
        <f t="shared" si="6"/>
        <v>4.8462024005127189E-6</v>
      </c>
      <c r="U31" s="5">
        <f t="shared" si="6"/>
        <v>3.390491120592691E-3</v>
      </c>
      <c r="V31" s="5">
        <f t="shared" si="6"/>
        <v>0.19623882532007819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4</v>
      </c>
      <c r="AU31" s="13">
        <v>0.1111111111111111</v>
      </c>
      <c r="AV31" s="13">
        <v>0</v>
      </c>
      <c r="AW31" s="13">
        <v>2.7777777777777776E-2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4.0360975609756098</v>
      </c>
      <c r="BI31" s="13">
        <f t="shared" si="13"/>
        <v>0.10926829268292682</v>
      </c>
      <c r="BJ31" s="13">
        <f t="shared" si="14"/>
        <v>9.7560975609756076E-4</v>
      </c>
      <c r="BK31" s="13">
        <f t="shared" si="15"/>
        <v>2.7125279642058162E-2</v>
      </c>
      <c r="BL31" s="55" cm="1">
        <f t="array" ref="BL31:BQ31">_xlfn.XLOOKUP(CR31,Receiving[Player Name],Receiving[[Rep Conv %]:[Yards per Target]],{0,0,0,0,0,0})</f>
        <v>0.70436507936507942</v>
      </c>
      <c r="BM31" s="13">
        <v>9.23943661971831</v>
      </c>
      <c r="BN31" s="13">
        <v>2.7777777777777776E-2</v>
      </c>
      <c r="BO31" s="13">
        <v>1.4084507042253521E-2</v>
      </c>
      <c r="BP31" s="13">
        <v>4.2682926829268296E-3</v>
      </c>
      <c r="BQ31" s="13">
        <v>6.5079365079365079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0.70350182411674356</v>
      </c>
      <c r="CG31" s="13">
        <f>IF($CE31=1,BT31,BZ31*BM31+(1-BZ31)*BT31)</f>
        <v>9.3824453846964904</v>
      </c>
      <c r="CH31" s="13">
        <f>IF($CE31=1,BU31,CA31*BN31+(1-CA31)*BU31)</f>
        <v>3.0040322580645158E-2</v>
      </c>
      <c r="CI31" s="13">
        <f>IF($CE31=1,BV31,CB31*BO31+(1-CB31)*BV31)</f>
        <v>1.3364295893691053E-2</v>
      </c>
      <c r="CJ31" s="13">
        <f>IF($CE31=1,BW31,CC31*BP31+(1-CC31)*BW31)</f>
        <v>4.5204652818892814E-3</v>
      </c>
      <c r="CK31" s="13">
        <f>IF($CE31=1,BX31,CD31*BQ31+(1-CD31)*BX31)</f>
        <v>6.0008762548728747</v>
      </c>
      <c r="CL31" s="56">
        <f>V31*$CS$3</f>
        <v>109.25423447790659</v>
      </c>
      <c r="CM31" s="10">
        <f t="shared" si="17"/>
        <v>76.860553247685701</v>
      </c>
      <c r="CN31" s="5">
        <f t="shared" si="18"/>
        <v>0.19843470720515732</v>
      </c>
      <c r="CO31" s="19">
        <f t="shared" si="19"/>
        <v>72.760002231366826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Evan Engram</v>
      </c>
      <c r="CS31" s="10">
        <f>T31*$CS$3</f>
        <v>2.69808042587604E-3</v>
      </c>
      <c r="CT31" s="18">
        <f>AO31</f>
        <v>0.52631578947368418</v>
      </c>
      <c r="CU31" s="20">
        <f t="shared" si="20"/>
        <v>1.420042329408442E-3</v>
      </c>
      <c r="CV31" s="21">
        <f t="shared" si="21"/>
        <v>7.1578947368421053</v>
      </c>
      <c r="CW31" s="10">
        <f t="shared" si="22"/>
        <v>1.9312575679954813E-2</v>
      </c>
      <c r="CX31" s="10">
        <f>CS31*AC31</f>
        <v>1.2264001935800183E-4</v>
      </c>
      <c r="CY31" s="19">
        <f>AA31*CS31</f>
        <v>0</v>
      </c>
      <c r="CZ31" s="13" t="str">
        <f>""</f>
        <v/>
      </c>
      <c r="DA31" s="10">
        <f>$CS$4*U31</f>
        <v>1.5453858527661486</v>
      </c>
      <c r="DB31" s="5">
        <f t="shared" si="23"/>
        <v>3.3904911205926906E-3</v>
      </c>
      <c r="DC31" s="77">
        <f t="shared" si="5"/>
        <v>4.0360975609756098</v>
      </c>
      <c r="DD31" s="10">
        <f>DC31*DA31</f>
        <v>6.2373280711156651</v>
      </c>
      <c r="DE31" s="22">
        <f>AX31*DD31</f>
        <v>0.13597966410963061</v>
      </c>
      <c r="DF31" s="19">
        <f>DA31*BJ31</f>
        <v>1.5076935148938032E-3</v>
      </c>
      <c r="DG31" s="13" t="str">
        <f>""</f>
        <v/>
      </c>
      <c r="DH31" s="20">
        <f>V31*$CS$3</f>
        <v>109.25423447790659</v>
      </c>
      <c r="DI31" s="5">
        <f t="shared" si="24"/>
        <v>0.19623882532007819</v>
      </c>
      <c r="DJ31" s="20">
        <f>CO31</f>
        <v>72.760002231366826</v>
      </c>
      <c r="DK31" s="77">
        <v>6.0008762548728747</v>
      </c>
      <c r="DL31" s="77">
        <f>BO31</f>
        <v>1.4084507042253521E-2</v>
      </c>
      <c r="DM31" s="10">
        <f>DK31*DH31</f>
        <v>655.62114142278301</v>
      </c>
      <c r="DN31" s="19">
        <f>BR31*DM31</f>
        <v>4.7468764764567526</v>
      </c>
      <c r="DO31" s="19">
        <f>DL31*DJ31</f>
        <v>1.0247887638220681</v>
      </c>
      <c r="DP31" s="13" t="str">
        <f>""</f>
        <v/>
      </c>
      <c r="DQ31" s="10">
        <f>CW31*(1/25)+CX31*4-CY31</f>
        <v>1.2630631046301999E-3</v>
      </c>
      <c r="DR31" s="10">
        <f>DN31*6+DM31*0.1+DJ31*1-DO31*2</f>
        <v>164.75379770474149</v>
      </c>
      <c r="DS31" s="10">
        <f>DD31*0.1+DE31*6-DF31*2</f>
        <v>1.4365954047395626</v>
      </c>
      <c r="DT31" s="33">
        <f t="shared" si="25"/>
        <v>166.19165617258568</v>
      </c>
      <c r="DZ31" t="str">
        <v>DEN</v>
      </c>
      <c r="EA31" t="str">
        <v>Denver Broncos</v>
      </c>
      <c r="EB31" t="s">
        <v>351</v>
      </c>
      <c r="EC31" t="str">
        <v>Evan Engram</v>
      </c>
      <c r="ED31" s="10">
        <v>166.19165617258568</v>
      </c>
      <c r="EE31">
        <v>1.2264001935800183E-4</v>
      </c>
      <c r="EF31">
        <v>1.9312575679954813E-2</v>
      </c>
      <c r="EG31">
        <v>0.13597966410963061</v>
      </c>
      <c r="EH31">
        <v>6.2373280711156651</v>
      </c>
      <c r="EI31">
        <v>4.7468764764567526</v>
      </c>
      <c r="EJ31">
        <v>655.62114142278301</v>
      </c>
      <c r="EK31">
        <v>0</v>
      </c>
      <c r="EL31">
        <v>1.026296457336962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2.4231012002563601E-5</v>
      </c>
      <c r="U32" s="5">
        <f t="shared" si="6"/>
        <v>5.7538441023083971E-4</v>
      </c>
      <c r="V32" s="5">
        <f t="shared" si="6"/>
        <v>5.1372843911470852E-2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0.68309859154929575</v>
      </c>
      <c r="BM32" s="13">
        <v>10.711340206185566</v>
      </c>
      <c r="BN32" s="13">
        <v>6.3380281690140844E-2</v>
      </c>
      <c r="BO32" s="13">
        <v>1.0309278350515464E-2</v>
      </c>
      <c r="BP32" s="13">
        <v>8.6621751684311833E-3</v>
      </c>
      <c r="BQ32" s="13">
        <v>7.316901408450704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0.68577935238979049</v>
      </c>
      <c r="CG32" s="13">
        <f>IF($CE32=1,BT32,BZ32*BM32+(1-BZ32)*BT32)</f>
        <v>10.642590974480964</v>
      </c>
      <c r="CH32" s="13">
        <f>IF($CE32=1,BU32,CA32*BN32+(1-CA32)*BU32)</f>
        <v>6.2235573127624129E-2</v>
      </c>
      <c r="CI32" s="13">
        <f>IF($CE32=1,BV32,CB32*BO32+(1-CB32)*BV32)</f>
        <v>9.8906611825602762E-3</v>
      </c>
      <c r="CJ32" s="13">
        <f>IF($CE32=1,BW32,CC32*BP32+(1-CC32)*BW32)</f>
        <v>8.5257673223699572E-3</v>
      </c>
      <c r="CK32" s="13">
        <f>IF($CE32=1,BX32,CD32*BQ32+(1-CD32)*BX32)</f>
        <v>6.7260749479150119</v>
      </c>
      <c r="CL32" s="56">
        <f>V32*$CS$3</f>
        <v>28.60137755791218</v>
      </c>
      <c r="CM32" s="10">
        <f t="shared" si="17"/>
        <v>19.614234179120903</v>
      </c>
      <c r="CN32" s="5">
        <f t="shared" si="18"/>
        <v>5.0639042420689832E-2</v>
      </c>
      <c r="CO32" s="19">
        <f t="shared" si="19"/>
        <v>18.567804450228309</v>
      </c>
      <c r="CP32" s="65"/>
      <c r="CR32" t="str">
        <v>Adam Trautman</v>
      </c>
      <c r="CS32" s="10">
        <f>T32*$CS$3</f>
        <v>1.3490402129380203E-2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6.1320009679000922E-4</v>
      </c>
      <c r="CY32" s="19">
        <f>AA32*CS32</f>
        <v>0</v>
      </c>
      <c r="CZ32" s="13" t="str">
        <f>""</f>
        <v/>
      </c>
      <c r="DA32" s="10">
        <f>$CS$4*U32</f>
        <v>0.26226021418321677</v>
      </c>
      <c r="DB32" s="5">
        <f t="shared" si="23"/>
        <v>5.7538441023083971E-4</v>
      </c>
      <c r="DC32" s="77">
        <f t="shared" si="5"/>
        <v>2.0810810810810811</v>
      </c>
      <c r="DD32" s="10">
        <f>DC32*DA32</f>
        <v>0.54578477005696469</v>
      </c>
      <c r="DE32" s="22">
        <f>AX32*DD32</f>
        <v>1.1898625318777429E-2</v>
      </c>
      <c r="DF32" s="19">
        <f>DA32*BJ32</f>
        <v>7.0881138968436966E-3</v>
      </c>
      <c r="DG32" s="13" t="str">
        <f>""</f>
        <v/>
      </c>
      <c r="DH32" s="20">
        <f>V32*$CS$3</f>
        <v>28.60137755791218</v>
      </c>
      <c r="DI32" s="5">
        <f t="shared" si="24"/>
        <v>5.1372843911470852E-2</v>
      </c>
      <c r="DJ32" s="20">
        <f>CO32</f>
        <v>18.567804450228309</v>
      </c>
      <c r="DK32" s="77">
        <v>6.7260749479150119</v>
      </c>
      <c r="DL32" s="77">
        <f>BO32</f>
        <v>1.0309278350515464E-2</v>
      </c>
      <c r="DM32" s="10">
        <f>DK32*DH32</f>
        <v>192.37500906813176</v>
      </c>
      <c r="DN32" s="19">
        <f>BR32*DM32</f>
        <v>1.3928477096116045</v>
      </c>
      <c r="DO32" s="19">
        <f>DL32*DJ32</f>
        <v>0.19142066443534339</v>
      </c>
      <c r="DP32" s="13" t="str">
        <f>""</f>
        <v/>
      </c>
      <c r="DQ32" s="10">
        <f>CW32*(1/25)+CX32*4-CY32</f>
        <v>2.4528003871600369E-3</v>
      </c>
      <c r="DR32" s="10">
        <f>DN32*6+DM32*0.1+DJ32*1-DO32*2</f>
        <v>45.779550285840422</v>
      </c>
      <c r="DS32" s="10">
        <f>DD32*0.1+DE32*6-DF32*2</f>
        <v>0.11179400112467365</v>
      </c>
      <c r="DT32" s="33">
        <f t="shared" si="25"/>
        <v>45.893797087352254</v>
      </c>
      <c r="DZ32" t="str">
        <v>DEN</v>
      </c>
      <c r="EA32" t="str">
        <v>Denver Broncos</v>
      </c>
      <c r="EB32" t="s">
        <v>351</v>
      </c>
      <c r="EC32" t="str">
        <v>Adam Trautman</v>
      </c>
      <c r="ED32" s="10">
        <v>45.893797087352254</v>
      </c>
      <c r="EE32">
        <v>6.1320009679000922E-4</v>
      </c>
      <c r="EF32">
        <v>0</v>
      </c>
      <c r="EG32">
        <v>1.1898625318777429E-2</v>
      </c>
      <c r="EH32">
        <v>0.54578477005696469</v>
      </c>
      <c r="EI32">
        <v>1.3928477096116045</v>
      </c>
      <c r="EJ32">
        <v>192.37500906813176</v>
      </c>
      <c r="EK32">
        <v>0</v>
      </c>
      <c r="EL32">
        <v>0.19850877833218708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1.765783020063257E-4</v>
      </c>
      <c r="V33" s="5">
        <f t="shared" si="6"/>
        <v>2.1801639960481619E-2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0.73684210526315785</v>
      </c>
      <c r="BM33" s="13">
        <v>8.8928571428571423</v>
      </c>
      <c r="BN33" s="13">
        <v>2.6315789473684209E-2</v>
      </c>
      <c r="BO33" s="13">
        <v>0</v>
      </c>
      <c r="BP33" s="13">
        <v>4.0160642570281121E-3</v>
      </c>
      <c r="BQ33" s="13">
        <v>6.5526315789473681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12.137870680586726</v>
      </c>
      <c r="CM33" s="10">
        <f t="shared" si="17"/>
        <v>8.4363942571245527</v>
      </c>
      <c r="CN33" s="5">
        <f t="shared" si="18"/>
        <v>2.1780658003918135E-2</v>
      </c>
      <c r="CO33" s="19">
        <f t="shared" si="19"/>
        <v>7.9863081780712468</v>
      </c>
      <c r="CP33" s="65"/>
      <c r="CR33" t="str">
        <v>Lucas Krull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8.0484390054483254E-2</v>
      </c>
      <c r="DB33" s="5">
        <f t="shared" si="23"/>
        <v>1.7657830200632567E-4</v>
      </c>
      <c r="DC33" s="77">
        <f t="shared" si="5"/>
        <v>4.7272727272727275</v>
      </c>
      <c r="DD33" s="10">
        <f>DC33*DA33</f>
        <v>0.38047166207573901</v>
      </c>
      <c r="DE33" s="22">
        <f>AX33*DD33</f>
        <v>8.2946428698976275E-3</v>
      </c>
      <c r="DF33" s="19">
        <f>DA33*BJ33</f>
        <v>0</v>
      </c>
      <c r="DG33" s="13" t="str">
        <f>""</f>
        <v/>
      </c>
      <c r="DH33" s="20">
        <f>V33*$CS$3</f>
        <v>12.137870680586726</v>
      </c>
      <c r="DI33" s="5">
        <f t="shared" si="24"/>
        <v>2.1801639960481619E-2</v>
      </c>
      <c r="DJ33" s="20">
        <f>CO33</f>
        <v>7.9863081780712468</v>
      </c>
      <c r="DK33" s="77">
        <v>1.4387510008006406</v>
      </c>
      <c r="DL33" s="77">
        <f>BO33</f>
        <v>0</v>
      </c>
      <c r="DM33" s="10">
        <f>DK33*DH33</f>
        <v>17.463373589282906</v>
      </c>
      <c r="DN33" s="19">
        <f>BR33*DM33</f>
        <v>0.12643960368734761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10.491283159123622</v>
      </c>
      <c r="DS33" s="10">
        <f>DD33*0.1+DE33*6-DF33*2</f>
        <v>8.7815023426959668E-2</v>
      </c>
      <c r="DT33" s="33">
        <f t="shared" si="25"/>
        <v>10.579098182550581</v>
      </c>
      <c r="DZ33" t="str">
        <v>DEN</v>
      </c>
      <c r="EA33" t="str">
        <v>Denver Broncos</v>
      </c>
      <c r="EB33" t="s">
        <v>351</v>
      </c>
      <c r="EC33" t="str">
        <v>Lucas Krull</v>
      </c>
      <c r="ED33" s="10">
        <v>10.579098182550581</v>
      </c>
      <c r="EE33">
        <v>0</v>
      </c>
      <c r="EF33">
        <v>0</v>
      </c>
      <c r="EG33">
        <v>8.2946428698976275E-3</v>
      </c>
      <c r="EH33">
        <v>0.38047166207573901</v>
      </c>
      <c r="EI33">
        <v>0.12643960368734761</v>
      </c>
      <c r="EJ33">
        <v>17.463373589282906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7.1089965742806441E-5</v>
      </c>
      <c r="V34" s="5">
        <f t="shared" si="6"/>
        <v>8.4174654642450962E-3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0.9</v>
      </c>
      <c r="BM34" s="13">
        <v>7.6111111111111107</v>
      </c>
      <c r="BN34" s="13">
        <v>0.15</v>
      </c>
      <c r="BO34" s="13">
        <v>0</v>
      </c>
      <c r="BP34" s="13">
        <v>2.1897810218978103E-2</v>
      </c>
      <c r="BQ34" s="13">
        <v>6.85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4.6863496254643611</v>
      </c>
      <c r="CM34" s="10">
        <f t="shared" si="17"/>
        <v>3.1508223013760386</v>
      </c>
      <c r="CN34" s="5">
        <f t="shared" si="18"/>
        <v>8.1346344049099094E-3</v>
      </c>
      <c r="CO34" s="19">
        <f t="shared" si="19"/>
        <v>2.98272427131747</v>
      </c>
      <c r="CP34" s="65"/>
      <c r="CR34" t="str">
        <v>Nate Adkins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3.2402806385571178E-2</v>
      </c>
      <c r="DB34" s="5">
        <f t="shared" si="23"/>
        <v>7.1089965742806441E-5</v>
      </c>
      <c r="DC34" s="77">
        <f t="shared" si="5"/>
        <v>8.6666666666666679</v>
      </c>
      <c r="DD34" s="10">
        <f>DC34*DA34</f>
        <v>0.28082432200828361</v>
      </c>
      <c r="DE34" s="22">
        <f>AX34*DD34</f>
        <v>6.1222364039720594E-3</v>
      </c>
      <c r="DF34" s="19">
        <f>DA34*BJ34</f>
        <v>0</v>
      </c>
      <c r="DG34" s="13" t="str">
        <f>""</f>
        <v/>
      </c>
      <c r="DH34" s="20">
        <f>V34*$CS$3</f>
        <v>4.6863496254643611</v>
      </c>
      <c r="DI34" s="5">
        <f t="shared" si="24"/>
        <v>8.4174654642450962E-3</v>
      </c>
      <c r="DJ34" s="20">
        <f>CO34</f>
        <v>2.98272427131747</v>
      </c>
      <c r="DK34" s="77">
        <v>1.4873417721518989</v>
      </c>
      <c r="DL34" s="77">
        <f>BO34</f>
        <v>0</v>
      </c>
      <c r="DM34" s="10">
        <f>DK34*DH34</f>
        <v>6.9702035568615504</v>
      </c>
      <c r="DN34" s="19">
        <f>BR34*DM34</f>
        <v>5.0466181167341334E-2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3.9825417140076729</v>
      </c>
      <c r="DS34" s="10">
        <f>DD34*0.1+DE34*6-DF34*2</f>
        <v>6.481585062466072E-2</v>
      </c>
      <c r="DT34" s="33">
        <f t="shared" si="25"/>
        <v>4.0473575646323336</v>
      </c>
      <c r="DZ34" t="str">
        <v>DEN</v>
      </c>
      <c r="EA34" t="str">
        <v>Denver Broncos</v>
      </c>
      <c r="EB34" t="s">
        <v>351</v>
      </c>
      <c r="EC34" t="str">
        <v>Nate Adkins</v>
      </c>
      <c r="ED34" s="10">
        <v>4.0473575646323336</v>
      </c>
      <c r="EE34">
        <v>0</v>
      </c>
      <c r="EF34">
        <v>0</v>
      </c>
      <c r="EG34">
        <v>6.1222364039720594E-3</v>
      </c>
      <c r="EH34">
        <v>0.28082432200828361</v>
      </c>
      <c r="EI34">
        <v>5.0466181167341334E-2</v>
      </c>
      <c r="EJ34">
        <v>6.9702035568615504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6.4616032006836261E-5</v>
      </c>
      <c r="U35" s="5">
        <f t="shared" si="6"/>
        <v>3.2105145819331948E-4</v>
      </c>
      <c r="V35" s="5">
        <f t="shared" si="6"/>
        <v>4.9135582548664744E-3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2.7355802034711316</v>
      </c>
      <c r="CM35" s="10">
        <f t="shared" si="17"/>
        <v>1.7224023503336756</v>
      </c>
      <c r="CN35" s="5">
        <f t="shared" si="18"/>
        <v>4.4468116821450151E-3</v>
      </c>
      <c r="CO35" s="19">
        <f t="shared" si="19"/>
        <v>1.6305112773484129</v>
      </c>
      <c r="CP35" s="65"/>
      <c r="CR35" t="str">
        <v>All Other</v>
      </c>
      <c r="CS35" s="10">
        <f>T35*$CS$3</f>
        <v>3.5974405678347206E-2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1.6352002581066912E-3</v>
      </c>
      <c r="CY35" s="19">
        <f>AA35*CS35</f>
        <v>0</v>
      </c>
      <c r="CZ35" s="13" t="str">
        <f>""</f>
        <v/>
      </c>
      <c r="DA35" s="10">
        <f>$CS$4*U35</f>
        <v>0.14633525464451502</v>
      </c>
      <c r="DB35" s="5">
        <f t="shared" si="23"/>
        <v>3.2105145819331943E-4</v>
      </c>
      <c r="DC35" s="77">
        <f t="shared" si="5"/>
        <v>1.5</v>
      </c>
      <c r="DD35" s="10">
        <f>DC35*DA35</f>
        <v>0.21950288196677253</v>
      </c>
      <c r="DE35" s="22">
        <f>AX35*DD35</f>
        <v>4.7853708864794009E-3</v>
      </c>
      <c r="DF35" s="19">
        <f>DA35*BJ35</f>
        <v>0</v>
      </c>
      <c r="DG35" s="13" t="str">
        <f>""</f>
        <v/>
      </c>
      <c r="DH35" s="20">
        <f>V35*$CS$3</f>
        <v>2.7355802034711316</v>
      </c>
      <c r="DI35" s="5">
        <f t="shared" si="24"/>
        <v>4.9135582548664744E-3</v>
      </c>
      <c r="DJ35" s="20">
        <f>CO35</f>
        <v>1.6305112773484129</v>
      </c>
      <c r="DK35" s="77">
        <v>1.588235294117647</v>
      </c>
      <c r="DL35" s="77">
        <f>BO35</f>
        <v>0</v>
      </c>
      <c r="DM35" s="10">
        <f>DK35*DH35</f>
        <v>4.344745029042385</v>
      </c>
      <c r="DN35" s="19">
        <f>BR35*DM35</f>
        <v>3.1457142961874324E-2</v>
      </c>
      <c r="DO35" s="19">
        <f>DL35*DJ35</f>
        <v>0</v>
      </c>
      <c r="DP35" s="13" t="str">
        <f>""</f>
        <v/>
      </c>
      <c r="DQ35" s="10">
        <f>CW35*(1/25)+CX35*4-CY35</f>
        <v>6.540801032426765E-3</v>
      </c>
      <c r="DR35" s="10">
        <f>DN35*6+DM35*0.1+DJ35*1-DO35*2</f>
        <v>2.2537286380238974</v>
      </c>
      <c r="DS35" s="10">
        <f>DD35*0.1+DE35*6-DF35*2</f>
        <v>5.0662513515553662E-2</v>
      </c>
      <c r="DT35" s="33">
        <f t="shared" si="25"/>
        <v>2.3109319525718779</v>
      </c>
      <c r="DZ35" t="str">
        <v>DEN</v>
      </c>
      <c r="EA35" t="str">
        <v>Denver Broncos</v>
      </c>
      <c r="EB35" t="s">
        <v>351</v>
      </c>
      <c r="EC35" t="str">
        <v>All Other</v>
      </c>
      <c r="ED35" s="10">
        <v>2.3109319525718779</v>
      </c>
      <c r="EE35">
        <v>1.6352002581066912E-3</v>
      </c>
      <c r="EF35">
        <v>0</v>
      </c>
      <c r="EG35">
        <v>4.7853708864794009E-3</v>
      </c>
      <c r="EH35">
        <v>0.21950288196677253</v>
      </c>
      <c r="EI35">
        <v>3.1457142961874324E-2</v>
      </c>
      <c r="EJ35">
        <v>4.344745029042385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9" priority="1">
      <formula>$CR10=""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6E97-8D38-47F2-A658-9CED892855F4}">
  <sheetPr>
    <tabColor theme="6"/>
  </sheetPr>
  <dimension ref="A1:EL83"/>
  <sheetViews>
    <sheetView topLeftCell="AJ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119</v>
      </c>
      <c r="CV1" s="115" t="e" vm="45">
        <f>_xlfn.IMAGE(_xlfn.XLOOKUP(CS1,Teams[team_abbr],Teams[team_logo_wikipedia]))</f>
        <v>#VALUE!</v>
      </c>
      <c r="CW1" s="115"/>
      <c r="CX1" s="115"/>
      <c r="CY1" s="116" t="e" vm="46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Dallas Cowboys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626.11764705882342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471.2588235294117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36.917647058823526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0.67237431898566979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0.77703322884012538</v>
      </c>
      <c r="G10" s="5">
        <v>9.2559490651290571E-2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0.78668156739811912</v>
      </c>
      <c r="Q10" s="5">
        <f t="shared" si="1"/>
        <v>9.3792759618495147E-2</v>
      </c>
      <c r="R10" s="5">
        <f t="shared" si="1"/>
        <v>2.3157987082006591E-5</v>
      </c>
      <c r="S10" s="5"/>
      <c r="T10" s="5">
        <f>P10/SUM(P$10:P$35)</f>
        <v>0.96270470481865811</v>
      </c>
      <c r="U10" s="5">
        <f>Q10/SUM(Q$10:Q$35)</f>
        <v>7.9977462934720217E-2</v>
      </c>
      <c r="V10" s="5">
        <f>R10/SUM(R$10:R$35)</f>
        <v>2.0890533664042859E-5</v>
      </c>
      <c r="X10" s="5" cm="1">
        <f t="array" ref="X10:AB10">_xlfn.XLOOKUP(CR10,passingRates[Player Name],passingRates[[Comp. %]:[Yds per Att]],{0,0,0,0,0})</f>
        <v>0.67624944714727997</v>
      </c>
      <c r="Y10" s="13">
        <v>11.005232177894049</v>
      </c>
      <c r="Z10" s="13">
        <v>8.175277959450622E-2</v>
      </c>
      <c r="AA10" s="13">
        <v>2.2556390977443608E-2</v>
      </c>
      <c r="AB10" s="13">
        <v>7.4422821760283062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0.67517313334964701</v>
      </c>
      <c r="AP10" s="52">
        <f>IF($AN10,AE10,Y10*AJ10+(1-AJ10)*AE10)</f>
        <v>11.007903584839497</v>
      </c>
      <c r="AQ10" s="52">
        <f>IF($AN10,AF10,Z10*AK10+(1-AK10)*AF10)</f>
        <v>8.1225550595110135E-2</v>
      </c>
      <c r="AR10" s="52">
        <f>IF($AN10,AG10,AA10*AL10+(1-AL10)*AG10)</f>
        <v>2.2492776189701517E-2</v>
      </c>
      <c r="AS10" s="52">
        <f>IF($AN10,AH10,AB10*AM10+(1-AM10)*AH10)</f>
        <v>7.4321861248159591</v>
      </c>
      <c r="AT10" s="56" cm="1">
        <f t="array" ref="AT10:AW10">_xlfn.XLOOKUP(CR10,rushingRates[player_display_name],rushingRates[[Yards per Carry]:[TD per Yard]],{0,0,0,0})</f>
        <v>4.1749999999999998</v>
      </c>
      <c r="AU10" s="13">
        <v>0.05</v>
      </c>
      <c r="AV10" s="13">
        <v>2.5000000000000001E-2</v>
      </c>
      <c r="AW10" s="13">
        <v>1.1976047904191617E-2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4.1956509639660311</v>
      </c>
      <c r="BI10" s="13">
        <f>IF($BG10=1,AZ10,AU10*BD10+(1-BD10)*AZ10)</f>
        <v>4.9984507688776686E-2</v>
      </c>
      <c r="BJ10" s="13">
        <f>IF($BG10=1,BA10,AV10*BE10+(1-BE10)*BA10)</f>
        <v>2.4530353454211614E-2</v>
      </c>
      <c r="BK10" s="13">
        <f>IF($BG10=1,BB10,AW10*BF10+(1-BF10)*BB10)</f>
        <v>1.1918766269362228E-2</v>
      </c>
      <c r="BL10" s="55" cm="1">
        <f t="array" ref="BL10:BQ10">_xlfn.XLOOKUP(CR10,Receiving[Player Name],Receiving[[Rep Conv %]:[Yards per Target]],{0,0,0,0,0,0})</f>
        <v>1</v>
      </c>
      <c r="BM10" s="13">
        <v>11</v>
      </c>
      <c r="BN10" s="13">
        <v>1</v>
      </c>
      <c r="BO10" s="13">
        <v>0</v>
      </c>
      <c r="BP10" s="13">
        <v>9.0909090909090912E-2</v>
      </c>
      <c r="BQ10" s="13">
        <v>11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10.66</v>
      </c>
      <c r="CH10" s="13">
        <f>IF($CE10=1,BU10,CA10*BN10+(1-CA10)*BU10)</f>
        <v>0.95641025641025634</v>
      </c>
      <c r="CI10" s="13">
        <f>IF($CE10=1,BV10,CB10*BO10+(1-CB10)*BV10)</f>
        <v>0</v>
      </c>
      <c r="CJ10" s="13">
        <f>IF($CE10=1,BW10,CC10*BP10+(1-CC10)*BW10)</f>
        <v>8.8347763347763356E-2</v>
      </c>
      <c r="CK10" s="13">
        <f>IF($CE10=1,BX10,CD10*BQ10+(1-CD10)*BX10)</f>
        <v>10.514999999999999</v>
      </c>
      <c r="CL10" s="56">
        <f>V10*$CS$3</f>
        <v>1.3079931783533656E-2</v>
      </c>
      <c r="CM10" s="10">
        <f>CL10*CF10</f>
        <v>1.2929009493723652E-2</v>
      </c>
      <c r="CN10" s="5">
        <f>CM10/SUM($CM$10:$CM$35)</f>
        <v>2.979037657152535E-5</v>
      </c>
      <c r="CO10" s="19">
        <f>CN10*(SUM($CU$10:$CU$35))</f>
        <v>1.2541314387932137E-2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Dak Prescott</v>
      </c>
      <c r="CS10" s="10">
        <f>T10*$CS$3</f>
        <v>602.76640459351734</v>
      </c>
      <c r="CT10" s="18">
        <f>AO10</f>
        <v>0.67517313334964701</v>
      </c>
      <c r="CU10" s="20">
        <f>CT10*CS10</f>
        <v>406.97168206730618</v>
      </c>
      <c r="CV10" s="21">
        <f>AS10</f>
        <v>7.4321861248159591</v>
      </c>
      <c r="CW10" s="10">
        <f>CV10*CS10</f>
        <v>4479.8721087251424</v>
      </c>
      <c r="CX10" s="22">
        <f>CS10*AC10</f>
        <v>26.578466828794241</v>
      </c>
      <c r="CY10" s="19">
        <f>AA10*CS10</f>
        <v>13.596234690079338</v>
      </c>
      <c r="CZ10" s="13" t="str">
        <f>""</f>
        <v/>
      </c>
      <c r="DA10" s="10">
        <f>$CS$4*U10</f>
        <v>37.690085091483382</v>
      </c>
      <c r="DB10" s="5">
        <f>DA10/SUM($DA$10:$DA$35)</f>
        <v>7.9977462934720245E-2</v>
      </c>
      <c r="DC10" s="77">
        <f t="shared" ref="DC10:DC35" si="5">BH10</f>
        <v>4.1956509639660311</v>
      </c>
      <c r="DD10" s="10">
        <f>DC10*DA10</f>
        <v>158.13444184604398</v>
      </c>
      <c r="DE10" s="22">
        <f>AX10*DD10</f>
        <v>1.7265721808775836</v>
      </c>
      <c r="DF10" s="19">
        <f>DA10*BJ10</f>
        <v>0.9245511090133991</v>
      </c>
      <c r="DG10" s="13" t="str">
        <f>""</f>
        <v/>
      </c>
      <c r="DH10" s="20">
        <f>V10*$CS$3</f>
        <v>1.3079931783533656E-2</v>
      </c>
      <c r="DI10" s="5">
        <f>DH10/SUM($DH$10:$DH$35)</f>
        <v>2.0890533664042856E-5</v>
      </c>
      <c r="DJ10" s="20">
        <f>CO10</f>
        <v>1.2541314387932137E-2</v>
      </c>
      <c r="DK10" s="77" cm="1">
        <f t="array" ref="DK10:DK35">CK10:CK35</f>
        <v>10.514999999999999</v>
      </c>
      <c r="DL10" s="77">
        <f>CI10</f>
        <v>0</v>
      </c>
      <c r="DM10" s="10">
        <f>DK10*DH10</f>
        <v>0.13753548270385638</v>
      </c>
      <c r="DN10" s="19">
        <f>BR10*DM10</f>
        <v>4.0319848349664733E-3</v>
      </c>
      <c r="DO10" s="19">
        <f>DL10*DJ10</f>
        <v>0</v>
      </c>
      <c r="DP10" s="13" t="str">
        <f>""</f>
        <v/>
      </c>
      <c r="DQ10" s="10">
        <f>CW10*(1/25)+CX10*4-CY10</f>
        <v>271.91251697410337</v>
      </c>
      <c r="DR10" s="10">
        <f>DN10*6+DM10*0.1+DJ10*1-DO10*2</f>
        <v>5.048677166811661E-2</v>
      </c>
      <c r="DS10" s="10">
        <f>DD10*0.1+DE10*6-DF10*2</f>
        <v>24.323775051843104</v>
      </c>
      <c r="DT10" s="33">
        <f>SUM(DQ10:DS10)</f>
        <v>296.28677879761455</v>
      </c>
      <c r="DZ10" t="str" cm="1">
        <f t="array" ref="DZ10:DZ35">_xlfn.EXPAND(CS1,ROWS($CS$10:$CS$35),,CS1)</f>
        <v>DAL</v>
      </c>
      <c r="EA10" t="str" cm="1">
        <f t="array" ref="EA10:EA35">_xlfn.EXPAND(CS2,ROWS($CS$10:$CS$35),,CS2)</f>
        <v>Dallas Cowboys</v>
      </c>
      <c r="EB10" t="s">
        <v>348</v>
      </c>
      <c r="EC10" t="str" cm="1">
        <f t="array" ref="EC10:EC35">CR10:CR35</f>
        <v>Dak Prescott</v>
      </c>
      <c r="ED10" s="10" cm="1">
        <f t="array" ref="ED10:ED35">DT10:DT35</f>
        <v>296.28677879761455</v>
      </c>
      <c r="EE10" s="22" cm="1">
        <f t="array" ref="EE10:EE35">CX10:CX35</f>
        <v>26.578466828794241</v>
      </c>
      <c r="EF10" s="10" cm="1">
        <f t="array" ref="EF10:EF35">CW10:CW35</f>
        <v>4479.8721087251424</v>
      </c>
      <c r="EG10" s="10" cm="1">
        <f t="array" ref="EG10:EG35">DE10:DE35</f>
        <v>1.7265721808775836</v>
      </c>
      <c r="EH10" s="10" cm="1">
        <f t="array" ref="EH10:EH35">DD10:DD35</f>
        <v>158.13444184604398</v>
      </c>
      <c r="EI10" s="19" cm="1">
        <f t="array" ref="EI10:EI35">DN10:DN35</f>
        <v>4.0319848349664733E-3</v>
      </c>
      <c r="EJ10" s="10" cm="1">
        <f t="array" ref="EJ10:EJ35">DM10:DM35</f>
        <v>0.13753548270385638</v>
      </c>
      <c r="EK10" s="19" cm="1">
        <f t="array" ref="EK10:EK35">CY10:CY35</f>
        <v>13.596234690079338</v>
      </c>
      <c r="EL10" s="19" cm="1">
        <f t="array" ref="EL10:EL35">DF10:DF35+DO10:DO35</f>
        <v>0.9245511090133991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2.4475079745486353E-2</v>
      </c>
      <c r="U11" s="5">
        <f t="shared" si="6"/>
        <v>2.4533376449494795E-2</v>
      </c>
      <c r="V11" s="5">
        <f t="shared" si="6"/>
        <v>3.6885590111130495E-4</v>
      </c>
      <c r="X11" s="5" cm="1">
        <f t="array" ref="X11:AB11">_xlfn.XLOOKUP(CR11,passingRates[Player Name],passingRates[[Comp. %]:[Yds per Att]],{0,0,0,0,0})</f>
        <v>0.75862068965517238</v>
      </c>
      <c r="Y11" s="13">
        <v>10.954545454545455</v>
      </c>
      <c r="Z11" s="13">
        <v>4.5454545454545456E-2</v>
      </c>
      <c r="AA11" s="13">
        <v>0</v>
      </c>
      <c r="AB11" s="13">
        <v>8.3103448275862064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0.62781293720681419</v>
      </c>
      <c r="AP11" s="52">
        <f>IF($AN11,AE11,Y11*AJ11+(1-AJ11)*AE11)</f>
        <v>10.458345454545453</v>
      </c>
      <c r="AQ11" s="52">
        <f>IF($AN11,AF11,Z11*AK11+(1-AK11)*AF11)</f>
        <v>5.4550974025974031E-2</v>
      </c>
      <c r="AR11" s="52">
        <f>IF($AN11,AG11,AA11*AL11+(1-AL11)*AG11)</f>
        <v>2.687649164677804E-2</v>
      </c>
      <c r="AS11" s="52">
        <f>IF($AN11,AH11,AB11*AM11+(1-AM11)*AH11)</f>
        <v>6.5665402024524733</v>
      </c>
      <c r="AT11" s="56" cm="1">
        <f t="array" ref="AT11:AW11">_xlfn.XLOOKUP(CR11,rushingRates[player_display_name],rushingRates[[Yards per Carry]:[TD per Yard]],{0,0,0,0})</f>
        <v>1.6</v>
      </c>
      <c r="AU11" s="13">
        <v>0.1</v>
      </c>
      <c r="AV11" s="13">
        <v>0.1</v>
      </c>
      <c r="AW11" s="13">
        <v>6.25E-2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3.7978749999999999</v>
      </c>
      <c r="BI11" s="13">
        <f t="shared" ref="BI11:BI35" si="13">IF($BG11=1,AZ11,AU11*BD11+(1-BD11)*AZ11)</f>
        <v>4.9749999999999996E-2</v>
      </c>
      <c r="BJ11" s="13">
        <f t="shared" ref="BJ11:BJ35" si="14">IF($BG11=1,BA11,AV11*BE11+(1-BE11)*BA11)</f>
        <v>1.6468750000000001E-2</v>
      </c>
      <c r="BK11" s="13">
        <f t="shared" ref="BK11:BK35" si="15">IF($BG11=1,BB11,AW11*BF11+(1-BF11)*BB11)</f>
        <v>1.3386527020327218E-2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0.23094718890757232</v>
      </c>
      <c r="CM11" s="10">
        <f t="shared" ref="CM11:CM35" si="17">CL11*CF11</f>
        <v>0.15622898073159303</v>
      </c>
      <c r="CN11" s="5">
        <f t="shared" ref="CN11:CN35" si="18">CM11/SUM($CM$10:$CM$35)</f>
        <v>3.5997499805681655E-4</v>
      </c>
      <c r="CO11" s="19">
        <f t="shared" ref="CO11:CO35" si="19">CN11*(SUM($CU$10:$CU$35))</f>
        <v>0.15154422810287554</v>
      </c>
      <c r="CP11" s="65"/>
      <c r="CR11" t="str">
        <v>Joe Milton</v>
      </c>
      <c r="CS11" s="10">
        <f>T11*$CS$3</f>
        <v>15.324279341820983</v>
      </c>
      <c r="CT11" s="18">
        <f>AO11</f>
        <v>0.62781293720681419</v>
      </c>
      <c r="CU11" s="20">
        <f t="shared" ref="CU11:CU35" si="20">CT11*CS11</f>
        <v>9.6207808241663368</v>
      </c>
      <c r="CV11" s="21">
        <f t="shared" ref="CV11:CV35" si="21">AS11</f>
        <v>6.5665402024524733</v>
      </c>
      <c r="CW11" s="10">
        <f t="shared" ref="CW11:CW35" si="22">CV11*CS11</f>
        <v>100.62749637167941</v>
      </c>
      <c r="CX11" s="10">
        <f>CS11*AC11</f>
        <v>0.67571093388396553</v>
      </c>
      <c r="CY11" s="19">
        <f>AA11*CS11</f>
        <v>0</v>
      </c>
      <c r="CZ11" s="13" t="str">
        <f>""</f>
        <v/>
      </c>
      <c r="DA11" s="10">
        <f>$CS$4*U11</f>
        <v>11.561570122793093</v>
      </c>
      <c r="DB11" s="5">
        <f t="shared" ref="DB11:DB35" si="23">DA11/SUM($DA$10:$DA$35)</f>
        <v>2.4533376449494802E-2</v>
      </c>
      <c r="DC11" s="77">
        <f t="shared" si="5"/>
        <v>3.7978749999999999</v>
      </c>
      <c r="DD11" s="10">
        <f>DC11*DA11</f>
        <v>43.909398130102815</v>
      </c>
      <c r="DE11" s="22">
        <f>AX11*DD11</f>
        <v>0.47941956480501086</v>
      </c>
      <c r="DF11" s="19">
        <f>DA11*BJ11</f>
        <v>0.19040460795974876</v>
      </c>
      <c r="DG11" s="13" t="str">
        <f>""</f>
        <v/>
      </c>
      <c r="DH11" s="20">
        <f>V11*$CS$3</f>
        <v>0.23094718890757232</v>
      </c>
      <c r="DI11" s="5">
        <f t="shared" ref="DI11:DI35" si="24">DH11/SUM($DH$10:$DH$35)</f>
        <v>3.688559011113049E-4</v>
      </c>
      <c r="DJ11" s="20">
        <f>CO11</f>
        <v>0.15154422810287554</v>
      </c>
      <c r="DK11" s="77">
        <v>1.4782608695652175</v>
      </c>
      <c r="DL11" s="77">
        <f>BO11</f>
        <v>0</v>
      </c>
      <c r="DM11" s="10">
        <f>DK11*DH11</f>
        <v>0.34140019229815044</v>
      </c>
      <c r="DN11" s="19">
        <f>BR11*DM11</f>
        <v>1.0008474692779655E-2</v>
      </c>
      <c r="DO11" s="19">
        <f>DL11*DJ11</f>
        <v>0</v>
      </c>
      <c r="DP11" s="13" t="str">
        <f>""</f>
        <v/>
      </c>
      <c r="DQ11" s="10">
        <f>CW11*(1/25)+CX11*4-CY11</f>
        <v>6.7279435904030391</v>
      </c>
      <c r="DR11" s="10">
        <f>DN11*6+DM11*0.1+DJ11*1-DO11*2</f>
        <v>0.2457350954893685</v>
      </c>
      <c r="DS11" s="10">
        <f>DD11*0.1+DE11*6-DF11*2</f>
        <v>6.8866479859208498</v>
      </c>
      <c r="DT11" s="33">
        <f t="shared" ref="DT11:DT35" si="25">SUM(DQ11:DS11)</f>
        <v>13.860326671813258</v>
      </c>
      <c r="DZ11" t="str">
        <v>DAL</v>
      </c>
      <c r="EA11" t="str">
        <v>Dallas Cowboys</v>
      </c>
      <c r="EB11" t="s">
        <v>348</v>
      </c>
      <c r="EC11" t="str">
        <v>Joe Milton</v>
      </c>
      <c r="ED11" s="10">
        <v>13.860326671813258</v>
      </c>
      <c r="EE11">
        <v>0.67571093388396553</v>
      </c>
      <c r="EF11">
        <v>100.62749637167941</v>
      </c>
      <c r="EG11">
        <v>0.47941956480501086</v>
      </c>
      <c r="EH11">
        <v>43.909398130102815</v>
      </c>
      <c r="EI11">
        <v>1.0008474692779655E-2</v>
      </c>
      <c r="EJ11">
        <v>0.34140019229815044</v>
      </c>
      <c r="EK11">
        <v>0</v>
      </c>
      <c r="EL11">
        <v>0.19040460795974876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4.0791799575810592E-3</v>
      </c>
      <c r="U12" s="5">
        <f t="shared" si="6"/>
        <v>1.0987338447007696E-2</v>
      </c>
      <c r="V12" s="5">
        <f t="shared" si="6"/>
        <v>2.3163446890137592E-5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1.450304286462497E-2</v>
      </c>
      <c r="CM12" s="10">
        <f t="shared" si="17"/>
        <v>1.450304286462497E-2</v>
      </c>
      <c r="CN12" s="5">
        <f t="shared" si="18"/>
        <v>3.3417185483535258E-5</v>
      </c>
      <c r="CO12" s="19">
        <f t="shared" si="19"/>
        <v>1.4068148084755776E-2</v>
      </c>
      <c r="CP12" s="65"/>
      <c r="CR12" t="str">
        <v>Will Grier</v>
      </c>
      <c r="CS12" s="10">
        <f>T12*$CS$3</f>
        <v>2.5540465569701638</v>
      </c>
      <c r="CT12" s="18">
        <f>AO12</f>
        <v>0.60354446997046274</v>
      </c>
      <c r="CU12" s="20">
        <f t="shared" si="20"/>
        <v>1.5414806755064427</v>
      </c>
      <c r="CV12" s="21">
        <f t="shared" si="21"/>
        <v>6.2527075812274369</v>
      </c>
      <c r="CW12" s="10">
        <f t="shared" si="22"/>
        <v>15.969706269575177</v>
      </c>
      <c r="CX12" s="10">
        <f>CS12*AC12</f>
        <v>0.11261848898066093</v>
      </c>
      <c r="CY12" s="19">
        <f>AA12*CS12</f>
        <v>0</v>
      </c>
      <c r="CZ12" s="13" t="str">
        <f>""</f>
        <v/>
      </c>
      <c r="DA12" s="10">
        <f>$CS$4*U12</f>
        <v>5.1778801902563201</v>
      </c>
      <c r="DB12" s="5">
        <f t="shared" si="23"/>
        <v>1.0987338447007697E-2</v>
      </c>
      <c r="DC12" s="77">
        <f t="shared" si="5"/>
        <v>3.9164785553047405</v>
      </c>
      <c r="DD12" s="10">
        <f>DC12*DA12</f>
        <v>20.279056727076107</v>
      </c>
      <c r="DE12" s="22">
        <f>AX12*DD12</f>
        <v>0.22141447992396315</v>
      </c>
      <c r="DF12" s="19">
        <f>DA12*BJ12</f>
        <v>5.8441085668807229E-2</v>
      </c>
      <c r="DG12" s="13" t="str">
        <f>""</f>
        <v/>
      </c>
      <c r="DH12" s="20">
        <f>V12*$CS$3</f>
        <v>1.450304286462497E-2</v>
      </c>
      <c r="DI12" s="5">
        <f t="shared" si="24"/>
        <v>2.3163446890137588E-5</v>
      </c>
      <c r="DJ12" s="20">
        <f>CO12</f>
        <v>1.4068148084755776E-2</v>
      </c>
      <c r="DK12" s="77">
        <v>1</v>
      </c>
      <c r="DL12" s="77">
        <f>BO12</f>
        <v>0</v>
      </c>
      <c r="DM12" s="10">
        <f>DK12*DH12</f>
        <v>1.450304286462497E-2</v>
      </c>
      <c r="DN12" s="19">
        <f>BR12*DM12</f>
        <v>4.2517063772516195E-4</v>
      </c>
      <c r="DO12" s="19">
        <f>DL12*DJ12</f>
        <v>0</v>
      </c>
      <c r="DP12" s="13" t="str">
        <f>""</f>
        <v/>
      </c>
      <c r="DQ12" s="10">
        <f>CW12*(1/25)+CX12*4-CY12</f>
        <v>1.0892622067056508</v>
      </c>
      <c r="DR12" s="10">
        <f>DN12*6+DM12*0.1+DJ12*1-DO12*2</f>
        <v>1.8069476197569247E-2</v>
      </c>
      <c r="DS12" s="10">
        <f>DD12*0.1+DE12*6-DF12*2</f>
        <v>3.2395103809137753</v>
      </c>
      <c r="DT12" s="33">
        <f t="shared" si="25"/>
        <v>4.3468420638169949</v>
      </c>
      <c r="DZ12" t="str">
        <v>DAL</v>
      </c>
      <c r="EA12" t="str">
        <v>Dallas Cowboys</v>
      </c>
      <c r="EB12" t="s">
        <v>348</v>
      </c>
      <c r="EC12" t="str">
        <v>Will Grier</v>
      </c>
      <c r="ED12" s="10">
        <v>4.3468420638169949</v>
      </c>
      <c r="EE12">
        <v>0.11261848898066093</v>
      </c>
      <c r="EF12">
        <v>15.969706269575177</v>
      </c>
      <c r="EG12">
        <v>0.22141447992396315</v>
      </c>
      <c r="EH12">
        <v>20.279056727076107</v>
      </c>
      <c r="EI12">
        <v>4.2517063772516195E-4</v>
      </c>
      <c r="EJ12">
        <v>1.450304286462497E-2</v>
      </c>
      <c r="EK12">
        <v>0</v>
      </c>
      <c r="EL12">
        <v>5.8441085668807229E-2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4.0791799575810592E-3</v>
      </c>
      <c r="U13" s="5">
        <f t="shared" si="6"/>
        <v>7.8512483660709616E-3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2.5540465569701638</v>
      </c>
      <c r="CT13" s="18">
        <f>AO13</f>
        <v>0.55531914893617018</v>
      </c>
      <c r="CU13" s="20">
        <f t="shared" si="20"/>
        <v>1.418310960360027</v>
      </c>
      <c r="CV13" s="21">
        <f t="shared" si="21"/>
        <v>6.3808510638297875</v>
      </c>
      <c r="CW13" s="10">
        <f t="shared" si="22"/>
        <v>16.296990690113876</v>
      </c>
      <c r="CX13" s="10">
        <f>CS13*AC13</f>
        <v>0.11261848898066093</v>
      </c>
      <c r="CY13" s="19">
        <f>AA13*CS13</f>
        <v>0</v>
      </c>
      <c r="CZ13" s="13" t="str">
        <f>""</f>
        <v/>
      </c>
      <c r="DA13" s="10">
        <f>$CS$4*U13</f>
        <v>3.6999700682318171</v>
      </c>
      <c r="DB13" s="5">
        <f t="shared" si="23"/>
        <v>7.8512483660709634E-3</v>
      </c>
      <c r="DC13" s="77">
        <f t="shared" si="5"/>
        <v>3.6753246753246751</v>
      </c>
      <c r="DD13" s="10">
        <f>DC13*DA13</f>
        <v>13.598591289735118</v>
      </c>
      <c r="DE13" s="22">
        <f>AX13*DD13</f>
        <v>0.14847460898391404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1.1023535835271989</v>
      </c>
      <c r="DR13" s="10">
        <f>DN13*6+DM13*0.1+DJ13*1-DO13*2</f>
        <v>0</v>
      </c>
      <c r="DS13" s="10">
        <f>DD13*0.1+DE13*6-DF13*2</f>
        <v>2.2507067828769962</v>
      </c>
      <c r="DT13" s="33">
        <f t="shared" si="25"/>
        <v>3.3530603664041951</v>
      </c>
      <c r="DZ13" t="str">
        <v>DAL</v>
      </c>
      <c r="EA13" t="str">
        <v>Dallas Cowboys</v>
      </c>
      <c r="EB13" t="s">
        <v>348</v>
      </c>
      <c r="EC13" t="str">
        <v>All Other</v>
      </c>
      <c r="ED13" s="10">
        <v>3.3530603664041951</v>
      </c>
      <c r="EE13">
        <v>0.11261848898066093</v>
      </c>
      <c r="EF13">
        <v>16.296990690113876</v>
      </c>
      <c r="EG13">
        <v>0.14847460898391404</v>
      </c>
      <c r="EH13">
        <v>13.598591289735118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4.0791799575810592E-3</v>
      </c>
      <c r="U14" s="5">
        <f t="shared" si="6"/>
        <v>1.2847497326297936E-2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2.5540465569701638</v>
      </c>
      <c r="CT14" s="18">
        <f>AO14</f>
        <v>0.5</v>
      </c>
      <c r="CU14" s="20">
        <f t="shared" si="20"/>
        <v>1.2770232784850819</v>
      </c>
      <c r="CV14" s="21">
        <f t="shared" si="21"/>
        <v>6.384615384615385</v>
      </c>
      <c r="CW14" s="10">
        <f t="shared" si="22"/>
        <v>16.306604940655664</v>
      </c>
      <c r="CX14" s="10">
        <f>CS14*AC14</f>
        <v>0.11261848898066093</v>
      </c>
      <c r="CY14" s="19">
        <f>AA14*CS14</f>
        <v>0</v>
      </c>
      <c r="CZ14" s="13" t="str">
        <f>""</f>
        <v/>
      </c>
      <c r="DA14" s="10">
        <f>$CS$4*U14</f>
        <v>6.0544964752884276</v>
      </c>
      <c r="DB14" s="5">
        <f t="shared" si="23"/>
        <v>1.2847497326297939E-2</v>
      </c>
      <c r="DC14" s="77">
        <f t="shared" si="5"/>
        <v>4.7142857142857144</v>
      </c>
      <c r="DD14" s="10">
        <f>DC14*DA14</f>
        <v>28.542626240645447</v>
      </c>
      <c r="DE14" s="22">
        <f>AX14*DD14</f>
        <v>0.31163928528779133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1.1027381535488703</v>
      </c>
      <c r="DR14" s="10">
        <f>DN14*6+DM14*0.1+DJ14*1-DO14*2</f>
        <v>0</v>
      </c>
      <c r="DS14" s="10">
        <f>DD14*0.1+DE14*6-DF14*2</f>
        <v>4.7240983357912931</v>
      </c>
      <c r="DT14" s="33">
        <f t="shared" si="25"/>
        <v>5.8268364893401632</v>
      </c>
      <c r="DZ14" t="str">
        <v>DAL</v>
      </c>
      <c r="EA14" t="str">
        <v>Dallas Cowboys</v>
      </c>
      <c r="EB14" t="s">
        <v>348</v>
      </c>
      <c r="EC14">
        <v>0</v>
      </c>
      <c r="ED14" s="10">
        <v>5.8268364893401632</v>
      </c>
      <c r="EE14">
        <v>0.11261848898066093</v>
      </c>
      <c r="EF14">
        <v>16.306604940655664</v>
      </c>
      <c r="EG14">
        <v>0.31163928528779133</v>
      </c>
      <c r="EH14">
        <v>28.542626240645447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DAL</v>
      </c>
      <c r="EA15" t="str">
        <v>Dallas Cowboys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DAL</v>
      </c>
      <c r="EA16" t="str">
        <v>Dallas Cowboys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0.45203769600915272</v>
      </c>
      <c r="H17" s="5">
        <v>0.15076499522939021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0.45194814766328828</v>
      </c>
      <c r="R17" s="5">
        <f t="shared" si="1"/>
        <v>0.1451215157778552</v>
      </c>
      <c r="S17" s="5"/>
      <c r="T17" s="5">
        <f t="shared" si="6"/>
        <v>2.4345713742180906E-5</v>
      </c>
      <c r="U17" s="5">
        <f t="shared" si="6"/>
        <v>0.38537800119305243</v>
      </c>
      <c r="V17" s="5">
        <f t="shared" si="6"/>
        <v>0.13091232411515463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3.9526916802610113</v>
      </c>
      <c r="AU17" s="13">
        <v>1.794453507340946E-2</v>
      </c>
      <c r="AV17" s="13">
        <v>6.5252854812398045E-3</v>
      </c>
      <c r="AW17" s="117">
        <v>4.5398266611638462E-3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3.998396391051704</v>
      </c>
      <c r="BI17" s="13">
        <f t="shared" si="13"/>
        <v>1.9570286718740271E-2</v>
      </c>
      <c r="BJ17" s="13">
        <f t="shared" si="14"/>
        <v>6.2782912842608623E-3</v>
      </c>
      <c r="BK17" s="13">
        <f t="shared" si="15"/>
        <v>4.8614466592798045E-3</v>
      </c>
      <c r="BL17" s="55" cm="1">
        <f t="array" ref="BL17:BQ17">_xlfn.XLOOKUP(CR17,Receiving[Player Name],Receiving[[Rep Conv %]:[Yards per Target]],{0,0,0,0,0,0})</f>
        <v>0.78048780487804881</v>
      </c>
      <c r="BM17" s="13">
        <v>6.125</v>
      </c>
      <c r="BN17" s="13">
        <v>2.4390243902439025E-2</v>
      </c>
      <c r="BO17" s="13">
        <v>6.2500000000000003E-3</v>
      </c>
      <c r="BP17" s="13">
        <v>5.1020408163265302E-3</v>
      </c>
      <c r="BQ17" s="13">
        <v>4.7804878048780486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0.78036927744324658</v>
      </c>
      <c r="CG17" s="13">
        <f>IF($CE17=1,BT17,BZ17*BM17+(1-BZ17)*BT17)</f>
        <v>6.2486712439418417</v>
      </c>
      <c r="CH17" s="13">
        <f>IF($CE17=1,BU17,CA17*BN17+(1-CA17)*BU17)</f>
        <v>2.5048286111716715E-2</v>
      </c>
      <c r="CI17" s="13">
        <f>IF($CE17=1,BV17,CB17*BO17+(1-CB17)*BV17)</f>
        <v>6.3196688206785144E-3</v>
      </c>
      <c r="CJ17" s="13">
        <f>IF($CE17=1,BW17,CC17*BP17+(1-CC17)*BW17)</f>
        <v>5.1316774158587037E-3</v>
      </c>
      <c r="CK17" s="13">
        <f>IF($CE17=1,BX17,CD17*BQ17+(1-CD17)*BX17)</f>
        <v>4.4307588951495331</v>
      </c>
      <c r="CL17" s="56">
        <f>V17*$CS$3</f>
        <v>81.966516345982683</v>
      </c>
      <c r="CM17" s="10">
        <f t="shared" si="17"/>
        <v>63.964151135454564</v>
      </c>
      <c r="CN17" s="5">
        <f t="shared" si="18"/>
        <v>0.14738299560598042</v>
      </c>
      <c r="CO17" s="19">
        <f t="shared" si="19"/>
        <v>62.04609327082364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Javonte Williams</v>
      </c>
      <c r="CS17" s="10">
        <f>T17*$CS$3</f>
        <v>1.5243281004221971E-2</v>
      </c>
      <c r="CT17" s="18">
        <f>AO17</f>
        <v>0.52941176470588236</v>
      </c>
      <c r="CU17" s="20">
        <f t="shared" si="20"/>
        <v>8.0699722963528085E-3</v>
      </c>
      <c r="CV17" s="21">
        <f t="shared" si="21"/>
        <v>4.1764705882352944</v>
      </c>
      <c r="CW17" s="10">
        <f t="shared" si="22"/>
        <v>6.3663114782338825E-2</v>
      </c>
      <c r="CX17" s="10">
        <f>CS17*AC17</f>
        <v>5.543011274262535E-3</v>
      </c>
      <c r="CY17" s="19">
        <f>AA17*CS17</f>
        <v>0</v>
      </c>
      <c r="CZ17" s="13" t="str">
        <f>""</f>
        <v/>
      </c>
      <c r="DA17" s="10">
        <f>$CS$4*U17</f>
        <v>181.61278345635409</v>
      </c>
      <c r="DB17" s="5">
        <f t="shared" si="23"/>
        <v>0.38537800119305249</v>
      </c>
      <c r="DC17" s="77">
        <f t="shared" si="5"/>
        <v>3.998396391051704</v>
      </c>
      <c r="DD17" s="10">
        <f>DC17*DA17</f>
        <v>726.15989794074085</v>
      </c>
      <c r="DE17" s="22">
        <f>AX17*DD17</f>
        <v>5.2971729672935046</v>
      </c>
      <c r="DF17" s="19">
        <f>DA17*BJ17</f>
        <v>1.1402179554843832</v>
      </c>
      <c r="DG17" s="13" t="str">
        <f>""</f>
        <v/>
      </c>
      <c r="DH17" s="20">
        <f>V17*$CS$3</f>
        <v>81.966516345982683</v>
      </c>
      <c r="DI17" s="5">
        <f t="shared" si="24"/>
        <v>0.1309123241151546</v>
      </c>
      <c r="DJ17" s="20">
        <f>CO17</f>
        <v>62.04609327082364</v>
      </c>
      <c r="DK17" s="77">
        <v>4.4307588951495331</v>
      </c>
      <c r="DL17" s="77">
        <f>BO17</f>
        <v>6.2500000000000003E-3</v>
      </c>
      <c r="DM17" s="10">
        <f>DK17*DH17</f>
        <v>363.1738714043824</v>
      </c>
      <c r="DN17" s="19">
        <f>BR17*DM17</f>
        <v>1.886256085116101</v>
      </c>
      <c r="DO17" s="19">
        <f>DL17*DJ17</f>
        <v>0.38778808294264777</v>
      </c>
      <c r="DP17" s="13" t="str">
        <f>""</f>
        <v/>
      </c>
      <c r="DQ17" s="10">
        <f>CW17*(1/25)+CX17*4-CY17</f>
        <v>2.4718569688343694E-2</v>
      </c>
      <c r="DR17" s="10">
        <f>DN17*6+DM17*0.1+DJ17*1-DO17*2</f>
        <v>108.90544075607319</v>
      </c>
      <c r="DS17" s="10">
        <f>DD17*0.1+DE17*6-DF17*2</f>
        <v>102.11859168686634</v>
      </c>
      <c r="DT17" s="33">
        <f t="shared" si="25"/>
        <v>211.04875101262786</v>
      </c>
      <c r="DZ17" t="str">
        <v>DAL</v>
      </c>
      <c r="EA17" t="str">
        <v>Dallas Cowboys</v>
      </c>
      <c r="EB17" t="s">
        <v>349</v>
      </c>
      <c r="EC17" t="str">
        <v>Javonte Williams</v>
      </c>
      <c r="ED17" s="10">
        <v>211.04875101262786</v>
      </c>
      <c r="EE17">
        <v>5.543011274262535E-3</v>
      </c>
      <c r="EF17">
        <v>6.3663114782338825E-2</v>
      </c>
      <c r="EG17">
        <v>5.2971729672935046</v>
      </c>
      <c r="EH17">
        <v>726.15989794074085</v>
      </c>
      <c r="EI17">
        <v>1.886256085116101</v>
      </c>
      <c r="EJ17">
        <v>363.1738714043824</v>
      </c>
      <c r="EK17">
        <v>0</v>
      </c>
      <c r="EL17">
        <v>1.5280060384270309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0.39365151234650853</v>
      </c>
      <c r="H18" s="5">
        <v>8.8669660372866069E-2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0.37493322024301584</v>
      </c>
      <c r="R18" s="5">
        <f t="shared" si="1"/>
        <v>8.5438992114615517E-2</v>
      </c>
      <c r="S18" s="5"/>
      <c r="T18" s="5">
        <f t="shared" si="6"/>
        <v>3.0432142177726132E-6</v>
      </c>
      <c r="U18" s="5">
        <f t="shared" si="6"/>
        <v>0.31970706317791364</v>
      </c>
      <c r="V18" s="5">
        <f t="shared" si="6"/>
        <v>7.7073457838616813E-2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4.6959287531806613</v>
      </c>
      <c r="AU18" s="13">
        <v>2.7989821882951654E-2</v>
      </c>
      <c r="AV18" s="13">
        <v>7.6335877862595417E-3</v>
      </c>
      <c r="AW18" s="13">
        <v>5.9604443240314281E-3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4.6512837538073439</v>
      </c>
      <c r="BI18" s="13">
        <f t="shared" si="13"/>
        <v>2.8187972871617655E-2</v>
      </c>
      <c r="BJ18" s="13">
        <f t="shared" si="14"/>
        <v>7.2937369565520133E-3</v>
      </c>
      <c r="BK18" s="13">
        <f t="shared" si="15"/>
        <v>6.0696941986766286E-3</v>
      </c>
      <c r="BL18" s="55" cm="1">
        <f t="array" ref="BL18:BQ18">_xlfn.XLOOKUP(CR18,Receiving[Player Name],Receiving[[Rep Conv %]:[Yards per Target]],{0,0,0,0,0,0})</f>
        <v>0.68617021276595747</v>
      </c>
      <c r="BM18" s="13">
        <v>5.8139534883720927</v>
      </c>
      <c r="BN18" s="13">
        <v>5.3191489361702126E-3</v>
      </c>
      <c r="BO18" s="13">
        <v>7.7519379844961239E-3</v>
      </c>
      <c r="BP18" s="13">
        <v>1.3333333333333333E-3</v>
      </c>
      <c r="BQ18" s="13">
        <v>3.9893617021276597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0.69545036805910465</v>
      </c>
      <c r="CG18" s="13">
        <f>IF($CE18=1,BT18,BZ18*BM18+(1-BZ18)*BT18)</f>
        <v>5.9788118587666927</v>
      </c>
      <c r="CH18" s="13">
        <f>IF($CE18=1,BU18,CA18*BN18+(1-CA18)*BU18)</f>
        <v>7.5685235495064149E-3</v>
      </c>
      <c r="CI18" s="13">
        <f>IF($CE18=1,BV18,CB18*BO18+(1-CB18)*BV18)</f>
        <v>7.4365764825030977E-3</v>
      </c>
      <c r="CJ18" s="13">
        <f>IF($CE18=1,BW18,CC18*BP18+(1-CC18)*BW18)</f>
        <v>1.6784515567798758E-3</v>
      </c>
      <c r="CK18" s="13">
        <f>IF($CE18=1,BX18,CD18*BQ18+(1-CD18)*BX18)</f>
        <v>3.7187998895021264</v>
      </c>
      <c r="CL18" s="56">
        <f>V18*$CS$3</f>
        <v>48.257052072602193</v>
      </c>
      <c r="CM18" s="10">
        <f t="shared" si="17"/>
        <v>33.560384625338571</v>
      </c>
      <c r="CN18" s="5">
        <f t="shared" si="18"/>
        <v>7.7328158538316816E-2</v>
      </c>
      <c r="CO18" s="19">
        <f t="shared" si="19"/>
        <v>32.5540278062767</v>
      </c>
      <c r="CP18" s="65"/>
      <c r="CR18" t="str">
        <v>Miles Sanders</v>
      </c>
      <c r="CS18" s="10">
        <f>T18*$CS$3</f>
        <v>1.9054101255277464E-3</v>
      </c>
      <c r="CT18" s="18">
        <f>AO18</f>
        <v>0.66666666666666674</v>
      </c>
      <c r="CU18" s="20">
        <f t="shared" si="20"/>
        <v>1.2702734170184978E-3</v>
      </c>
      <c r="CV18" s="21">
        <f t="shared" si="21"/>
        <v>6.666666666666667</v>
      </c>
      <c r="CW18" s="10">
        <f t="shared" si="22"/>
        <v>1.2702734170184976E-2</v>
      </c>
      <c r="CX18" s="10">
        <f>CS18*AC18</f>
        <v>6.9287640928281688E-4</v>
      </c>
      <c r="CY18" s="19">
        <f>AA18*CS18</f>
        <v>0</v>
      </c>
      <c r="CZ18" s="13" t="str">
        <f>""</f>
        <v/>
      </c>
      <c r="DA18" s="10">
        <f>$CS$4*U18</f>
        <v>150.66477446726688</v>
      </c>
      <c r="DB18" s="5">
        <f t="shared" si="23"/>
        <v>0.3197070631779137</v>
      </c>
      <c r="DC18" s="77">
        <f t="shared" si="5"/>
        <v>4.6512837538073439</v>
      </c>
      <c r="DD18" s="10">
        <f>DC18*DA18</f>
        <v>700.78461775064602</v>
      </c>
      <c r="DE18" s="22">
        <f>AX18*DD18</f>
        <v>5.1120660113163821</v>
      </c>
      <c r="DF18" s="19">
        <f>DA18*BJ18</f>
        <v>1.0989092335824786</v>
      </c>
      <c r="DG18" s="13" t="str">
        <f>""</f>
        <v/>
      </c>
      <c r="DH18" s="20">
        <f>V18*$CS$3</f>
        <v>48.257052072602193</v>
      </c>
      <c r="DI18" s="5">
        <f t="shared" si="24"/>
        <v>7.7073457838616799E-2</v>
      </c>
      <c r="DJ18" s="20">
        <f>CO18</f>
        <v>32.5540278062767</v>
      </c>
      <c r="DK18" s="77">
        <v>3.7187998895021264</v>
      </c>
      <c r="DL18" s="77">
        <f>BO18</f>
        <v>7.7519379844961239E-3</v>
      </c>
      <c r="DM18" s="10">
        <f>DK18*DH18</f>
        <v>179.45831991529138</v>
      </c>
      <c r="DN18" s="19">
        <f>BR18*DM18</f>
        <v>0.93207241659743922</v>
      </c>
      <c r="DO18" s="19">
        <f>DL18*DJ18</f>
        <v>0.25235680469981936</v>
      </c>
      <c r="DP18" s="13" t="str">
        <f>""</f>
        <v/>
      </c>
      <c r="DQ18" s="10">
        <f>CW18*(1/25)+CX18*4-CY18</f>
        <v>3.2796150039386667E-3</v>
      </c>
      <c r="DR18" s="10">
        <f>DN18*6+DM18*0.1+DJ18*1-DO18*2</f>
        <v>55.587580687990837</v>
      </c>
      <c r="DS18" s="10">
        <f>DD18*0.1+DE18*6-DF18*2</f>
        <v>98.553039375797937</v>
      </c>
      <c r="DT18" s="33">
        <f t="shared" si="25"/>
        <v>154.14389967879271</v>
      </c>
      <c r="DZ18" t="str">
        <v>DAL</v>
      </c>
      <c r="EA18" t="str">
        <v>Dallas Cowboys</v>
      </c>
      <c r="EB18" t="s">
        <v>349</v>
      </c>
      <c r="EC18" t="str">
        <v>Miles Sanders</v>
      </c>
      <c r="ED18" s="10">
        <v>154.14389967879271</v>
      </c>
      <c r="EE18">
        <v>6.9287640928281688E-4</v>
      </c>
      <c r="EF18">
        <v>1.2702734170184976E-2</v>
      </c>
      <c r="EG18">
        <v>5.1120660113163821</v>
      </c>
      <c r="EH18">
        <v>700.78461775064602</v>
      </c>
      <c r="EI18">
        <v>0.93207241659743922</v>
      </c>
      <c r="EJ18">
        <v>179.45831991529138</v>
      </c>
      <c r="EK18">
        <v>0</v>
      </c>
      <c r="EL18">
        <v>1.3512660382822981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3.0432142177726141E-5</v>
      </c>
      <c r="U19" s="5">
        <f t="shared" si="6"/>
        <v>6.9273246744208247E-2</v>
      </c>
      <c r="V19" s="5">
        <f t="shared" si="6"/>
        <v>2.0815542004736023E-2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2.75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2.8830808080808081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0.83333333333333337</v>
      </c>
      <c r="BM19" s="13">
        <v>5.8</v>
      </c>
      <c r="BN19" s="13">
        <v>0</v>
      </c>
      <c r="BO19" s="13">
        <v>0</v>
      </c>
      <c r="BP19" s="13">
        <v>0</v>
      </c>
      <c r="BQ19" s="13">
        <v>4.833333333333333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0.82694287184765825</v>
      </c>
      <c r="CG19" s="13">
        <f>IF($CE19=1,BT19,BZ19*BM19+(1-BZ19)*BT19)</f>
        <v>5.9687625418060195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4.479966555183946</v>
      </c>
      <c r="CL19" s="56">
        <f>V19*$CS$3</f>
        <v>13.032978182259424</v>
      </c>
      <c r="CM19" s="10">
        <f t="shared" si="17"/>
        <v>10.77752840676548</v>
      </c>
      <c r="CN19" s="5">
        <f t="shared" si="18"/>
        <v>2.4833041533747508E-2</v>
      </c>
      <c r="CO19" s="19">
        <f t="shared" si="19"/>
        <v>10.454348582521375</v>
      </c>
      <c r="CP19" s="65"/>
      <c r="CR19" t="str">
        <v>Deuce Vaughn</v>
      </c>
      <c r="CS19" s="10">
        <f>T19*$CS$3</f>
        <v>1.905410125527747E-2</v>
      </c>
      <c r="CT19" s="18">
        <f>AO19</f>
        <v>0.5</v>
      </c>
      <c r="CU19" s="20">
        <f t="shared" si="20"/>
        <v>9.5270506276387348E-3</v>
      </c>
      <c r="CV19" s="21">
        <f t="shared" si="21"/>
        <v>2</v>
      </c>
      <c r="CW19" s="10">
        <f t="shared" si="22"/>
        <v>3.8108202510554939E-2</v>
      </c>
      <c r="CX19" s="10">
        <f>CS19*AC19</f>
        <v>6.9287640928281709E-3</v>
      </c>
      <c r="CY19" s="19">
        <f>AA19*CS19</f>
        <v>0</v>
      </c>
      <c r="CZ19" s="13" t="str">
        <f>""</f>
        <v/>
      </c>
      <c r="DA19" s="10">
        <f>$CS$4*U19</f>
        <v>32.645628762738227</v>
      </c>
      <c r="DB19" s="5">
        <f t="shared" si="23"/>
        <v>6.9273246744208261E-2</v>
      </c>
      <c r="DC19" s="77">
        <f t="shared" si="5"/>
        <v>2.8830808080808081</v>
      </c>
      <c r="DD19" s="10">
        <f>DC19*DA19</f>
        <v>94.119985753581403</v>
      </c>
      <c r="DE19" s="22">
        <f>AX19*DD19</f>
        <v>0.68658410582817331</v>
      </c>
      <c r="DF19" s="19">
        <f>DA19*BJ19</f>
        <v>1.4055081103348133E-2</v>
      </c>
      <c r="DG19" s="13" t="str">
        <f>""</f>
        <v/>
      </c>
      <c r="DH19" s="20">
        <f>V19*$CS$3</f>
        <v>13.032978182259424</v>
      </c>
      <c r="DI19" s="5">
        <f t="shared" si="24"/>
        <v>2.081554200473602E-2</v>
      </c>
      <c r="DJ19" s="20">
        <f>CO19</f>
        <v>10.454348582521375</v>
      </c>
      <c r="DK19" s="77">
        <v>4.479966555183946</v>
      </c>
      <c r="DL19" s="77">
        <f>BO19</f>
        <v>0</v>
      </c>
      <c r="DM19" s="10">
        <f>DK19*DH19</f>
        <v>58.387306370964275</v>
      </c>
      <c r="DN19" s="19">
        <f>BR19*DM19</f>
        <v>0.30325257571500636</v>
      </c>
      <c r="DO19" s="19">
        <f>DL19*DJ19</f>
        <v>0</v>
      </c>
      <c r="DP19" s="13" t="str">
        <f>""</f>
        <v/>
      </c>
      <c r="DQ19" s="10">
        <f>CW19*(1/25)+CX19*4-CY19</f>
        <v>2.9239384471734881E-2</v>
      </c>
      <c r="DR19" s="10">
        <f>DN19*6+DM19*0.1+DJ19*1-DO19*2</f>
        <v>18.112594673907843</v>
      </c>
      <c r="DS19" s="10">
        <f>DD19*0.1+DE19*6-DF19*2</f>
        <v>13.503393048120484</v>
      </c>
      <c r="DT19" s="33">
        <f t="shared" si="25"/>
        <v>31.645227106500059</v>
      </c>
      <c r="DZ19" t="str">
        <v>DAL</v>
      </c>
      <c r="EA19" t="str">
        <v>Dallas Cowboys</v>
      </c>
      <c r="EB19" t="s">
        <v>349</v>
      </c>
      <c r="EC19" t="str">
        <v>Deuce Vaughn</v>
      </c>
      <c r="ED19" s="10">
        <v>31.645227106500059</v>
      </c>
      <c r="EE19">
        <v>6.9287640928281709E-3</v>
      </c>
      <c r="EF19">
        <v>3.8108202510554939E-2</v>
      </c>
      <c r="EG19">
        <v>0.68658410582817331</v>
      </c>
      <c r="EH19">
        <v>94.119985753581403</v>
      </c>
      <c r="EI19">
        <v>0.30325257571500636</v>
      </c>
      <c r="EJ19">
        <v>58.387306370964275</v>
      </c>
      <c r="EK19">
        <v>0</v>
      </c>
      <c r="EL19">
        <v>1.4055081103348133E-2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2.962061883563135E-2</v>
      </c>
      <c r="V20" s="5">
        <f t="shared" si="6"/>
        <v>1.2558127074396123E-2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4.2368421052631575</v>
      </c>
      <c r="AU20" s="13">
        <v>2.6315789473684209E-2</v>
      </c>
      <c r="AV20" s="13">
        <v>0</v>
      </c>
      <c r="AW20" s="13">
        <v>6.2111801242236021E-3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4.231445330192952</v>
      </c>
      <c r="BI20" s="13">
        <f t="shared" si="13"/>
        <v>2.6265966120119576E-2</v>
      </c>
      <c r="BJ20" s="13">
        <f t="shared" si="14"/>
        <v>5.5938037865748693E-4</v>
      </c>
      <c r="BK20" s="13">
        <f t="shared" si="15"/>
        <v>6.2072825623721703E-3</v>
      </c>
      <c r="BL20" s="55" cm="1">
        <f t="array" ref="BL20:BQ20">_xlfn.XLOOKUP(CR20,Receiving[Player Name],Receiving[[Rep Conv %]:[Yards per Target]],{0,0,0,0,0,0})</f>
        <v>0.8571428571428571</v>
      </c>
      <c r="BM20" s="13">
        <v>10.5</v>
      </c>
      <c r="BN20" s="13">
        <v>0</v>
      </c>
      <c r="BO20" s="13">
        <v>0</v>
      </c>
      <c r="BP20" s="13">
        <v>0</v>
      </c>
      <c r="BQ20" s="13">
        <v>9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0.84725795531482728</v>
      </c>
      <c r="CG20" s="13">
        <f>IF($CE20=1,BT20,BZ20*BM20+(1-BZ20)*BT20)</f>
        <v>10.179875000000001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8.2318750000000005</v>
      </c>
      <c r="CL20" s="56">
        <f>V20*$CS$3</f>
        <v>7.8628649752866071</v>
      </c>
      <c r="CM20" s="10">
        <f t="shared" si="17"/>
        <v>6.6618749018779004</v>
      </c>
      <c r="CN20" s="5">
        <f t="shared" si="18"/>
        <v>1.5349958718467786E-2</v>
      </c>
      <c r="CO20" s="19">
        <f t="shared" si="19"/>
        <v>6.462108918558978</v>
      </c>
      <c r="CP20" s="65"/>
      <c r="CR20" t="str">
        <v>Malik Davis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13.958977984692762</v>
      </c>
      <c r="DB20" s="5">
        <f t="shared" si="23"/>
        <v>2.9620618835631357E-2</v>
      </c>
      <c r="DC20" s="77">
        <f t="shared" si="5"/>
        <v>4.231445330192952</v>
      </c>
      <c r="DD20" s="10">
        <f>DC20*DA20</f>
        <v>59.066652207594409</v>
      </c>
      <c r="DE20" s="22">
        <f>AX20*DD20</f>
        <v>0.43087792954401039</v>
      </c>
      <c r="DF20" s="19">
        <f>DA20*BJ20</f>
        <v>7.8083783907489613E-3</v>
      </c>
      <c r="DG20" s="13" t="str">
        <f>""</f>
        <v/>
      </c>
      <c r="DH20" s="20">
        <f>V20*$CS$3</f>
        <v>7.8628649752866071</v>
      </c>
      <c r="DI20" s="5">
        <f t="shared" si="24"/>
        <v>1.2558127074396122E-2</v>
      </c>
      <c r="DJ20" s="20">
        <f>CO20</f>
        <v>6.462108918558978</v>
      </c>
      <c r="DK20" s="77">
        <v>8.2318750000000005</v>
      </c>
      <c r="DL20" s="77">
        <f>BO20</f>
        <v>0</v>
      </c>
      <c r="DM20" s="10">
        <f>DK20*DH20</f>
        <v>64.726121618437446</v>
      </c>
      <c r="DN20" s="19">
        <f>BR20*DM20</f>
        <v>0.33617517773683425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14.951772146823728</v>
      </c>
      <c r="DS20" s="10">
        <f>DD20*0.1+DE20*6-DF20*2</f>
        <v>8.476316041242006</v>
      </c>
      <c r="DT20" s="33">
        <f t="shared" si="25"/>
        <v>23.428088188065736</v>
      </c>
      <c r="DZ20" t="str">
        <v>DAL</v>
      </c>
      <c r="EA20" t="str">
        <v>Dallas Cowboys</v>
      </c>
      <c r="EB20" t="s">
        <v>349</v>
      </c>
      <c r="EC20" t="str">
        <v>Malik Davis</v>
      </c>
      <c r="ED20" s="10">
        <v>23.428088188065736</v>
      </c>
      <c r="EE20">
        <v>0</v>
      </c>
      <c r="EF20">
        <v>0</v>
      </c>
      <c r="EG20">
        <v>0.43087792954401039</v>
      </c>
      <c r="EH20">
        <v>59.066652207594409</v>
      </c>
      <c r="EI20">
        <v>0.33617517773683425</v>
      </c>
      <c r="EJ20">
        <v>64.726121618437446</v>
      </c>
      <c r="EK20">
        <v>0</v>
      </c>
      <c r="EL20">
        <v>7.8083783907489613E-3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1.1168929836429864E-2</v>
      </c>
      <c r="V21" s="5">
        <f t="shared" si="6"/>
        <v>6.0553207744660185E-3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3.791343195495076</v>
      </c>
      <c r="CM21" s="10">
        <f t="shared" si="17"/>
        <v>2.8151936672097149</v>
      </c>
      <c r="CN21" s="5">
        <f t="shared" si="18"/>
        <v>6.4866283460201001E-3</v>
      </c>
      <c r="CO21" s="19">
        <f t="shared" si="19"/>
        <v>2.7307760010952067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5.2634567347984822</v>
      </c>
      <c r="DB21" s="5">
        <f t="shared" si="23"/>
        <v>1.1168929836429866E-2</v>
      </c>
      <c r="DC21" s="77">
        <f t="shared" si="5"/>
        <v>3.481420313790256</v>
      </c>
      <c r="DD21" s="10">
        <f>DC21*DA21</f>
        <v>18.324305197283568</v>
      </c>
      <c r="DE21" s="22">
        <f>AX21*DD21</f>
        <v>0.1336716808663643</v>
      </c>
      <c r="DF21" s="19">
        <f>DA21*BJ21</f>
        <v>3.0424605403459433E-2</v>
      </c>
      <c r="DG21" s="13" t="str">
        <f>""</f>
        <v/>
      </c>
      <c r="DH21" s="20">
        <f>V21*$CS$3</f>
        <v>3.791343195495076</v>
      </c>
      <c r="DI21" s="5">
        <f t="shared" si="24"/>
        <v>6.0553207744660177E-3</v>
      </c>
      <c r="DJ21" s="20">
        <f>CO21</f>
        <v>2.7307760010952067</v>
      </c>
      <c r="DK21" s="77">
        <v>1.3467432950191571</v>
      </c>
      <c r="DL21" s="77">
        <f>BO21</f>
        <v>0</v>
      </c>
      <c r="DM21" s="10">
        <f>DK21*DH21</f>
        <v>5.1059660276494991</v>
      </c>
      <c r="DN21" s="19">
        <f>BR21*DM21</f>
        <v>2.6519417415153106E-2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3.4004891083510751</v>
      </c>
      <c r="DS21" s="10">
        <f>DD21*0.1+DE21*6-DF21*2</f>
        <v>2.5736113941196237</v>
      </c>
      <c r="DT21" s="33">
        <f t="shared" si="25"/>
        <v>5.9741005024706988</v>
      </c>
      <c r="DZ21" t="str">
        <v>DAL</v>
      </c>
      <c r="EA21" t="str">
        <v>Dallas Cowboys</v>
      </c>
      <c r="EB21" t="s">
        <v>349</v>
      </c>
      <c r="EC21" t="str">
        <v>All Other</v>
      </c>
      <c r="ED21" s="10">
        <v>5.9741005024706988</v>
      </c>
      <c r="EE21">
        <v>0</v>
      </c>
      <c r="EF21">
        <v>0</v>
      </c>
      <c r="EG21">
        <v>0.1336716808663643</v>
      </c>
      <c r="EH21">
        <v>18.324305197283568</v>
      </c>
      <c r="EI21">
        <v>2.6519417415153106E-2</v>
      </c>
      <c r="EJ21">
        <v>5.1059660276494991</v>
      </c>
      <c r="EK21">
        <v>0</v>
      </c>
      <c r="EL21">
        <v>3.0424605403459433E-2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DAL</v>
      </c>
      <c r="EA22" t="str">
        <v>Dallas Cowboys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DAL</v>
      </c>
      <c r="EA23" t="str">
        <v>Dallas Cowboys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2.6671648115826906E-2</v>
      </c>
      <c r="H24" s="5">
        <v>0.27966493781230628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2.5036288161789065E-2</v>
      </c>
      <c r="R24" s="5">
        <f t="shared" si="1"/>
        <v>0.27511651312184937</v>
      </c>
      <c r="S24" s="5"/>
      <c r="T24" s="5">
        <f t="shared" si="6"/>
        <v>5.7821070137679655E-5</v>
      </c>
      <c r="U24" s="5">
        <f t="shared" si="6"/>
        <v>2.1348543497675433E-2</v>
      </c>
      <c r="V24" s="5">
        <f t="shared" si="6"/>
        <v>0.24817920307813252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6.6229508196721314</v>
      </c>
      <c r="AU24" s="13">
        <v>4.9180327868852458E-2</v>
      </c>
      <c r="AV24" s="13">
        <v>0</v>
      </c>
      <c r="AW24" s="13">
        <v>7.4257425742574254E-3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6.5238891144976172</v>
      </c>
      <c r="BI24" s="13">
        <f t="shared" si="13"/>
        <v>5.0520443712997194E-2</v>
      </c>
      <c r="BJ24" s="13">
        <f t="shared" si="14"/>
        <v>9.1264667535853952E-4</v>
      </c>
      <c r="BK24" s="13">
        <f t="shared" si="15"/>
        <v>7.7942794279427935E-3</v>
      </c>
      <c r="BL24" s="55" cm="1">
        <f t="array" ref="BL24:BQ24">_xlfn.XLOOKUP(CR24,Receiving[Player Name],Receiving[[Rep Conv %]:[Yards per Target]],{0,0,0,0,0,0})</f>
        <v>0.68331143232588698</v>
      </c>
      <c r="BM24" s="13">
        <v>12.798076923076923</v>
      </c>
      <c r="BN24" s="13">
        <v>5.1248357424441525E-2</v>
      </c>
      <c r="BO24" s="13">
        <v>5.7692307692307696E-3</v>
      </c>
      <c r="BP24" s="13">
        <v>5.8602554470323061E-3</v>
      </c>
      <c r="BQ24" s="13">
        <v>8.7450722733245723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0.68087612559616351</v>
      </c>
      <c r="CG24" s="13">
        <f>IF($CE24=1,BT24,BZ24*BM24+(1-BZ24)*BT24)</f>
        <v>12.77935126863286</v>
      </c>
      <c r="CH24" s="13">
        <f>IF($CE24=1,BU24,CA24*BN24+(1-CA24)*BU24)</f>
        <v>5.1260699023647563E-2</v>
      </c>
      <c r="CI24" s="13">
        <f>IF($CE24=1,BV24,CB24*BO24+(1-CB24)*BV24)</f>
        <v>5.754105445116682E-3</v>
      </c>
      <c r="CJ24" s="13">
        <f>IF($CE24=1,BW24,CC24*BP24+(1-CC24)*BW24)</f>
        <v>5.8924217065581663E-3</v>
      </c>
      <c r="CK24" s="13">
        <f>IF($CE24=1,BX24,CD24*BQ24+(1-CD24)*BX24)</f>
        <v>8.0223197019871897</v>
      </c>
      <c r="CL24" s="56">
        <f>V24*$CS$3</f>
        <v>155.38937868021424</v>
      </c>
      <c r="CM24" s="10">
        <f t="shared" si="17"/>
        <v>105.80091811457936</v>
      </c>
      <c r="CN24" s="5">
        <f t="shared" si="18"/>
        <v>0.24378118012648164</v>
      </c>
      <c r="CO24" s="19">
        <f t="shared" si="19"/>
        <v>102.6283240994552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CeeDee Lamb</v>
      </c>
      <c r="CS24" s="10">
        <f>T24*$CS$3</f>
        <v>3.6202792385027181E-2</v>
      </c>
      <c r="CT24" s="18">
        <f>AO24</f>
        <v>0.57777777777777783</v>
      </c>
      <c r="CU24" s="20">
        <f t="shared" si="20"/>
        <v>2.0917168933571262E-2</v>
      </c>
      <c r="CV24" s="21">
        <f t="shared" si="21"/>
        <v>11.911111111111111</v>
      </c>
      <c r="CW24" s="10">
        <f t="shared" si="22"/>
        <v>0.43121548263054599</v>
      </c>
      <c r="CX24" s="10">
        <f>CS24*AC24</f>
        <v>5.3413955977908954E-3</v>
      </c>
      <c r="CY24" s="19">
        <f>AA24*CS24</f>
        <v>0</v>
      </c>
      <c r="CZ24" s="13" t="str">
        <f>""</f>
        <v/>
      </c>
      <c r="DA24" s="10">
        <f>$CS$4*U24</f>
        <v>10.060689492780996</v>
      </c>
      <c r="DB24" s="5">
        <f t="shared" si="23"/>
        <v>2.1348543497675437E-2</v>
      </c>
      <c r="DC24" s="77">
        <f t="shared" si="5"/>
        <v>6.5238891144976172</v>
      </c>
      <c r="DD24" s="10">
        <f>DC24*DA24</f>
        <v>65.634822666294497</v>
      </c>
      <c r="DE24" s="22">
        <f>AX24*DD24</f>
        <v>0.50677331492459488</v>
      </c>
      <c r="DF24" s="19">
        <f>DA24*BJ24</f>
        <v>9.1818548174011673E-3</v>
      </c>
      <c r="DG24" s="13" t="str">
        <f>""</f>
        <v/>
      </c>
      <c r="DH24" s="20">
        <f>V24*$CS$3</f>
        <v>155.38937868021424</v>
      </c>
      <c r="DI24" s="5">
        <f t="shared" si="24"/>
        <v>0.24817920307813246</v>
      </c>
      <c r="DJ24" s="20">
        <f>CO24</f>
        <v>102.6283240994552</v>
      </c>
      <c r="DK24" s="77">
        <v>8.0223197019871897</v>
      </c>
      <c r="DL24" s="77">
        <f>BO24</f>
        <v>5.7692307692307696E-3</v>
      </c>
      <c r="DM24" s="10">
        <f>DK24*DH24</f>
        <v>1246.5832740658309</v>
      </c>
      <c r="DN24" s="19">
        <f>BR24*DM24</f>
        <v>7.5811390675761787</v>
      </c>
      <c r="DO24" s="19">
        <f>DL24*DJ24</f>
        <v>0.59208648518916462</v>
      </c>
      <c r="DP24" s="13" t="str">
        <f>""</f>
        <v/>
      </c>
      <c r="DQ24" s="10">
        <f>CW24*(1/25)+CX24*4-CY24</f>
        <v>3.8614201696385422E-2</v>
      </c>
      <c r="DR24" s="10">
        <f>DN24*6+DM24*0.1+DJ24*1-DO24*2</f>
        <v>271.58931294111704</v>
      </c>
      <c r="DS24" s="10">
        <f>DD24*0.1+DE24*6-DF24*2</f>
        <v>9.5857584465422185</v>
      </c>
      <c r="DT24" s="33">
        <f t="shared" si="25"/>
        <v>281.21368558935563</v>
      </c>
      <c r="DZ24" t="str">
        <v>DAL</v>
      </c>
      <c r="EA24" t="str">
        <v>Dallas Cowboys</v>
      </c>
      <c r="EB24" t="s">
        <v>350</v>
      </c>
      <c r="EC24" t="str">
        <v>CeeDee Lamb</v>
      </c>
      <c r="ED24" s="10">
        <v>281.21368558935563</v>
      </c>
      <c r="EE24">
        <v>5.3413955977908954E-3</v>
      </c>
      <c r="EF24">
        <v>0.43121548263054599</v>
      </c>
      <c r="EG24">
        <v>0.50677331492459488</v>
      </c>
      <c r="EH24">
        <v>65.634822666294497</v>
      </c>
      <c r="EI24">
        <v>7.5811390675761787</v>
      </c>
      <c r="EJ24">
        <v>1246.5832740658309</v>
      </c>
      <c r="EK24">
        <v>0</v>
      </c>
      <c r="EL24">
        <v>0.60126834000656582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0</v>
      </c>
      <c r="H25" s="5">
        <v>0.126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5.8518267670405245E-4</v>
      </c>
      <c r="R25" s="5">
        <f t="shared" si="1"/>
        <v>0.12917949612095495</v>
      </c>
      <c r="S25" s="5"/>
      <c r="T25" s="5">
        <f t="shared" si="6"/>
        <v>2.738892795995352E-5</v>
      </c>
      <c r="U25" s="5">
        <f t="shared" si="6"/>
        <v>4.9898761936960725E-4</v>
      </c>
      <c r="V25" s="5">
        <f t="shared" si="6"/>
        <v>0.11653122539806998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0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1</v>
      </c>
      <c r="BH25" s="13">
        <f t="shared" si="12"/>
        <v>5.7609195402298852</v>
      </c>
      <c r="BI25" s="13">
        <f t="shared" si="13"/>
        <v>4.3678160919540229E-2</v>
      </c>
      <c r="BJ25" s="13">
        <f t="shared" si="14"/>
        <v>4.5977011494252873E-3</v>
      </c>
      <c r="BK25" s="13">
        <f t="shared" si="15"/>
        <v>7.5818036711891457E-3</v>
      </c>
      <c r="BL25" s="55" cm="1">
        <f t="array" ref="BL25:BQ25">_xlfn.XLOOKUP(CR25,Receiving[Player Name],Receiving[[Rep Conv %]:[Yards per Target]],{0,0,0,0,0,0})</f>
        <v>0.60833333333333328</v>
      </c>
      <c r="BM25" s="13">
        <v>12.191780821917808</v>
      </c>
      <c r="BN25" s="13">
        <v>7.4999999999999997E-2</v>
      </c>
      <c r="BO25" s="13">
        <v>0</v>
      </c>
      <c r="BP25" s="13">
        <v>1.0112359550561797E-2</v>
      </c>
      <c r="BQ25" s="13">
        <v>7.416666666666667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0.61184861142470082</v>
      </c>
      <c r="CG25" s="13">
        <f>IF($CE25=1,BT25,BZ25*BM25+(1-BZ25)*BT25)</f>
        <v>12.267362973644158</v>
      </c>
      <c r="CH25" s="13">
        <f>IF($CE25=1,BU25,CA25*BN25+(1-CA25)*BU25)</f>
        <v>7.2685519680891097E-2</v>
      </c>
      <c r="CI25" s="13">
        <f>IF($CE25=1,BV25,CB25*BO25+(1-CB25)*BV25)</f>
        <v>5.0292397660818696E-4</v>
      </c>
      <c r="CJ25" s="13">
        <f>IF($CE25=1,BW25,CC25*BP25+(1-CC25)*BW25)</f>
        <v>9.7235152415463405E-3</v>
      </c>
      <c r="CK25" s="13">
        <f>IF($CE25=1,BX25,CD25*BQ25+(1-CD25)*BX25)</f>
        <v>6.8304035087719308</v>
      </c>
      <c r="CL25" s="56">
        <f>V25*$CS$3</f>
        <v>72.962256655120981</v>
      </c>
      <c r="CM25" s="10">
        <f t="shared" si="17"/>
        <v>44.641855420848408</v>
      </c>
      <c r="CN25" s="5">
        <f t="shared" si="18"/>
        <v>0.10286152891172824</v>
      </c>
      <c r="CO25" s="19">
        <f t="shared" si="19"/>
        <v>43.303204624086511</v>
      </c>
      <c r="CP25" s="65"/>
      <c r="CR25" t="str">
        <v>Jalen Tolbert</v>
      </c>
      <c r="CS25" s="10">
        <f>T25*$CS$3</f>
        <v>1.7148691129749719E-2</v>
      </c>
      <c r="CT25" s="18">
        <f>AO25</f>
        <v>0.4</v>
      </c>
      <c r="CU25" s="20">
        <f t="shared" si="20"/>
        <v>6.8594764518998879E-3</v>
      </c>
      <c r="CV25" s="21">
        <f t="shared" si="21"/>
        <v>5.9</v>
      </c>
      <c r="CW25" s="10">
        <f t="shared" si="22"/>
        <v>0.10117727766552334</v>
      </c>
      <c r="CX25" s="10">
        <f>CS25*AC25</f>
        <v>2.5301347568483191E-3</v>
      </c>
      <c r="CY25" s="19">
        <f>AA25*CS25</f>
        <v>0</v>
      </c>
      <c r="CZ25" s="13" t="str">
        <f>""</f>
        <v/>
      </c>
      <c r="DA25" s="10">
        <f>$CS$4*U25</f>
        <v>0.23515231845986301</v>
      </c>
      <c r="DB25" s="5">
        <f t="shared" si="23"/>
        <v>4.9898761936960736E-4</v>
      </c>
      <c r="DC25" s="77">
        <f t="shared" si="5"/>
        <v>5.7609195402298852</v>
      </c>
      <c r="DD25" s="10">
        <f>DC25*DA25</f>
        <v>1.3546935863457856</v>
      </c>
      <c r="DE25" s="22">
        <f>AX25*DD25</f>
        <v>1.0459730545018935E-2</v>
      </c>
      <c r="DF25" s="19">
        <f>DA25*BJ25</f>
        <v>1.0811600848729334E-3</v>
      </c>
      <c r="DG25" s="13" t="str">
        <f>""</f>
        <v/>
      </c>
      <c r="DH25" s="20">
        <f>V25*$CS$3</f>
        <v>72.962256655120981</v>
      </c>
      <c r="DI25" s="5">
        <f t="shared" si="24"/>
        <v>0.11653122539806997</v>
      </c>
      <c r="DJ25" s="20">
        <f>CO25</f>
        <v>43.303204624086511</v>
      </c>
      <c r="DK25" s="77">
        <v>6.8304035087719308</v>
      </c>
      <c r="DL25" s="77">
        <f>BO25</f>
        <v>0</v>
      </c>
      <c r="DM25" s="10">
        <f>DK25*DH25</f>
        <v>498.3616538650565</v>
      </c>
      <c r="DN25" s="19">
        <f>BR25*DM25</f>
        <v>3.0308035431724689</v>
      </c>
      <c r="DO25" s="19">
        <f>DL25*DJ25</f>
        <v>0</v>
      </c>
      <c r="DP25" s="13" t="str">
        <f>""</f>
        <v/>
      </c>
      <c r="DQ25" s="10">
        <f>CW25*(1/25)+CX25*4-CY25</f>
        <v>1.416763013401421E-2</v>
      </c>
      <c r="DR25" s="10">
        <f>DN25*6+DM25*0.1+DJ25*1-DO25*2</f>
        <v>111.32419126962697</v>
      </c>
      <c r="DS25" s="10">
        <f>DD25*0.1+DE25*6-DF25*2</f>
        <v>0.19606542173494629</v>
      </c>
      <c r="DT25" s="33">
        <f t="shared" si="25"/>
        <v>111.53442432149592</v>
      </c>
      <c r="DZ25" t="str">
        <v>DAL</v>
      </c>
      <c r="EA25" t="str">
        <v>Dallas Cowboys</v>
      </c>
      <c r="EB25" t="s">
        <v>350</v>
      </c>
      <c r="EC25" t="str">
        <v>Jalen Tolbert</v>
      </c>
      <c r="ED25" s="10">
        <v>111.53442432149592</v>
      </c>
      <c r="EE25">
        <v>2.5301347568483191E-3</v>
      </c>
      <c r="EF25">
        <v>0.10117727766552334</v>
      </c>
      <c r="EG25">
        <v>1.0459730545018935E-2</v>
      </c>
      <c r="EH25">
        <v>1.3546935863457856</v>
      </c>
      <c r="EI25">
        <v>3.0308035431724689</v>
      </c>
      <c r="EJ25">
        <v>498.3616538650565</v>
      </c>
      <c r="EK25">
        <v>0</v>
      </c>
      <c r="EL25">
        <v>1.0811600848729334E-3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2.6881720430107527E-2</v>
      </c>
      <c r="H26" s="5">
        <v>8.4000000000000005E-2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2.4667075518590629E-2</v>
      </c>
      <c r="R26" s="5">
        <f t="shared" si="1"/>
        <v>8.611253854614985E-2</v>
      </c>
      <c r="S26" s="5"/>
      <c r="T26" s="5">
        <f t="shared" si="6"/>
        <v>2.738892795995352E-5</v>
      </c>
      <c r="U26" s="5">
        <f t="shared" si="6"/>
        <v>2.1033714393525586E-2</v>
      </c>
      <c r="V26" s="5">
        <f t="shared" si="6"/>
        <v>7.7681055742201299E-2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7.3</v>
      </c>
      <c r="AU26" s="13">
        <v>3.3333333333333333E-2</v>
      </c>
      <c r="AV26" s="13">
        <v>0</v>
      </c>
      <c r="AW26" s="13">
        <v>4.5662100456621002E-3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7.1697159090909093</v>
      </c>
      <c r="BI26" s="13">
        <f t="shared" si="13"/>
        <v>3.3409090909090909E-2</v>
      </c>
      <c r="BJ26" s="13">
        <f t="shared" si="14"/>
        <v>2.8409090909090902E-4</v>
      </c>
      <c r="BK26" s="13">
        <f t="shared" si="15"/>
        <v>4.6780400121996324E-3</v>
      </c>
      <c r="BL26" s="55" cm="1">
        <f t="array" ref="BL26:BQ26">_xlfn.XLOOKUP(CR26,Receiving[Player Name],Receiving[[Rep Conv %]:[Yards per Target]],{0,0,0,0,0,0})</f>
        <v>0.61643835616438358</v>
      </c>
      <c r="BM26" s="13">
        <v>12.533333333333333</v>
      </c>
      <c r="BN26" s="13">
        <v>6.8493150684931503E-2</v>
      </c>
      <c r="BO26" s="13">
        <v>2.2222222222222223E-2</v>
      </c>
      <c r="BP26" s="13">
        <v>8.8652482269503553E-3</v>
      </c>
      <c r="BQ26" s="13">
        <v>7.7260273972602738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0.61735665339927825</v>
      </c>
      <c r="CG26" s="13">
        <f>IF($CE26=1,BT26,BZ26*BM26+(1-BZ26)*BT26)</f>
        <v>12.523282773564462</v>
      </c>
      <c r="CH26" s="13">
        <f>IF($CE26=1,BU26,CA26*BN26+(1-CA26)*BU26)</f>
        <v>6.6252963497143269E-2</v>
      </c>
      <c r="CI26" s="13">
        <f>IF($CE26=1,BV26,CB26*BO26+(1-CB26)*BV26)</f>
        <v>2.0469483568075118E-2</v>
      </c>
      <c r="CJ26" s="13">
        <f>IF($CE26=1,BW26,CC26*BP26+(1-CC26)*BW26)</f>
        <v>8.5712901769449627E-3</v>
      </c>
      <c r="CK26" s="13">
        <f>IF($CE26=1,BX26,CD26*BQ26+(1-CD26)*BX26)</f>
        <v>7.1132657554035132</v>
      </c>
      <c r="CL26" s="56">
        <f>V26*$CS$3</f>
        <v>48.637479842352384</v>
      </c>
      <c r="CM26" s="10">
        <f t="shared" si="17"/>
        <v>30.026671785249523</v>
      </c>
      <c r="CN26" s="5">
        <f t="shared" si="18"/>
        <v>6.9185954276421074E-2</v>
      </c>
      <c r="CO26" s="19">
        <f t="shared" si="19"/>
        <v>29.126278472057155</v>
      </c>
      <c r="CP26" s="65"/>
      <c r="CR26" t="str">
        <v>KaVontae Turpin</v>
      </c>
      <c r="CS26" s="10">
        <f>T26*$CS$3</f>
        <v>1.7148691129749719E-2</v>
      </c>
      <c r="CT26" s="18">
        <f>AO26</f>
        <v>0.45833333333333337</v>
      </c>
      <c r="CU26" s="20">
        <f t="shared" si="20"/>
        <v>7.8598167678019543E-3</v>
      </c>
      <c r="CV26" s="21">
        <f t="shared" si="21"/>
        <v>10.541666666666668</v>
      </c>
      <c r="CW26" s="10">
        <f t="shared" si="22"/>
        <v>0.18077578565944497</v>
      </c>
      <c r="CX26" s="10">
        <f>CS26*AC26</f>
        <v>2.5301347568483191E-3</v>
      </c>
      <c r="CY26" s="19">
        <f>AA26*CS26</f>
        <v>0</v>
      </c>
      <c r="CZ26" s="13" t="str">
        <f>""</f>
        <v/>
      </c>
      <c r="DA26" s="10">
        <f>$CS$4*U26</f>
        <v>9.9123234995465204</v>
      </c>
      <c r="DB26" s="5">
        <f t="shared" si="23"/>
        <v>2.1033714393525589E-2</v>
      </c>
      <c r="DC26" s="77">
        <f t="shared" si="5"/>
        <v>7.1697159090909093</v>
      </c>
      <c r="DD26" s="10">
        <f>DC26*DA26</f>
        <v>71.068543490754365</v>
      </c>
      <c r="DE26" s="22">
        <f>AX26*DD26</f>
        <v>0.54872764042931543</v>
      </c>
      <c r="DF26" s="19">
        <f>DA26*BJ26</f>
        <v>2.8160009941893519E-3</v>
      </c>
      <c r="DG26" s="13" t="str">
        <f>""</f>
        <v/>
      </c>
      <c r="DH26" s="20">
        <f>V26*$CS$3</f>
        <v>48.637479842352384</v>
      </c>
      <c r="DI26" s="5">
        <f t="shared" si="24"/>
        <v>7.7681055742201285E-2</v>
      </c>
      <c r="DJ26" s="20">
        <f>CO26</f>
        <v>29.126278472057155</v>
      </c>
      <c r="DK26" s="77">
        <v>7.1132657554035132</v>
      </c>
      <c r="DL26" s="77">
        <f>BO26</f>
        <v>2.2222222222222223E-2</v>
      </c>
      <c r="DM26" s="10">
        <f>DK26*DH26</f>
        <v>345.97131979173389</v>
      </c>
      <c r="DN26" s="19">
        <f>BR26*DM26</f>
        <v>2.1040364838037244</v>
      </c>
      <c r="DO26" s="19">
        <f>DL26*DJ26</f>
        <v>0.64725063271238126</v>
      </c>
      <c r="DP26" s="13" t="str">
        <f>""</f>
        <v/>
      </c>
      <c r="DQ26" s="10">
        <f>CW26*(1/25)+CX26*4-CY26</f>
        <v>1.7351570453771076E-2</v>
      </c>
      <c r="DR26" s="10">
        <f>DN26*6+DM26*0.1+DJ26*1-DO26*2</f>
        <v>75.053128088628128</v>
      </c>
      <c r="DS26" s="10">
        <f>DD26*0.1+DE26*6-DF26*2</f>
        <v>10.393588189662951</v>
      </c>
      <c r="DT26" s="33">
        <f t="shared" si="25"/>
        <v>85.464067848744847</v>
      </c>
      <c r="DZ26" t="str">
        <v>DAL</v>
      </c>
      <c r="EA26" t="str">
        <v>Dallas Cowboys</v>
      </c>
      <c r="EB26" t="s">
        <v>350</v>
      </c>
      <c r="EC26" t="str">
        <v>KaVontae Turpin</v>
      </c>
      <c r="ED26" s="10">
        <v>85.464067848744847</v>
      </c>
      <c r="EE26">
        <v>2.5301347568483191E-3</v>
      </c>
      <c r="EF26">
        <v>0.18077578565944497</v>
      </c>
      <c r="EG26">
        <v>0.54872764042931543</v>
      </c>
      <c r="EH26">
        <v>71.068543490754365</v>
      </c>
      <c r="EI26">
        <v>2.1040364838037244</v>
      </c>
      <c r="EJ26">
        <v>345.97131979173389</v>
      </c>
      <c r="EK26">
        <v>0</v>
      </c>
      <c r="EL26">
        <v>0.65006663370657058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2.2824106633294607E-4</v>
      </c>
      <c r="U27" s="5">
        <f t="shared" si="6"/>
        <v>3.4642358861981929E-3</v>
      </c>
      <c r="V27" s="5">
        <f t="shared" si="6"/>
        <v>5.4261822055577939E-2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0.7142857142857143</v>
      </c>
      <c r="BM27" s="13">
        <v>10.199999999999999</v>
      </c>
      <c r="BN27" s="13">
        <v>0</v>
      </c>
      <c r="BO27" s="13">
        <v>0.1</v>
      </c>
      <c r="BP27" s="13">
        <v>0</v>
      </c>
      <c r="BQ27" s="13">
        <v>7.2857142857142856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0.70396276970808069</v>
      </c>
      <c r="CG27" s="13">
        <f>IF($CE27=1,BT27,BZ27*BM27+(1-BZ27)*BT27)</f>
        <v>10.40281098546042</v>
      </c>
      <c r="CH27" s="13">
        <f>IF($CE27=1,BU27,CA27*BN27+(1-CA27)*BU27)</f>
        <v>4.4422507403751223E-3</v>
      </c>
      <c r="CI27" s="13">
        <f>IF($CE27=1,BV27,CB27*BO27+(1-CB27)*BV27)</f>
        <v>9.0678513731825533E-2</v>
      </c>
      <c r="CJ27" s="13">
        <f>IF($CE27=1,BW27,CC27*BP27+(1-CC27)*BW27)</f>
        <v>5.9451461184801548E-4</v>
      </c>
      <c r="CK27" s="13">
        <f>IF($CE27=1,BX27,CD27*BQ27+(1-CD27)*BX27)</f>
        <v>6.7207939072236327</v>
      </c>
      <c r="CL27" s="56">
        <f>V27*$CS$3</f>
        <v>33.974284350563032</v>
      </c>
      <c r="CM27" s="10">
        <f t="shared" si="17"/>
        <v>23.916631310272255</v>
      </c>
      <c r="CN27" s="5">
        <f t="shared" si="18"/>
        <v>5.5107504824806426E-2</v>
      </c>
      <c r="CO27" s="19">
        <f t="shared" si="19"/>
        <v>23.199456424561646</v>
      </c>
      <c r="CP27" s="65"/>
      <c r="CR27" t="str">
        <v>Ryan Flournoy</v>
      </c>
      <c r="CS27" s="10">
        <f>T27*$CS$3</f>
        <v>0.14290575941458103</v>
      </c>
      <c r="CT27" s="18">
        <f>AO27</f>
        <v>0.58823529411764708</v>
      </c>
      <c r="CU27" s="20">
        <f t="shared" si="20"/>
        <v>8.4062211420341787E-2</v>
      </c>
      <c r="CV27" s="21">
        <f t="shared" si="21"/>
        <v>7.2352941176470598</v>
      </c>
      <c r="CW27" s="10">
        <f t="shared" si="22"/>
        <v>1.033965200470204</v>
      </c>
      <c r="CX27" s="10">
        <f>CS27*AC27</f>
        <v>2.1084456307069333E-2</v>
      </c>
      <c r="CY27" s="19">
        <f>AA27*CS27</f>
        <v>0</v>
      </c>
      <c r="CZ27" s="13" t="str">
        <f>""</f>
        <v/>
      </c>
      <c r="DA27" s="10">
        <f>$CS$4*U27</f>
        <v>1.6325517281581294</v>
      </c>
      <c r="DB27" s="5">
        <f t="shared" si="23"/>
        <v>3.4642358861981938E-3</v>
      </c>
      <c r="DC27" s="77">
        <f t="shared" si="5"/>
        <v>5.8245033112582787</v>
      </c>
      <c r="DD27" s="10">
        <f>DC27*DA27</f>
        <v>9.5088029464574504</v>
      </c>
      <c r="DE27" s="22">
        <f>AX27*DD27</f>
        <v>7.341845981120633E-2</v>
      </c>
      <c r="DF27" s="19">
        <f>DA27*BJ27</f>
        <v>1.0811600848729336E-2</v>
      </c>
      <c r="DG27" s="13" t="str">
        <f>""</f>
        <v/>
      </c>
      <c r="DH27" s="20">
        <f>V27*$CS$3</f>
        <v>33.974284350563032</v>
      </c>
      <c r="DI27" s="5">
        <f t="shared" si="24"/>
        <v>5.4261822055577932E-2</v>
      </c>
      <c r="DJ27" s="20">
        <f>CO27</f>
        <v>23.199456424561646</v>
      </c>
      <c r="DK27" s="77">
        <v>6.7207939072236327</v>
      </c>
      <c r="DL27" s="77">
        <f>BO27</f>
        <v>0.1</v>
      </c>
      <c r="DM27" s="10">
        <f>DK27*DH27</f>
        <v>228.33416326554723</v>
      </c>
      <c r="DN27" s="19">
        <f>BR27*DM27</f>
        <v>1.3886220693053704</v>
      </c>
      <c r="DO27" s="19">
        <f>DL27*DJ27</f>
        <v>2.3199456424561649</v>
      </c>
      <c r="DP27" s="13" t="str">
        <f>""</f>
        <v/>
      </c>
      <c r="DQ27" s="10">
        <f>CW27*(1/25)+CX27*4-CY27</f>
        <v>0.12569643324708549</v>
      </c>
      <c r="DR27" s="10">
        <f>DN27*6+DM27*0.1+DJ27*1-DO27*2</f>
        <v>49.724713882036262</v>
      </c>
      <c r="DS27" s="10">
        <f>DD27*0.1+DE27*6-DF27*2</f>
        <v>1.3697678518155243</v>
      </c>
      <c r="DT27" s="33">
        <f t="shared" si="25"/>
        <v>51.220178167098872</v>
      </c>
      <c r="DZ27" t="str">
        <v>DAL</v>
      </c>
      <c r="EA27" t="str">
        <v>Dallas Cowboys</v>
      </c>
      <c r="EB27" t="s">
        <v>350</v>
      </c>
      <c r="EC27" t="str">
        <v>Ryan Flournoy</v>
      </c>
      <c r="ED27" s="10">
        <v>51.220178167098872</v>
      </c>
      <c r="EE27">
        <v>2.1084456307069333E-2</v>
      </c>
      <c r="EF27">
        <v>1.033965200470204</v>
      </c>
      <c r="EG27">
        <v>7.341845981120633E-2</v>
      </c>
      <c r="EH27">
        <v>9.5088029464574504</v>
      </c>
      <c r="EI27">
        <v>1.3886220693053704</v>
      </c>
      <c r="EJ27">
        <v>228.33416326554723</v>
      </c>
      <c r="EK27">
        <v>0</v>
      </c>
      <c r="EL27">
        <v>2.3307572433048942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6.634355083027401E-5</v>
      </c>
      <c r="U28" s="5">
        <f t="shared" si="6"/>
        <v>1.2306438396784149E-3</v>
      </c>
      <c r="V28" s="5">
        <f t="shared" si="6"/>
        <v>1.6840406091075254E-2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10.544075437259115</v>
      </c>
      <c r="CM28" s="10">
        <f t="shared" si="17"/>
        <v>6.0754056941885226</v>
      </c>
      <c r="CN28" s="5">
        <f t="shared" si="18"/>
        <v>1.3998645723210726E-2</v>
      </c>
      <c r="CO28" s="19">
        <f t="shared" si="19"/>
        <v>5.8932258408534155</v>
      </c>
      <c r="CP28" s="65"/>
      <c r="CR28" t="str">
        <v>All Other</v>
      </c>
      <c r="CS28" s="10">
        <f>T28*$CS$3</f>
        <v>4.1538867943378611E-2</v>
      </c>
      <c r="CT28" s="18">
        <f>AO28</f>
        <v>0.375</v>
      </c>
      <c r="CU28" s="20">
        <f t="shared" si="20"/>
        <v>1.557707547876698E-2</v>
      </c>
      <c r="CV28" s="21">
        <f t="shared" si="21"/>
        <v>9.75</v>
      </c>
      <c r="CW28" s="10">
        <f t="shared" si="22"/>
        <v>0.40500396244794146</v>
      </c>
      <c r="CX28" s="10">
        <f>CS28*AC28</f>
        <v>6.128685434268975E-3</v>
      </c>
      <c r="CY28" s="19">
        <f>AA28*CS28</f>
        <v>0</v>
      </c>
      <c r="CZ28" s="13" t="str">
        <f>""</f>
        <v/>
      </c>
      <c r="DA28" s="10">
        <f>$CS$4*U28</f>
        <v>0.57995176807056781</v>
      </c>
      <c r="DB28" s="5">
        <f t="shared" si="23"/>
        <v>1.2306438396784154E-3</v>
      </c>
      <c r="DC28" s="77">
        <f t="shared" si="5"/>
        <v>6.1091954022988508</v>
      </c>
      <c r="DD28" s="10">
        <f>DC28*DA28</f>
        <v>3.5430386750518021</v>
      </c>
      <c r="DE28" s="22">
        <f>AX28*DD28</f>
        <v>2.7356171332875403E-2</v>
      </c>
      <c r="DF28" s="19">
        <f>DA28*BJ28</f>
        <v>3.3330561383365966E-3</v>
      </c>
      <c r="DG28" s="13" t="str">
        <f>""</f>
        <v/>
      </c>
      <c r="DH28" s="20">
        <f>V28*$CS$3</f>
        <v>10.544075437259115</v>
      </c>
      <c r="DI28" s="5">
        <f t="shared" si="24"/>
        <v>1.684040609107525E-2</v>
      </c>
      <c r="DJ28" s="20">
        <f>CO28</f>
        <v>5.8932258408534155</v>
      </c>
      <c r="DK28" s="77">
        <v>1.7355343771272975</v>
      </c>
      <c r="DL28" s="77">
        <f>BO28</f>
        <v>0</v>
      </c>
      <c r="DM28" s="10">
        <f>DK28*DH28</f>
        <v>18.299605396386735</v>
      </c>
      <c r="DN28" s="19">
        <f>BR28*DM28</f>
        <v>0.11128967978151218</v>
      </c>
      <c r="DO28" s="19">
        <f>DL28*DJ28</f>
        <v>0</v>
      </c>
      <c r="DP28" s="13" t="str">
        <f>""</f>
        <v/>
      </c>
      <c r="DQ28" s="10">
        <f>CW28*(1/25)+CX28*4-CY28</f>
        <v>4.0714900234993558E-2</v>
      </c>
      <c r="DR28" s="10">
        <f>DN28*6+DM28*0.1+DJ28*1-DO28*2</f>
        <v>8.3909244591811625</v>
      </c>
      <c r="DS28" s="10">
        <f>DD28*0.1+DE28*6-DF28*2</f>
        <v>0.51177478322575942</v>
      </c>
      <c r="DT28" s="33">
        <f t="shared" si="25"/>
        <v>8.9434141426419149</v>
      </c>
      <c r="DZ28" t="str">
        <v>DAL</v>
      </c>
      <c r="EA28" t="str">
        <v>Dallas Cowboys</v>
      </c>
      <c r="EB28" t="s">
        <v>350</v>
      </c>
      <c r="EC28" t="str">
        <v>All Other</v>
      </c>
      <c r="ED28" s="10">
        <v>8.9434141426419149</v>
      </c>
      <c r="EE28">
        <v>6.128685434268975E-3</v>
      </c>
      <c r="EF28">
        <v>0.40500396244794146</v>
      </c>
      <c r="EG28">
        <v>2.7356171332875403E-2</v>
      </c>
      <c r="EH28">
        <v>3.5430386750518021</v>
      </c>
      <c r="EI28">
        <v>0.11128967978151218</v>
      </c>
      <c r="EJ28">
        <v>18.299605396386735</v>
      </c>
      <c r="EK28">
        <v>0</v>
      </c>
      <c r="EL28">
        <v>3.3330561383365966E-3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DAL</v>
      </c>
      <c r="EA29" t="str">
        <v>Dallas Cowboys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DAL</v>
      </c>
      <c r="EA30" t="str">
        <v>Dallas Cowboys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0.18115384615384617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0.17717552196021571</v>
      </c>
      <c r="S31" s="5"/>
      <c r="T31" s="5">
        <f t="shared" si="6"/>
        <v>6.0864284355452264E-6</v>
      </c>
      <c r="U31" s="5">
        <f t="shared" si="6"/>
        <v>2.3515508499027469E-4</v>
      </c>
      <c r="V31" s="5">
        <f t="shared" si="6"/>
        <v>0.15982784655882717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0.71748878923766812</v>
      </c>
      <c r="BM31" s="13">
        <v>9.7249999999999996</v>
      </c>
      <c r="BN31" s="13">
        <v>4.4843049327354258E-2</v>
      </c>
      <c r="BO31" s="13">
        <v>1.2500000000000001E-2</v>
      </c>
      <c r="BP31" s="13">
        <v>6.4267352185089976E-3</v>
      </c>
      <c r="BQ31" s="13">
        <v>6.9775784753363226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0.71531316300207337</v>
      </c>
      <c r="CG31" s="13">
        <f>IF($CE31=1,BT31,BZ31*BM31+(1-BZ31)*BT31)</f>
        <v>9.8194524269500114</v>
      </c>
      <c r="CH31" s="13">
        <f>IF($CE31=1,BU31,CA31*BN31+(1-CA31)*BU31)</f>
        <v>4.5399066975263996E-2</v>
      </c>
      <c r="CI31" s="13">
        <f>IF($CE31=1,BV31,CB31*BO31+(1-CB31)*BV31)</f>
        <v>1.1938239555662885E-2</v>
      </c>
      <c r="CJ31" s="13">
        <f>IF($CE31=1,BW31,CC31*BP31+(1-CC31)*BW31)</f>
        <v>6.4630635639132327E-3</v>
      </c>
      <c r="CK31" s="13">
        <f>IF($CE31=1,BX31,CD31*BQ31+(1-CD31)*BX31)</f>
        <v>6.4235540255327077</v>
      </c>
      <c r="CL31" s="56">
        <f>V31*$CS$3</f>
        <v>100.07103522189153</v>
      </c>
      <c r="CM31" s="10">
        <f t="shared" si="17"/>
        <v>71.582128729463122</v>
      </c>
      <c r="CN31" s="5">
        <f t="shared" si="18"/>
        <v>0.16493595829419921</v>
      </c>
      <c r="CO31" s="19">
        <f t="shared" si="19"/>
        <v>69.435634755270968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Jake Ferguson</v>
      </c>
      <c r="CS31" s="10">
        <f>T31*$CS$3</f>
        <v>3.8108202510554927E-3</v>
      </c>
      <c r="CT31" s="18">
        <f>AO31</f>
        <v>0.52631578947368418</v>
      </c>
      <c r="CU31" s="20">
        <f t="shared" si="20"/>
        <v>2.0056948689765749E-3</v>
      </c>
      <c r="CV31" s="21">
        <f t="shared" si="21"/>
        <v>7.1578947368421053</v>
      </c>
      <c r="CW31" s="10">
        <f t="shared" si="22"/>
        <v>2.7277450218081423E-2</v>
      </c>
      <c r="CX31" s="10">
        <f>CS31*AC31</f>
        <v>1.7321910232070422E-4</v>
      </c>
      <c r="CY31" s="19">
        <f>AA31*CS31</f>
        <v>0</v>
      </c>
      <c r="CZ31" s="13" t="str">
        <f>""</f>
        <v/>
      </c>
      <c r="DA31" s="10">
        <f>$CS$4*U31</f>
        <v>0.11081890869947567</v>
      </c>
      <c r="DB31" s="5">
        <f t="shared" si="23"/>
        <v>2.3515508499027474E-4</v>
      </c>
      <c r="DC31" s="77">
        <f t="shared" si="5"/>
        <v>4.3609756097560979</v>
      </c>
      <c r="DD31" s="10">
        <f>DC31*DA31</f>
        <v>0.48327855793820124</v>
      </c>
      <c r="DE31" s="22">
        <f>AX31*DD31</f>
        <v>1.0535930646993961E-2</v>
      </c>
      <c r="DF31" s="19">
        <f>DA31*BJ31</f>
        <v>1.0811600848729334E-3</v>
      </c>
      <c r="DG31" s="13" t="str">
        <f>""</f>
        <v/>
      </c>
      <c r="DH31" s="20">
        <f>V31*$CS$3</f>
        <v>100.07103522189153</v>
      </c>
      <c r="DI31" s="5">
        <f t="shared" si="24"/>
        <v>0.15982784655882715</v>
      </c>
      <c r="DJ31" s="20">
        <f>CO31</f>
        <v>69.435634755270968</v>
      </c>
      <c r="DK31" s="77">
        <v>6.4235540255327077</v>
      </c>
      <c r="DL31" s="77">
        <f>BO31</f>
        <v>1.2500000000000001E-2</v>
      </c>
      <c r="DM31" s="10">
        <f>DK31*DH31</f>
        <v>642.81170113880671</v>
      </c>
      <c r="DN31" s="19">
        <f>BR31*DM31</f>
        <v>4.6541326234616678</v>
      </c>
      <c r="DO31" s="19">
        <f>DL31*DJ31</f>
        <v>0.86794543444088712</v>
      </c>
      <c r="DP31" s="13" t="str">
        <f>""</f>
        <v/>
      </c>
      <c r="DQ31" s="10">
        <f>CW31*(1/25)+CX31*4-CY31</f>
        <v>1.7839744180060738E-3</v>
      </c>
      <c r="DR31" s="10">
        <f>DN31*6+DM31*0.1+DJ31*1-DO31*2</f>
        <v>159.90570974103989</v>
      </c>
      <c r="DS31" s="10">
        <f>DD31*0.1+DE31*6-DF31*2</f>
        <v>0.10938111950603803</v>
      </c>
      <c r="DT31" s="33">
        <f t="shared" si="25"/>
        <v>160.01687483496391</v>
      </c>
      <c r="DZ31" t="str">
        <v>DAL</v>
      </c>
      <c r="EA31" t="str">
        <v>Dallas Cowboys</v>
      </c>
      <c r="EB31" t="s">
        <v>351</v>
      </c>
      <c r="EC31" t="str">
        <v>Jake Ferguson</v>
      </c>
      <c r="ED31" s="10">
        <v>160.01687483496391</v>
      </c>
      <c r="EE31">
        <v>1.7321910232070422E-4</v>
      </c>
      <c r="EF31">
        <v>2.7277450218081423E-2</v>
      </c>
      <c r="EG31">
        <v>1.0535930646993961E-2</v>
      </c>
      <c r="EH31">
        <v>0.48327855793820124</v>
      </c>
      <c r="EI31">
        <v>4.6541326234616678</v>
      </c>
      <c r="EJ31">
        <v>642.81170113880671</v>
      </c>
      <c r="EK31">
        <v>0</v>
      </c>
      <c r="EL31">
        <v>0.86902659452576003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3.0432142177726141E-5</v>
      </c>
      <c r="U32" s="5">
        <f t="shared" si="6"/>
        <v>4.2442625095805679E-4</v>
      </c>
      <c r="V32" s="5">
        <f t="shared" si="6"/>
        <v>4.6826934690016031E-2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0.69230769230769229</v>
      </c>
      <c r="BM32" s="13">
        <v>8.6944444444444446</v>
      </c>
      <c r="BN32" s="13">
        <v>5.7692307692307696E-2</v>
      </c>
      <c r="BO32" s="13">
        <v>0</v>
      </c>
      <c r="BP32" s="13">
        <v>9.5846645367412137E-3</v>
      </c>
      <c r="BQ32" s="13">
        <v>6.0192307692307692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0.69406754307234741</v>
      </c>
      <c r="CG32" s="13">
        <f>IF($CE32=1,BT32,BZ32*BM32+(1-BZ32)*BT32)</f>
        <v>8.8273847889139549</v>
      </c>
      <c r="CH32" s="13">
        <f>IF($CE32=1,BU32,CA32*BN32+(1-CA32)*BU32)</f>
        <v>5.7116396529574294E-2</v>
      </c>
      <c r="CI32" s="13">
        <f>IF($CE32=1,BV32,CB32*BO32+(1-CB32)*BV32)</f>
        <v>6.1231066709635821E-4</v>
      </c>
      <c r="CJ32" s="13">
        <f>IF($CE32=1,BW32,CC32*BP32+(1-CC32)*BW32)</f>
        <v>9.3560077538489862E-3</v>
      </c>
      <c r="CK32" s="13">
        <f>IF($CE32=1,BX32,CD32*BQ32+(1-CD32)*BX32)</f>
        <v>5.5581713726170703</v>
      </c>
      <c r="CL32" s="56">
        <f>V32*$CS$3</f>
        <v>29.319170167090032</v>
      </c>
      <c r="CM32" s="10">
        <f t="shared" si="17"/>
        <v>20.349484402792243</v>
      </c>
      <c r="CN32" s="5">
        <f t="shared" si="18"/>
        <v>4.6888263458221578E-2</v>
      </c>
      <c r="CO32" s="19">
        <f t="shared" si="19"/>
        <v>19.739275591964688</v>
      </c>
      <c r="CP32" s="65"/>
      <c r="CR32" t="str">
        <v>Luke Schoonmaker</v>
      </c>
      <c r="CS32" s="10">
        <f>T32*$CS$3</f>
        <v>1.905410125527747E-2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8.6609551160352137E-4</v>
      </c>
      <c r="CY32" s="19">
        <f>AA32*CS32</f>
        <v>0</v>
      </c>
      <c r="CZ32" s="13" t="str">
        <f>""</f>
        <v/>
      </c>
      <c r="DA32" s="10">
        <f>$CS$4*U32</f>
        <v>0.20001461570149268</v>
      </c>
      <c r="DB32" s="5">
        <f t="shared" si="23"/>
        <v>4.2442625095805684E-4</v>
      </c>
      <c r="DC32" s="77">
        <f t="shared" si="5"/>
        <v>2.0810810810810811</v>
      </c>
      <c r="DD32" s="10">
        <f>DC32*DA32</f>
        <v>0.41624663267607936</v>
      </c>
      <c r="DE32" s="22">
        <f>AX32*DD32</f>
        <v>9.0745711389097865E-3</v>
      </c>
      <c r="DF32" s="19">
        <f>DA32*BJ32</f>
        <v>5.4058004243646672E-3</v>
      </c>
      <c r="DG32" s="13" t="str">
        <f>""</f>
        <v/>
      </c>
      <c r="DH32" s="20">
        <f>V32*$CS$3</f>
        <v>29.319170167090032</v>
      </c>
      <c r="DI32" s="5">
        <f t="shared" si="24"/>
        <v>4.6826934690016024E-2</v>
      </c>
      <c r="DJ32" s="20">
        <f>CO32</f>
        <v>19.739275591964688</v>
      </c>
      <c r="DK32" s="77">
        <v>5.5581713726170703</v>
      </c>
      <c r="DL32" s="77">
        <f>BO32</f>
        <v>0</v>
      </c>
      <c r="DM32" s="10">
        <f>DK32*DH32</f>
        <v>162.96097229160827</v>
      </c>
      <c r="DN32" s="19">
        <f>BR32*DM32</f>
        <v>1.1798820341162883</v>
      </c>
      <c r="DO32" s="19">
        <f>DL32*DJ32</f>
        <v>0</v>
      </c>
      <c r="DP32" s="13" t="str">
        <f>""</f>
        <v/>
      </c>
      <c r="DQ32" s="10">
        <f>CW32*(1/25)+CX32*4-CY32</f>
        <v>3.4643820464140855E-3</v>
      </c>
      <c r="DR32" s="10">
        <f>DN32*6+DM32*0.1+DJ32*1-DO32*2</f>
        <v>43.114665025823243</v>
      </c>
      <c r="DS32" s="10">
        <f>DD32*0.1+DE32*6-DF32*2</f>
        <v>8.5260489252337313E-2</v>
      </c>
      <c r="DT32" s="33">
        <f t="shared" si="25"/>
        <v>43.203389897121994</v>
      </c>
      <c r="DZ32" t="str">
        <v>DAL</v>
      </c>
      <c r="EA32" t="str">
        <v>Dallas Cowboys</v>
      </c>
      <c r="EB32" t="s">
        <v>351</v>
      </c>
      <c r="EC32" t="str">
        <v>Luke Schoonmaker</v>
      </c>
      <c r="ED32" s="10">
        <v>43.203389897121994</v>
      </c>
      <c r="EE32">
        <v>8.6609551160352137E-4</v>
      </c>
      <c r="EF32">
        <v>0</v>
      </c>
      <c r="EG32">
        <v>9.0745711389097865E-3</v>
      </c>
      <c r="EH32">
        <v>0.41624663267607936</v>
      </c>
      <c r="EI32">
        <v>1.1798820341162883</v>
      </c>
      <c r="EJ32">
        <v>162.96097229160827</v>
      </c>
      <c r="EK32">
        <v>0</v>
      </c>
      <c r="EL32">
        <v>5.4058004243646672E-3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1.3025112496707584E-4</v>
      </c>
      <c r="V33" s="5">
        <f t="shared" si="6"/>
        <v>1.9872444132623981E-2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0.6428571428571429</v>
      </c>
      <c r="BM33" s="13">
        <v>9.7777777777777786</v>
      </c>
      <c r="BN33" s="13">
        <v>0</v>
      </c>
      <c r="BO33" s="13">
        <v>0</v>
      </c>
      <c r="BP33" s="13">
        <v>0</v>
      </c>
      <c r="BQ33" s="13">
        <v>6.2857142857142856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12.442487961626448</v>
      </c>
      <c r="CM33" s="10">
        <f t="shared" si="17"/>
        <v>8.6481176761666312</v>
      </c>
      <c r="CN33" s="5">
        <f t="shared" si="18"/>
        <v>1.9926559906459553E-2</v>
      </c>
      <c r="CO33" s="19">
        <f t="shared" si="19"/>
        <v>8.3887913218170187</v>
      </c>
      <c r="CP33" s="65"/>
      <c r="CR33" t="str">
        <v>Brevyn Spann-Ford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6.1381991915366543E-2</v>
      </c>
      <c r="DB33" s="5">
        <f t="shared" si="23"/>
        <v>1.3025112496707587E-4</v>
      </c>
      <c r="DC33" s="77">
        <f t="shared" si="5"/>
        <v>4.7272727272727275</v>
      </c>
      <c r="DD33" s="10">
        <f>DC33*DA33</f>
        <v>0.29016941632718729</v>
      </c>
      <c r="DE33" s="22">
        <f>AX33*DD33</f>
        <v>6.3259683180334671E-3</v>
      </c>
      <c r="DF33" s="19">
        <f>DA33*BJ33</f>
        <v>0</v>
      </c>
      <c r="DG33" s="13" t="str">
        <f>""</f>
        <v/>
      </c>
      <c r="DH33" s="20">
        <f>V33*$CS$3</f>
        <v>12.442487961626448</v>
      </c>
      <c r="DI33" s="5">
        <f t="shared" si="24"/>
        <v>1.9872444132623977E-2</v>
      </c>
      <c r="DJ33" s="20">
        <f>CO33</f>
        <v>8.3887913218170187</v>
      </c>
      <c r="DK33" s="77">
        <v>1.4387510008006406</v>
      </c>
      <c r="DL33" s="77">
        <f>BO33</f>
        <v>0</v>
      </c>
      <c r="DM33" s="10">
        <f>DK33*DH33</f>
        <v>17.901642007239975</v>
      </c>
      <c r="DN33" s="19">
        <f>BR33*DM33</f>
        <v>0.12961278696673298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10.956632244341414</v>
      </c>
      <c r="DS33" s="10">
        <f>DD33*0.1+DE33*6-DF33*2</f>
        <v>6.6972751540919528E-2</v>
      </c>
      <c r="DT33" s="33">
        <f t="shared" si="25"/>
        <v>11.023604995882334</v>
      </c>
      <c r="DZ33" t="str">
        <v>DAL</v>
      </c>
      <c r="EA33" t="str">
        <v>Dallas Cowboys</v>
      </c>
      <c r="EB33" t="s">
        <v>351</v>
      </c>
      <c r="EC33" t="str">
        <v>Brevyn Spann-Ford</v>
      </c>
      <c r="ED33" s="10">
        <v>11.023604995882334</v>
      </c>
      <c r="EE33">
        <v>0</v>
      </c>
      <c r="EF33">
        <v>0</v>
      </c>
      <c r="EG33">
        <v>6.3259683180334671E-3</v>
      </c>
      <c r="EH33">
        <v>0.29016941632718729</v>
      </c>
      <c r="EI33">
        <v>0.12961278696673298</v>
      </c>
      <c r="EJ33">
        <v>17.901642007239975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5.2438764597134428E-5</v>
      </c>
      <c r="V34" s="5">
        <f t="shared" si="6"/>
        <v>7.6726160270379562E-3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4.8039602936348231</v>
      </c>
      <c r="CM34" s="10">
        <f t="shared" si="17"/>
        <v>3.2298967080608598</v>
      </c>
      <c r="CN34" s="5">
        <f t="shared" si="18"/>
        <v>7.4421663366379858E-3</v>
      </c>
      <c r="CO34" s="19">
        <f t="shared" si="19"/>
        <v>3.1330435696564676</v>
      </c>
      <c r="CP34" s="65"/>
      <c r="CR34" t="str">
        <v>Princeton Fant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2.4712230511381335E-2</v>
      </c>
      <c r="DB34" s="5">
        <f t="shared" si="23"/>
        <v>5.2438764597134441E-5</v>
      </c>
      <c r="DC34" s="77">
        <f t="shared" si="5"/>
        <v>8.6666666666666679</v>
      </c>
      <c r="DD34" s="10">
        <f>DC34*DA34</f>
        <v>0.21417266443197161</v>
      </c>
      <c r="DE34" s="22">
        <f>AX34*DD34</f>
        <v>4.6691670918818451E-3</v>
      </c>
      <c r="DF34" s="19">
        <f>DA34*BJ34</f>
        <v>0</v>
      </c>
      <c r="DG34" s="13" t="str">
        <f>""</f>
        <v/>
      </c>
      <c r="DH34" s="20">
        <f>V34*$CS$3</f>
        <v>4.8039602936348231</v>
      </c>
      <c r="DI34" s="5">
        <f t="shared" si="24"/>
        <v>7.6726160270379554E-3</v>
      </c>
      <c r="DJ34" s="20">
        <f>CO34</f>
        <v>3.1330435696564676</v>
      </c>
      <c r="DK34" s="77">
        <v>1.4873417721518989</v>
      </c>
      <c r="DL34" s="77">
        <f>BO34</f>
        <v>0</v>
      </c>
      <c r="DM34" s="10">
        <f>DK34*DH34</f>
        <v>7.1451308164821743</v>
      </c>
      <c r="DN34" s="19">
        <f>BR34*DM34</f>
        <v>5.1732702396327636E-2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4.1579528656826508</v>
      </c>
      <c r="DS34" s="10">
        <f>DD34*0.1+DE34*6-DF34*2</f>
        <v>4.9432268994488236E-2</v>
      </c>
      <c r="DT34" s="33">
        <f t="shared" si="25"/>
        <v>4.2073851346771391</v>
      </c>
      <c r="DZ34" t="str">
        <v>DAL</v>
      </c>
      <c r="EA34" t="str">
        <v>Dallas Cowboys</v>
      </c>
      <c r="EB34" t="s">
        <v>351</v>
      </c>
      <c r="EC34" t="str">
        <v>Princeton Fant</v>
      </c>
      <c r="ED34" s="10">
        <v>4.2073851346771391</v>
      </c>
      <c r="EE34">
        <v>0</v>
      </c>
      <c r="EF34">
        <v>0</v>
      </c>
      <c r="EG34">
        <v>4.6691670918818451E-3</v>
      </c>
      <c r="EH34">
        <v>0.21417266443197161</v>
      </c>
      <c r="EI34">
        <v>5.1732702396327636E-2</v>
      </c>
      <c r="EJ34">
        <v>7.1451308164821743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8.1152379140603039E-5</v>
      </c>
      <c r="U35" s="5">
        <f t="shared" si="6"/>
        <v>2.3682022721286519E-4</v>
      </c>
      <c r="V35" s="5">
        <f t="shared" si="6"/>
        <v>4.4787645374027331E-3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2.8042335138890988</v>
      </c>
      <c r="CM35" s="10">
        <f t="shared" si="17"/>
        <v>1.7656285087449881</v>
      </c>
      <c r="CN35" s="5">
        <f t="shared" si="18"/>
        <v>4.0682728391890988E-3</v>
      </c>
      <c r="CO35" s="19">
        <f t="shared" si="19"/>
        <v>1.7126835765118806</v>
      </c>
      <c r="CP35" s="65"/>
      <c r="CR35" t="str">
        <v>All Other</v>
      </c>
      <c r="CS35" s="10">
        <f>T35*$CS$3</f>
        <v>5.0810936680739917E-2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2.3095880309427236E-3</v>
      </c>
      <c r="CY35" s="19">
        <f>AA35*CS35</f>
        <v>0</v>
      </c>
      <c r="CZ35" s="13" t="str">
        <f>""</f>
        <v/>
      </c>
      <c r="DA35" s="10">
        <f>$CS$4*U35</f>
        <v>0.11160362166430282</v>
      </c>
      <c r="DB35" s="5">
        <f t="shared" si="23"/>
        <v>2.3682022721286525E-4</v>
      </c>
      <c r="DC35" s="77">
        <f t="shared" si="5"/>
        <v>1.5</v>
      </c>
      <c r="DD35" s="10">
        <f>DC35*DA35</f>
        <v>0.16740543249645423</v>
      </c>
      <c r="DE35" s="22">
        <f>AX35*DD35</f>
        <v>3.6495971065577701E-3</v>
      </c>
      <c r="DF35" s="19">
        <f>DA35*BJ35</f>
        <v>0</v>
      </c>
      <c r="DG35" s="13" t="str">
        <f>""</f>
        <v/>
      </c>
      <c r="DH35" s="20">
        <f>V35*$CS$3</f>
        <v>2.8042335138890988</v>
      </c>
      <c r="DI35" s="5">
        <f t="shared" si="24"/>
        <v>4.4787645374027322E-3</v>
      </c>
      <c r="DJ35" s="20">
        <f>CO35</f>
        <v>1.7126835765118806</v>
      </c>
      <c r="DK35" s="77">
        <v>1.588235294117647</v>
      </c>
      <c r="DL35" s="77">
        <f>BO35</f>
        <v>0</v>
      </c>
      <c r="DM35" s="10">
        <f>DK35*DH35</f>
        <v>4.4537826397062155</v>
      </c>
      <c r="DN35" s="19">
        <f>BR35*DM35</f>
        <v>3.2246605101527041E-2</v>
      </c>
      <c r="DO35" s="19">
        <f>DL35*DJ35</f>
        <v>0</v>
      </c>
      <c r="DP35" s="13" t="str">
        <f>""</f>
        <v/>
      </c>
      <c r="DQ35" s="10">
        <f>CW35*(1/25)+CX35*4-CY35</f>
        <v>9.2383521237708946E-3</v>
      </c>
      <c r="DR35" s="10">
        <f>DN35*6+DM35*0.1+DJ35*1-DO35*2</f>
        <v>2.3515414710916644</v>
      </c>
      <c r="DS35" s="10">
        <f>DD35*0.1+DE35*6-DF35*2</f>
        <v>3.8638125888992042E-2</v>
      </c>
      <c r="DT35" s="33">
        <f t="shared" si="25"/>
        <v>2.3994179491044272</v>
      </c>
      <c r="DZ35" t="str">
        <v>DAL</v>
      </c>
      <c r="EA35" t="str">
        <v>Dallas Cowboys</v>
      </c>
      <c r="EB35" t="s">
        <v>351</v>
      </c>
      <c r="EC35" t="str">
        <v>All Other</v>
      </c>
      <c r="ED35" s="10">
        <v>2.3994179491044272</v>
      </c>
      <c r="EE35">
        <v>2.3095880309427236E-3</v>
      </c>
      <c r="EF35">
        <v>0</v>
      </c>
      <c r="EG35">
        <v>3.6495971065577701E-3</v>
      </c>
      <c r="EH35">
        <v>0.16740543249645423</v>
      </c>
      <c r="EI35">
        <v>3.2246605101527041E-2</v>
      </c>
      <c r="EJ35">
        <v>4.4537826397062155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8" priority="1">
      <formula>$CR10=""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7AD5F-2BEC-48FE-9223-4B692F1D5767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111</v>
      </c>
      <c r="CV1" s="115" t="e" vm="47">
        <f>_xlfn.IMAGE(_xlfn.XLOOKUP(CS1,Teams[team_abbr],Teams[team_logo_wikipedia]))</f>
        <v>#VALUE!</v>
      </c>
      <c r="CW1" s="115"/>
      <c r="CX1" s="115"/>
      <c r="CY1" s="116" t="e" vm="48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Cleveland Browns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575.09411764705874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490.02352941176474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46.305882352941168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0.65339017012089073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0.54913751870894523</v>
      </c>
      <c r="G10" s="5">
        <v>0.15181709072066268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0.57018064277349789</v>
      </c>
      <c r="Q10" s="5">
        <f t="shared" si="1"/>
        <v>0.15008747968439864</v>
      </c>
      <c r="R10" s="5">
        <f t="shared" si="1"/>
        <v>2.3157987082006591E-5</v>
      </c>
      <c r="S10" s="5"/>
      <c r="T10" s="5">
        <f>P10/SUM(P$10:P$35)</f>
        <v>0.94158685760980132</v>
      </c>
      <c r="U10" s="5">
        <f>Q10/SUM(Q$10:Q$35)</f>
        <v>0.16056109401645391</v>
      </c>
      <c r="V10" s="5">
        <f>R10/SUM(R$10:R$35)</f>
        <v>2.4706134660581375E-5</v>
      </c>
      <c r="X10" s="5" cm="1">
        <f t="array" ref="X10:AB10">_xlfn.XLOOKUP(CR10,passingRates[Player Name],passingRates[[Comp. %]:[Yds per Att]],{0,0,0,0,0})</f>
        <v>0.65667574931880113</v>
      </c>
      <c r="Y10" s="13">
        <v>11.325034578146612</v>
      </c>
      <c r="Z10" s="13">
        <v>7.1922544951590589E-2</v>
      </c>
      <c r="AA10" s="13">
        <v>1.725703905540418E-2</v>
      </c>
      <c r="AB10" s="13">
        <v>7.4368755676657585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0.65657812041259211</v>
      </c>
      <c r="AP10" s="52">
        <f>IF($AN10,AE10,Y10*AJ10+(1-AJ10)*AE10)</f>
        <v>11.311715865079432</v>
      </c>
      <c r="AQ10" s="52">
        <f>IF($AN10,AF10,Z10*AK10+(1-AK10)*AF10)</f>
        <v>7.1886827684340293E-2</v>
      </c>
      <c r="AR10" s="52">
        <f>IF($AN10,AG10,AA10*AL10+(1-AL10)*AG10)</f>
        <v>1.745839186376406E-2</v>
      </c>
      <c r="AS10" s="52">
        <f>IF($AN10,AH10,AB10*AM10+(1-AM10)*AH10)</f>
        <v>7.4270498468715385</v>
      </c>
      <c r="AT10" s="56" cm="1">
        <f t="array" ref="AT10:AW10">_xlfn.XLOOKUP(CR10,rushingRates[player_display_name],rushingRates[[Yards per Carry]:[TD per Yard]],{0,0,0,0})</f>
        <v>4.9672131147540988</v>
      </c>
      <c r="AU10" s="13">
        <v>3.2786885245901641E-2</v>
      </c>
      <c r="AV10" s="13">
        <v>1.6393442622950821E-2</v>
      </c>
      <c r="AW10" s="13">
        <v>6.6006600660066007E-3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4.9482534229824253</v>
      </c>
      <c r="BI10" s="13">
        <f>IF($BG10=1,AZ10,AU10*BD10+(1-BD10)*AZ10)</f>
        <v>3.3632048672383244E-2</v>
      </c>
      <c r="BJ10" s="13">
        <f>IF($BG10=1,BA10,AV10*BE10+(1-BE10)*BA10)</f>
        <v>1.6354123946014893E-2</v>
      </c>
      <c r="BK10" s="13">
        <f>IF($BG10=1,BB10,AW10*BF10+(1-BF10)*BB10)</f>
        <v>6.8121478230864611E-3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1.4208352713096461E-2</v>
      </c>
      <c r="CM10" s="10">
        <f>CL10*CF10</f>
        <v>1.0929502086997278E-2</v>
      </c>
      <c r="CN10" s="5">
        <f>CM10/SUM($CM$10:$CM$35)</f>
        <v>2.9544578821333552E-5</v>
      </c>
      <c r="CO10" s="19">
        <f>CN10*(SUM($CU$10:$CU$35))</f>
        <v>1.1101695854766107E-2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Deshaun Watson</v>
      </c>
      <c r="CS10" s="10">
        <f>T10*$CS$3</f>
        <v>541.50106306517546</v>
      </c>
      <c r="CT10" s="18">
        <f>AO10</f>
        <v>0.65657812041259211</v>
      </c>
      <c r="CU10" s="20">
        <f>CT10*CS10</f>
        <v>355.53775018875342</v>
      </c>
      <c r="CV10" s="21">
        <f>AS10</f>
        <v>7.4270498468715385</v>
      </c>
      <c r="CW10" s="10">
        <f>CV10*CS10</f>
        <v>4021.7553875189865</v>
      </c>
      <c r="CX10" s="22">
        <f>CS10*AC10</f>
        <v>23.877024221580797</v>
      </c>
      <c r="CY10" s="19">
        <f>AA10*CS10</f>
        <v>9.3447049938586151</v>
      </c>
      <c r="CZ10" s="13" t="str">
        <f>""</f>
        <v/>
      </c>
      <c r="DA10" s="10">
        <f>$CS$4*U10</f>
        <v>78.678713976156928</v>
      </c>
      <c r="DB10" s="5">
        <f>DA10/SUM($DA$10:$DA$35)</f>
        <v>0.16056109401645388</v>
      </c>
      <c r="DC10" s="77">
        <f t="shared" ref="DC10:DC35" si="5">BH10</f>
        <v>4.9482534229824253</v>
      </c>
      <c r="DD10" s="10">
        <f>DC10*DA10</f>
        <v>389.32221574837371</v>
      </c>
      <c r="DE10" s="22">
        <f>AX10*DD10</f>
        <v>4.2507685186203403</v>
      </c>
      <c r="DF10" s="19">
        <f>DA10*BJ10</f>
        <v>1.2867214402791247</v>
      </c>
      <c r="DG10" s="13" t="str">
        <f>""</f>
        <v/>
      </c>
      <c r="DH10" s="20">
        <f>V10*$CS$3</f>
        <v>1.4208352713096461E-2</v>
      </c>
      <c r="DI10" s="5">
        <f>DH10/SUM($DH$10:$DH$35)</f>
        <v>2.4706134660581378E-5</v>
      </c>
      <c r="DJ10" s="20">
        <f>CO10</f>
        <v>1.1101695854766107E-2</v>
      </c>
      <c r="DK10" s="77" cm="1">
        <f t="array" ref="DK10:DK35">CK10:CK35</f>
        <v>1.3</v>
      </c>
      <c r="DL10" s="77">
        <f>CI10</f>
        <v>0</v>
      </c>
      <c r="DM10" s="10">
        <f>DK10*DH10</f>
        <v>1.8470858527025399E-2</v>
      </c>
      <c r="DN10" s="19">
        <f>BR10*DM10</f>
        <v>5.4149096659032107E-4</v>
      </c>
      <c r="DO10" s="19">
        <f>DL10*DJ10</f>
        <v>0</v>
      </c>
      <c r="DP10" s="13" t="str">
        <f>""</f>
        <v/>
      </c>
      <c r="DQ10" s="10">
        <f>CW10*(1/25)+CX10*4-CY10</f>
        <v>247.03360739322403</v>
      </c>
      <c r="DR10" s="10">
        <f>DN10*6+DM10*0.1+DJ10*1-DO10*2</f>
        <v>1.6197727507010574E-2</v>
      </c>
      <c r="DS10" s="10">
        <f>DD10*0.1+DE10*6-DF10*2</f>
        <v>61.863389806001166</v>
      </c>
      <c r="DT10" s="33">
        <f>SUM(DQ10:DS10)</f>
        <v>308.91319492673222</v>
      </c>
      <c r="DZ10" t="str" cm="1">
        <f t="array" ref="DZ10:DZ35">_xlfn.EXPAND(CS1,ROWS($CS$10:$CS$35),,CS1)</f>
        <v>CLE</v>
      </c>
      <c r="EA10" t="str" cm="1">
        <f t="array" ref="EA10:EA35">_xlfn.EXPAND(CS2,ROWS($CS$10:$CS$35),,CS2)</f>
        <v>Cleveland Browns</v>
      </c>
      <c r="EB10" t="s">
        <v>348</v>
      </c>
      <c r="EC10" t="str" cm="1">
        <f t="array" ref="EC10:EC35">CR10:CR35</f>
        <v>Deshaun Watson</v>
      </c>
      <c r="ED10" s="10" cm="1">
        <f t="array" ref="ED10:ED35">DT10:DT35</f>
        <v>308.91319492673222</v>
      </c>
      <c r="EE10" s="22" cm="1">
        <f t="array" ref="EE10:EE35">CX10:CX35</f>
        <v>23.877024221580797</v>
      </c>
      <c r="EF10" s="10" cm="1">
        <f t="array" ref="EF10:EF35">CW10:CW35</f>
        <v>4021.7553875189865</v>
      </c>
      <c r="EG10" s="10" cm="1">
        <f t="array" ref="EG10:EG35">DE10:DE35</f>
        <v>4.2507685186203403</v>
      </c>
      <c r="EH10" s="10" cm="1">
        <f t="array" ref="EH10:EH35">DD10:DD35</f>
        <v>389.32221574837371</v>
      </c>
      <c r="EI10" s="19" cm="1">
        <f t="array" ref="EI10:EI35">DN10:DN35</f>
        <v>5.4149096659032107E-4</v>
      </c>
      <c r="EJ10" s="10" cm="1">
        <f t="array" ref="EJ10:EJ35">DM10:DM35</f>
        <v>1.8470858527025399E-2</v>
      </c>
      <c r="EK10" s="19" cm="1">
        <f t="array" ref="EK10:EK35">CY10:CY35</f>
        <v>9.3447049938586151</v>
      </c>
      <c r="EL10" s="19" cm="1">
        <f t="array" ref="EL10:EL35">DF10:DF35+DO10:DO35</f>
        <v>1.2867214402791247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0.48722986247544203</v>
      </c>
      <c r="G11" s="5">
        <v>1.9396551724137932E-2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2.4672298624754424E-2</v>
      </c>
      <c r="Q11" s="5">
        <f t="shared" si="1"/>
        <v>2.8677521578745108E-2</v>
      </c>
      <c r="R11" s="5">
        <f t="shared" si="1"/>
        <v>4.0480251615986561E-4</v>
      </c>
      <c r="S11" s="5"/>
      <c r="T11" s="5">
        <f t="shared" ref="T11:V35" si="6">P11/SUM(P$10:P$35)</f>
        <v>4.0743424783926965E-2</v>
      </c>
      <c r="U11" s="5">
        <f t="shared" si="6"/>
        <v>3.0678736481191037E-2</v>
      </c>
      <c r="V11" s="5">
        <f t="shared" si="6"/>
        <v>4.3186419613121371E-4</v>
      </c>
      <c r="X11" s="5" cm="1">
        <f t="array" ref="X11:AB11">_xlfn.XLOOKUP(CR11,passingRates[Player Name],passingRates[[Comp. %]:[Yds per Att]],{0,0,0,0,0})</f>
        <v>0.61271676300578037</v>
      </c>
      <c r="Y11" s="13">
        <v>11.20188679245283</v>
      </c>
      <c r="Z11" s="13">
        <v>7.5471698113207544E-2</v>
      </c>
      <c r="AA11" s="13">
        <v>2.6589595375722544E-2</v>
      </c>
      <c r="AB11" s="13">
        <v>6.8635838150289015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0.62635389794032026</v>
      </c>
      <c r="AP11" s="52">
        <f>IF($AN11,AE11,Y11*AJ11+(1-AJ11)*AE11)</f>
        <v>10.460818867924527</v>
      </c>
      <c r="AQ11" s="52">
        <f>IF($AN11,AF11,Z11*AK11+(1-AK11)*AF11)</f>
        <v>5.4851145552560647E-2</v>
      </c>
      <c r="AR11" s="52">
        <f>IF($AN11,AG11,AA11*AL11+(1-AL11)*AG11)</f>
        <v>2.7142387600535264E-2</v>
      </c>
      <c r="AS11" s="52">
        <f>IF($AN11,AH11,AB11*AM11+(1-AM11)*AH11)</f>
        <v>6.5520725923269003</v>
      </c>
      <c r="AT11" s="56" cm="1">
        <f t="array" ref="AT11:AW11">_xlfn.XLOOKUP(CR11,rushingRates[player_display_name],rushingRates[[Yards per Carry]:[TD per Yard]],{0,0,0,0})</f>
        <v>2.25</v>
      </c>
      <c r="AU11" s="13">
        <v>0</v>
      </c>
      <c r="AV11" s="13">
        <v>3.125E-2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3.8043749999999998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1.578125E-2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0.24836255881743666</v>
      </c>
      <c r="CM11" s="10">
        <f t="shared" ref="CM11:CM35" si="17">CL11*CF11</f>
        <v>0.1680099662588542</v>
      </c>
      <c r="CN11" s="5">
        <f t="shared" ref="CN11:CN35" si="18">CM11/SUM($CM$10:$CM$35)</f>
        <v>4.541637534256637E-4</v>
      </c>
      <c r="CO11" s="19">
        <f t="shared" ref="CO11:CO35" si="19">CN11*(SUM($CU$10:$CU$35))</f>
        <v>0.17065695501301198</v>
      </c>
      <c r="CP11" s="65"/>
      <c r="CR11" t="str">
        <v>Joe Flacco</v>
      </c>
      <c r="CS11" s="10">
        <f>T11*$CS$3</f>
        <v>23.431303926031784</v>
      </c>
      <c r="CT11" s="18">
        <f>AO11</f>
        <v>0.62635389794032026</v>
      </c>
      <c r="CU11" s="20">
        <f t="shared" ref="CU11:CU35" si="20">CT11*CS11</f>
        <v>14.676288547894337</v>
      </c>
      <c r="CV11" s="21">
        <f t="shared" ref="CV11:CV35" si="21">AS11</f>
        <v>6.5520725923269003</v>
      </c>
      <c r="CW11" s="10">
        <f t="shared" ref="CW11:CW35" si="22">CV11*CS11</f>
        <v>153.52360425623456</v>
      </c>
      <c r="CX11" s="10">
        <f>CS11*AC11</f>
        <v>1.0331832189177881</v>
      </c>
      <c r="CY11" s="19">
        <f>AA11*CS11</f>
        <v>0.6230288905187642</v>
      </c>
      <c r="CZ11" s="13" t="str">
        <f>""</f>
        <v/>
      </c>
      <c r="DA11" s="10">
        <f>$CS$4*U11</f>
        <v>15.033302728406696</v>
      </c>
      <c r="DB11" s="5">
        <f t="shared" ref="DB11:DB35" si="23">DA11/SUM($DA$10:$DA$35)</f>
        <v>3.067873648119103E-2</v>
      </c>
      <c r="DC11" s="77">
        <f t="shared" si="5"/>
        <v>3.8043749999999998</v>
      </c>
      <c r="DD11" s="10">
        <f>DC11*DA11</f>
        <v>57.192321067382224</v>
      </c>
      <c r="DE11" s="22">
        <f>AX11*DD11</f>
        <v>0.62444758625637387</v>
      </c>
      <c r="DF11" s="19">
        <f>DA11*BJ11</f>
        <v>0.23724430868266816</v>
      </c>
      <c r="DG11" s="13" t="str">
        <f>""</f>
        <v/>
      </c>
      <c r="DH11" s="20">
        <f>V11*$CS$3</f>
        <v>0.24836255881743666</v>
      </c>
      <c r="DI11" s="5">
        <f t="shared" ref="DI11:DI35" si="24">DH11/SUM($DH$10:$DH$35)</f>
        <v>4.3186419613121377E-4</v>
      </c>
      <c r="DJ11" s="20">
        <f>CO11</f>
        <v>0.17065695501301198</v>
      </c>
      <c r="DK11" s="77">
        <v>1.4782608695652175</v>
      </c>
      <c r="DL11" s="77">
        <f>BO11</f>
        <v>0</v>
      </c>
      <c r="DM11" s="10">
        <f>DK11*DH11</f>
        <v>0.36714465216490638</v>
      </c>
      <c r="DN11" s="19">
        <f>BR11*DM11</f>
        <v>1.0763198271935366E-2</v>
      </c>
      <c r="DO11" s="19">
        <f>DL11*DJ11</f>
        <v>0</v>
      </c>
      <c r="DP11" s="13" t="str">
        <f>""</f>
        <v/>
      </c>
      <c r="DQ11" s="10">
        <f>CW11*(1/25)+CX11*4-CY11</f>
        <v>9.6506481554017718</v>
      </c>
      <c r="DR11" s="10">
        <f>DN11*6+DM11*0.1+DJ11*1-DO11*2</f>
        <v>0.27195060986111486</v>
      </c>
      <c r="DS11" s="10">
        <f>DD11*0.1+DE11*6-DF11*2</f>
        <v>8.9914290069111296</v>
      </c>
      <c r="DT11" s="33">
        <f t="shared" ref="DT11:DT35" si="25">SUM(DQ11:DS11)</f>
        <v>18.914027772174016</v>
      </c>
      <c r="DZ11" t="str">
        <v>CLE</v>
      </c>
      <c r="EA11" t="str">
        <v>Cleveland Browns</v>
      </c>
      <c r="EB11" t="s">
        <v>348</v>
      </c>
      <c r="EC11" t="str">
        <v>Joe Flacco</v>
      </c>
      <c r="ED11" s="10">
        <v>18.914027772174016</v>
      </c>
      <c r="EE11">
        <v>1.0331832189177881</v>
      </c>
      <c r="EF11">
        <v>153.52360425623456</v>
      </c>
      <c r="EG11">
        <v>0.62444758625637387</v>
      </c>
      <c r="EH11">
        <v>57.192321067382224</v>
      </c>
      <c r="EI11">
        <v>1.0763198271935366E-2</v>
      </c>
      <c r="EJ11">
        <v>0.36714465216490638</v>
      </c>
      <c r="EK11">
        <v>0.6230288905187642</v>
      </c>
      <c r="EL11">
        <v>0.23724430868266816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0.66273280737778739</v>
      </c>
      <c r="G12" s="5">
        <v>0.10104562873737108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0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5.5046113867217757E-3</v>
      </c>
      <c r="U12" s="5">
        <f t="shared" si="6"/>
        <v>1.3784469192602697E-2</v>
      </c>
      <c r="V12" s="5">
        <f t="shared" si="6"/>
        <v>2.7394189505842112E-5</v>
      </c>
      <c r="X12" s="5" cm="1">
        <f t="array" ref="X12:AB12">_xlfn.XLOOKUP(CR12,passingRates[Player Name],passingRates[[Comp. %]:[Yds per Att]],{0,0,0,0,0})</f>
        <v>0.62301587301587302</v>
      </c>
      <c r="Y12" s="13">
        <v>10.116772823779193</v>
      </c>
      <c r="Z12" s="13">
        <v>3.1847133757961783E-2</v>
      </c>
      <c r="AA12" s="13">
        <v>1.8518518518518517E-2</v>
      </c>
      <c r="AB12" s="13">
        <v>6.302910052910053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2.6936936936936937</v>
      </c>
      <c r="AU12" s="13">
        <v>4.5045045045045043E-2</v>
      </c>
      <c r="AV12" s="13">
        <v>0</v>
      </c>
      <c r="AW12" s="13">
        <v>1.6722408026755852E-2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1.5754237242518586E-2</v>
      </c>
      <c r="CM12" s="10">
        <f t="shared" si="17"/>
        <v>1.5754237242518586E-2</v>
      </c>
      <c r="CN12" s="5">
        <f t="shared" si="18"/>
        <v>4.2586780283003285E-5</v>
      </c>
      <c r="CO12" s="19">
        <f t="shared" si="19"/>
        <v>1.600244447533852E-2</v>
      </c>
      <c r="CP12" s="65"/>
      <c r="CR12" t="str">
        <v>Kenny Pickett</v>
      </c>
      <c r="CS12" s="10">
        <f>T12*$CS$3</f>
        <v>3.1656696284367118</v>
      </c>
      <c r="CT12" s="18">
        <f>AO12</f>
        <v>0.60354446997046274</v>
      </c>
      <c r="CU12" s="20">
        <f t="shared" si="20"/>
        <v>1.910622397996427</v>
      </c>
      <c r="CV12" s="21">
        <f t="shared" si="21"/>
        <v>6.2527075812274369</v>
      </c>
      <c r="CW12" s="10">
        <f t="shared" si="22"/>
        <v>19.794006485387673</v>
      </c>
      <c r="CX12" s="10">
        <f>CS12*AC12</f>
        <v>0.13958748292726506</v>
      </c>
      <c r="CY12" s="19">
        <f>AA12*CS12</f>
        <v>5.8623511637716882E-2</v>
      </c>
      <c r="CZ12" s="13" t="str">
        <f>""</f>
        <v/>
      </c>
      <c r="DA12" s="10">
        <f>$CS$4*U12</f>
        <v>6.7547142448269124</v>
      </c>
      <c r="DB12" s="5">
        <f t="shared" si="23"/>
        <v>1.3784469192602693E-2</v>
      </c>
      <c r="DC12" s="77">
        <f t="shared" si="5"/>
        <v>3.9164785553047405</v>
      </c>
      <c r="DD12" s="10">
        <f>DC12*DA12</f>
        <v>26.454693487076057</v>
      </c>
      <c r="DE12" s="22">
        <f>AX12*DD12</f>
        <v>0.28884243871994658</v>
      </c>
      <c r="DF12" s="19">
        <f>DA12*BJ12</f>
        <v>7.6238309761026107E-2</v>
      </c>
      <c r="DG12" s="13" t="str">
        <f>""</f>
        <v/>
      </c>
      <c r="DH12" s="20">
        <f>V12*$CS$3</f>
        <v>1.5754237242518586E-2</v>
      </c>
      <c r="DI12" s="5">
        <f t="shared" si="24"/>
        <v>2.7394189505842119E-5</v>
      </c>
      <c r="DJ12" s="20">
        <f>CO12</f>
        <v>1.600244447533852E-2</v>
      </c>
      <c r="DK12" s="77">
        <v>1</v>
      </c>
      <c r="DL12" s="77">
        <f>BO12</f>
        <v>0</v>
      </c>
      <c r="DM12" s="10">
        <f>DK12*DH12</f>
        <v>1.5754237242518586E-2</v>
      </c>
      <c r="DN12" s="19">
        <f>BR12*DM12</f>
        <v>4.6185060320087058E-4</v>
      </c>
      <c r="DO12" s="19">
        <f>DL12*DJ12</f>
        <v>0</v>
      </c>
      <c r="DP12" s="13" t="str">
        <f>""</f>
        <v/>
      </c>
      <c r="DQ12" s="10">
        <f>CW12*(1/25)+CX12*4-CY12</f>
        <v>1.2914866794868503</v>
      </c>
      <c r="DR12" s="10">
        <f>DN12*6+DM12*0.1+DJ12*1-DO12*2</f>
        <v>2.0348971818795601E-2</v>
      </c>
      <c r="DS12" s="10">
        <f>DD12*0.1+DE12*6-DF12*2</f>
        <v>4.2260473615052332</v>
      </c>
      <c r="DT12" s="33">
        <f t="shared" si="25"/>
        <v>5.5378830128108794</v>
      </c>
      <c r="DZ12" t="str">
        <v>CLE</v>
      </c>
      <c r="EA12" t="str">
        <v>Cleveland Browns</v>
      </c>
      <c r="EB12" t="s">
        <v>348</v>
      </c>
      <c r="EC12" t="str">
        <v>Kenny Pickett</v>
      </c>
      <c r="ED12" s="10">
        <v>5.5378830128108794</v>
      </c>
      <c r="EE12">
        <v>0.13958748292726506</v>
      </c>
      <c r="EF12">
        <v>19.794006485387673</v>
      </c>
      <c r="EG12">
        <v>0.28884243871994658</v>
      </c>
      <c r="EH12">
        <v>26.454693487076057</v>
      </c>
      <c r="EI12">
        <v>4.6185060320087058E-4</v>
      </c>
      <c r="EJ12">
        <v>1.5754237242518586E-2</v>
      </c>
      <c r="EK12">
        <v>5.8623511637716882E-2</v>
      </c>
      <c r="EL12">
        <v>7.6238309761026107E-2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5.5046113867217757E-3</v>
      </c>
      <c r="U13" s="5">
        <f t="shared" si="6"/>
        <v>9.8500006846564056E-3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3.1656696284367118</v>
      </c>
      <c r="CT13" s="18">
        <f>AO13</f>
        <v>0.55531914893617018</v>
      </c>
      <c r="CU13" s="20">
        <f t="shared" si="20"/>
        <v>1.7579569638765569</v>
      </c>
      <c r="CV13" s="21">
        <f t="shared" si="21"/>
        <v>6.3808510638297875</v>
      </c>
      <c r="CW13" s="10">
        <f t="shared" si="22"/>
        <v>20.199666416344041</v>
      </c>
      <c r="CX13" s="10">
        <f>CS13*AC13</f>
        <v>0.13958748292726506</v>
      </c>
      <c r="CY13" s="19">
        <f>AA13*CS13</f>
        <v>0</v>
      </c>
      <c r="CZ13" s="13" t="str">
        <f>""</f>
        <v/>
      </c>
      <c r="DA13" s="10">
        <f>$CS$4*U13</f>
        <v>4.826732100203631</v>
      </c>
      <c r="DB13" s="5">
        <f t="shared" si="23"/>
        <v>9.8500006846564039E-3</v>
      </c>
      <c r="DC13" s="77">
        <f t="shared" si="5"/>
        <v>3.6753246753246751</v>
      </c>
      <c r="DD13" s="10">
        <f>DC13*DA13</f>
        <v>17.739807589060096</v>
      </c>
      <c r="DE13" s="22">
        <f>AX13*DD13</f>
        <v>0.19368998884640157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1.366336588362822</v>
      </c>
      <c r="DR13" s="10">
        <f>DN13*6+DM13*0.1+DJ13*1-DO13*2</f>
        <v>0</v>
      </c>
      <c r="DS13" s="10">
        <f>DD13*0.1+DE13*6-DF13*2</f>
        <v>2.9361206919844189</v>
      </c>
      <c r="DT13" s="33">
        <f t="shared" si="25"/>
        <v>4.302457280347241</v>
      </c>
      <c r="DZ13" t="str">
        <v>CLE</v>
      </c>
      <c r="EA13" t="str">
        <v>Cleveland Browns</v>
      </c>
      <c r="EB13" t="s">
        <v>348</v>
      </c>
      <c r="EC13" t="str">
        <v>All Other</v>
      </c>
      <c r="ED13" s="10">
        <v>4.302457280347241</v>
      </c>
      <c r="EE13">
        <v>0.13958748292726506</v>
      </c>
      <c r="EF13">
        <v>20.199666416344041</v>
      </c>
      <c r="EG13">
        <v>0.19368998884640157</v>
      </c>
      <c r="EH13">
        <v>17.739807589060096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5.5046113867217757E-3</v>
      </c>
      <c r="U14" s="5">
        <f t="shared" si="6"/>
        <v>1.6118182938528663E-2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3.1656696284367118</v>
      </c>
      <c r="CT14" s="18">
        <f>AO14</f>
        <v>0.5</v>
      </c>
      <c r="CU14" s="20">
        <f t="shared" si="20"/>
        <v>1.5828348142183559</v>
      </c>
      <c r="CV14" s="21">
        <f t="shared" si="21"/>
        <v>6.384615384615385</v>
      </c>
      <c r="CW14" s="10">
        <f t="shared" si="22"/>
        <v>20.211583012326699</v>
      </c>
      <c r="CX14" s="10">
        <f>CS14*AC14</f>
        <v>0.13958748292726506</v>
      </c>
      <c r="CY14" s="19">
        <f>AA14*CS14</f>
        <v>0</v>
      </c>
      <c r="CZ14" s="13" t="str">
        <f>""</f>
        <v/>
      </c>
      <c r="DA14" s="10">
        <f>$CS$4*U14</f>
        <v>7.8982888912423048</v>
      </c>
      <c r="DB14" s="5">
        <f t="shared" si="23"/>
        <v>1.6118182938528659E-2</v>
      </c>
      <c r="DC14" s="77">
        <f t="shared" si="5"/>
        <v>4.7142857142857144</v>
      </c>
      <c r="DD14" s="10">
        <f>DC14*DA14</f>
        <v>37.234790487285153</v>
      </c>
      <c r="DE14" s="22">
        <f>AX14*DD14</f>
        <v>0.40654365150092775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1.3668132522021281</v>
      </c>
      <c r="DR14" s="10">
        <f>DN14*6+DM14*0.1+DJ14*1-DO14*2</f>
        <v>0</v>
      </c>
      <c r="DS14" s="10">
        <f>DD14*0.1+DE14*6-DF14*2</f>
        <v>6.1627409577340817</v>
      </c>
      <c r="DT14" s="33">
        <f t="shared" si="25"/>
        <v>7.5295542099362098</v>
      </c>
      <c r="DZ14" t="str">
        <v>CLE</v>
      </c>
      <c r="EA14" t="str">
        <v>Cleveland Browns</v>
      </c>
      <c r="EB14" t="s">
        <v>348</v>
      </c>
      <c r="EC14">
        <v>0</v>
      </c>
      <c r="ED14" s="10">
        <v>7.5295542099362098</v>
      </c>
      <c r="EE14">
        <v>0.13958748292726506</v>
      </c>
      <c r="EF14">
        <v>20.211583012326699</v>
      </c>
      <c r="EG14">
        <v>0.40654365150092775</v>
      </c>
      <c r="EH14">
        <v>37.234790487285153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CLE</v>
      </c>
      <c r="EA15" t="str">
        <v>Cleveland Browns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CLE</v>
      </c>
      <c r="EA16" t="str">
        <v>Cleveland Browns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0.35717682416495472</v>
      </c>
      <c r="H17" s="5">
        <v>9.6773107231323013E-2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0.36657336300351007</v>
      </c>
      <c r="R17" s="5">
        <f t="shared" si="1"/>
        <v>9.6528816579594723E-2</v>
      </c>
      <c r="S17" s="5"/>
      <c r="T17" s="5">
        <f t="shared" si="6"/>
        <v>3.2853096572514917E-5</v>
      </c>
      <c r="U17" s="5">
        <f t="shared" si="6"/>
        <v>0.3921540978960979</v>
      </c>
      <c r="V17" s="5">
        <f t="shared" si="6"/>
        <v>0.10298191861826467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4.3292307692307697</v>
      </c>
      <c r="AU17" s="13">
        <v>2.1538461538461538E-2</v>
      </c>
      <c r="AV17" s="13">
        <v>0</v>
      </c>
      <c r="AW17" s="117">
        <v>4.9751243781094526E-3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4.3372815711244863</v>
      </c>
      <c r="BI17" s="13">
        <f t="shared" si="13"/>
        <v>2.2804820537287142E-2</v>
      </c>
      <c r="BJ17" s="13">
        <f t="shared" si="14"/>
        <v>4.0553435114503805E-4</v>
      </c>
      <c r="BK17" s="13">
        <f t="shared" si="15"/>
        <v>5.2532146045308498E-3</v>
      </c>
      <c r="BL17" s="55" cm="1">
        <f t="array" ref="BL17:BQ17">_xlfn.XLOOKUP(CR17,Receiving[Player Name],Receiving[[Rep Conv %]:[Yards per Target]],{0,0,0,0,0,0})</f>
        <v>0.77272727272727271</v>
      </c>
      <c r="BM17" s="13">
        <v>6.5764705882352938</v>
      </c>
      <c r="BN17" s="13">
        <v>4.5454545454545456E-2</v>
      </c>
      <c r="BO17" s="13">
        <v>0</v>
      </c>
      <c r="BP17" s="13">
        <v>8.9445438282647581E-3</v>
      </c>
      <c r="BQ17" s="13">
        <v>5.081818181818182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0.77338479850754804</v>
      </c>
      <c r="CG17" s="13">
        <f>IF($CE17=1,BT17,BZ17*BM17+(1-BZ17)*BT17)</f>
        <v>6.6549947733536063</v>
      </c>
      <c r="CH17" s="13">
        <f>IF($CE17=1,BU17,CA17*BN17+(1-CA17)*BU17)</f>
        <v>4.4006157508612503E-2</v>
      </c>
      <c r="CI17" s="13">
        <f>IF($CE17=1,BV17,CB17*BO17+(1-CB17)*BV17)</f>
        <v>6.946688206785136E-4</v>
      </c>
      <c r="CJ17" s="13">
        <f>IF($CE17=1,BW17,CC17*BP17+(1-CC17)*BW17)</f>
        <v>8.5899301266031108E-3</v>
      </c>
      <c r="CK17" s="13">
        <f>IF($CE17=1,BX17,CD17*BQ17+(1-CD17)*BX17)</f>
        <v>4.7019562343956531</v>
      </c>
      <c r="CL17" s="56">
        <f>V17*$CS$3</f>
        <v>59.224295621372129</v>
      </c>
      <c r="CM17" s="10">
        <f t="shared" si="17"/>
        <v>45.803169935886345</v>
      </c>
      <c r="CN17" s="5">
        <f t="shared" si="18"/>
        <v>0.12381491431779498</v>
      </c>
      <c r="CO17" s="19">
        <f t="shared" si="19"/>
        <v>46.524796625211863</v>
      </c>
      <c r="CP17" s="65"/>
      <c r="CR17" t="str" cm="1">
        <f t="array" ref="CR17:CR20">_xlfn.VSTACK(_xlfn.MAP(_xlfn.TAKE(_xlfn.TEXTSPLIT(_xlfn.TEXTAFTER(_xlfn.XLOOKUP($CS$2,DepthChart[Column1],DepthChart[Column3]),"RB: "),,", "),4),_xlfn.LAMBDA(_xlpm.x,IFERROR(_xlfn.TEXTBEFORE(_xlpm.x," ("),_xlpm.x))),"All Other")</f>
        <v>Jerome Ford</v>
      </c>
      <c r="CS17" s="10">
        <f>T17*$CS$3</f>
        <v>1.8893622585344074E-2</v>
      </c>
      <c r="CT17" s="18">
        <f>AO17</f>
        <v>0.52941176470588236</v>
      </c>
      <c r="CU17" s="20">
        <f t="shared" si="20"/>
        <v>1.0002506074593921E-2</v>
      </c>
      <c r="CV17" s="21">
        <f t="shared" si="21"/>
        <v>4.1764705882352944</v>
      </c>
      <c r="CW17" s="10">
        <f t="shared" si="22"/>
        <v>7.8908659032907613E-2</v>
      </c>
      <c r="CX17" s="10">
        <f>CS17*AC17</f>
        <v>6.8704082128523908E-3</v>
      </c>
      <c r="CY17" s="19">
        <f>AA17*CS17</f>
        <v>0</v>
      </c>
      <c r="CZ17" s="13" t="str">
        <f>""</f>
        <v/>
      </c>
      <c r="DA17" s="10">
        <f>$CS$4*U17</f>
        <v>192.16473512433259</v>
      </c>
      <c r="DB17" s="5">
        <f t="shared" si="23"/>
        <v>0.39215409789609779</v>
      </c>
      <c r="DC17" s="77">
        <f t="shared" si="5"/>
        <v>4.3372815711244863</v>
      </c>
      <c r="DD17" s="10">
        <f>DC17*DA17</f>
        <v>833.47256427478601</v>
      </c>
      <c r="DE17" s="22">
        <f>AX17*DD17</f>
        <v>6.0799947077461578</v>
      </c>
      <c r="DF17" s="19">
        <f>DA17*BJ17</f>
        <v>7.7929401171604323E-2</v>
      </c>
      <c r="DG17" s="13" t="str">
        <f>""</f>
        <v/>
      </c>
      <c r="DH17" s="20">
        <f>V17*$CS$3</f>
        <v>59.224295621372129</v>
      </c>
      <c r="DI17" s="5">
        <f t="shared" si="24"/>
        <v>0.10298191861826468</v>
      </c>
      <c r="DJ17" s="20">
        <f>CO17</f>
        <v>46.524796625211863</v>
      </c>
      <c r="DK17" s="77">
        <v>4.7019562343956531</v>
      </c>
      <c r="DL17" s="77">
        <f>BO17</f>
        <v>0</v>
      </c>
      <c r="DM17" s="10">
        <f>DK17*DH17</f>
        <v>278.47004602460186</v>
      </c>
      <c r="DN17" s="19">
        <f>BR17*DM17</f>
        <v>1.4463205098023129</v>
      </c>
      <c r="DO17" s="19">
        <f>DL17*DJ17</f>
        <v>0</v>
      </c>
      <c r="DP17" s="13" t="str">
        <f>""</f>
        <v/>
      </c>
      <c r="DQ17" s="10">
        <f>CW17*(1/25)+CX17*4-CY17</f>
        <v>3.0637979212725867E-2</v>
      </c>
      <c r="DR17" s="10">
        <f>DN17*6+DM17*0.1+DJ17*1-DO17*2</f>
        <v>83.049724286485926</v>
      </c>
      <c r="DS17" s="10">
        <f>DD17*0.1+DE17*6-DF17*2</f>
        <v>119.67136587161235</v>
      </c>
      <c r="DT17" s="33">
        <f t="shared" si="25"/>
        <v>202.75172813731101</v>
      </c>
      <c r="DZ17" t="str">
        <v>CLE</v>
      </c>
      <c r="EA17" t="str">
        <v>Cleveland Browns</v>
      </c>
      <c r="EB17" t="s">
        <v>349</v>
      </c>
      <c r="EC17" t="str">
        <v>Jerome Ford</v>
      </c>
      <c r="ED17" s="10">
        <v>202.75172813731101</v>
      </c>
      <c r="EE17">
        <v>6.8704082128523908E-3</v>
      </c>
      <c r="EF17">
        <v>7.8908659032907613E-2</v>
      </c>
      <c r="EG17">
        <v>6.0799947077461578</v>
      </c>
      <c r="EH17">
        <v>833.47256427478601</v>
      </c>
      <c r="EI17">
        <v>1.4463205098023129</v>
      </c>
      <c r="EJ17">
        <v>278.47004602460186</v>
      </c>
      <c r="EK17">
        <v>0</v>
      </c>
      <c r="EL17">
        <v>7.7929401171604323E-2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0.9</v>
      </c>
      <c r="K18" s="5">
        <v>0.9</v>
      </c>
      <c r="L18" s="5">
        <v>0.9</v>
      </c>
      <c r="M18" s="5"/>
      <c r="N18" s="10">
        <f t="shared" si="0"/>
        <v>1</v>
      </c>
      <c r="O18" s="10"/>
      <c r="P18" s="5">
        <f t="shared" si="1"/>
        <v>2.4867859467006131E-5</v>
      </c>
      <c r="Q18" s="5">
        <f t="shared" si="1"/>
        <v>0.2064685913115816</v>
      </c>
      <c r="R18" s="5">
        <f t="shared" si="1"/>
        <v>5.6362977790360612E-2</v>
      </c>
      <c r="S18" s="5"/>
      <c r="T18" s="5">
        <f t="shared" si="6"/>
        <v>4.1066370715643658E-5</v>
      </c>
      <c r="U18" s="5">
        <f t="shared" si="6"/>
        <v>0.22087667119690885</v>
      </c>
      <c r="V18" s="5">
        <f t="shared" si="6"/>
        <v>6.0130930820061081E-2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5.0404040404040407</v>
      </c>
      <c r="AU18" s="13">
        <v>2.0202020202020204E-2</v>
      </c>
      <c r="AV18" s="13">
        <v>1.0101010101010102E-2</v>
      </c>
      <c r="AW18" s="13">
        <v>4.0080160320641279E-3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4.9613115123083853</v>
      </c>
      <c r="BI18" s="13">
        <f t="shared" si="13"/>
        <v>2.1178951358779351E-2</v>
      </c>
      <c r="BJ18" s="13">
        <f t="shared" si="14"/>
        <v>9.5144170398275187E-3</v>
      </c>
      <c r="BK18" s="13">
        <f t="shared" si="15"/>
        <v>4.3125087359060579E-3</v>
      </c>
      <c r="BL18" s="55" cm="1">
        <f t="array" ref="BL18:BQ18">_xlfn.XLOOKUP(CR18,Receiving[Player Name],Receiving[[Rep Conv %]:[Yards per Target]],{0,0,0,0,0,0})</f>
        <v>0.70270270270270274</v>
      </c>
      <c r="BM18" s="13">
        <v>7.4230769230769234</v>
      </c>
      <c r="BN18" s="13">
        <v>0</v>
      </c>
      <c r="BO18" s="13">
        <v>0</v>
      </c>
      <c r="BP18" s="13">
        <v>0</v>
      </c>
      <c r="BQ18" s="13">
        <v>5.2162162162162158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0.71032960900217545</v>
      </c>
      <c r="CG18" s="13">
        <f>IF($CE18=1,BT18,BZ18*BM18+(1-BZ18)*BT18)</f>
        <v>7.4270229500010405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4.8229689521818271</v>
      </c>
      <c r="CL18" s="56">
        <f>V18*$CS$3</f>
        <v>34.580944603259354</v>
      </c>
      <c r="CM18" s="10">
        <f t="shared" si="17"/>
        <v>24.563868858959108</v>
      </c>
      <c r="CN18" s="5">
        <f t="shared" si="18"/>
        <v>6.6400935182931248E-2</v>
      </c>
      <c r="CO18" s="19">
        <f t="shared" si="19"/>
        <v>24.950871404558661</v>
      </c>
      <c r="CP18" s="65"/>
      <c r="CR18" t="str">
        <v>Pierre Strong</v>
      </c>
      <c r="CS18" s="10">
        <f>T18*$CS$3</f>
        <v>2.36170282316801E-2</v>
      </c>
      <c r="CT18" s="18">
        <f>AO18</f>
        <v>0.66666666666666674</v>
      </c>
      <c r="CU18" s="20">
        <f t="shared" si="20"/>
        <v>1.5744685487786736E-2</v>
      </c>
      <c r="CV18" s="21">
        <f t="shared" si="21"/>
        <v>6.666666666666667</v>
      </c>
      <c r="CW18" s="10">
        <f t="shared" si="22"/>
        <v>0.15744685487786733</v>
      </c>
      <c r="CX18" s="10">
        <f>CS18*AC18</f>
        <v>8.5880102660654909E-3</v>
      </c>
      <c r="CY18" s="19">
        <f>AA18*CS18</f>
        <v>0</v>
      </c>
      <c r="CZ18" s="13" t="str">
        <f>""</f>
        <v/>
      </c>
      <c r="DA18" s="10">
        <f>$CS$4*U18</f>
        <v>108.23476598463115</v>
      </c>
      <c r="DB18" s="5">
        <f t="shared" si="23"/>
        <v>0.22087667119690879</v>
      </c>
      <c r="DC18" s="77">
        <f t="shared" si="5"/>
        <v>4.9613115123083853</v>
      </c>
      <c r="DD18" s="10">
        <f>DC18*DA18</f>
        <v>536.98639051155453</v>
      </c>
      <c r="DE18" s="22">
        <f>AX18*DD18</f>
        <v>3.9171948212629739</v>
      </c>
      <c r="DF18" s="19">
        <f>DA18*BJ18</f>
        <v>1.0297907017859185</v>
      </c>
      <c r="DG18" s="13" t="str">
        <f>""</f>
        <v/>
      </c>
      <c r="DH18" s="20">
        <f>V18*$CS$3</f>
        <v>34.580944603259354</v>
      </c>
      <c r="DI18" s="5">
        <f t="shared" si="24"/>
        <v>6.0130930820061088E-2</v>
      </c>
      <c r="DJ18" s="20">
        <f>CO18</f>
        <v>24.950871404558661</v>
      </c>
      <c r="DK18" s="77">
        <v>4.8229689521818271</v>
      </c>
      <c r="DL18" s="77">
        <f>BO18</f>
        <v>0</v>
      </c>
      <c r="DM18" s="10">
        <f>DK18*DH18</f>
        <v>166.78282215863956</v>
      </c>
      <c r="DN18" s="19">
        <f>BR18*DM18</f>
        <v>0.86623828959126536</v>
      </c>
      <c r="DO18" s="19">
        <f>DL18*DJ18</f>
        <v>0</v>
      </c>
      <c r="DP18" s="13" t="str">
        <f>""</f>
        <v/>
      </c>
      <c r="DQ18" s="10">
        <f>CW18*(1/25)+CX18*4-CY18</f>
        <v>4.0649915259376654E-2</v>
      </c>
      <c r="DR18" s="10">
        <f>DN18*6+DM18*0.1+DJ18*1-DO18*2</f>
        <v>46.826583357970208</v>
      </c>
      <c r="DS18" s="10">
        <f>DD18*0.1+DE18*6-DF18*2</f>
        <v>75.142226575161459</v>
      </c>
      <c r="DT18" s="33">
        <f t="shared" si="25"/>
        <v>122.00945984839105</v>
      </c>
      <c r="DZ18" t="str">
        <v>CLE</v>
      </c>
      <c r="EA18" t="str">
        <v>Cleveland Browns</v>
      </c>
      <c r="EB18" t="s">
        <v>349</v>
      </c>
      <c r="EC18" t="str">
        <v>Pierre Strong</v>
      </c>
      <c r="ED18" s="10">
        <v>122.00945984839105</v>
      </c>
      <c r="EE18">
        <v>8.5880102660654909E-3</v>
      </c>
      <c r="EF18">
        <v>0.15744685487786733</v>
      </c>
      <c r="EG18">
        <v>3.9171948212629739</v>
      </c>
      <c r="EH18">
        <v>536.98639051155453</v>
      </c>
      <c r="EI18">
        <v>0.86623828959126536</v>
      </c>
      <c r="EJ18">
        <v>166.78282215863956</v>
      </c>
      <c r="EK18">
        <v>0</v>
      </c>
      <c r="EL18">
        <v>1.0297907017859185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4.1066370715643658E-5</v>
      </c>
      <c r="U19" s="5">
        <f t="shared" si="6"/>
        <v>8.6908666755155878E-2</v>
      </c>
      <c r="V19" s="5">
        <f t="shared" si="6"/>
        <v>2.4617445972056191E-2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6.5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6.258080808080809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1</v>
      </c>
      <c r="CF19" s="56">
        <f>IF($CE19=1,BS19,BY19*BL19+(1-BY19)*BS19)</f>
        <v>0.76942871847658256</v>
      </c>
      <c r="CG19" s="13">
        <f>IF($CE19=1,BT19,BZ19*BM19+(1-BZ19)*BT19)</f>
        <v>7.4876254180602011</v>
      </c>
      <c r="CH19" s="13">
        <f>IF($CE19=1,BU19,CA19*BN19+(1-CA19)*BU19)</f>
        <v>2.4704065877509004E-2</v>
      </c>
      <c r="CI19" s="13">
        <f>IF($CE19=1,BV19,CB19*BO19+(1-CB19)*BV19)</f>
        <v>3.3444816053511705E-3</v>
      </c>
      <c r="CJ19" s="13">
        <f>IF($CE19=1,BW19,CC19*BP19+(1-CC19)*BW19)</f>
        <v>4.2880114346971589E-3</v>
      </c>
      <c r="CK19" s="13">
        <f>IF($CE19=1,BX19,CD19*BQ19+(1-CD19)*BX19)</f>
        <v>1.2996655518394649</v>
      </c>
      <c r="CL19" s="56">
        <f>V19*$CS$3</f>
        <v>14.157348370023795</v>
      </c>
      <c r="CM19" s="10">
        <f t="shared" si="17"/>
        <v>10.893070413373945</v>
      </c>
      <c r="CN19" s="5">
        <f t="shared" si="18"/>
        <v>2.9446096891929084E-2</v>
      </c>
      <c r="CO19" s="19">
        <f t="shared" si="19"/>
        <v>11.064690201916877</v>
      </c>
      <c r="CP19" s="65"/>
      <c r="CR19" t="str">
        <v>John Kelly</v>
      </c>
      <c r="CS19" s="10">
        <f>T19*$CS$3</f>
        <v>2.36170282316801E-2</v>
      </c>
      <c r="CT19" s="18">
        <f>AO19</f>
        <v>0.5</v>
      </c>
      <c r="CU19" s="20">
        <f t="shared" si="20"/>
        <v>1.180851411584005E-2</v>
      </c>
      <c r="CV19" s="21">
        <f t="shared" si="21"/>
        <v>2</v>
      </c>
      <c r="CW19" s="10">
        <f t="shared" si="22"/>
        <v>4.7234056463360201E-2</v>
      </c>
      <c r="CX19" s="10">
        <f>CS19*AC19</f>
        <v>8.5880102660654909E-3</v>
      </c>
      <c r="CY19" s="19">
        <f>AA19*CS19</f>
        <v>0</v>
      </c>
      <c r="CZ19" s="13" t="str">
        <f>""</f>
        <v/>
      </c>
      <c r="DA19" s="10">
        <f>$CS$4*U19</f>
        <v>42.587291619832385</v>
      </c>
      <c r="DB19" s="5">
        <f t="shared" si="23"/>
        <v>8.690866675515585E-2</v>
      </c>
      <c r="DC19" s="77">
        <f t="shared" si="5"/>
        <v>6.258080808080809</v>
      </c>
      <c r="DD19" s="10">
        <f>DC19*DA19</f>
        <v>266.51471235421371</v>
      </c>
      <c r="DE19" s="22">
        <f>AX19*DD19</f>
        <v>1.9441648233017057</v>
      </c>
      <c r="DF19" s="19">
        <f>DA19*BJ19</f>
        <v>1.8335313497526772E-2</v>
      </c>
      <c r="DG19" s="13" t="str">
        <f>""</f>
        <v/>
      </c>
      <c r="DH19" s="20">
        <f>V19*$CS$3</f>
        <v>14.157348370023795</v>
      </c>
      <c r="DI19" s="5">
        <f t="shared" si="24"/>
        <v>2.4617445972056198E-2</v>
      </c>
      <c r="DJ19" s="20">
        <f>CO19</f>
        <v>11.064690201916877</v>
      </c>
      <c r="DK19" s="77">
        <v>1.2996655518394649</v>
      </c>
      <c r="DL19" s="77">
        <f>BO19</f>
        <v>0</v>
      </c>
      <c r="DM19" s="10">
        <f>DK19*DH19</f>
        <v>18.399817981910523</v>
      </c>
      <c r="DN19" s="19">
        <f>BR19*DM19</f>
        <v>9.5565158636543301E-2</v>
      </c>
      <c r="DO19" s="19">
        <f>DL19*DJ19</f>
        <v>0</v>
      </c>
      <c r="DP19" s="13" t="str">
        <f>""</f>
        <v/>
      </c>
      <c r="DQ19" s="10">
        <f>CW19*(1/25)+CX19*4-CY19</f>
        <v>3.6241403322796371E-2</v>
      </c>
      <c r="DR19" s="10">
        <f>DN19*6+DM19*0.1+DJ19*1-DO19*2</f>
        <v>13.478062951927189</v>
      </c>
      <c r="DS19" s="10">
        <f>DD19*0.1+DE19*6-DF19*2</f>
        <v>38.27978954823655</v>
      </c>
      <c r="DT19" s="33">
        <f t="shared" si="25"/>
        <v>51.794093903486534</v>
      </c>
      <c r="DZ19" t="str">
        <v>CLE</v>
      </c>
      <c r="EA19" t="str">
        <v>Cleveland Browns</v>
      </c>
      <c r="EB19" t="s">
        <v>349</v>
      </c>
      <c r="EC19" t="str">
        <v>John Kelly</v>
      </c>
      <c r="ED19" s="10">
        <v>51.794093903486534</v>
      </c>
      <c r="EE19">
        <v>8.5880102660654909E-3</v>
      </c>
      <c r="EF19">
        <v>4.7234056463360201E-2</v>
      </c>
      <c r="EG19">
        <v>1.9441648233017057</v>
      </c>
      <c r="EH19">
        <v>266.51471235421371</v>
      </c>
      <c r="EI19">
        <v>9.5565158636543301E-2</v>
      </c>
      <c r="EJ19">
        <v>18.399817981910523</v>
      </c>
      <c r="EK19">
        <v>0</v>
      </c>
      <c r="EL19">
        <v>1.8335313497526772E-2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3.7161366219385525E-2</v>
      </c>
      <c r="V20" s="5">
        <f t="shared" si="6"/>
        <v>1.485183593556315E-2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8.5412034828015688</v>
      </c>
      <c r="CM20" s="10">
        <f t="shared" si="17"/>
        <v>6.476741977479862</v>
      </c>
      <c r="CN20" s="5">
        <f t="shared" si="18"/>
        <v>1.7507898560790235E-2</v>
      </c>
      <c r="CO20" s="19">
        <f t="shared" si="19"/>
        <v>6.5787827287502783</v>
      </c>
      <c r="CP20" s="65"/>
      <c r="CR20" t="str">
        <v>All Other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18.209943832586422</v>
      </c>
      <c r="DB20" s="5">
        <f t="shared" si="23"/>
        <v>3.7161366219385511E-2</v>
      </c>
      <c r="DC20" s="77">
        <f t="shared" si="5"/>
        <v>4.1828743545611013</v>
      </c>
      <c r="DD20" s="10">
        <f>DC20*DA20</f>
        <v>76.169907055323833</v>
      </c>
      <c r="DE20" s="22">
        <f>AX20*DD20</f>
        <v>0.55564232301856897</v>
      </c>
      <c r="DF20" s="19">
        <f>DA20*BJ20</f>
        <v>0.10186285276403764</v>
      </c>
      <c r="DG20" s="13" t="str">
        <f>""</f>
        <v/>
      </c>
      <c r="DH20" s="20">
        <f>V20*$CS$3</f>
        <v>8.5412034828015688</v>
      </c>
      <c r="DI20" s="5">
        <f t="shared" si="24"/>
        <v>1.4851835935563154E-2</v>
      </c>
      <c r="DJ20" s="20">
        <f>CO20</f>
        <v>6.5787827287502783</v>
      </c>
      <c r="DK20" s="77">
        <v>1.3187500000000001</v>
      </c>
      <c r="DL20" s="77">
        <f>BO20</f>
        <v>0</v>
      </c>
      <c r="DM20" s="10">
        <f>DK20*DH20</f>
        <v>11.263712092944569</v>
      </c>
      <c r="DN20" s="19">
        <f>BR20*DM20</f>
        <v>5.8501580507854041E-2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8.0561634210918598</v>
      </c>
      <c r="DS20" s="10">
        <f>DD20*0.1+DE20*6-DF20*2</f>
        <v>10.747118938115722</v>
      </c>
      <c r="DT20" s="33">
        <f t="shared" si="25"/>
        <v>18.803282359207582</v>
      </c>
      <c r="DZ20" t="str">
        <v>CLE</v>
      </c>
      <c r="EA20" t="str">
        <v>Cleveland Browns</v>
      </c>
      <c r="EB20" t="s">
        <v>349</v>
      </c>
      <c r="EC20" t="str">
        <v>All Other</v>
      </c>
      <c r="ED20" s="10">
        <v>18.803282359207582</v>
      </c>
      <c r="EE20">
        <v>0</v>
      </c>
      <c r="EF20">
        <v>0</v>
      </c>
      <c r="EG20">
        <v>0.55564232301856897</v>
      </c>
      <c r="EH20">
        <v>76.169907055323833</v>
      </c>
      <c r="EI20">
        <v>5.8501580507854041E-2</v>
      </c>
      <c r="EJ20">
        <v>11.263712092944569</v>
      </c>
      <c r="EK20">
        <v>0</v>
      </c>
      <c r="EL20">
        <v>0.10186285276403764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1.4012289690278686E-2</v>
      </c>
      <c r="V21" s="5">
        <f t="shared" si="6"/>
        <v>7.1613091782558704E-3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4.1184267830668428</v>
      </c>
      <c r="CM21" s="10">
        <f t="shared" si="17"/>
        <v>3.0580636995176271</v>
      </c>
      <c r="CN21" s="5">
        <f t="shared" si="18"/>
        <v>8.2665434611650778E-3</v>
      </c>
      <c r="CO21" s="19">
        <f t="shared" si="19"/>
        <v>3.106243342680282</v>
      </c>
      <c r="CP21" s="65"/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6.8663516491704453</v>
      </c>
      <c r="DB21" s="5">
        <f t="shared" si="23"/>
        <v>1.4012289690278682E-2</v>
      </c>
      <c r="DC21" s="77">
        <f t="shared" si="5"/>
        <v>3.481420313790256</v>
      </c>
      <c r="DD21" s="10">
        <f>DC21*DA21</f>
        <v>23.904656113049214</v>
      </c>
      <c r="DE21" s="22">
        <f>AX21*DD21</f>
        <v>0.17437908443248304</v>
      </c>
      <c r="DF21" s="19">
        <f>DA21*BJ21</f>
        <v>3.968989392584072E-2</v>
      </c>
      <c r="DG21" s="13" t="str">
        <f>""</f>
        <v/>
      </c>
      <c r="DH21" s="20">
        <f>V21*$CS$3</f>
        <v>4.1184267830668428</v>
      </c>
      <c r="DI21" s="5">
        <f t="shared" si="24"/>
        <v>7.1613091782558713E-3</v>
      </c>
      <c r="DJ21" s="20">
        <f>CO21</f>
        <v>3.106243342680282</v>
      </c>
      <c r="DK21" s="77">
        <v>1.3467432950191571</v>
      </c>
      <c r="DL21" s="77">
        <f>BO21</f>
        <v>0</v>
      </c>
      <c r="DM21" s="10">
        <f>DK21*DH21</f>
        <v>5.5464636561225875</v>
      </c>
      <c r="DN21" s="19">
        <f>BR21*DM21</f>
        <v>2.8807278402986681E-2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3.8337333787104608</v>
      </c>
      <c r="DS21" s="10">
        <f>DD21*0.1+DE21*6-DF21*2</f>
        <v>3.3573603300481385</v>
      </c>
      <c r="DT21" s="33">
        <f t="shared" si="25"/>
        <v>7.1910937087585989</v>
      </c>
      <c r="DZ21" t="str">
        <v>CLE</v>
      </c>
      <c r="EA21" t="str">
        <v>Cleveland Browns</v>
      </c>
      <c r="EB21" t="s">
        <v>349</v>
      </c>
      <c r="EC21">
        <v>0</v>
      </c>
      <c r="ED21" s="10">
        <v>7.1910937087585989</v>
      </c>
      <c r="EE21">
        <v>0</v>
      </c>
      <c r="EF21">
        <v>0</v>
      </c>
      <c r="EG21">
        <v>0.17437908443248304</v>
      </c>
      <c r="EH21">
        <v>23.904656113049214</v>
      </c>
      <c r="EI21">
        <v>2.8807278402986681E-2</v>
      </c>
      <c r="EJ21">
        <v>5.5464636561225875</v>
      </c>
      <c r="EK21">
        <v>0</v>
      </c>
      <c r="EL21">
        <v>3.968989392584072E-2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CLE</v>
      </c>
      <c r="EA22" t="str">
        <v>Cleveland Browns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CLE</v>
      </c>
      <c r="EA23" t="str">
        <v>Cleveland Browns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2.4003948312993537E-3</v>
      </c>
      <c r="H24" s="5">
        <v>0.22190689726597018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3.1921602057142649E-3</v>
      </c>
      <c r="R24" s="5">
        <f t="shared" si="1"/>
        <v>0.22313427663014687</v>
      </c>
      <c r="S24" s="5"/>
      <c r="T24" s="5">
        <f t="shared" si="6"/>
        <v>7.8026104359722932E-5</v>
      </c>
      <c r="U24" s="5">
        <f t="shared" si="6"/>
        <v>3.4149199918808975E-3</v>
      </c>
      <c r="V24" s="5">
        <f t="shared" si="6"/>
        <v>0.23805115126345225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7.166666666666667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7.0132333767926989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0.60079840319361277</v>
      </c>
      <c r="BM24" s="13">
        <v>14.225913621262459</v>
      </c>
      <c r="BN24" s="13">
        <v>2.9940119760479042E-2</v>
      </c>
      <c r="BO24" s="13">
        <v>0</v>
      </c>
      <c r="BP24" s="13">
        <v>3.5030359645025688E-3</v>
      </c>
      <c r="BQ24" s="13">
        <v>8.5469061876247512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0.6066143993771167</v>
      </c>
      <c r="CG24" s="13">
        <f>IF($CE24=1,BT24,BZ24*BM24+(1-BZ24)*BT24)</f>
        <v>14.064404296999841</v>
      </c>
      <c r="CH24" s="13">
        <f>IF($CE24=1,BU24,CA24*BN24+(1-CA24)*BU24)</f>
        <v>3.2083285126081322E-2</v>
      </c>
      <c r="CI24" s="13">
        <f>IF($CE24=1,BV24,CB24*BO24+(1-CB24)*BV24)</f>
        <v>5.617977528089886E-4</v>
      </c>
      <c r="CJ24" s="13">
        <f>IF($CE24=1,BW24,CC24*BP24+(1-CC24)*BW24)</f>
        <v>3.7709241722814028E-3</v>
      </c>
      <c r="CK24" s="13">
        <f>IF($CE24=1,BX24,CD24*BQ24+(1-CD24)*BX24)</f>
        <v>7.8439702248573511</v>
      </c>
      <c r="CL24" s="56">
        <f>V24*$CS$3</f>
        <v>136.9018167907216</v>
      </c>
      <c r="CM24" s="10">
        <f t="shared" si="17"/>
        <v>83.046613366139653</v>
      </c>
      <c r="CN24" s="5">
        <f t="shared" si="18"/>
        <v>0.22449121606003647</v>
      </c>
      <c r="CO24" s="19">
        <f t="shared" si="19"/>
        <v>84.355008674739253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Jerry Jeudy</v>
      </c>
      <c r="CS24" s="10">
        <f>T24*$CS$3</f>
        <v>4.4872353640192181E-2</v>
      </c>
      <c r="CT24" s="18">
        <f>AO24</f>
        <v>0.57777777777777783</v>
      </c>
      <c r="CU24" s="20">
        <f t="shared" si="20"/>
        <v>2.5926248769888818E-2</v>
      </c>
      <c r="CV24" s="21">
        <f t="shared" si="21"/>
        <v>11.911111111111111</v>
      </c>
      <c r="CW24" s="10">
        <f t="shared" si="22"/>
        <v>0.53447959002540024</v>
      </c>
      <c r="CX24" s="10">
        <f>CS24*AC24</f>
        <v>6.6205111928152394E-3</v>
      </c>
      <c r="CY24" s="19">
        <f>AA24*CS24</f>
        <v>0</v>
      </c>
      <c r="CZ24" s="13" t="str">
        <f>""</f>
        <v/>
      </c>
      <c r="DA24" s="10">
        <f>$CS$4*U24</f>
        <v>1.6733911470802725</v>
      </c>
      <c r="DB24" s="5">
        <f t="shared" si="23"/>
        <v>3.4149199918808971E-3</v>
      </c>
      <c r="DC24" s="77">
        <f t="shared" si="5"/>
        <v>7.0132333767926989</v>
      </c>
      <c r="DD24" s="10">
        <f>DC24*DA24</f>
        <v>11.735882645132786</v>
      </c>
      <c r="DE24" s="22">
        <f>AX24*DD24</f>
        <v>9.061397456466587E-2</v>
      </c>
      <c r="DF24" s="19">
        <f>DA24*BJ24</f>
        <v>1.5272148669572235E-3</v>
      </c>
      <c r="DG24" s="13" t="str">
        <f>""</f>
        <v/>
      </c>
      <c r="DH24" s="20">
        <f>V24*$CS$3</f>
        <v>136.9018167907216</v>
      </c>
      <c r="DI24" s="5">
        <f t="shared" si="24"/>
        <v>0.23805115126345233</v>
      </c>
      <c r="DJ24" s="20">
        <f>CO24</f>
        <v>84.355008674739253</v>
      </c>
      <c r="DK24" s="77">
        <v>7.8439702248573511</v>
      </c>
      <c r="DL24" s="77">
        <f>BO24</f>
        <v>0</v>
      </c>
      <c r="DM24" s="10">
        <f>DK24*DH24</f>
        <v>1073.8537746352963</v>
      </c>
      <c r="DN24" s="19">
        <f>BR24*DM24</f>
        <v>6.5306786743569525</v>
      </c>
      <c r="DO24" s="19">
        <f>DL24*DJ24</f>
        <v>0</v>
      </c>
      <c r="DP24" s="13" t="str">
        <f>""</f>
        <v/>
      </c>
      <c r="DQ24" s="10">
        <f>CW24*(1/25)+CX24*4-CY24</f>
        <v>4.7861228372276965E-2</v>
      </c>
      <c r="DR24" s="10">
        <f>DN24*6+DM24*0.1+DJ24*1-DO24*2</f>
        <v>230.92445818441061</v>
      </c>
      <c r="DS24" s="10">
        <f>DD24*0.1+DE24*6-DF24*2</f>
        <v>1.7142176821673596</v>
      </c>
      <c r="DT24" s="33">
        <f t="shared" si="25"/>
        <v>232.68653709495027</v>
      </c>
      <c r="DZ24" t="str">
        <v>CLE</v>
      </c>
      <c r="EA24" t="str">
        <v>Cleveland Browns</v>
      </c>
      <c r="EB24" t="s">
        <v>350</v>
      </c>
      <c r="EC24" t="str">
        <v>Jerry Jeudy</v>
      </c>
      <c r="ED24" s="10">
        <v>232.68653709495027</v>
      </c>
      <c r="EE24">
        <v>6.6205111928152394E-3</v>
      </c>
      <c r="EF24">
        <v>0.53447959002540024</v>
      </c>
      <c r="EG24">
        <v>9.061397456466587E-2</v>
      </c>
      <c r="EH24">
        <v>11.735882645132786</v>
      </c>
      <c r="EI24">
        <v>6.5306786743569525</v>
      </c>
      <c r="EJ24">
        <v>1073.8537746352963</v>
      </c>
      <c r="EK24">
        <v>0</v>
      </c>
      <c r="EL24">
        <v>1.5272148669572235E-3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0</v>
      </c>
      <c r="H25" s="5">
        <v>6.6801619433198386E-2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5.8518267670405245E-4</v>
      </c>
      <c r="R25" s="5">
        <f t="shared" si="1"/>
        <v>7.5900953610833488E-2</v>
      </c>
      <c r="S25" s="5"/>
      <c r="T25" s="5">
        <f t="shared" si="6"/>
        <v>3.6959733644079281E-5</v>
      </c>
      <c r="U25" s="5">
        <f t="shared" si="6"/>
        <v>6.2601871234463976E-4</v>
      </c>
      <c r="V25" s="5">
        <f t="shared" si="6"/>
        <v>8.0975050816606137E-2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1.5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1.9260919540229886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0.5376344086021505</v>
      </c>
      <c r="BM25" s="13">
        <v>11.26</v>
      </c>
      <c r="BN25" s="13">
        <v>3.2258064516129031E-2</v>
      </c>
      <c r="BO25" s="13">
        <v>0.02</v>
      </c>
      <c r="BP25" s="13">
        <v>5.3285968028419185E-3</v>
      </c>
      <c r="BQ25" s="13">
        <v>6.053763440860215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0.54821957916663622</v>
      </c>
      <c r="CG25" s="13">
        <f>IF($CE25=1,BT25,BZ25*BM25+(1-BZ25)*BT25)</f>
        <v>11.42876023391813</v>
      </c>
      <c r="CH25" s="13">
        <f>IF($CE25=1,BU25,CA25*BN25+(1-CA25)*BU25)</f>
        <v>3.4217777745407227E-2</v>
      </c>
      <c r="CI25" s="13">
        <f>IF($CE25=1,BV25,CB25*BO25+(1-CB25)*BV25)</f>
        <v>1.8502923976608188E-2</v>
      </c>
      <c r="CJ25" s="13">
        <f>IF($CE25=1,BW25,CC25*BP25+(1-CC25)*BW25)</f>
        <v>5.4181287685984483E-3</v>
      </c>
      <c r="CK25" s="13">
        <f>IF($CE25=1,BX25,CD25*BQ25+(1-CD25)*BX25)</f>
        <v>5.6037906055461235</v>
      </c>
      <c r="CL25" s="56">
        <f>V25*$CS$3</f>
        <v>46.568275400801852</v>
      </c>
      <c r="CM25" s="10">
        <f t="shared" si="17"/>
        <v>25.529640342743608</v>
      </c>
      <c r="CN25" s="5">
        <f t="shared" si="18"/>
        <v>6.9011604131886686E-2</v>
      </c>
      <c r="CO25" s="19">
        <f t="shared" si="19"/>
        <v>25.931858570564806</v>
      </c>
      <c r="CP25" s="65"/>
      <c r="CR25" t="str">
        <v>Cedric Tillman</v>
      </c>
      <c r="CS25" s="10">
        <f>T25*$CS$3</f>
        <v>2.1255325408512084E-2</v>
      </c>
      <c r="CT25" s="18">
        <f>AO25</f>
        <v>0.4</v>
      </c>
      <c r="CU25" s="20">
        <f t="shared" si="20"/>
        <v>8.5021301634048332E-3</v>
      </c>
      <c r="CV25" s="21">
        <f t="shared" si="21"/>
        <v>5.9</v>
      </c>
      <c r="CW25" s="10">
        <f t="shared" si="22"/>
        <v>0.12540641991022131</v>
      </c>
      <c r="CX25" s="10">
        <f>CS25*AC25</f>
        <v>3.1360316176493237E-3</v>
      </c>
      <c r="CY25" s="19">
        <f>AA25*CS25</f>
        <v>0</v>
      </c>
      <c r="CZ25" s="13" t="str">
        <f>""</f>
        <v/>
      </c>
      <c r="DA25" s="10">
        <f>$CS$4*U25</f>
        <v>0.3067638989009287</v>
      </c>
      <c r="DB25" s="5">
        <f t="shared" si="23"/>
        <v>6.2601871234463965E-4</v>
      </c>
      <c r="DC25" s="77">
        <f t="shared" si="5"/>
        <v>1.9260919540229886</v>
      </c>
      <c r="DD25" s="10">
        <f>DC25*DA25</f>
        <v>0.59085547745780032</v>
      </c>
      <c r="DE25" s="22">
        <f>AX25*DD25</f>
        <v>4.5620567983405266E-3</v>
      </c>
      <c r="DF25" s="19">
        <f>DA25*BJ25</f>
        <v>1.4104087305789821E-4</v>
      </c>
      <c r="DG25" s="13" t="str">
        <f>""</f>
        <v/>
      </c>
      <c r="DH25" s="20">
        <f>V25*$CS$3</f>
        <v>46.568275400801852</v>
      </c>
      <c r="DI25" s="5">
        <f t="shared" si="24"/>
        <v>8.0975050816606151E-2</v>
      </c>
      <c r="DJ25" s="20">
        <f>CO25</f>
        <v>25.931858570564806</v>
      </c>
      <c r="DK25" s="77">
        <v>5.6037906055461235</v>
      </c>
      <c r="DL25" s="77">
        <f>BO25</f>
        <v>0.02</v>
      </c>
      <c r="DM25" s="10">
        <f>DK25*DH25</f>
        <v>260.95886420749804</v>
      </c>
      <c r="DN25" s="19">
        <f>BR25*DM25</f>
        <v>1.5870303104751065</v>
      </c>
      <c r="DO25" s="19">
        <f>DL25*DJ25</f>
        <v>0.51863717141129617</v>
      </c>
      <c r="DP25" s="13" t="str">
        <f>""</f>
        <v/>
      </c>
      <c r="DQ25" s="10">
        <f>CW25*(1/25)+CX25*4-CY25</f>
        <v>1.7560383267006145E-2</v>
      </c>
      <c r="DR25" s="10">
        <f>DN25*6+DM25*0.1+DJ25*1-DO25*2</f>
        <v>60.512652511342658</v>
      </c>
      <c r="DS25" s="10">
        <f>DD25*0.1+DE25*6-DF25*2</f>
        <v>8.6175806789707404E-2</v>
      </c>
      <c r="DT25" s="33">
        <f t="shared" si="25"/>
        <v>60.616388701399366</v>
      </c>
      <c r="DZ25" t="str">
        <v>CLE</v>
      </c>
      <c r="EA25" t="str">
        <v>Cleveland Browns</v>
      </c>
      <c r="EB25" t="s">
        <v>350</v>
      </c>
      <c r="EC25" t="str">
        <v>Cedric Tillman</v>
      </c>
      <c r="ED25" s="10">
        <v>60.616388701399366</v>
      </c>
      <c r="EE25">
        <v>3.1360316176493237E-3</v>
      </c>
      <c r="EF25">
        <v>0.12540641991022131</v>
      </c>
      <c r="EG25">
        <v>4.5620567983405266E-3</v>
      </c>
      <c r="EH25">
        <v>0.59085547745780032</v>
      </c>
      <c r="EI25">
        <v>1.5870303104751065</v>
      </c>
      <c r="EJ25">
        <v>260.95886420749804</v>
      </c>
      <c r="EK25">
        <v>0</v>
      </c>
      <c r="EL25">
        <v>0.51877821228435406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</v>
      </c>
      <c r="J26" s="5">
        <v>0.9</v>
      </c>
      <c r="K26" s="5">
        <v>0.9</v>
      </c>
      <c r="L26" s="5">
        <v>0.9</v>
      </c>
      <c r="M26" s="5"/>
      <c r="N26" s="10">
        <f t="shared" si="0"/>
        <v>1</v>
      </c>
      <c r="O26" s="10"/>
      <c r="P26" s="5">
        <f t="shared" si="1"/>
        <v>2.2381073520305519E-4</v>
      </c>
      <c r="Q26" s="5">
        <f t="shared" si="1"/>
        <v>4.7352713149385406E-3</v>
      </c>
      <c r="R26" s="5">
        <f t="shared" si="1"/>
        <v>0.10512538546149855</v>
      </c>
      <c r="S26" s="5"/>
      <c r="T26" s="5">
        <f t="shared" si="6"/>
        <v>3.6959733644079291E-4</v>
      </c>
      <c r="U26" s="5">
        <f t="shared" si="6"/>
        <v>5.0657146378232931E-3</v>
      </c>
      <c r="V26" s="5">
        <f t="shared" si="6"/>
        <v>0.11215318154639289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1</v>
      </c>
      <c r="CF26" s="56">
        <f>IF($CE26=1,BS26,BY26*BL26+(1-BY26)*BS26)</f>
        <v>0.62562132851333019</v>
      </c>
      <c r="CG26" s="13">
        <f>IF($CE26=1,BT26,BZ26*BM26+(1-BZ26)*BT26)</f>
        <v>12.432827735644638</v>
      </c>
      <c r="CH26" s="13">
        <f>IF($CE26=1,BU26,CA26*BN26+(1-CA26)*BU26)</f>
        <v>4.6091278807049246E-2</v>
      </c>
      <c r="CI26" s="13">
        <f>IF($CE26=1,BV26,CB26*BO26+(1-CB26)*BV26)</f>
        <v>4.6948356807511747E-3</v>
      </c>
      <c r="CJ26" s="13">
        <f>IF($CE26=1,BW26,CC26*BP26+(1-CC26)*BW26)</f>
        <v>5.925667726896431E-3</v>
      </c>
      <c r="CK26" s="13">
        <f>IF($CE26=1,BX26,CD26*BQ26+(1-CD26)*BX26)</f>
        <v>1.598410978692669</v>
      </c>
      <c r="CL26" s="56">
        <f>V26*$CS$3</f>
        <v>64.498634982733208</v>
      </c>
      <c r="CM26" s="10">
        <f t="shared" si="17"/>
        <v>40.351721705193903</v>
      </c>
      <c r="CN26" s="5">
        <f t="shared" si="18"/>
        <v>0.10907858500836334</v>
      </c>
      <c r="CO26" s="19">
        <f t="shared" si="19"/>
        <v>40.987461095796412</v>
      </c>
      <c r="CP26" s="65"/>
      <c r="CR26" t="str">
        <v>Michael Woods</v>
      </c>
      <c r="CS26" s="10">
        <f>T26*$CS$3</f>
        <v>0.21255325408512091</v>
      </c>
      <c r="CT26" s="18">
        <f>AO26</f>
        <v>0.45833333333333337</v>
      </c>
      <c r="CU26" s="20">
        <f t="shared" si="20"/>
        <v>9.7420241455680429E-2</v>
      </c>
      <c r="CV26" s="21">
        <f t="shared" si="21"/>
        <v>10.541666666666668</v>
      </c>
      <c r="CW26" s="10">
        <f t="shared" si="22"/>
        <v>2.2406655534806497</v>
      </c>
      <c r="CX26" s="10">
        <f>CS26*AC26</f>
        <v>3.136031617649325E-2</v>
      </c>
      <c r="CY26" s="19">
        <f>AA26*CS26</f>
        <v>0</v>
      </c>
      <c r="CZ26" s="13" t="str">
        <f>""</f>
        <v/>
      </c>
      <c r="DA26" s="10">
        <f>$CS$4*U26</f>
        <v>2.4823193658190097</v>
      </c>
      <c r="DB26" s="5">
        <f t="shared" si="23"/>
        <v>5.0657146378232923E-3</v>
      </c>
      <c r="DC26" s="77">
        <f t="shared" si="5"/>
        <v>5.9971590909090899</v>
      </c>
      <c r="DD26" s="10">
        <f>DC26*DA26</f>
        <v>14.886864151261161</v>
      </c>
      <c r="DE26" s="22">
        <f>AX26*DD26</f>
        <v>0.1149430315843749</v>
      </c>
      <c r="DF26" s="19">
        <f>DA26*BJ26</f>
        <v>7.0520436528949144E-3</v>
      </c>
      <c r="DG26" s="13" t="str">
        <f>""</f>
        <v/>
      </c>
      <c r="DH26" s="20">
        <f>V26*$CS$3</f>
        <v>64.498634982733208</v>
      </c>
      <c r="DI26" s="5">
        <f t="shared" si="24"/>
        <v>0.11215318154639291</v>
      </c>
      <c r="DJ26" s="20">
        <f>CO26</f>
        <v>40.987461095796412</v>
      </c>
      <c r="DK26" s="77">
        <v>1.598410978692669</v>
      </c>
      <c r="DL26" s="77">
        <f>BO26</f>
        <v>0</v>
      </c>
      <c r="DM26" s="10">
        <f>DK26*DH26</f>
        <v>103.09532626709181</v>
      </c>
      <c r="DN26" s="19">
        <f>BR26*DM26</f>
        <v>0.62697777349344397</v>
      </c>
      <c r="DO26" s="19">
        <f>DL26*DJ26</f>
        <v>0</v>
      </c>
      <c r="DP26" s="13" t="str">
        <f>""</f>
        <v/>
      </c>
      <c r="DQ26" s="10">
        <f>CW26*(1/25)+CX26*4-CY26</f>
        <v>0.21506788684519901</v>
      </c>
      <c r="DR26" s="10">
        <f>DN26*6+DM26*0.1+DJ26*1-DO26*2</f>
        <v>55.058860363466259</v>
      </c>
      <c r="DS26" s="10">
        <f>DD26*0.1+DE26*6-DF26*2</f>
        <v>2.1642405173265757</v>
      </c>
      <c r="DT26" s="33">
        <f t="shared" si="25"/>
        <v>57.438168767638032</v>
      </c>
      <c r="DZ26" t="str">
        <v>CLE</v>
      </c>
      <c r="EA26" t="str">
        <v>Cleveland Browns</v>
      </c>
      <c r="EB26" t="s">
        <v>350</v>
      </c>
      <c r="EC26" t="str">
        <v>Michael Woods</v>
      </c>
      <c r="ED26" s="10">
        <v>57.438168767638032</v>
      </c>
      <c r="EE26">
        <v>3.136031617649325E-2</v>
      </c>
      <c r="EF26">
        <v>2.2406655534806497</v>
      </c>
      <c r="EG26">
        <v>0.1149430315843749</v>
      </c>
      <c r="EH26">
        <v>14.886864151261161</v>
      </c>
      <c r="EI26">
        <v>0.62697777349344397</v>
      </c>
      <c r="EJ26">
        <v>103.09532626709181</v>
      </c>
      <c r="EK26">
        <v>0</v>
      </c>
      <c r="EL26">
        <v>7.0520436528949144E-3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3.0799778036732741E-4</v>
      </c>
      <c r="U27" s="5">
        <f t="shared" si="6"/>
        <v>4.3461528994961206E-3</v>
      </c>
      <c r="V27" s="5">
        <f t="shared" si="6"/>
        <v>6.4172601054279257E-2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0.42857142857142855</v>
      </c>
      <c r="BM27" s="13">
        <v>7.333333333333333</v>
      </c>
      <c r="BN27" s="13">
        <v>0</v>
      </c>
      <c r="BO27" s="13">
        <v>0</v>
      </c>
      <c r="BP27" s="13">
        <v>0</v>
      </c>
      <c r="BQ27" s="13">
        <v>3.1428571428571428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0.44681991256522346</v>
      </c>
      <c r="CG27" s="13">
        <f>IF($CE27=1,BT27,BZ27*BM27+(1-BZ27)*BT27)</f>
        <v>7.8228109854604195</v>
      </c>
      <c r="CH27" s="13">
        <f>IF($CE27=1,BU27,CA27*BN27+(1-CA27)*BU27)</f>
        <v>4.4422507403751223E-3</v>
      </c>
      <c r="CI27" s="13">
        <f>IF($CE27=1,BV27,CB27*BO27+(1-CB27)*BV27)</f>
        <v>6.7851373182552493E-4</v>
      </c>
      <c r="CJ27" s="13">
        <f>IF($CE27=1,BW27,CC27*BP27+(1-CC27)*BW27)</f>
        <v>5.9451461184801548E-4</v>
      </c>
      <c r="CK27" s="13">
        <f>IF($CE27=1,BX27,CD27*BQ27+(1-CD27)*BX27)</f>
        <v>2.992222478652204</v>
      </c>
      <c r="CL27" s="56">
        <f>V27*$CS$3</f>
        <v>36.905285380427443</v>
      </c>
      <c r="CM27" s="10">
        <f t="shared" si="17"/>
        <v>16.490016386877212</v>
      </c>
      <c r="CN27" s="5">
        <f t="shared" si="18"/>
        <v>4.4575735017863403E-2</v>
      </c>
      <c r="CO27" s="19">
        <f t="shared" si="19"/>
        <v>16.749815783924237</v>
      </c>
      <c r="CP27" s="65"/>
      <c r="CR27" t="str">
        <v>Jamari Thrash</v>
      </c>
      <c r="CS27" s="10">
        <f>T27*$CS$3</f>
        <v>0.17712771173760075</v>
      </c>
      <c r="CT27" s="18">
        <f>AO27</f>
        <v>0.58823529411764708</v>
      </c>
      <c r="CU27" s="20">
        <f t="shared" si="20"/>
        <v>0.10419277161035338</v>
      </c>
      <c r="CV27" s="21">
        <f t="shared" si="21"/>
        <v>7.2352941176470598</v>
      </c>
      <c r="CW27" s="10">
        <f t="shared" si="22"/>
        <v>1.2815710908073468</v>
      </c>
      <c r="CX27" s="10">
        <f>CS27*AC27</f>
        <v>2.6133596813744372E-2</v>
      </c>
      <c r="CY27" s="19">
        <f>AA27*CS27</f>
        <v>0</v>
      </c>
      <c r="CZ27" s="13" t="str">
        <f>""</f>
        <v/>
      </c>
      <c r="DA27" s="10">
        <f>$CS$4*U27</f>
        <v>2.1297171831742641</v>
      </c>
      <c r="DB27" s="5">
        <f t="shared" si="23"/>
        <v>4.3461528994961198E-3</v>
      </c>
      <c r="DC27" s="77">
        <f t="shared" si="5"/>
        <v>5.8245033112582787</v>
      </c>
      <c r="DD27" s="10">
        <f>DC27*DA27</f>
        <v>12.404544785442155</v>
      </c>
      <c r="DE27" s="22">
        <f>AX27*DD27</f>
        <v>9.5776784726156083E-2</v>
      </c>
      <c r="DF27" s="19">
        <f>DA27*BJ27</f>
        <v>1.410408730578983E-2</v>
      </c>
      <c r="DG27" s="13" t="str">
        <f>""</f>
        <v/>
      </c>
      <c r="DH27" s="20">
        <f>V27*$CS$3</f>
        <v>36.905285380427443</v>
      </c>
      <c r="DI27" s="5">
        <f t="shared" si="24"/>
        <v>6.4172601054279271E-2</v>
      </c>
      <c r="DJ27" s="20">
        <f>CO27</f>
        <v>16.749815783924237</v>
      </c>
      <c r="DK27" s="77">
        <v>2.992222478652204</v>
      </c>
      <c r="DL27" s="77">
        <f>BO27</f>
        <v>0</v>
      </c>
      <c r="DM27" s="10">
        <f>DK27*DH27</f>
        <v>110.42882449638955</v>
      </c>
      <c r="DN27" s="19">
        <f>BR27*DM27</f>
        <v>0.67157669527008412</v>
      </c>
      <c r="DO27" s="19">
        <f>DL27*DJ27</f>
        <v>0</v>
      </c>
      <c r="DP27" s="13" t="str">
        <f>""</f>
        <v/>
      </c>
      <c r="DQ27" s="10">
        <f>CW27*(1/25)+CX27*4-CY27</f>
        <v>0.15579723088727138</v>
      </c>
      <c r="DR27" s="10">
        <f>DN27*6+DM27*0.1+DJ27*1-DO27*2</f>
        <v>31.8221584051837</v>
      </c>
      <c r="DS27" s="10">
        <f>DD27*0.1+DE27*6-DF27*2</f>
        <v>1.7869070122895723</v>
      </c>
      <c r="DT27" s="33">
        <f t="shared" si="25"/>
        <v>33.764862648360541</v>
      </c>
      <c r="DZ27" t="str">
        <v>CLE</v>
      </c>
      <c r="EA27" t="str">
        <v>Cleveland Browns</v>
      </c>
      <c r="EB27" t="s">
        <v>350</v>
      </c>
      <c r="EC27" t="str">
        <v>Jamari Thrash</v>
      </c>
      <c r="ED27" s="10">
        <v>33.764862648360541</v>
      </c>
      <c r="EE27">
        <v>2.6133596813744372E-2</v>
      </c>
      <c r="EF27">
        <v>1.2815710908073468</v>
      </c>
      <c r="EG27">
        <v>9.5776784726156083E-2</v>
      </c>
      <c r="EH27">
        <v>12.404544785442155</v>
      </c>
      <c r="EI27">
        <v>0.67157669527008412</v>
      </c>
      <c r="EJ27">
        <v>110.42882449638955</v>
      </c>
      <c r="EK27">
        <v>0</v>
      </c>
      <c r="EL27">
        <v>1.410408730578983E-2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8.9526686523641643E-5</v>
      </c>
      <c r="U28" s="5">
        <f t="shared" si="6"/>
        <v>1.543938250098534E-3</v>
      </c>
      <c r="V28" s="5">
        <f t="shared" si="6"/>
        <v>1.9916261945050827E-2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11.453725090116698</v>
      </c>
      <c r="CM28" s="10">
        <f t="shared" si="17"/>
        <v>6.5995380103476871</v>
      </c>
      <c r="CN28" s="5">
        <f t="shared" si="18"/>
        <v>1.7839840221364752E-2</v>
      </c>
      <c r="CO28" s="19">
        <f t="shared" si="19"/>
        <v>6.7035134070757163</v>
      </c>
      <c r="CP28" s="65"/>
      <c r="CR28" t="str">
        <v>All Other</v>
      </c>
      <c r="CS28" s="10">
        <f>T28*$CS$3</f>
        <v>5.1486270792178518E-2</v>
      </c>
      <c r="CT28" s="18">
        <f>AO28</f>
        <v>0.375</v>
      </c>
      <c r="CU28" s="20">
        <f t="shared" si="20"/>
        <v>1.9307351547066944E-2</v>
      </c>
      <c r="CV28" s="21">
        <f t="shared" si="21"/>
        <v>9.75</v>
      </c>
      <c r="CW28" s="10">
        <f t="shared" si="22"/>
        <v>0.50199114022374058</v>
      </c>
      <c r="CX28" s="10">
        <f>CS28*AC28</f>
        <v>7.5963350349115841E-3</v>
      </c>
      <c r="CY28" s="19">
        <f>AA28*CS28</f>
        <v>0</v>
      </c>
      <c r="CZ28" s="13" t="str">
        <f>""</f>
        <v/>
      </c>
      <c r="DA28" s="10">
        <f>$CS$4*U28</f>
        <v>0.75656607050710756</v>
      </c>
      <c r="DB28" s="5">
        <f t="shared" si="23"/>
        <v>1.5439382500985336E-3</v>
      </c>
      <c r="DC28" s="77">
        <f t="shared" si="5"/>
        <v>6.1091954022988508</v>
      </c>
      <c r="DD28" s="10">
        <f>DC28*DA28</f>
        <v>4.6220099594773298</v>
      </c>
      <c r="DE28" s="22">
        <f>AX28*DD28</f>
        <v>3.5687021212623279E-2</v>
      </c>
      <c r="DF28" s="19">
        <f>DA28*BJ28</f>
        <v>4.3480808649833764E-3</v>
      </c>
      <c r="DG28" s="13" t="str">
        <f>""</f>
        <v/>
      </c>
      <c r="DH28" s="20">
        <f>V28*$CS$3</f>
        <v>11.453725090116698</v>
      </c>
      <c r="DI28" s="5">
        <f t="shared" si="24"/>
        <v>1.991626194505083E-2</v>
      </c>
      <c r="DJ28" s="20">
        <f>CO28</f>
        <v>6.7035134070757163</v>
      </c>
      <c r="DK28" s="77">
        <v>1.7355343771272975</v>
      </c>
      <c r="DL28" s="77">
        <f>BO28</f>
        <v>0</v>
      </c>
      <c r="DM28" s="10">
        <f>DK28*DH28</f>
        <v>19.878333640062984</v>
      </c>
      <c r="DN28" s="19">
        <f>BR28*DM28</f>
        <v>0.12089076990859492</v>
      </c>
      <c r="DO28" s="19">
        <f>DL28*DJ28</f>
        <v>0</v>
      </c>
      <c r="DP28" s="13" t="str">
        <f>""</f>
        <v/>
      </c>
      <c r="DQ28" s="10">
        <f>CW28*(1/25)+CX28*4-CY28</f>
        <v>5.046498574859596E-2</v>
      </c>
      <c r="DR28" s="10">
        <f>DN28*6+DM28*0.1+DJ28*1-DO28*2</f>
        <v>9.4166913905335843</v>
      </c>
      <c r="DS28" s="10">
        <f>DD28*0.1+DE28*6-DF28*2</f>
        <v>0.66762696149350587</v>
      </c>
      <c r="DT28" s="33">
        <f t="shared" si="25"/>
        <v>10.134783337775685</v>
      </c>
      <c r="DZ28" t="str">
        <v>CLE</v>
      </c>
      <c r="EA28" t="str">
        <v>Cleveland Browns</v>
      </c>
      <c r="EB28" t="s">
        <v>350</v>
      </c>
      <c r="EC28" t="str">
        <v>All Other</v>
      </c>
      <c r="ED28" s="10">
        <v>10.134783337775685</v>
      </c>
      <c r="EE28">
        <v>7.5963350349115841E-3</v>
      </c>
      <c r="EF28">
        <v>0.50199114022374058</v>
      </c>
      <c r="EG28">
        <v>3.5687021212623279E-2</v>
      </c>
      <c r="EH28">
        <v>4.6220099594773298</v>
      </c>
      <c r="EI28">
        <v>0.12089076990859492</v>
      </c>
      <c r="EJ28">
        <v>19.878333640062984</v>
      </c>
      <c r="EK28">
        <v>0</v>
      </c>
      <c r="EL28">
        <v>4.3480808649833764E-3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CLE</v>
      </c>
      <c r="EA29" t="str">
        <v>Cleveland Browns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CLE</v>
      </c>
      <c r="EA30" t="str">
        <v>Cleveland Browns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1.6035192280403009E-3</v>
      </c>
      <c r="H31" s="5">
        <v>0.17306329348588229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1.7189430494301348E-3</v>
      </c>
      <c r="R31" s="5">
        <f t="shared" si="1"/>
        <v>0.16989402455904823</v>
      </c>
      <c r="S31" s="5"/>
      <c r="T31" s="5">
        <f t="shared" si="6"/>
        <v>8.2132741431287292E-6</v>
      </c>
      <c r="U31" s="5">
        <f t="shared" si="6"/>
        <v>1.8388967364155902E-3</v>
      </c>
      <c r="V31" s="5">
        <f t="shared" si="6"/>
        <v>0.18125170525055267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-2.3333333333333335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-1.6639024390243904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0.67669172932330823</v>
      </c>
      <c r="BM31" s="13">
        <v>10.6</v>
      </c>
      <c r="BN31" s="13">
        <v>5.2631578947368418E-2</v>
      </c>
      <c r="BO31" s="13">
        <v>1.1111111111111112E-2</v>
      </c>
      <c r="BP31" s="13">
        <v>7.3375262054507341E-3</v>
      </c>
      <c r="BQ31" s="13">
        <v>7.1729323308270674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0.67859580907914951</v>
      </c>
      <c r="CG31" s="13">
        <f>IF($CE31=1,BT31,BZ31*BM31+(1-BZ31)*BT31)</f>
        <v>10.606952426950011</v>
      </c>
      <c r="CH31" s="13">
        <f>IF($CE31=1,BU31,CA31*BN31+(1-CA31)*BU31)</f>
        <v>5.2408743633276744E-2</v>
      </c>
      <c r="CI31" s="13">
        <f>IF($CE31=1,BV31,CB31*BO31+(1-CB31)*BV31)</f>
        <v>1.0688239555662884E-2</v>
      </c>
      <c r="CJ31" s="13">
        <f>IF($CE31=1,BW31,CC31*BP31+(1-CC31)*BW31)</f>
        <v>7.2827754521607958E-3</v>
      </c>
      <c r="CK31" s="13">
        <f>IF($CE31=1,BX31,CD31*BQ31+(1-CD31)*BX31)</f>
        <v>6.5993724954743778</v>
      </c>
      <c r="CL31" s="56">
        <f>V31*$CS$3</f>
        <v>104.23678950309136</v>
      </c>
      <c r="CM31" s="10">
        <f t="shared" si="17"/>
        <v>70.734648508663284</v>
      </c>
      <c r="CN31" s="5">
        <f t="shared" si="18"/>
        <v>0.19120957035634506</v>
      </c>
      <c r="CO31" s="19">
        <f t="shared" si="19"/>
        <v>71.849069416547181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David Njoku</v>
      </c>
      <c r="CS31" s="10">
        <f>T31*$CS$3</f>
        <v>4.7234056463360185E-3</v>
      </c>
      <c r="CT31" s="18">
        <f>AO31</f>
        <v>0.52631578947368418</v>
      </c>
      <c r="CU31" s="20">
        <f t="shared" si="20"/>
        <v>2.4860029717557993E-3</v>
      </c>
      <c r="CV31" s="21">
        <f t="shared" si="21"/>
        <v>7.1578947368421053</v>
      </c>
      <c r="CW31" s="10">
        <f t="shared" si="22"/>
        <v>3.3809640415878868E-2</v>
      </c>
      <c r="CX31" s="10">
        <f>CS31*AC31</f>
        <v>2.1470025665163721E-4</v>
      </c>
      <c r="CY31" s="19">
        <f>AA31*CS31</f>
        <v>0</v>
      </c>
      <c r="CZ31" s="13" t="str">
        <f>""</f>
        <v/>
      </c>
      <c r="DA31" s="10">
        <f>$CS$4*U31</f>
        <v>0.9011026690021432</v>
      </c>
      <c r="DB31" s="5">
        <f t="shared" si="23"/>
        <v>1.8388967364155898E-3</v>
      </c>
      <c r="DC31" s="77">
        <f t="shared" si="5"/>
        <v>-1.6639024390243904</v>
      </c>
      <c r="DD31" s="10">
        <f>DC31*DA31</f>
        <v>-1.499346928764054</v>
      </c>
      <c r="DE31" s="22">
        <f>AX31*DD31</f>
        <v>-3.2687184228979371E-2</v>
      </c>
      <c r="DF31" s="19">
        <f>DA31*BJ31</f>
        <v>8.791245551240419E-4</v>
      </c>
      <c r="DG31" s="13" t="str">
        <f>""</f>
        <v/>
      </c>
      <c r="DH31" s="20">
        <f>V31*$CS$3</f>
        <v>104.23678950309136</v>
      </c>
      <c r="DI31" s="5">
        <f t="shared" si="24"/>
        <v>0.18125170525055273</v>
      </c>
      <c r="DJ31" s="20">
        <f>CO31</f>
        <v>71.849069416547181</v>
      </c>
      <c r="DK31" s="77">
        <v>6.5993724954743778</v>
      </c>
      <c r="DL31" s="77">
        <f>BO31</f>
        <v>1.1111111111111112E-2</v>
      </c>
      <c r="DM31" s="10">
        <f>DK31*DH31</f>
        <v>687.89740166325339</v>
      </c>
      <c r="DN31" s="19">
        <f>BR31*DM31</f>
        <v>4.9805654330864861</v>
      </c>
      <c r="DO31" s="19">
        <f>DL31*DJ31</f>
        <v>0.79832299351719094</v>
      </c>
      <c r="DP31" s="13" t="str">
        <f>""</f>
        <v/>
      </c>
      <c r="DQ31" s="10">
        <f>CW31*(1/25)+CX31*4-CY31</f>
        <v>2.2111866432417038E-3</v>
      </c>
      <c r="DR31" s="10">
        <f>DN31*6+DM31*0.1+DJ31*1-DO31*2</f>
        <v>168.92555619435706</v>
      </c>
      <c r="DS31" s="10">
        <f>DD31*0.1+DE31*6-DF31*2</f>
        <v>-0.34781604736052968</v>
      </c>
      <c r="DT31" s="33">
        <f t="shared" si="25"/>
        <v>168.57995133363977</v>
      </c>
      <c r="DZ31" t="str">
        <v>CLE</v>
      </c>
      <c r="EA31" t="str">
        <v>Cleveland Browns</v>
      </c>
      <c r="EB31" t="s">
        <v>351</v>
      </c>
      <c r="EC31" t="str">
        <v>David Njoku</v>
      </c>
      <c r="ED31" s="10">
        <v>168.57995133363977</v>
      </c>
      <c r="EE31">
        <v>2.1470025665163721E-4</v>
      </c>
      <c r="EF31">
        <v>3.3809640415878868E-2</v>
      </c>
      <c r="EG31">
        <v>-3.2687184228979371E-2</v>
      </c>
      <c r="EH31">
        <v>-1.499346928764054</v>
      </c>
      <c r="EI31">
        <v>4.9805654330864861</v>
      </c>
      <c r="EJ31">
        <v>687.89740166325339</v>
      </c>
      <c r="EK31">
        <v>0</v>
      </c>
      <c r="EL31">
        <v>0.799202118072315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4.1066370715643658E-5</v>
      </c>
      <c r="U32" s="5">
        <f t="shared" si="6"/>
        <v>5.3247568636210758E-4</v>
      </c>
      <c r="V32" s="5">
        <f t="shared" si="6"/>
        <v>5.5379751077641585E-2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0.66666666666666663</v>
      </c>
      <c r="BM32" s="13">
        <v>8.5</v>
      </c>
      <c r="BN32" s="13">
        <v>0.1111111111111111</v>
      </c>
      <c r="BO32" s="13">
        <v>0</v>
      </c>
      <c r="BP32" s="13">
        <v>1.9607843137254902E-2</v>
      </c>
      <c r="BQ32" s="13">
        <v>5.666666666666667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0.67099061999542431</v>
      </c>
      <c r="CG32" s="13">
        <f>IF($CE32=1,BT32,BZ32*BM32+(1-BZ32)*BT32)</f>
        <v>8.6523847889139542</v>
      </c>
      <c r="CH32" s="13">
        <f>IF($CE32=1,BU32,CA32*BN32+(1-CA32)*BU32)</f>
        <v>0.10519331960649736</v>
      </c>
      <c r="CI32" s="13">
        <f>IF($CE32=1,BV32,CB32*BO32+(1-CB32)*BV32)</f>
        <v>6.1231066709635821E-4</v>
      </c>
      <c r="CJ32" s="13">
        <f>IF($CE32=1,BW32,CC32*BP32+(1-CC32)*BW32)</f>
        <v>1.8376868494311305E-2</v>
      </c>
      <c r="CK32" s="13">
        <f>IF($CE32=1,BX32,CD32*BQ32+(1-CD32)*BX32)</f>
        <v>5.2408636803093787</v>
      </c>
      <c r="CL32" s="56">
        <f>V32*$CS$3</f>
        <v>31.848569081510039</v>
      </c>
      <c r="CM32" s="10">
        <f t="shared" si="17"/>
        <v>21.370091113969522</v>
      </c>
      <c r="CN32" s="5">
        <f t="shared" si="18"/>
        <v>5.7767530150059393E-2</v>
      </c>
      <c r="CO32" s="19">
        <f t="shared" si="19"/>
        <v>21.706775848295653</v>
      </c>
      <c r="CP32" s="65"/>
      <c r="CR32" t="str">
        <v>Blake Whiteheart</v>
      </c>
      <c r="CS32" s="10">
        <f>T32*$CS$3</f>
        <v>2.36170282316801E-2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1.0735012832581864E-3</v>
      </c>
      <c r="CY32" s="19">
        <f>AA32*CS32</f>
        <v>0</v>
      </c>
      <c r="CZ32" s="13" t="str">
        <f>""</f>
        <v/>
      </c>
      <c r="DA32" s="10">
        <f>$CS$4*U32</f>
        <v>0.26092561515711182</v>
      </c>
      <c r="DB32" s="5">
        <f t="shared" si="23"/>
        <v>5.3247568636210737E-4</v>
      </c>
      <c r="DC32" s="77">
        <f t="shared" si="5"/>
        <v>2.0810810810810811</v>
      </c>
      <c r="DD32" s="10">
        <f>DC32*DA32</f>
        <v>0.54300736127290838</v>
      </c>
      <c r="DE32" s="22">
        <f>AX32*DD32</f>
        <v>1.1838075174670041E-2</v>
      </c>
      <c r="DF32" s="19">
        <f>DA32*BJ32</f>
        <v>7.0520436528949144E-3</v>
      </c>
      <c r="DG32" s="13" t="str">
        <f>""</f>
        <v/>
      </c>
      <c r="DH32" s="20">
        <f>V32*$CS$3</f>
        <v>31.848569081510039</v>
      </c>
      <c r="DI32" s="5">
        <f t="shared" si="24"/>
        <v>5.5379751077641599E-2</v>
      </c>
      <c r="DJ32" s="20">
        <f>CO32</f>
        <v>21.706775848295653</v>
      </c>
      <c r="DK32" s="77">
        <v>5.2408636803093787</v>
      </c>
      <c r="DL32" s="77">
        <f>BO32</f>
        <v>0</v>
      </c>
      <c r="DM32" s="10">
        <f>DK32*DH32</f>
        <v>166.9140089691102</v>
      </c>
      <c r="DN32" s="19">
        <f>BR32*DM32</f>
        <v>1.2085031014209258</v>
      </c>
      <c r="DO32" s="19">
        <f>DL32*DJ32</f>
        <v>0</v>
      </c>
      <c r="DP32" s="13" t="str">
        <f>""</f>
        <v/>
      </c>
      <c r="DQ32" s="10">
        <f>CW32*(1/25)+CX32*4-CY32</f>
        <v>4.2940051330327455E-3</v>
      </c>
      <c r="DR32" s="10">
        <f>DN32*6+DM32*0.1+DJ32*1-DO32*2</f>
        <v>45.649195353732225</v>
      </c>
      <c r="DS32" s="10">
        <f>DD32*0.1+DE32*6-DF32*2</f>
        <v>0.11122509986952125</v>
      </c>
      <c r="DT32" s="33">
        <f t="shared" si="25"/>
        <v>45.76471445873478</v>
      </c>
      <c r="DZ32" t="str">
        <v>CLE</v>
      </c>
      <c r="EA32" t="str">
        <v>Cleveland Browns</v>
      </c>
      <c r="EB32" t="s">
        <v>351</v>
      </c>
      <c r="EC32" t="str">
        <v>Blake Whiteheart</v>
      </c>
      <c r="ED32" s="10">
        <v>45.76471445873478</v>
      </c>
      <c r="EE32">
        <v>1.0735012832581864E-3</v>
      </c>
      <c r="EF32">
        <v>0</v>
      </c>
      <c r="EG32">
        <v>1.1838075174670041E-2</v>
      </c>
      <c r="EH32">
        <v>0.54300736127290838</v>
      </c>
      <c r="EI32">
        <v>1.2085031014209258</v>
      </c>
      <c r="EJ32">
        <v>166.9140089691102</v>
      </c>
      <c r="EK32">
        <v>0</v>
      </c>
      <c r="EL32">
        <v>7.0520436528949144E-3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1.6341014960720302E-4</v>
      </c>
      <c r="V33" s="5">
        <f t="shared" si="6"/>
        <v>2.3502093755534661E-2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1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13.515915871197654</v>
      </c>
      <c r="CM33" s="10">
        <f t="shared" si="17"/>
        <v>9.3942008475936962</v>
      </c>
      <c r="CN33" s="5">
        <f t="shared" si="18"/>
        <v>2.539435970604427E-2</v>
      </c>
      <c r="CO33" s="19">
        <f t="shared" si="19"/>
        <v>9.5422060198557297</v>
      </c>
      <c r="CP33" s="65"/>
      <c r="CR33" t="str">
        <v>Brenden Bates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8.0074818252226121E-2</v>
      </c>
      <c r="DB33" s="5">
        <f t="shared" si="23"/>
        <v>1.6341014960720296E-4</v>
      </c>
      <c r="DC33" s="77">
        <f t="shared" si="5"/>
        <v>4.7272727272727275</v>
      </c>
      <c r="DD33" s="10">
        <f>DC33*DA33</f>
        <v>0.37853550446506895</v>
      </c>
      <c r="DE33" s="22">
        <f>AX33*DD33</f>
        <v>8.2524327987645359E-3</v>
      </c>
      <c r="DF33" s="19">
        <f>DA33*BJ33</f>
        <v>0</v>
      </c>
      <c r="DG33" s="13" t="str">
        <f>""</f>
        <v/>
      </c>
      <c r="DH33" s="20">
        <f>V33*$CS$3</f>
        <v>13.515915871197654</v>
      </c>
      <c r="DI33" s="5">
        <f t="shared" si="24"/>
        <v>2.3502093755534664E-2</v>
      </c>
      <c r="DJ33" s="20">
        <f>CO33</f>
        <v>9.5422060198557297</v>
      </c>
      <c r="DK33" s="77">
        <v>1.4387510008006406</v>
      </c>
      <c r="DL33" s="77">
        <f>BO33</f>
        <v>0</v>
      </c>
      <c r="DM33" s="10">
        <f>DK33*DH33</f>
        <v>19.446037486422888</v>
      </c>
      <c r="DN33" s="19">
        <f>BR33*DM33</f>
        <v>0.140794632864152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12.331577565682931</v>
      </c>
      <c r="DS33" s="10">
        <f>DD33*0.1+DE33*6-DF33*2</f>
        <v>8.7368147239094113E-2</v>
      </c>
      <c r="DT33" s="33">
        <f t="shared" si="25"/>
        <v>12.418945712922024</v>
      </c>
      <c r="DZ33" t="str">
        <v>CLE</v>
      </c>
      <c r="EA33" t="str">
        <v>Cleveland Browns</v>
      </c>
      <c r="EB33" t="s">
        <v>351</v>
      </c>
      <c r="EC33" t="str">
        <v>Brenden Bates</v>
      </c>
      <c r="ED33" s="10">
        <v>12.418945712922024</v>
      </c>
      <c r="EE33">
        <v>0</v>
      </c>
      <c r="EF33">
        <v>0</v>
      </c>
      <c r="EG33">
        <v>8.2524327987645359E-3</v>
      </c>
      <c r="EH33">
        <v>0.37853550446506895</v>
      </c>
      <c r="EI33">
        <v>0.140794632864152</v>
      </c>
      <c r="EJ33">
        <v>19.446037486422888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6.5788501789912899E-5</v>
      </c>
      <c r="V34" s="5">
        <f t="shared" si="6"/>
        <v>9.0739991525065587E-3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0.6428571428571429</v>
      </c>
      <c r="BM34" s="13">
        <v>7.3888888888888893</v>
      </c>
      <c r="BN34" s="13">
        <v>0</v>
      </c>
      <c r="BO34" s="13">
        <v>0</v>
      </c>
      <c r="BP34" s="13">
        <v>0</v>
      </c>
      <c r="BQ34" s="13">
        <v>4.75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5.2184035361409178</v>
      </c>
      <c r="CM34" s="10">
        <f t="shared" si="17"/>
        <v>3.508543654086234</v>
      </c>
      <c r="CN34" s="5">
        <f t="shared" si="18"/>
        <v>9.4842787632166536E-3</v>
      </c>
      <c r="CO34" s="19">
        <f t="shared" si="19"/>
        <v>3.5638205867744368</v>
      </c>
      <c r="CP34" s="65"/>
      <c r="CR34" t="str">
        <v>Tre' McKitty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3.223791384180532E-2</v>
      </c>
      <c r="DB34" s="5">
        <f t="shared" si="23"/>
        <v>6.5788501789912886E-5</v>
      </c>
      <c r="DC34" s="77">
        <f t="shared" si="5"/>
        <v>8.6666666666666679</v>
      </c>
      <c r="DD34" s="10">
        <f>DC34*DA34</f>
        <v>0.27939525329564613</v>
      </c>
      <c r="DE34" s="22">
        <f>AX34*DD34</f>
        <v>6.0910813514690621E-3</v>
      </c>
      <c r="DF34" s="19">
        <f>DA34*BJ34</f>
        <v>0</v>
      </c>
      <c r="DG34" s="13" t="str">
        <f>""</f>
        <v/>
      </c>
      <c r="DH34" s="20">
        <f>V34*$CS$3</f>
        <v>5.2184035361409178</v>
      </c>
      <c r="DI34" s="5">
        <f t="shared" si="24"/>
        <v>9.0739991525065605E-3</v>
      </c>
      <c r="DJ34" s="20">
        <f>CO34</f>
        <v>3.5638205867744368</v>
      </c>
      <c r="DK34" s="77">
        <v>1.4873417721518989</v>
      </c>
      <c r="DL34" s="77">
        <f>BO34</f>
        <v>0</v>
      </c>
      <c r="DM34" s="10">
        <f>DK34*DH34</f>
        <v>7.7615495632475682</v>
      </c>
      <c r="DN34" s="19">
        <f>BR34*DM34</f>
        <v>5.6195742807620137E-2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4.6771499999449144</v>
      </c>
      <c r="DS34" s="10">
        <f>DD34*0.1+DE34*6-DF34*2</f>
        <v>6.4486013438378995E-2</v>
      </c>
      <c r="DT34" s="33">
        <f t="shared" si="25"/>
        <v>4.7416360133832933</v>
      </c>
      <c r="DZ34" t="str">
        <v>CLE</v>
      </c>
      <c r="EA34" t="str">
        <v>Cleveland Browns</v>
      </c>
      <c r="EB34" t="s">
        <v>351</v>
      </c>
      <c r="EC34" t="str">
        <v>Tre' McKitty</v>
      </c>
      <c r="ED34" s="10">
        <v>4.7416360133832933</v>
      </c>
      <c r="EE34">
        <v>0</v>
      </c>
      <c r="EF34">
        <v>0</v>
      </c>
      <c r="EG34">
        <v>6.0910813514690621E-3</v>
      </c>
      <c r="EH34">
        <v>0.27939525329564613</v>
      </c>
      <c r="EI34">
        <v>5.6195742807620137E-2</v>
      </c>
      <c r="EJ34">
        <v>7.7615495632475682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1.0951032190838307E-4</v>
      </c>
      <c r="U35" s="5">
        <f t="shared" si="6"/>
        <v>2.971093629221873E-4</v>
      </c>
      <c r="V35" s="5">
        <f t="shared" si="6"/>
        <v>5.2967990934844385E-3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3.046158001021174</v>
      </c>
      <c r="CM35" s="10">
        <f t="shared" si="17"/>
        <v>1.9179513339762948</v>
      </c>
      <c r="CN35" s="5">
        <f t="shared" si="18"/>
        <v>5.1845970576791739E-3</v>
      </c>
      <c r="CO35" s="19">
        <f t="shared" si="19"/>
        <v>1.9481685629008894</v>
      </c>
      <c r="CP35" s="65"/>
      <c r="CR35" t="str">
        <v>All Other</v>
      </c>
      <c r="CS35" s="10">
        <f>T35*$CS$3</f>
        <v>6.297874195114693E-2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2.862670088688497E-3</v>
      </c>
      <c r="CY35" s="19">
        <f>AA35*CS35</f>
        <v>0</v>
      </c>
      <c r="CZ35" s="13" t="str">
        <f>""</f>
        <v/>
      </c>
      <c r="DA35" s="10">
        <f>$CS$4*U35</f>
        <v>0.14559057864041114</v>
      </c>
      <c r="DB35" s="5">
        <f t="shared" si="23"/>
        <v>2.9710936292218725E-4</v>
      </c>
      <c r="DC35" s="77">
        <f t="shared" si="5"/>
        <v>1.5</v>
      </c>
      <c r="DD35" s="10">
        <f>DC35*DA35</f>
        <v>0.21838586796061671</v>
      </c>
      <c r="DE35" s="22">
        <f>AX35*DD35</f>
        <v>4.7610189223641552E-3</v>
      </c>
      <c r="DF35" s="19">
        <f>DA35*BJ35</f>
        <v>0</v>
      </c>
      <c r="DG35" s="13" t="str">
        <f>""</f>
        <v/>
      </c>
      <c r="DH35" s="20">
        <f>V35*$CS$3</f>
        <v>3.046158001021174</v>
      </c>
      <c r="DI35" s="5">
        <f t="shared" si="24"/>
        <v>5.2967990934844403E-3</v>
      </c>
      <c r="DJ35" s="20">
        <f>CO35</f>
        <v>1.9481685629008894</v>
      </c>
      <c r="DK35" s="77">
        <v>1.588235294117647</v>
      </c>
      <c r="DL35" s="77">
        <f>BO35</f>
        <v>0</v>
      </c>
      <c r="DM35" s="10">
        <f>DK35*DH35</f>
        <v>4.8380156486806873</v>
      </c>
      <c r="DN35" s="19">
        <f>BR35*DM35</f>
        <v>3.5028557232937879E-2</v>
      </c>
      <c r="DO35" s="19">
        <f>DL35*DJ35</f>
        <v>0</v>
      </c>
      <c r="DP35" s="13" t="str">
        <f>""</f>
        <v/>
      </c>
      <c r="DQ35" s="10">
        <f>CW35*(1/25)+CX35*4-CY35</f>
        <v>1.1450680354753988E-2</v>
      </c>
      <c r="DR35" s="10">
        <f>DN35*6+DM35*0.1+DJ35*1-DO35*2</f>
        <v>2.6421414711665854</v>
      </c>
      <c r="DS35" s="10">
        <f>DD35*0.1+DE35*6-DF35*2</f>
        <v>5.0404700330246605E-2</v>
      </c>
      <c r="DT35" s="33">
        <f t="shared" si="25"/>
        <v>2.7039968518515858</v>
      </c>
      <c r="DZ35" t="str">
        <v>CLE</v>
      </c>
      <c r="EA35" t="str">
        <v>Cleveland Browns</v>
      </c>
      <c r="EB35" t="s">
        <v>351</v>
      </c>
      <c r="EC35" t="str">
        <v>All Other</v>
      </c>
      <c r="ED35" s="10">
        <v>2.7039968518515858</v>
      </c>
      <c r="EE35">
        <v>2.862670088688497E-3</v>
      </c>
      <c r="EF35">
        <v>0</v>
      </c>
      <c r="EG35">
        <v>4.7610189223641552E-3</v>
      </c>
      <c r="EH35">
        <v>0.21838586796061671</v>
      </c>
      <c r="EI35">
        <v>3.5028557232937879E-2</v>
      </c>
      <c r="EJ35">
        <v>4.8380156486806873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7" priority="1">
      <formula>$CR10=""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848BD-E84B-4D13-B362-3EC8FF51CB06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103</v>
      </c>
      <c r="CV1" s="115" t="e" vm="49">
        <f>_xlfn.IMAGE(_xlfn.XLOOKUP(CS1,Teams[team_abbr],Teams[team_logo_wikipedia]))</f>
        <v>#VALUE!</v>
      </c>
      <c r="CW1" s="115"/>
      <c r="CX1" s="115"/>
      <c r="CY1" s="116" t="e" vm="50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Cincinnati Bengals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609.43529411764712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406.63529411764711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49.564705882352939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0.68060331914163141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0.85240229890220998</v>
      </c>
      <c r="G10" s="5">
        <v>0.12113278879344305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0.85828218395709954</v>
      </c>
      <c r="Q10" s="5">
        <f t="shared" si="1"/>
        <v>0.12093739285353999</v>
      </c>
      <c r="R10" s="5">
        <f t="shared" si="1"/>
        <v>2.3157987082006591E-5</v>
      </c>
      <c r="S10" s="5"/>
      <c r="T10" s="5">
        <f>P10/SUM(P$10:P$35)</f>
        <v>0.96087952049267078</v>
      </c>
      <c r="U10" s="5">
        <f>Q10/SUM(Q$10:Q$35)</f>
        <v>9.4705890987251934E-2</v>
      </c>
      <c r="V10" s="5">
        <f>R10/SUM(R$10:R$35)</f>
        <v>1.9443455927884436E-5</v>
      </c>
      <c r="X10" s="5" cm="1">
        <f t="array" ref="X10:AB10">_xlfn.XLOOKUP(CR10,passingRates[Player Name],passingRates[[Comp. %]:[Yds per Att]],{0,0,0,0,0})</f>
        <v>0.68513223731236594</v>
      </c>
      <c r="Y10" s="13">
        <v>10.864371413667188</v>
      </c>
      <c r="Z10" s="13">
        <v>7.7725612936880545E-2</v>
      </c>
      <c r="AA10" s="13">
        <v>1.7869907076483203E-2</v>
      </c>
      <c r="AB10" s="13">
        <v>7.4435310936383132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0.68361178400647871</v>
      </c>
      <c r="AP10" s="52">
        <f>IF($AN10,AE10,Y10*AJ10+(1-AJ10)*AE10)</f>
        <v>10.874085858823978</v>
      </c>
      <c r="AQ10" s="52">
        <f>IF($AN10,AF10,Z10*AK10+(1-AK10)*AF10)</f>
        <v>7.7399742270365751E-2</v>
      </c>
      <c r="AR10" s="52">
        <f>IF($AN10,AG10,AA10*AL10+(1-AL10)*AG10)</f>
        <v>1.8040616483789133E-2</v>
      </c>
      <c r="AS10" s="52">
        <f>IF($AN10,AH10,AB10*AM10+(1-AM10)*AH10)</f>
        <v>7.4333725965454658</v>
      </c>
      <c r="AT10" s="56" cm="1">
        <f t="array" ref="AT10:AW10">_xlfn.XLOOKUP(CR10,rushingRates[player_display_name],rushingRates[[Yards per Carry]:[TD per Yard]],{0,0,0,0})</f>
        <v>3.6135458167330676</v>
      </c>
      <c r="AU10" s="13">
        <v>5.1792828685258967E-2</v>
      </c>
      <c r="AV10" s="13">
        <v>3.9840637450199202E-3</v>
      </c>
      <c r="AW10" s="13">
        <v>1.4332965821389196E-2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3.6622694898624459</v>
      </c>
      <c r="BI10" s="13">
        <f>IF($BG10=1,AZ10,AU10*BD10+(1-BD10)*AZ10)</f>
        <v>5.1687694939772703E-2</v>
      </c>
      <c r="BJ10" s="13">
        <f>IF($BG10=1,BA10,AV10*BE10+(1-BE10)*BA10)</f>
        <v>4.5652140119805378E-3</v>
      </c>
      <c r="BK10" s="13">
        <f>IF($BG10=1,BB10,AW10*BF10+(1-BF10)*BB10)</f>
        <v>1.4157838290699927E-2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1.184952828207376E-2</v>
      </c>
      <c r="CM10" s="10">
        <f>CL10*CF10</f>
        <v>9.1150217554413545E-3</v>
      </c>
      <c r="CN10" s="5">
        <f>CM10/SUM($CM$10:$CM$35)</f>
        <v>2.1851570279372697E-5</v>
      </c>
      <c r="CO10" s="19">
        <f>CN10*(SUM($CU$10:$CU$35))</f>
        <v>9.0636748211939001E-3</v>
      </c>
      <c r="CP10" s="65"/>
      <c r="CR10" t="str" cm="1">
        <f t="array" ref="CR10:CR12">_xlfn.VSTACK(_xlfn.MAP(_xlfn.TAKE(_xlfn.TEXTSPLIT(_xlfn.TEXTAFTER(_xlfn.XLOOKUP($CS$2,DepthChart[Column1],DepthChart[Column2]),"QB: "),,", "),4),_xlfn.LAMBDA(_xlpm.x,IFERROR(_xlfn.TEXTBEFORE(_xlpm.x," ("),_xlpm.x))),"All Other")</f>
        <v>Joe Burrow</v>
      </c>
      <c r="CS10" s="10">
        <f>T10*$CS$3</f>
        <v>585.59389318307456</v>
      </c>
      <c r="CT10" s="18">
        <f>AO10</f>
        <v>0.68361178400647871</v>
      </c>
      <c r="CU10" s="20">
        <f>CT10*CS10</f>
        <v>400.31888602218095</v>
      </c>
      <c r="CV10" s="21">
        <f>AS10</f>
        <v>7.4333725965454658</v>
      </c>
      <c r="CW10" s="10">
        <f>CV10*CS10</f>
        <v>4352.9375982914389</v>
      </c>
      <c r="CX10" s="22">
        <f>CS10*AC10</f>
        <v>25.821259689492347</v>
      </c>
      <c r="CY10" s="19">
        <f>AA10*CS10</f>
        <v>10.464508455737572</v>
      </c>
      <c r="CZ10" s="13" t="str">
        <f>""</f>
        <v/>
      </c>
      <c r="DA10" s="10">
        <f>$CS$4*U10</f>
        <v>38.510757836275012</v>
      </c>
      <c r="DB10" s="5">
        <f>DA10/SUM($DA$10:$DA$35)</f>
        <v>9.4705890987251976E-2</v>
      </c>
      <c r="DC10" s="77">
        <f t="shared" ref="DC10:DC35" si="5">BH10</f>
        <v>3.6622694898624459</v>
      </c>
      <c r="DD10" s="10">
        <f>DC10*DA10</f>
        <v>141.03677345527109</v>
      </c>
      <c r="DE10" s="22">
        <f>AX10*DD10</f>
        <v>1.53989331284124</v>
      </c>
      <c r="DF10" s="19">
        <f>DA10*BJ10</f>
        <v>0.17580985128615198</v>
      </c>
      <c r="DG10" s="13" t="str">
        <f>""</f>
        <v/>
      </c>
      <c r="DH10" s="20">
        <f>V10*$CS$3</f>
        <v>1.184952828207376E-2</v>
      </c>
      <c r="DI10" s="5">
        <f>DH10/SUM($DH$10:$DH$35)</f>
        <v>1.9443455927884439E-5</v>
      </c>
      <c r="DJ10" s="20">
        <f>CO10</f>
        <v>9.0636748211939001E-3</v>
      </c>
      <c r="DK10" s="77" cm="1">
        <f t="array" ref="DK10:DK35">CK10:CK35</f>
        <v>1.3</v>
      </c>
      <c r="DL10" s="77">
        <f>CI10</f>
        <v>0</v>
      </c>
      <c r="DM10" s="10">
        <f>DK10*DH10</f>
        <v>1.5404386766695888E-2</v>
      </c>
      <c r="DN10" s="19">
        <f>BR10*DM10</f>
        <v>4.5159440032658952E-4</v>
      </c>
      <c r="DO10" s="19">
        <f>DL10*DJ10</f>
        <v>0</v>
      </c>
      <c r="DP10" s="13" t="str">
        <f>""</f>
        <v/>
      </c>
      <c r="DQ10" s="10">
        <f>CW10*(1/25)+CX10*4-CY10</f>
        <v>266.93803423388937</v>
      </c>
      <c r="DR10" s="10">
        <f>DN10*6+DM10*0.1+DJ10*1-DO10*2</f>
        <v>1.3313679899823027E-2</v>
      </c>
      <c r="DS10" s="10">
        <f>DD10*0.1+DE10*6-DF10*2</f>
        <v>22.991417520002248</v>
      </c>
      <c r="DT10" s="33">
        <f>SUM(DQ10:DS10)</f>
        <v>289.94276543379141</v>
      </c>
      <c r="DZ10" t="str" cm="1">
        <f t="array" ref="DZ10:DZ35">_xlfn.EXPAND(CS1,ROWS($CS$10:$CS$35),,CS1)</f>
        <v>CIN</v>
      </c>
      <c r="EA10" t="str" cm="1">
        <f t="array" ref="EA10:EA35">_xlfn.EXPAND(CS2,ROWS($CS$10:$CS$35),,CS2)</f>
        <v>Cincinnati Bengals</v>
      </c>
      <c r="EB10" t="s">
        <v>348</v>
      </c>
      <c r="EC10" t="str" cm="1">
        <f t="array" ref="EC10:EC35">CR10:CR35</f>
        <v>Joe Burrow</v>
      </c>
      <c r="ED10" s="10" cm="1">
        <f t="array" ref="ED10:ED35">DT10:DT35</f>
        <v>289.94276543379141</v>
      </c>
      <c r="EE10" s="22" cm="1">
        <f t="array" ref="EE10:EE35">CX10:CX35</f>
        <v>25.821259689492347</v>
      </c>
      <c r="EF10" s="10" cm="1">
        <f t="array" ref="EF10:EF35">CW10:CW35</f>
        <v>4352.9375982914389</v>
      </c>
      <c r="EG10" s="10" cm="1">
        <f t="array" ref="EG10:EG35">DE10:DE35</f>
        <v>1.53989331284124</v>
      </c>
      <c r="EH10" s="10" cm="1">
        <f t="array" ref="EH10:EH35">DD10:DD35</f>
        <v>141.03677345527109</v>
      </c>
      <c r="EI10" s="19" cm="1">
        <f t="array" ref="EI10:EI35">DN10:DN35</f>
        <v>4.5159440032658952E-4</v>
      </c>
      <c r="EJ10" s="10" cm="1">
        <f t="array" ref="EJ10:EJ35">DM10:DM35</f>
        <v>1.5404386766695888E-2</v>
      </c>
      <c r="EK10" s="19" cm="1">
        <f t="array" ref="EK10:EK35">CY10:CY35</f>
        <v>10.464508455737572</v>
      </c>
      <c r="EL10" s="19" cm="1">
        <f t="array" ref="EL10:EL35">DF10:DF35+DO10:DO35</f>
        <v>0.17580985128615198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0.39737274220032842</v>
      </c>
      <c r="G11" s="5">
        <v>7.3654390934844188E-2</v>
      </c>
      <c r="H11" s="5">
        <v>2.0920502092050207E-3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2.3773727422003288E-2</v>
      </c>
      <c r="Q11" s="5">
        <f t="shared" si="1"/>
        <v>2.9220099970852172E-2</v>
      </c>
      <c r="R11" s="5">
        <f t="shared" si="1"/>
        <v>4.257230182519158E-4</v>
      </c>
      <c r="S11" s="5"/>
      <c r="T11" s="5">
        <f t="shared" ref="T11:V35" si="6">P11/SUM(P$10:P$35)</f>
        <v>2.6615591273556949E-2</v>
      </c>
      <c r="U11" s="5">
        <f t="shared" si="6"/>
        <v>2.2882216469040796E-2</v>
      </c>
      <c r="V11" s="5">
        <f t="shared" si="6"/>
        <v>3.5743722947745229E-4</v>
      </c>
      <c r="X11" s="5" cm="1">
        <f t="array" ref="X11:AB11">_xlfn.XLOOKUP(CR11,passingRates[Player Name],passingRates[[Comp. %]:[Yds per Att]],{0,0,0,0,0})</f>
        <v>0.70370370370370372</v>
      </c>
      <c r="Y11" s="13">
        <v>11.321637426900585</v>
      </c>
      <c r="Z11" s="13">
        <v>7.0175438596491224E-2</v>
      </c>
      <c r="AA11" s="13">
        <v>2.8806584362139918E-2</v>
      </c>
      <c r="AB11" s="13">
        <v>7.9670781893004117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0.62726376734729949</v>
      </c>
      <c r="AP11" s="52">
        <f>IF($AN11,AE11,Y11*AJ11+(1-AJ11)*AE11)</f>
        <v>10.462016374269005</v>
      </c>
      <c r="AQ11" s="52">
        <f>IF($AN11,AF11,Z11*AK11+(1-AK11)*AF11)</f>
        <v>5.4798182957393485E-2</v>
      </c>
      <c r="AR11" s="52">
        <f>IF($AN11,AG11,AA11*AL11+(1-AL11)*AG11)</f>
        <v>2.7164557490399439E-2</v>
      </c>
      <c r="AS11" s="52">
        <f>IF($AN11,AH11,AB11*AM11+(1-AM11)*AH11)</f>
        <v>6.5631075360696149</v>
      </c>
      <c r="AT11" s="56" cm="1">
        <f t="array" ref="AT11:AW11">_xlfn.XLOOKUP(CR11,rushingRates[player_display_name],rushingRates[[Yards per Carry]:[TD per Yard]],{0,0,0,0})</f>
        <v>4.3103448275862073</v>
      </c>
      <c r="AU11" s="13">
        <v>0.10344827586206896</v>
      </c>
      <c r="AV11" s="13">
        <v>0</v>
      </c>
      <c r="AW11" s="13">
        <v>2.4E-2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3.824978448275862</v>
      </c>
      <c r="BI11" s="13">
        <f t="shared" ref="BI11:BI35" si="13">IF($BG11=1,AZ11,AU11*BD11+(1-BD11)*AZ11)</f>
        <v>4.9784482758620685E-2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1.3001527020327218E-2</v>
      </c>
      <c r="BL11" s="55" cm="1">
        <f t="array" ref="BL11:BQ11">_xlfn.XLOOKUP(CR11,Receiving[Player Name],Receiving[[Rep Conv %]:[Yards per Target]],{0,0,0,0,0,0})</f>
        <v>1</v>
      </c>
      <c r="BM11" s="13">
        <v>-7</v>
      </c>
      <c r="BN11" s="13">
        <v>0</v>
      </c>
      <c r="BO11" s="13">
        <v>0</v>
      </c>
      <c r="BP11" s="13">
        <v>0</v>
      </c>
      <c r="BQ11" s="13">
        <v>-7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0</v>
      </c>
      <c r="CF11" s="56">
        <f>IF($CE11=1,BS11,BY11*BL11+(1-BY11)*BS11)</f>
        <v>0.67970588235294116</v>
      </c>
      <c r="CG11" s="13">
        <f>IF($CE11=1,BT11,BZ11*BM11+(1-BZ11)*BT11)</f>
        <v>7.5486956521739126</v>
      </c>
      <c r="CH11" s="13">
        <f>IF($CE11=1,BU11,CA11*BN11+(1-CA11)*BU11)</f>
        <v>0.11647058823529412</v>
      </c>
      <c r="CI11" s="13">
        <f>IF($CE11=1,BV11,CB11*BO11+(1-CB11)*BV11)</f>
        <v>0</v>
      </c>
      <c r="CJ11" s="13">
        <f>IF($CE11=1,BW11,CC11*BP11+(1-CC11)*BW11)</f>
        <v>2.2372881355932205E-2</v>
      </c>
      <c r="CK11" s="13">
        <f>IF($CE11=1,BX11,CD11*BQ11+(1-CD11)*BX11)</f>
        <v>1.3934782608695653</v>
      </c>
      <c r="CL11" s="56">
        <f>V11*$CS$3</f>
        <v>0.21783486307518807</v>
      </c>
      <c r="CM11" s="10">
        <f t="shared" ref="CM11:CM35" si="17">CL11*CF11</f>
        <v>0.14806363781375284</v>
      </c>
      <c r="CN11" s="5">
        <f t="shared" ref="CN11:CN35" si="18">CM11/SUM($CM$10:$CM$35)</f>
        <v>3.5495504830532838E-4</v>
      </c>
      <c r="CO11" s="19">
        <f t="shared" ref="CO11:CO35" si="19">CN11*(SUM($CU$10:$CU$35))</f>
        <v>0.14722956258286016</v>
      </c>
      <c r="CP11" s="65"/>
      <c r="CR11" t="str">
        <v>Jake Browning</v>
      </c>
      <c r="CS11" s="10">
        <f>T11*$CS$3</f>
        <v>16.22048069591526</v>
      </c>
      <c r="CT11" s="18">
        <f>AO11</f>
        <v>0.62726376734729949</v>
      </c>
      <c r="CU11" s="20">
        <f t="shared" ref="CU11:CU35" si="20">CT11*CS11</f>
        <v>10.174519829503952</v>
      </c>
      <c r="CV11" s="21">
        <f t="shared" ref="CV11:CV35" si="21">AS11</f>
        <v>6.5631075360696149</v>
      </c>
      <c r="CW11" s="10">
        <f t="shared" ref="CW11:CW35" si="22">CV11*CS11</f>
        <v>106.45675909403316</v>
      </c>
      <c r="CX11" s="10">
        <f>CS11*AC11</f>
        <v>0.71522816274773793</v>
      </c>
      <c r="CY11" s="19">
        <f>AA11*CS11</f>
        <v>0.46725664556134494</v>
      </c>
      <c r="CZ11" s="13" t="str">
        <f>""</f>
        <v/>
      </c>
      <c r="DA11" s="10">
        <f>$CS$4*U11</f>
        <v>9.3047168239520719</v>
      </c>
      <c r="DB11" s="5">
        <f t="shared" ref="DB11:DB35" si="23">DA11/SUM($DA$10:$DA$35)</f>
        <v>2.2882216469040807E-2</v>
      </c>
      <c r="DC11" s="77">
        <f t="shared" si="5"/>
        <v>3.824978448275862</v>
      </c>
      <c r="DD11" s="10">
        <f>DC11*DA11</f>
        <v>35.590341318926505</v>
      </c>
      <c r="DE11" s="22">
        <f>AX11*DD11</f>
        <v>0.38858892795171157</v>
      </c>
      <c r="DF11" s="19">
        <f>DA11*BJ11</f>
        <v>0.14393233837050862</v>
      </c>
      <c r="DG11" s="13" t="str">
        <f>""</f>
        <v/>
      </c>
      <c r="DH11" s="20">
        <f>V11*$CS$3</f>
        <v>0.21783486307518807</v>
      </c>
      <c r="DI11" s="5">
        <f t="shared" ref="DI11:DI35" si="24">DH11/SUM($DH$10:$DH$35)</f>
        <v>3.5743722947745234E-4</v>
      </c>
      <c r="DJ11" s="20">
        <f>CO11</f>
        <v>0.14722956258286016</v>
      </c>
      <c r="DK11" s="77">
        <v>1.3934782608695653</v>
      </c>
      <c r="DL11" s="77">
        <f>BO11</f>
        <v>0</v>
      </c>
      <c r="DM11" s="10">
        <f>DK11*DH11</f>
        <v>0.30354814615477294</v>
      </c>
      <c r="DN11" s="19">
        <f>BR11*DM11</f>
        <v>8.8988055875992064E-3</v>
      </c>
      <c r="DO11" s="19">
        <f>DL11*DJ11</f>
        <v>0</v>
      </c>
      <c r="DP11" s="13" t="str">
        <f>""</f>
        <v/>
      </c>
      <c r="DQ11" s="10">
        <f>CW11*(1/25)+CX11*4-CY11</f>
        <v>6.6519263691909334</v>
      </c>
      <c r="DR11" s="10">
        <f>DN11*6+DM11*0.1+DJ11*1-DO11*2</f>
        <v>0.23097721072393268</v>
      </c>
      <c r="DS11" s="10">
        <f>DD11*0.1+DE11*6-DF11*2</f>
        <v>5.6027030228619035</v>
      </c>
      <c r="DT11" s="33">
        <f t="shared" ref="DT11:DT35" si="25">SUM(DQ11:DS11)</f>
        <v>12.48560660277677</v>
      </c>
      <c r="DZ11" t="str">
        <v>CIN</v>
      </c>
      <c r="EA11" t="str">
        <v>Cincinnati Bengals</v>
      </c>
      <c r="EB11" t="s">
        <v>348</v>
      </c>
      <c r="EC11" t="str">
        <v>Jake Browning</v>
      </c>
      <c r="ED11" s="10">
        <v>12.48560660277677</v>
      </c>
      <c r="EE11">
        <v>0.71522816274773793</v>
      </c>
      <c r="EF11">
        <v>106.45675909403316</v>
      </c>
      <c r="EG11">
        <v>0.38858892795171157</v>
      </c>
      <c r="EH11">
        <v>35.590341318926505</v>
      </c>
      <c r="EI11">
        <v>8.8988055875992064E-3</v>
      </c>
      <c r="EJ11">
        <v>0.30354814615477294</v>
      </c>
      <c r="EK11">
        <v>0.46725664556134494</v>
      </c>
      <c r="EL11">
        <v>0.14393233837050862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3.7317933365556906E-3</v>
      </c>
      <c r="U12" s="5">
        <f t="shared" si="6"/>
        <v>1.0090451182650761E-2</v>
      </c>
      <c r="V12" s="5">
        <f t="shared" si="6"/>
        <v>2.1558925491763734E-5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1.3138770097933471E-2</v>
      </c>
      <c r="CM12" s="10">
        <f t="shared" si="17"/>
        <v>1.3138770097933471E-2</v>
      </c>
      <c r="CN12" s="5">
        <f t="shared" si="18"/>
        <v>3.1497758961257909E-5</v>
      </c>
      <c r="CO12" s="19">
        <f t="shared" si="19"/>
        <v>1.3064756499018221E-2</v>
      </c>
      <c r="CP12" s="65"/>
      <c r="CR12" t="str">
        <v>All Other</v>
      </c>
      <c r="CS12" s="10">
        <f>T12*$CS$3</f>
        <v>2.2742865696500929</v>
      </c>
      <c r="CT12" s="18">
        <f>AO12</f>
        <v>0.60354446997046274</v>
      </c>
      <c r="CU12" s="20">
        <f t="shared" si="20"/>
        <v>1.3726330822404071</v>
      </c>
      <c r="CV12" s="21">
        <f t="shared" si="21"/>
        <v>6.2527075812274369</v>
      </c>
      <c r="CW12" s="10">
        <f t="shared" si="22"/>
        <v>14.220448875934878</v>
      </c>
      <c r="CX12" s="10">
        <f>CS12*AC12</f>
        <v>0.10028271265612493</v>
      </c>
      <c r="CY12" s="19">
        <f>AA12*CS12</f>
        <v>0</v>
      </c>
      <c r="CZ12" s="13" t="str">
        <f>""</f>
        <v/>
      </c>
      <c r="DA12" s="10">
        <f>$CS$4*U12</f>
        <v>4.1031335844369528</v>
      </c>
      <c r="DB12" s="5">
        <f t="shared" si="23"/>
        <v>1.0090451182650768E-2</v>
      </c>
      <c r="DC12" s="77">
        <f t="shared" si="5"/>
        <v>3.9164785553047405</v>
      </c>
      <c r="DD12" s="10">
        <f>DC12*DA12</f>
        <v>16.069834692997997</v>
      </c>
      <c r="DE12" s="22">
        <f>AX12*DD12</f>
        <v>0.17545658749815174</v>
      </c>
      <c r="DF12" s="19">
        <f>DA12*BJ12</f>
        <v>4.6310762804028814E-2</v>
      </c>
      <c r="DG12" s="13" t="str">
        <f>""</f>
        <v/>
      </c>
      <c r="DH12" s="20">
        <f>V12*$CS$3</f>
        <v>1.3138770097933471E-2</v>
      </c>
      <c r="DI12" s="5">
        <f t="shared" si="24"/>
        <v>2.1558925491763737E-5</v>
      </c>
      <c r="DJ12" s="20">
        <f>CO12</f>
        <v>1.3064756499018221E-2</v>
      </c>
      <c r="DK12" s="77">
        <v>1</v>
      </c>
      <c r="DL12" s="77">
        <f>BO12</f>
        <v>0</v>
      </c>
      <c r="DM12" s="10">
        <f>DK12*DH12</f>
        <v>1.3138770097933471E-2</v>
      </c>
      <c r="DN12" s="19">
        <f>BR12*DM12</f>
        <v>3.851756706234568E-4</v>
      </c>
      <c r="DO12" s="19">
        <f>DL12*DJ12</f>
        <v>0</v>
      </c>
      <c r="DP12" s="13" t="str">
        <f>""</f>
        <v/>
      </c>
      <c r="DQ12" s="10">
        <f>CW12*(1/25)+CX12*4-CY12</f>
        <v>0.96994880566189479</v>
      </c>
      <c r="DR12" s="10">
        <f>DN12*6+DM12*0.1+DJ12*1-DO12*2</f>
        <v>1.6689687532552309E-2</v>
      </c>
      <c r="DS12" s="10">
        <f>DD12*0.1+DE12*6-DF12*2</f>
        <v>2.5671014686806526</v>
      </c>
      <c r="DT12" s="33">
        <f t="shared" si="25"/>
        <v>3.5537399618750998</v>
      </c>
      <c r="DZ12" t="str">
        <v>CIN</v>
      </c>
      <c r="EA12" t="str">
        <v>Cincinnati Bengals</v>
      </c>
      <c r="EB12" t="s">
        <v>348</v>
      </c>
      <c r="EC12" t="str">
        <v>All Other</v>
      </c>
      <c r="ED12" s="10">
        <v>3.5537399618750998</v>
      </c>
      <c r="EE12">
        <v>0.10028271265612493</v>
      </c>
      <c r="EF12">
        <v>14.220448875934878</v>
      </c>
      <c r="EG12">
        <v>0.17545658749815174</v>
      </c>
      <c r="EH12">
        <v>16.069834692997997</v>
      </c>
      <c r="EI12">
        <v>3.851756706234568E-4</v>
      </c>
      <c r="EJ12">
        <v>1.3138770097933471E-2</v>
      </c>
      <c r="EK12">
        <v>0</v>
      </c>
      <c r="EL12">
        <v>4.6310762804028814E-2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3.7317933365556906E-3</v>
      </c>
      <c r="U13" s="5">
        <f t="shared" si="6"/>
        <v>7.210357516772516E-3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S13" s="10">
        <f>T13*$CS$3</f>
        <v>2.2742865696500929</v>
      </c>
      <c r="CT13" s="18">
        <f>AO13</f>
        <v>0.55531914893617018</v>
      </c>
      <c r="CU13" s="20">
        <f t="shared" si="20"/>
        <v>1.2629548822950516</v>
      </c>
      <c r="CV13" s="21">
        <f t="shared" si="21"/>
        <v>6.3808510638297875</v>
      </c>
      <c r="CW13" s="10">
        <f t="shared" si="22"/>
        <v>14.511883877405593</v>
      </c>
      <c r="CX13" s="10">
        <f>CS13*AC13</f>
        <v>0.10028271265612493</v>
      </c>
      <c r="CY13" s="19">
        <f>AA13*CS13</f>
        <v>0</v>
      </c>
      <c r="CZ13" s="13" t="str">
        <f>""</f>
        <v/>
      </c>
      <c r="DA13" s="10">
        <f>$CS$4*U13</f>
        <v>2.9319858495261797</v>
      </c>
      <c r="DB13" s="5">
        <f t="shared" si="23"/>
        <v>7.2103575167725203E-3</v>
      </c>
      <c r="DC13" s="77">
        <f t="shared" si="5"/>
        <v>3.6753246753246751</v>
      </c>
      <c r="DD13" s="10">
        <f>DC13*DA13</f>
        <v>10.775999940466349</v>
      </c>
      <c r="DE13" s="22">
        <f>AX13*DD13</f>
        <v>0.11765647951925373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0.98160620572072343</v>
      </c>
      <c r="DR13" s="10">
        <f>DN13*6+DM13*0.1+DJ13*1-DO13*2</f>
        <v>0</v>
      </c>
      <c r="DS13" s="10">
        <f>DD13*0.1+DE13*6-DF13*2</f>
        <v>1.7835388711621574</v>
      </c>
      <c r="DT13" s="33">
        <f t="shared" si="25"/>
        <v>2.7651450768828809</v>
      </c>
      <c r="DZ13" t="str">
        <v>CIN</v>
      </c>
      <c r="EA13" t="str">
        <v>Cincinnati Bengals</v>
      </c>
      <c r="EB13" t="s">
        <v>348</v>
      </c>
      <c r="EC13">
        <v>0</v>
      </c>
      <c r="ED13" s="10">
        <v>2.7651450768828809</v>
      </c>
      <c r="EE13">
        <v>0.10028271265612493</v>
      </c>
      <c r="EF13">
        <v>14.511883877405593</v>
      </c>
      <c r="EG13">
        <v>0.11765647951925373</v>
      </c>
      <c r="EH13">
        <v>10.775999940466349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3.7317933365556906E-3</v>
      </c>
      <c r="U14" s="5">
        <f t="shared" si="6"/>
        <v>1.1798766845627752E-2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2.2742865696500929</v>
      </c>
      <c r="CT14" s="18">
        <f>AO14</f>
        <v>0.5</v>
      </c>
      <c r="CU14" s="20">
        <f t="shared" si="20"/>
        <v>1.1371432848250465</v>
      </c>
      <c r="CV14" s="21">
        <f t="shared" si="21"/>
        <v>6.384615384615385</v>
      </c>
      <c r="CW14" s="10">
        <f t="shared" si="22"/>
        <v>14.520445021612133</v>
      </c>
      <c r="CX14" s="10">
        <f>CS14*AC14</f>
        <v>0.10028271265612493</v>
      </c>
      <c r="CY14" s="19">
        <f>AA14*CS14</f>
        <v>0</v>
      </c>
      <c r="CZ14" s="13" t="str">
        <f>""</f>
        <v/>
      </c>
      <c r="DA14" s="10">
        <f>$CS$4*U14</f>
        <v>4.7977950264973845</v>
      </c>
      <c r="DB14" s="5">
        <f t="shared" si="23"/>
        <v>1.1798766845627759E-2</v>
      </c>
      <c r="DC14" s="77">
        <f t="shared" si="5"/>
        <v>4.7142857142857144</v>
      </c>
      <c r="DD14" s="10">
        <f>DC14*DA14</f>
        <v>22.618176553487672</v>
      </c>
      <c r="DE14" s="22">
        <f>AX14*DD14</f>
        <v>0.24695388280719688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0.98194865148898502</v>
      </c>
      <c r="DR14" s="10">
        <f>DN14*6+DM14*0.1+DJ14*1-DO14*2</f>
        <v>0</v>
      </c>
      <c r="DS14" s="10">
        <f>DD14*0.1+DE14*6-DF14*2</f>
        <v>3.7435409521919487</v>
      </c>
      <c r="DT14" s="33">
        <f t="shared" si="25"/>
        <v>4.7254896036809342</v>
      </c>
      <c r="DZ14" t="str">
        <v>CIN</v>
      </c>
      <c r="EA14" t="str">
        <v>Cincinnati Bengals</v>
      </c>
      <c r="EB14" t="s">
        <v>348</v>
      </c>
      <c r="EC14">
        <v>0</v>
      </c>
      <c r="ED14" s="10">
        <v>4.7254896036809342</v>
      </c>
      <c r="EE14">
        <v>0.10028271265612493</v>
      </c>
      <c r="EF14">
        <v>14.520445021612133</v>
      </c>
      <c r="EG14">
        <v>0.24695388280719688</v>
      </c>
      <c r="EH14">
        <v>22.618176553487672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CIN</v>
      </c>
      <c r="EA15" t="str">
        <v>Cincinnati Bengals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CIN</v>
      </c>
      <c r="EA16" t="str">
        <v>Cincinnati Bengals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0.61325966850828728</v>
      </c>
      <c r="H17" s="5">
        <v>0.11460258780036968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0.59704792291250941</v>
      </c>
      <c r="R17" s="5">
        <f t="shared" si="1"/>
        <v>0.11257534909173672</v>
      </c>
      <c r="S17" s="5"/>
      <c r="T17" s="5">
        <f t="shared" si="6"/>
        <v>2.2272410940810433E-5</v>
      </c>
      <c r="U17" s="5">
        <f t="shared" si="6"/>
        <v>0.46754733310643054</v>
      </c>
      <c r="V17" s="5">
        <f t="shared" si="6"/>
        <v>9.4518311582101819E-2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4.2820512820512819</v>
      </c>
      <c r="AU17" s="13">
        <v>2.564102564102564E-2</v>
      </c>
      <c r="AV17" s="13">
        <v>3.663003663003663E-3</v>
      </c>
      <c r="AW17" s="117">
        <v>5.9880239520958087E-3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4.2948200326629475</v>
      </c>
      <c r="BI17" s="13">
        <f t="shared" si="13"/>
        <v>2.6497128229594834E-2</v>
      </c>
      <c r="BJ17" s="13">
        <f t="shared" si="14"/>
        <v>3.7022376478483346E-3</v>
      </c>
      <c r="BK17" s="13">
        <f t="shared" si="15"/>
        <v>6.1648242211185707E-3</v>
      </c>
      <c r="BL17" s="55" cm="1">
        <f t="array" ref="BL17:BQ17">_xlfn.XLOOKUP(CR17,Receiving[Player Name],Receiving[[Rep Conv %]:[Yards per Target]],{0,0,0,0,0,0})</f>
        <v>0.85</v>
      </c>
      <c r="BM17" s="13">
        <v>7.5882352941176467</v>
      </c>
      <c r="BN17" s="13">
        <v>6.25E-2</v>
      </c>
      <c r="BO17" s="13">
        <v>0</v>
      </c>
      <c r="BP17" s="13">
        <v>9.6899224806201549E-3</v>
      </c>
      <c r="BQ17" s="13">
        <v>6.45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0.84293025305300262</v>
      </c>
      <c r="CG17" s="13">
        <f>IF($CE17=1,BT17,BZ17*BM17+(1-BZ17)*BT17)</f>
        <v>7.5655830086477236</v>
      </c>
      <c r="CH17" s="13">
        <f>IF($CE17=1,BU17,CA17*BN17+(1-CA17)*BU17)</f>
        <v>5.9347066599521589E-2</v>
      </c>
      <c r="CI17" s="13">
        <f>IF($CE17=1,BV17,CB17*BO17+(1-CB17)*BV17)</f>
        <v>6.946688206785136E-4</v>
      </c>
      <c r="CJ17" s="13">
        <f>IF($CE17=1,BW17,CC17*BP17+(1-CC17)*BW17)</f>
        <v>9.2607709137229668E-3</v>
      </c>
      <c r="CK17" s="13">
        <f>IF($CE17=1,BX17,CD17*BQ17+(1-CD17)*BX17)</f>
        <v>5.9333198707592896</v>
      </c>
      <c r="CL17" s="56">
        <f>V17*$CS$3</f>
        <v>57.602795018541634</v>
      </c>
      <c r="CM17" s="10">
        <f t="shared" si="17"/>
        <v>48.555138581539538</v>
      </c>
      <c r="CN17" s="5">
        <f t="shared" si="18"/>
        <v>0.11640191889896563</v>
      </c>
      <c r="CO17" s="19">
        <f t="shared" si="19"/>
        <v>48.281616743082701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Chase Brown</v>
      </c>
      <c r="CS17" s="10">
        <f>T17*$CS$3</f>
        <v>1.3573593312421908E-2</v>
      </c>
      <c r="CT17" s="18">
        <f>AO17</f>
        <v>0.52941176470588236</v>
      </c>
      <c r="CU17" s="20">
        <f t="shared" si="20"/>
        <v>7.1860199889292459E-3</v>
      </c>
      <c r="CV17" s="21">
        <f t="shared" si="21"/>
        <v>4.1764705882352944</v>
      </c>
      <c r="CW17" s="10">
        <f t="shared" si="22"/>
        <v>5.6689713245997385E-2</v>
      </c>
      <c r="CX17" s="10">
        <f>CS17*AC17</f>
        <v>4.9358521136079669E-3</v>
      </c>
      <c r="CY17" s="19">
        <f>AA17*CS17</f>
        <v>0</v>
      </c>
      <c r="CZ17" s="13" t="str">
        <f>""</f>
        <v/>
      </c>
      <c r="DA17" s="10">
        <f>$CS$4*U17</f>
        <v>190.12124731165491</v>
      </c>
      <c r="DB17" s="5">
        <f t="shared" si="23"/>
        <v>0.46754733310643082</v>
      </c>
      <c r="DC17" s="77">
        <f t="shared" si="5"/>
        <v>4.2948200326629475</v>
      </c>
      <c r="DD17" s="10">
        <f>DC17*DA17</f>
        <v>816.53654158896211</v>
      </c>
      <c r="DE17" s="22">
        <f>AX17*DD17</f>
        <v>5.9564502352419257</v>
      </c>
      <c r="DF17" s="19">
        <f>DA17*BJ17</f>
        <v>0.70387403945309279</v>
      </c>
      <c r="DG17" s="13" t="str">
        <f>""</f>
        <v/>
      </c>
      <c r="DH17" s="20">
        <f>V17*$CS$3</f>
        <v>57.602795018541634</v>
      </c>
      <c r="DI17" s="5">
        <f t="shared" si="24"/>
        <v>9.4518311582101833E-2</v>
      </c>
      <c r="DJ17" s="20">
        <f>CO17</f>
        <v>48.281616743082701</v>
      </c>
      <c r="DK17" s="77">
        <v>5.9333198707592896</v>
      </c>
      <c r="DL17" s="77">
        <f>BO17</f>
        <v>0</v>
      </c>
      <c r="DM17" s="10">
        <f>DK17*DH17</f>
        <v>341.77580829478728</v>
      </c>
      <c r="DN17" s="19">
        <f>BR17*DM17</f>
        <v>1.7751186109522998</v>
      </c>
      <c r="DO17" s="19">
        <f>DL17*DJ17</f>
        <v>0</v>
      </c>
      <c r="DP17" s="13" t="str">
        <f>""</f>
        <v/>
      </c>
      <c r="DQ17" s="10">
        <f>CW17*(1/25)+CX17*4-CY17</f>
        <v>2.2010996984271763E-2</v>
      </c>
      <c r="DR17" s="10">
        <f>DN17*6+DM17*0.1+DJ17*1-DO17*2</f>
        <v>93.109909238275236</v>
      </c>
      <c r="DS17" s="10">
        <f>DD17*0.1+DE17*6-DF17*2</f>
        <v>115.98460749144159</v>
      </c>
      <c r="DT17" s="33">
        <f t="shared" si="25"/>
        <v>209.11652772670112</v>
      </c>
      <c r="DZ17" t="str">
        <v>CIN</v>
      </c>
      <c r="EA17" t="str">
        <v>Cincinnati Bengals</v>
      </c>
      <c r="EB17" t="s">
        <v>349</v>
      </c>
      <c r="EC17" t="str">
        <v>Chase Brown</v>
      </c>
      <c r="ED17" s="10">
        <v>209.11652772670112</v>
      </c>
      <c r="EE17">
        <v>4.9358521136079669E-3</v>
      </c>
      <c r="EF17">
        <v>5.6689713245997385E-2</v>
      </c>
      <c r="EG17">
        <v>5.9564502352419257</v>
      </c>
      <c r="EH17">
        <v>816.53654158896211</v>
      </c>
      <c r="EI17">
        <v>1.7751186109522998</v>
      </c>
      <c r="EJ17">
        <v>341.77580829478728</v>
      </c>
      <c r="EK17">
        <v>0</v>
      </c>
      <c r="EL17">
        <v>0.70387403945309279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0.268181636642569</v>
      </c>
      <c r="H18" s="5">
        <v>5.4396643017479172E-2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0.26201033210947022</v>
      </c>
      <c r="R18" s="5">
        <f t="shared" si="1"/>
        <v>5.459327649476732E-2</v>
      </c>
      <c r="S18" s="5"/>
      <c r="T18" s="5">
        <f t="shared" si="6"/>
        <v>2.7840513676013041E-6</v>
      </c>
      <c r="U18" s="5">
        <f t="shared" si="6"/>
        <v>0.20517989816717658</v>
      </c>
      <c r="V18" s="5">
        <f t="shared" si="6"/>
        <v>4.5836538457592162E-2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4.1325088339222615</v>
      </c>
      <c r="AU18" s="13">
        <v>2.8268551236749116E-2</v>
      </c>
      <c r="AV18" s="13">
        <v>3.5335689045936395E-3</v>
      </c>
      <c r="AW18" s="13">
        <v>6.8405301410859338E-3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4.1442058264747841</v>
      </c>
      <c r="BI18" s="13">
        <f t="shared" si="13"/>
        <v>2.8438829290035373E-2</v>
      </c>
      <c r="BJ18" s="13">
        <f t="shared" si="14"/>
        <v>3.6037199630527014E-3</v>
      </c>
      <c r="BK18" s="13">
        <f t="shared" si="15"/>
        <v>6.8617714340256835E-3</v>
      </c>
      <c r="BL18" s="55" cm="1">
        <f t="array" ref="BL18:BQ18">_xlfn.XLOOKUP(CR18,Receiving[Player Name],Receiving[[Rep Conv %]:[Yards per Target]],{0,0,0,0,0,0})</f>
        <v>0.77862595419847325</v>
      </c>
      <c r="BM18" s="13">
        <v>7.215686274509804</v>
      </c>
      <c r="BN18" s="13">
        <v>3.8167938931297711E-2</v>
      </c>
      <c r="BO18" s="13">
        <v>9.8039215686274508E-3</v>
      </c>
      <c r="BP18" s="13">
        <v>6.793478260869565E-3</v>
      </c>
      <c r="BQ18" s="13">
        <v>5.6183206106870225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0.77866053534836888</v>
      </c>
      <c r="CG18" s="13">
        <f>IF($CE18=1,BT18,BZ18*BM18+(1-BZ18)*BT18)</f>
        <v>7.240371366290633</v>
      </c>
      <c r="CH18" s="13">
        <f>IF($CE18=1,BU18,CA18*BN18+(1-CA18)*BU18)</f>
        <v>3.7132434545121162E-2</v>
      </c>
      <c r="CI18" s="13">
        <f>IF($CE18=1,BV18,CB18*BO18+(1-CB18)*BV18)</f>
        <v>9.2833617082212928E-3</v>
      </c>
      <c r="CJ18" s="13">
        <f>IF($CE18=1,BW18,CC18*BP18+(1-CC18)*BW18)</f>
        <v>6.592581991562485E-3</v>
      </c>
      <c r="CK18" s="13">
        <f>IF($CE18=1,BX18,CD18*BQ18+(1-CD18)*BX18)</f>
        <v>5.1848629072055532</v>
      </c>
      <c r="CL18" s="56">
        <f>V18*$CS$3</f>
        <v>27.934404296237521</v>
      </c>
      <c r="CM18" s="10">
        <f t="shared" si="17"/>
        <v>21.751418203946084</v>
      </c>
      <c r="CN18" s="5">
        <f t="shared" si="18"/>
        <v>5.2144981801696209E-2</v>
      </c>
      <c r="CO18" s="19">
        <f t="shared" si="19"/>
        <v>21.628887652700808</v>
      </c>
      <c r="CP18" s="65"/>
      <c r="CR18" t="str">
        <v>Zack Moss</v>
      </c>
      <c r="CS18" s="10">
        <f>T18*$CS$3</f>
        <v>1.6966991640527385E-3</v>
      </c>
      <c r="CT18" s="18">
        <f>AO18</f>
        <v>0.66666666666666674</v>
      </c>
      <c r="CU18" s="20">
        <f t="shared" si="20"/>
        <v>1.1311327760351591E-3</v>
      </c>
      <c r="CV18" s="21">
        <f t="shared" si="21"/>
        <v>6.666666666666667</v>
      </c>
      <c r="CW18" s="10">
        <f t="shared" si="22"/>
        <v>1.131132776035159E-2</v>
      </c>
      <c r="CX18" s="10">
        <f>CS18*AC18</f>
        <v>6.1698151420099586E-4</v>
      </c>
      <c r="CY18" s="19">
        <f>AA18*CS18</f>
        <v>0</v>
      </c>
      <c r="CZ18" s="13" t="str">
        <f>""</f>
        <v/>
      </c>
      <c r="DA18" s="10">
        <f>$CS$4*U18</f>
        <v>83.433388238238734</v>
      </c>
      <c r="DB18" s="5">
        <f t="shared" si="23"/>
        <v>0.20517989816717672</v>
      </c>
      <c r="DC18" s="77">
        <f t="shared" si="5"/>
        <v>4.1442058264747841</v>
      </c>
      <c r="DD18" s="10">
        <f>DC18*DA18</f>
        <v>345.76513365944169</v>
      </c>
      <c r="DE18" s="22">
        <f>AX18*DD18</f>
        <v>2.5222788042240363</v>
      </c>
      <c r="DF18" s="19">
        <f>DA18*BJ18</f>
        <v>0.3006705667792674</v>
      </c>
      <c r="DG18" s="13" t="str">
        <f>""</f>
        <v/>
      </c>
      <c r="DH18" s="20">
        <f>V18*$CS$3</f>
        <v>27.934404296237521</v>
      </c>
      <c r="DI18" s="5">
        <f t="shared" si="24"/>
        <v>4.5836538457592169E-2</v>
      </c>
      <c r="DJ18" s="20">
        <f>CO18</f>
        <v>21.628887652700808</v>
      </c>
      <c r="DK18" s="77">
        <v>5.1848629072055532</v>
      </c>
      <c r="DL18" s="77">
        <f>BO18</f>
        <v>9.8039215686274508E-3</v>
      </c>
      <c r="DM18" s="10">
        <f>DK18*DH18</f>
        <v>144.83605667044537</v>
      </c>
      <c r="DN18" s="19">
        <f>BR18*DM18</f>
        <v>0.75225095952635579</v>
      </c>
      <c r="DO18" s="19">
        <f>DL18*DJ18</f>
        <v>0.21204791816373342</v>
      </c>
      <c r="DP18" s="13" t="str">
        <f>""</f>
        <v/>
      </c>
      <c r="DQ18" s="10">
        <f>CW18*(1/25)+CX18*4-CY18</f>
        <v>2.920379167218047E-3</v>
      </c>
      <c r="DR18" s="10">
        <f>DN18*6+DM18*0.1+DJ18*1-DO18*2</f>
        <v>40.201903240576016</v>
      </c>
      <c r="DS18" s="10">
        <f>DD18*0.1+DE18*6-DF18*2</f>
        <v>49.108845057729852</v>
      </c>
      <c r="DT18" s="33">
        <f t="shared" si="25"/>
        <v>89.313668677473089</v>
      </c>
      <c r="DZ18" t="str">
        <v>CIN</v>
      </c>
      <c r="EA18" t="str">
        <v>Cincinnati Bengals</v>
      </c>
      <c r="EB18" t="s">
        <v>349</v>
      </c>
      <c r="EC18" t="str">
        <v>Zack Moss</v>
      </c>
      <c r="ED18" s="10">
        <v>89.313668677473089</v>
      </c>
      <c r="EE18">
        <v>6.1698151420099586E-4</v>
      </c>
      <c r="EF18">
        <v>1.131132776035159E-2</v>
      </c>
      <c r="EG18">
        <v>2.5222788042240363</v>
      </c>
      <c r="EH18">
        <v>345.76513365944169</v>
      </c>
      <c r="EI18">
        <v>0.75225095952635579</v>
      </c>
      <c r="EJ18">
        <v>144.83605667044537</v>
      </c>
      <c r="EK18">
        <v>0</v>
      </c>
      <c r="EL18">
        <v>0.51271848494300087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0.16997835058521074</v>
      </c>
      <c r="H19" s="5">
        <v>9.8057861605866672E-2</v>
      </c>
      <c r="J19" s="5">
        <v>0.9</v>
      </c>
      <c r="K19" s="5">
        <v>0.9</v>
      </c>
      <c r="L19" s="5">
        <v>0.9</v>
      </c>
      <c r="M19" s="5"/>
      <c r="N19" s="10">
        <f t="shared" si="0"/>
        <v>0</v>
      </c>
      <c r="O19" s="10"/>
      <c r="P19" s="5">
        <f t="shared" si="1"/>
        <v>2.4867859467006124E-6</v>
      </c>
      <c r="Q19" s="5">
        <f t="shared" si="1"/>
        <v>0.1611044653763811</v>
      </c>
      <c r="R19" s="5">
        <f t="shared" si="1"/>
        <v>9.0559561029912763E-2</v>
      </c>
      <c r="S19" s="5"/>
      <c r="T19" s="5">
        <f t="shared" si="6"/>
        <v>2.7840513676013041E-6</v>
      </c>
      <c r="U19" s="5">
        <f t="shared" si="6"/>
        <v>0.12616066524579825</v>
      </c>
      <c r="V19" s="5">
        <f t="shared" si="6"/>
        <v>7.6033846443492398E-2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4.4046052631578947</v>
      </c>
      <c r="AU19" s="13">
        <v>2.9605263157894735E-2</v>
      </c>
      <c r="AV19" s="13">
        <v>3.2894736842105261E-3</v>
      </c>
      <c r="AW19" s="13">
        <v>6.7214339058999251E-3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4.3722255449229133</v>
      </c>
      <c r="BI19" s="13">
        <f t="shared" si="13"/>
        <v>2.8896765323641941E-2</v>
      </c>
      <c r="BJ19" s="13">
        <f t="shared" si="14"/>
        <v>3.3910611725538387E-3</v>
      </c>
      <c r="BK19" s="13">
        <f t="shared" si="15"/>
        <v>6.6011489798449103E-3</v>
      </c>
      <c r="BL19" s="55" cm="1">
        <f t="array" ref="BL19:BQ19">_xlfn.XLOOKUP(CR19,Receiving[Player Name],Receiving[[Rep Conv %]:[Yards per Target]],{0,0,0,0,0,0})</f>
        <v>0.81463414634146336</v>
      </c>
      <c r="BM19" s="13">
        <v>8.5329341317365266</v>
      </c>
      <c r="BN19" s="13">
        <v>3.4146341463414637E-2</v>
      </c>
      <c r="BO19" s="13">
        <v>5.9880239520958087E-3</v>
      </c>
      <c r="BP19" s="13">
        <v>4.9122807017543861E-3</v>
      </c>
      <c r="BQ19" s="13">
        <v>6.9512195121951219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0.8101136035549753</v>
      </c>
      <c r="CG19" s="13">
        <f>IF($CE19=1,BT19,BZ19*BM19+(1-BZ19)*BT19)</f>
        <v>8.4284032603688939</v>
      </c>
      <c r="CH19" s="13">
        <f>IF($CE19=1,BU19,CA19*BN19+(1-CA19)*BU19)</f>
        <v>3.3202113904824075E-2</v>
      </c>
      <c r="CI19" s="13">
        <f>IF($CE19=1,BV19,CB19*BO19+(1-CB19)*BV19)</f>
        <v>5.7236697174213444E-3</v>
      </c>
      <c r="CJ19" s="13">
        <f>IF($CE19=1,BW19,CC19*BP19+(1-CC19)*BW19)</f>
        <v>4.8498537750486636E-3</v>
      </c>
      <c r="CK19" s="13">
        <f>IF($CE19=1,BX19,CD19*BQ19+(1-CD19)*BX19)</f>
        <v>6.3860641161595559</v>
      </c>
      <c r="CL19" s="56">
        <f>V19*$CS$3</f>
        <v>46.337709570185808</v>
      </c>
      <c r="CM19" s="10">
        <f t="shared" si="17"/>
        <v>37.538808880387094</v>
      </c>
      <c r="CN19" s="5">
        <f t="shared" si="18"/>
        <v>8.999231625136149E-2</v>
      </c>
      <c r="CO19" s="19">
        <f t="shared" si="19"/>
        <v>37.327344464500392</v>
      </c>
      <c r="CP19" s="65"/>
      <c r="CR19" t="str">
        <v>Samaje Perine</v>
      </c>
      <c r="CS19" s="10">
        <f>T19*$CS$3</f>
        <v>1.6966991640527385E-3</v>
      </c>
      <c r="CT19" s="18">
        <f>AO19</f>
        <v>0.5</v>
      </c>
      <c r="CU19" s="20">
        <f t="shared" si="20"/>
        <v>8.4834958202636924E-4</v>
      </c>
      <c r="CV19" s="21">
        <f t="shared" si="21"/>
        <v>2</v>
      </c>
      <c r="CW19" s="10">
        <f t="shared" si="22"/>
        <v>3.393398328105477E-3</v>
      </c>
      <c r="CX19" s="10">
        <f>CS19*AC19</f>
        <v>6.1698151420099586E-4</v>
      </c>
      <c r="CY19" s="19">
        <f>AA19*CS19</f>
        <v>0</v>
      </c>
      <c r="CZ19" s="13" t="str">
        <f>""</f>
        <v/>
      </c>
      <c r="DA19" s="10">
        <f>$CS$4*U19</f>
        <v>51.30137921830319</v>
      </c>
      <c r="DB19" s="5">
        <f t="shared" si="23"/>
        <v>0.12616066524579833</v>
      </c>
      <c r="DC19" s="77">
        <f t="shared" si="5"/>
        <v>4.3722255449229133</v>
      </c>
      <c r="DD19" s="10">
        <f>DC19*DA19</f>
        <v>224.30120070804267</v>
      </c>
      <c r="DE19" s="22">
        <f>AX19*DD19</f>
        <v>1.6362267598245692</v>
      </c>
      <c r="DF19" s="19">
        <f>DA19*BJ19</f>
        <v>0.17396611516564836</v>
      </c>
      <c r="DG19" s="13" t="str">
        <f>""</f>
        <v/>
      </c>
      <c r="DH19" s="20">
        <f>V19*$CS$3</f>
        <v>46.337709570185808</v>
      </c>
      <c r="DI19" s="5">
        <f t="shared" si="24"/>
        <v>7.6033846443492412E-2</v>
      </c>
      <c r="DJ19" s="20">
        <f>CO19</f>
        <v>37.327344464500392</v>
      </c>
      <c r="DK19" s="77">
        <v>6.3860641161595559</v>
      </c>
      <c r="DL19" s="77">
        <f>BO19</f>
        <v>5.9880239520958087E-3</v>
      </c>
      <c r="DM19" s="10">
        <f>DK19*DH19</f>
        <v>295.91558431118682</v>
      </c>
      <c r="DN19" s="19">
        <f>BR19*DM19</f>
        <v>1.536929321014274</v>
      </c>
      <c r="DO19" s="19">
        <f>DL19*DJ19</f>
        <v>0.22351703272155923</v>
      </c>
      <c r="DP19" s="13" t="str">
        <f>""</f>
        <v/>
      </c>
      <c r="DQ19" s="10">
        <f>CW19*(1/25)+CX19*4-CY19</f>
        <v>2.6036619899282025E-3</v>
      </c>
      <c r="DR19" s="10">
        <f>DN19*6+DM19*0.1+DJ19*1-DO19*2</f>
        <v>75.693444756261613</v>
      </c>
      <c r="DS19" s="10">
        <f>DD19*0.1+DE19*6-DF19*2</f>
        <v>31.899548399420389</v>
      </c>
      <c r="DT19" s="33">
        <f t="shared" si="25"/>
        <v>107.59559681767192</v>
      </c>
      <c r="DZ19" t="str">
        <v>CIN</v>
      </c>
      <c r="EA19" t="str">
        <v>Cincinnati Bengals</v>
      </c>
      <c r="EB19" t="s">
        <v>349</v>
      </c>
      <c r="EC19" t="str">
        <v>Samaje Perine</v>
      </c>
      <c r="ED19" s="10">
        <v>107.59559681767192</v>
      </c>
      <c r="EE19">
        <v>6.1698151420099586E-4</v>
      </c>
      <c r="EF19">
        <v>3.393398328105477E-3</v>
      </c>
      <c r="EG19">
        <v>1.6362267598245692</v>
      </c>
      <c r="EH19">
        <v>224.30120070804267</v>
      </c>
      <c r="EI19">
        <v>1.536929321014274</v>
      </c>
      <c r="EJ19">
        <v>295.91558431118682</v>
      </c>
      <c r="EK19">
        <v>0</v>
      </c>
      <c r="EL19">
        <v>0.39748314788720762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2.7202712449641762E-2</v>
      </c>
      <c r="V20" s="5">
        <f t="shared" si="6"/>
        <v>1.1688231341263853E-2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7.1232207051782375</v>
      </c>
      <c r="CM20" s="10">
        <f t="shared" si="17"/>
        <v>5.4014943735948719</v>
      </c>
      <c r="CN20" s="5">
        <f t="shared" si="18"/>
        <v>1.2949078684072697E-2</v>
      </c>
      <c r="CO20" s="19">
        <f t="shared" si="19"/>
        <v>5.371066560707491</v>
      </c>
      <c r="CP20" s="65"/>
      <c r="CR20" t="str">
        <v>Kendall Milton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11.061582977757858</v>
      </c>
      <c r="DB20" s="5">
        <f t="shared" si="23"/>
        <v>2.7202712449641776E-2</v>
      </c>
      <c r="DC20" s="77">
        <f t="shared" si="5"/>
        <v>4.1828743545611013</v>
      </c>
      <c r="DD20" s="10">
        <f>DC20*DA20</f>
        <v>46.269211758512967</v>
      </c>
      <c r="DE20" s="22">
        <f>AX20*DD20</f>
        <v>0.33752348269330484</v>
      </c>
      <c r="DF20" s="19">
        <f>DA20*BJ20</f>
        <v>6.1876324746494044E-2</v>
      </c>
      <c r="DG20" s="13" t="str">
        <f>""</f>
        <v/>
      </c>
      <c r="DH20" s="20">
        <f>V20*$CS$3</f>
        <v>7.1232207051782375</v>
      </c>
      <c r="DI20" s="5">
        <f t="shared" si="24"/>
        <v>1.1688231341263856E-2</v>
      </c>
      <c r="DJ20" s="20">
        <f>CO20</f>
        <v>5.371066560707491</v>
      </c>
      <c r="DK20" s="77">
        <v>1.3187500000000001</v>
      </c>
      <c r="DL20" s="77">
        <f>BO20</f>
        <v>0</v>
      </c>
      <c r="DM20" s="10">
        <f>DK20*DH20</f>
        <v>9.3937473049538021</v>
      </c>
      <c r="DN20" s="19">
        <f>BR20*DM20</f>
        <v>4.8789338691941672E-2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6.6031773233545215</v>
      </c>
      <c r="DS20" s="10">
        <f>DD20*0.1+DE20*6-DF20*2</f>
        <v>6.5283094225181371</v>
      </c>
      <c r="DT20" s="33">
        <f t="shared" si="25"/>
        <v>13.131486745872659</v>
      </c>
      <c r="DZ20" t="str">
        <v>CIN</v>
      </c>
      <c r="EA20" t="str">
        <v>Cincinnati Bengals</v>
      </c>
      <c r="EB20" t="s">
        <v>349</v>
      </c>
      <c r="EC20" t="str">
        <v>Kendall Milton</v>
      </c>
      <c r="ED20" s="10">
        <v>13.131486745872659</v>
      </c>
      <c r="EE20">
        <v>0</v>
      </c>
      <c r="EF20">
        <v>0</v>
      </c>
      <c r="EG20">
        <v>0.33752348269330484</v>
      </c>
      <c r="EH20">
        <v>46.269211758512967</v>
      </c>
      <c r="EI20">
        <v>4.8789338691941672E-2</v>
      </c>
      <c r="EJ20">
        <v>9.3937473049538021</v>
      </c>
      <c r="EK20">
        <v>0</v>
      </c>
      <c r="EL20">
        <v>6.1876324746494044E-2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1.0257219418560811E-2</v>
      </c>
      <c r="V21" s="5">
        <f t="shared" si="6"/>
        <v>5.635871466997653E-3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3.43469898509897</v>
      </c>
      <c r="CM21" s="10">
        <f t="shared" si="17"/>
        <v>2.5503739263466034</v>
      </c>
      <c r="CN21" s="5">
        <f t="shared" si="18"/>
        <v>6.114047402791309E-3</v>
      </c>
      <c r="CO21" s="19">
        <f t="shared" si="19"/>
        <v>2.5360071057491247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4.1709474350957167</v>
      </c>
      <c r="DB21" s="5">
        <f t="shared" si="23"/>
        <v>1.0257219418560818E-2</v>
      </c>
      <c r="DC21" s="77">
        <f t="shared" si="5"/>
        <v>3.481420313790256</v>
      </c>
      <c r="DD21" s="10">
        <f>DC21*DA21</f>
        <v>14.520821128293594</v>
      </c>
      <c r="DE21" s="22">
        <f>AX21*DD21</f>
        <v>0.10592612090233917</v>
      </c>
      <c r="DF21" s="19">
        <f>DA21*BJ21</f>
        <v>2.4109522746218016E-2</v>
      </c>
      <c r="DG21" s="13" t="str">
        <f>""</f>
        <v/>
      </c>
      <c r="DH21" s="20">
        <f>V21*$CS$3</f>
        <v>3.43469898509897</v>
      </c>
      <c r="DI21" s="5">
        <f t="shared" si="24"/>
        <v>5.6358714669976539E-3</v>
      </c>
      <c r="DJ21" s="20">
        <f>CO21</f>
        <v>2.5360071057491247</v>
      </c>
      <c r="DK21" s="77">
        <v>1.3467432950191571</v>
      </c>
      <c r="DL21" s="77">
        <f>BO21</f>
        <v>0</v>
      </c>
      <c r="DM21" s="10">
        <f>DK21*DH21</f>
        <v>4.6256578285911418</v>
      </c>
      <c r="DN21" s="19">
        <f>BR21*DM21</f>
        <v>2.4024787887699579E-2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3.1427216159344367</v>
      </c>
      <c r="DS21" s="10">
        <f>DD21*0.1+DE21*6-DF21*2</f>
        <v>2.0394197927509587</v>
      </c>
      <c r="DT21" s="33">
        <f t="shared" si="25"/>
        <v>5.1821414086853954</v>
      </c>
      <c r="DZ21" t="str">
        <v>CIN</v>
      </c>
      <c r="EA21" t="str">
        <v>Cincinnati Bengals</v>
      </c>
      <c r="EB21" t="s">
        <v>349</v>
      </c>
      <c r="EC21" t="str">
        <v>All Other</v>
      </c>
      <c r="ED21" s="10">
        <v>5.1821414086853954</v>
      </c>
      <c r="EE21">
        <v>0</v>
      </c>
      <c r="EF21">
        <v>0</v>
      </c>
      <c r="EG21">
        <v>0.10592612090233917</v>
      </c>
      <c r="EH21">
        <v>14.520821128293594</v>
      </c>
      <c r="EI21">
        <v>2.4024787887699579E-2</v>
      </c>
      <c r="EJ21">
        <v>4.6256578285911418</v>
      </c>
      <c r="EK21">
        <v>0</v>
      </c>
      <c r="EL21">
        <v>2.4109522746218016E-2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CIN</v>
      </c>
      <c r="EA22" t="str">
        <v>Cincinnati Bengals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CIN</v>
      </c>
      <c r="EA23" t="str">
        <v>Cincinnati Bengals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4.1050903119868636E-4</v>
      </c>
      <c r="G24" s="5">
        <v>1.1981801618251442E-2</v>
      </c>
      <c r="H24" s="5">
        <v>0.2921895160711927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4.1670706106612936E-4</v>
      </c>
      <c r="Q24" s="5">
        <f t="shared" si="1"/>
        <v>1.1815426313971145E-2</v>
      </c>
      <c r="R24" s="5">
        <f t="shared" si="1"/>
        <v>0.28638863355484717</v>
      </c>
      <c r="S24" s="5"/>
      <c r="T24" s="5">
        <f t="shared" si="6"/>
        <v>4.6651939013468599E-4</v>
      </c>
      <c r="U24" s="5">
        <f t="shared" si="6"/>
        <v>9.2526426281902847E-3</v>
      </c>
      <c r="V24" s="5">
        <f t="shared" si="6"/>
        <v>0.24045202007635924</v>
      </c>
      <c r="X24" s="5" cm="1">
        <f t="array" ref="X24:AB24">_xlfn.XLOOKUP(CR24,passingRates[Player Name],passingRates[[Comp. %]:[Yds per Att]],{0,0,0,0,0})</f>
        <v>1</v>
      </c>
      <c r="Y24" s="13">
        <v>-7</v>
      </c>
      <c r="Z24" s="13">
        <v>0</v>
      </c>
      <c r="AA24" s="13">
        <v>0</v>
      </c>
      <c r="AB24" s="13">
        <v>-7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0</v>
      </c>
      <c r="AO24" s="53">
        <f t="shared" si="9"/>
        <v>0.95777777777777784</v>
      </c>
      <c r="AP24" s="52">
        <f>IF($AN24,AE24,Y24*AJ24+(1-AJ24)*AE24)</f>
        <v>-4.2384615384615385</v>
      </c>
      <c r="AQ24" s="52">
        <f>IF($AN24,AF24,Z24*AK24+(1-AK24)*AF24)</f>
        <v>3.0769230769230764E-2</v>
      </c>
      <c r="AR24" s="52">
        <f>IF($AN24,AG24,AA24*AL24+(1-AL24)*AG24)</f>
        <v>2.2222222222222218E-3</v>
      </c>
      <c r="AS24" s="52">
        <f>IF($AN24,AH24,AB24*AM24+(1-AM24)*AH24)</f>
        <v>-5.108888888888889</v>
      </c>
      <c r="AT24" s="56" cm="1">
        <f t="array" ref="AT24:AW24">_xlfn.XLOOKUP(CR24,rushingRates[player_display_name],rushingRates[[Yards per Carry]:[TD per Yard]],{0,0,0,0})</f>
        <v>3.6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3.8032333767926989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0.68217054263565891</v>
      </c>
      <c r="BM24" s="13">
        <v>13.665909090909091</v>
      </c>
      <c r="BN24" s="13">
        <v>7.5968992248062014E-2</v>
      </c>
      <c r="BO24" s="13">
        <v>6.8181818181818179E-3</v>
      </c>
      <c r="BP24" s="13">
        <v>8.1490104772991845E-3</v>
      </c>
      <c r="BQ24" s="13">
        <v>9.322480620155039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0.67984932487495831</v>
      </c>
      <c r="CG24" s="13">
        <f>IF($CE24=1,BT24,BZ24*BM24+(1-BZ24)*BT24)</f>
        <v>13.56040021968181</v>
      </c>
      <c r="CH24" s="13">
        <f>IF($CE24=1,BU24,CA24*BN24+(1-CA24)*BU24)</f>
        <v>7.3509270364905996E-2</v>
      </c>
      <c r="CI24" s="13">
        <f>IF($CE24=1,BV24,CB24*BO24+(1-CB24)*BV24)</f>
        <v>6.6981613891726249E-3</v>
      </c>
      <c r="CJ24" s="13">
        <f>IF($CE24=1,BW24,CC24*BP24+(1-CC24)*BW24)</f>
        <v>7.9523012337983576E-3</v>
      </c>
      <c r="CK24" s="13">
        <f>IF($CE24=1,BX24,CD24*BQ24+(1-CD24)*BX24)</f>
        <v>8.5419872141346094</v>
      </c>
      <c r="CL24" s="56">
        <f>V24*$CS$3</f>
        <v>146.53994757641837</v>
      </c>
      <c r="CM24" s="10">
        <f t="shared" si="17"/>
        <v>99.625084427039809</v>
      </c>
      <c r="CN24" s="5">
        <f t="shared" si="18"/>
        <v>0.23883262073909212</v>
      </c>
      <c r="CO24" s="19">
        <f t="shared" si="19"/>
        <v>99.063874284407007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Ja'Marr Chase</v>
      </c>
      <c r="CS24" s="10">
        <f>T24*$CS$3</f>
        <v>0.28431338173831772</v>
      </c>
      <c r="CT24" s="18">
        <f>AO24</f>
        <v>0.95777777777777784</v>
      </c>
      <c r="CU24" s="20">
        <f t="shared" si="20"/>
        <v>0.27230903895381098</v>
      </c>
      <c r="CV24" s="21">
        <f t="shared" si="21"/>
        <v>-5.108888888888889</v>
      </c>
      <c r="CW24" s="10">
        <f t="shared" si="22"/>
        <v>-1.4525254769253166</v>
      </c>
      <c r="CX24" s="10">
        <f>CS24*AC24</f>
        <v>4.194787599417802E-2</v>
      </c>
      <c r="CY24" s="19">
        <f>AA24*CS24</f>
        <v>0</v>
      </c>
      <c r="CZ24" s="13" t="str">
        <f>""</f>
        <v/>
      </c>
      <c r="DA24" s="10">
        <f>$CS$4*U24</f>
        <v>3.7624510564796356</v>
      </c>
      <c r="DB24" s="5">
        <f t="shared" si="23"/>
        <v>9.2526426281902899E-3</v>
      </c>
      <c r="DC24" s="77">
        <f t="shared" si="5"/>
        <v>3.8032333767926989</v>
      </c>
      <c r="DD24" s="10">
        <f>DC24*DA24</f>
        <v>14.309479436552301</v>
      </c>
      <c r="DE24" s="22">
        <f>AX24*DD24</f>
        <v>0.11048498395091856</v>
      </c>
      <c r="DF24" s="19">
        <f>DA24*BJ24</f>
        <v>3.4337884478953641E-3</v>
      </c>
      <c r="DG24" s="13" t="str">
        <f>""</f>
        <v/>
      </c>
      <c r="DH24" s="20">
        <f>V24*$CS$3</f>
        <v>146.53994757641837</v>
      </c>
      <c r="DI24" s="5">
        <f t="shared" si="24"/>
        <v>0.24045202007635927</v>
      </c>
      <c r="DJ24" s="20">
        <f>CO24</f>
        <v>99.063874284407007</v>
      </c>
      <c r="DK24" s="77">
        <v>8.5419872141346094</v>
      </c>
      <c r="DL24" s="77">
        <f>BO24</f>
        <v>6.8181818181818179E-3</v>
      </c>
      <c r="DM24" s="10">
        <f>DK24*DH24</f>
        <v>1251.7423585577217</v>
      </c>
      <c r="DN24" s="19">
        <f>BR24*DM24</f>
        <v>7.612514217402178</v>
      </c>
      <c r="DO24" s="19">
        <f>DL24*DJ24</f>
        <v>0.67543550648459316</v>
      </c>
      <c r="DP24" s="13" t="str">
        <f>""</f>
        <v/>
      </c>
      <c r="DQ24" s="10">
        <f>CW24*(1/25)+CX24*4-CY24</f>
        <v>0.10969048489969942</v>
      </c>
      <c r="DR24" s="10">
        <f>DN24*6+DM24*0.1+DJ24*1-DO24*2</f>
        <v>268.56232443162304</v>
      </c>
      <c r="DS24" s="10">
        <f>DD24*0.1+DE24*6-DF24*2</f>
        <v>2.0869902704649506</v>
      </c>
      <c r="DT24" s="33">
        <f t="shared" si="25"/>
        <v>270.75900518698768</v>
      </c>
      <c r="DZ24" t="str">
        <v>CIN</v>
      </c>
      <c r="EA24" t="str">
        <v>Cincinnati Bengals</v>
      </c>
      <c r="EB24" t="s">
        <v>350</v>
      </c>
      <c r="EC24" t="str">
        <v>Ja'Marr Chase</v>
      </c>
      <c r="ED24" s="10">
        <v>270.75900518698768</v>
      </c>
      <c r="EE24">
        <v>4.194787599417802E-2</v>
      </c>
      <c r="EF24">
        <v>-1.4525254769253166</v>
      </c>
      <c r="EG24">
        <v>0.11048498395091856</v>
      </c>
      <c r="EH24">
        <v>14.309479436552301</v>
      </c>
      <c r="EI24">
        <v>7.612514217402178</v>
      </c>
      <c r="EJ24">
        <v>1251.7423585577217</v>
      </c>
      <c r="EK24">
        <v>0</v>
      </c>
      <c r="EL24">
        <v>0.67886929493248849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2.7397260273972603E-3</v>
      </c>
      <c r="H25" s="5">
        <v>0.20322800213022144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3.0509361013615864E-3</v>
      </c>
      <c r="R25" s="5">
        <f t="shared" si="1"/>
        <v>0.19868469803815425</v>
      </c>
      <c r="S25" s="5"/>
      <c r="T25" s="5">
        <f t="shared" si="6"/>
        <v>2.5056462308411736E-5</v>
      </c>
      <c r="U25" s="5">
        <f t="shared" si="6"/>
        <v>2.3891834858267673E-3</v>
      </c>
      <c r="V25" s="5">
        <f t="shared" si="6"/>
        <v>0.16681575804364548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5.6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5.6160919540229886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0.64120781527531079</v>
      </c>
      <c r="BM25" s="13">
        <v>13.994459833795014</v>
      </c>
      <c r="BN25" s="13">
        <v>6.5719360568383664E-2</v>
      </c>
      <c r="BO25" s="13">
        <v>8.3102493074792248E-3</v>
      </c>
      <c r="BP25" s="13">
        <v>7.3238321456848771E-3</v>
      </c>
      <c r="BQ25" s="13">
        <v>8.9733570159857905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0.64143564517248053</v>
      </c>
      <c r="CG25" s="13">
        <f>IF($CE25=1,BT25,BZ25*BM25+(1-BZ25)*BT25)</f>
        <v>13.889774084333641</v>
      </c>
      <c r="CH25" s="13">
        <f>IF($CE25=1,BU25,CA25*BN25+(1-CA25)*BU25)</f>
        <v>6.4332944192436389E-2</v>
      </c>
      <c r="CI25" s="13">
        <f>IF($CE25=1,BV25,CB25*BO25+(1-CB25)*BV25)</f>
        <v>7.9821483533394893E-3</v>
      </c>
      <c r="CJ25" s="13">
        <f>IF($CE25=1,BW25,CC25*BP25+(1-CC25)*BW25)</f>
        <v>7.2138405771571112E-3</v>
      </c>
      <c r="CK25" s="13">
        <f>IF($CE25=1,BX25,CD25*BQ25+(1-CD25)*BX25)</f>
        <v>8.2314248231591414</v>
      </c>
      <c r="CL25" s="56">
        <f>V25*$CS$3</f>
        <v>101.66341056678735</v>
      </c>
      <c r="CM25" s="10">
        <f t="shared" si="17"/>
        <v>65.210535347342017</v>
      </c>
      <c r="CN25" s="5">
        <f t="shared" si="18"/>
        <v>0.15633013659537498</v>
      </c>
      <c r="CO25" s="19">
        <f t="shared" si="19"/>
        <v>64.843189973895988</v>
      </c>
      <c r="CP25" s="65"/>
      <c r="CR25" t="str">
        <v>Tee Higgins</v>
      </c>
      <c r="CS25" s="10">
        <f>T25*$CS$3</f>
        <v>1.5270292476474646E-2</v>
      </c>
      <c r="CT25" s="18">
        <f>AO25</f>
        <v>0.4</v>
      </c>
      <c r="CU25" s="20">
        <f t="shared" si="20"/>
        <v>6.1081169905898586E-3</v>
      </c>
      <c r="CV25" s="21">
        <f t="shared" si="21"/>
        <v>5.9</v>
      </c>
      <c r="CW25" s="10">
        <f t="shared" si="22"/>
        <v>9.009472561120041E-2</v>
      </c>
      <c r="CX25" s="10">
        <f>CS25*AC25</f>
        <v>2.2529939719388823E-3</v>
      </c>
      <c r="CY25" s="19">
        <f>AA25*CS25</f>
        <v>0</v>
      </c>
      <c r="CZ25" s="13" t="str">
        <f>""</f>
        <v/>
      </c>
      <c r="DA25" s="10">
        <f>$CS$4*U25</f>
        <v>0.97152632946019291</v>
      </c>
      <c r="DB25" s="5">
        <f t="shared" si="23"/>
        <v>2.3891834858267686E-3</v>
      </c>
      <c r="DC25" s="77">
        <f t="shared" si="5"/>
        <v>5.6160919540229886</v>
      </c>
      <c r="DD25" s="10">
        <f>DC25*DA25</f>
        <v>5.4561812020028766</v>
      </c>
      <c r="DE25" s="22">
        <f>AX25*DD25</f>
        <v>4.2127744423513087E-2</v>
      </c>
      <c r="DF25" s="19">
        <f>DA25*BJ25</f>
        <v>4.4667877216560581E-4</v>
      </c>
      <c r="DG25" s="13" t="str">
        <f>""</f>
        <v/>
      </c>
      <c r="DH25" s="20">
        <f>V25*$CS$3</f>
        <v>101.66341056678735</v>
      </c>
      <c r="DI25" s="5">
        <f t="shared" si="24"/>
        <v>0.16681575804364551</v>
      </c>
      <c r="DJ25" s="20">
        <f>CO25</f>
        <v>64.843189973895988</v>
      </c>
      <c r="DK25" s="77">
        <v>8.2314248231591414</v>
      </c>
      <c r="DL25" s="77">
        <f>BO25</f>
        <v>8.3102493074792248E-3</v>
      </c>
      <c r="DM25" s="10">
        <f>DK25*DH25</f>
        <v>836.83472134647275</v>
      </c>
      <c r="DN25" s="19">
        <f>BR25*DM25</f>
        <v>5.0892391475877776</v>
      </c>
      <c r="DO25" s="19">
        <f>DL25*DJ25</f>
        <v>0.53886307457531291</v>
      </c>
      <c r="DP25" s="13" t="str">
        <f>""</f>
        <v/>
      </c>
      <c r="DQ25" s="10">
        <f>CW25*(1/25)+CX25*4-CY25</f>
        <v>1.2615764912203545E-2</v>
      </c>
      <c r="DR25" s="10">
        <f>DN25*6+DM25*0.1+DJ25*1-DO25*2</f>
        <v>177.98437084491928</v>
      </c>
      <c r="DS25" s="10">
        <f>DD25*0.1+DE25*6-DF25*2</f>
        <v>0.79749122919703497</v>
      </c>
      <c r="DT25" s="33">
        <f t="shared" si="25"/>
        <v>178.7944778390285</v>
      </c>
      <c r="DZ25" t="str">
        <v>CIN</v>
      </c>
      <c r="EA25" t="str">
        <v>Cincinnati Bengals</v>
      </c>
      <c r="EB25" t="s">
        <v>350</v>
      </c>
      <c r="EC25" t="str">
        <v>Tee Higgins</v>
      </c>
      <c r="ED25" s="10">
        <v>178.7944778390285</v>
      </c>
      <c r="EE25">
        <v>2.2529939719388823E-3</v>
      </c>
      <c r="EF25">
        <v>9.009472561120041E-2</v>
      </c>
      <c r="EG25">
        <v>4.2127744423513087E-2</v>
      </c>
      <c r="EH25">
        <v>5.4561812020028766</v>
      </c>
      <c r="EI25">
        <v>5.0892391475877776</v>
      </c>
      <c r="EJ25">
        <v>836.83472134647275</v>
      </c>
      <c r="EK25">
        <v>0</v>
      </c>
      <c r="EL25">
        <v>0.53930975334747855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7.763401109057301E-2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4.7352713149385395E-4</v>
      </c>
      <c r="R26" s="5">
        <f t="shared" si="1"/>
        <v>8.0383148527665566E-2</v>
      </c>
      <c r="S26" s="5"/>
      <c r="T26" s="5">
        <f t="shared" si="6"/>
        <v>2.5056462308411736E-5</v>
      </c>
      <c r="U26" s="5">
        <f t="shared" si="6"/>
        <v>3.7081838657687216E-4</v>
      </c>
      <c r="V26" s="5">
        <f t="shared" si="6"/>
        <v>6.7489726123762472E-2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0.59302325581395354</v>
      </c>
      <c r="BM26" s="13">
        <v>11.666666666666666</v>
      </c>
      <c r="BN26" s="13">
        <v>0.11627906976744186</v>
      </c>
      <c r="BO26" s="13">
        <v>0</v>
      </c>
      <c r="BP26" s="13">
        <v>1.680672268907563E-2</v>
      </c>
      <c r="BQ26" s="13">
        <v>6.9186046511627906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0.59628306308389123</v>
      </c>
      <c r="CG26" s="13">
        <f>IF($CE26=1,BT26,BZ26*BM26+(1-BZ26)*BT26)</f>
        <v>11.743282773564463</v>
      </c>
      <c r="CH26" s="13">
        <f>IF($CE26=1,BU26,CA26*BN26+(1-CA26)*BU26)</f>
        <v>0.10926029067140261</v>
      </c>
      <c r="CI26" s="13">
        <f>IF($CE26=1,BV26,CB26*BO26+(1-CB26)*BV26)</f>
        <v>4.6948356807511736E-4</v>
      </c>
      <c r="CJ26" s="13">
        <f>IF($CE26=1,BW26,CC26*BP26+(1-CC26)*BW26)</f>
        <v>1.571861719285771E-2</v>
      </c>
      <c r="CK26" s="13">
        <f>IF($CE26=1,BX26,CD26*BQ26+(1-CD26)*BX26)</f>
        <v>6.3865852839157782</v>
      </c>
      <c r="CL26" s="56">
        <f>V26*$CS$3</f>
        <v>41.130621090154634</v>
      </c>
      <c r="CM26" s="10">
        <f t="shared" si="17"/>
        <v>24.525492730180304</v>
      </c>
      <c r="CN26" s="5">
        <f t="shared" si="18"/>
        <v>5.8795309809310428E-2</v>
      </c>
      <c r="CO26" s="19">
        <f t="shared" si="19"/>
        <v>24.387335203364611</v>
      </c>
      <c r="CP26" s="65"/>
      <c r="CR26" t="str">
        <v>Andrei Iosivas</v>
      </c>
      <c r="CS26" s="10">
        <f>T26*$CS$3</f>
        <v>1.5270292476474646E-2</v>
      </c>
      <c r="CT26" s="18">
        <f>AO26</f>
        <v>0.45833333333333337</v>
      </c>
      <c r="CU26" s="20">
        <f t="shared" si="20"/>
        <v>6.9988840517175464E-3</v>
      </c>
      <c r="CV26" s="21">
        <f t="shared" si="21"/>
        <v>10.541666666666668</v>
      </c>
      <c r="CW26" s="10">
        <f t="shared" si="22"/>
        <v>0.16097433318950358</v>
      </c>
      <c r="CX26" s="10">
        <f>CS26*AC26</f>
        <v>2.2529939719388823E-3</v>
      </c>
      <c r="CY26" s="19">
        <f>AA26*CS26</f>
        <v>0</v>
      </c>
      <c r="CZ26" s="13" t="str">
        <f>""</f>
        <v/>
      </c>
      <c r="DA26" s="10">
        <f>$CS$4*U26</f>
        <v>0.15078784368991777</v>
      </c>
      <c r="DB26" s="5">
        <f t="shared" si="23"/>
        <v>3.7081838657687237E-4</v>
      </c>
      <c r="DC26" s="77">
        <f t="shared" si="5"/>
        <v>5.9971590909090899</v>
      </c>
      <c r="DD26" s="10">
        <f>DC26*DA26</f>
        <v>0.90429868758356924</v>
      </c>
      <c r="DE26" s="22">
        <f>AX26*DD26</f>
        <v>6.9821845321145961E-3</v>
      </c>
      <c r="DF26" s="19">
        <f>DA26*BJ26</f>
        <v>4.2837455593726641E-4</v>
      </c>
      <c r="DG26" s="13" t="str">
        <f>""</f>
        <v/>
      </c>
      <c r="DH26" s="20">
        <f>V26*$CS$3</f>
        <v>41.130621090154634</v>
      </c>
      <c r="DI26" s="5">
        <f t="shared" si="24"/>
        <v>6.7489726123762486E-2</v>
      </c>
      <c r="DJ26" s="20">
        <f>CO26</f>
        <v>24.387335203364611</v>
      </c>
      <c r="DK26" s="77">
        <v>6.3865852839157782</v>
      </c>
      <c r="DL26" s="77">
        <f>BO26</f>
        <v>0</v>
      </c>
      <c r="DM26" s="10">
        <f>DK26*DH26</f>
        <v>262.6842193726975</v>
      </c>
      <c r="DN26" s="19">
        <f>BR26*DM26</f>
        <v>1.5975231172698552</v>
      </c>
      <c r="DO26" s="19">
        <f>DL26*DJ26</f>
        <v>0</v>
      </c>
      <c r="DP26" s="13" t="str">
        <f>""</f>
        <v/>
      </c>
      <c r="DQ26" s="10">
        <f>CW26*(1/25)+CX26*4-CY26</f>
        <v>1.5450949215335671E-2</v>
      </c>
      <c r="DR26" s="10">
        <f>DN26*6+DM26*0.1+DJ26*1-DO26*2</f>
        <v>60.240895844253487</v>
      </c>
      <c r="DS26" s="10">
        <f>DD26*0.1+DE26*6-DF26*2</f>
        <v>0.13146622683916998</v>
      </c>
      <c r="DT26" s="33">
        <f t="shared" si="25"/>
        <v>60.387813020307995</v>
      </c>
      <c r="DZ26" t="str">
        <v>CIN</v>
      </c>
      <c r="EA26" t="str">
        <v>Cincinnati Bengals</v>
      </c>
      <c r="EB26" t="s">
        <v>350</v>
      </c>
      <c r="EC26" t="str">
        <v>Andrei Iosivas</v>
      </c>
      <c r="ED26" s="10">
        <v>60.387813020307995</v>
      </c>
      <c r="EE26">
        <v>2.2529939719388823E-3</v>
      </c>
      <c r="EF26">
        <v>0.16097433318950358</v>
      </c>
      <c r="EG26">
        <v>6.9821845321145961E-3</v>
      </c>
      <c r="EH26">
        <v>0.90429868758356924</v>
      </c>
      <c r="EI26">
        <v>1.5975231172698552</v>
      </c>
      <c r="EJ26">
        <v>262.6842193726975</v>
      </c>
      <c r="EK26">
        <v>0</v>
      </c>
      <c r="EL26">
        <v>4.2837455593726641E-4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2.0880385257009785E-4</v>
      </c>
      <c r="U27" s="5">
        <f t="shared" si="6"/>
        <v>3.1814532030174829E-3</v>
      </c>
      <c r="V27" s="5">
        <f t="shared" si="6"/>
        <v>5.0503130397299784E-2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0.2857142857142857</v>
      </c>
      <c r="BM27" s="13">
        <v>26.75</v>
      </c>
      <c r="BN27" s="13">
        <v>0</v>
      </c>
      <c r="BO27" s="13">
        <v>0</v>
      </c>
      <c r="BP27" s="13">
        <v>0</v>
      </c>
      <c r="BQ27" s="13">
        <v>7.6428571428571432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0.31824848399379491</v>
      </c>
      <c r="CG27" s="13">
        <f>IF($CE27=1,BT27,BZ27*BM27+(1-BZ27)*BT27)</f>
        <v>25.297810985460419</v>
      </c>
      <c r="CH27" s="13">
        <f>IF($CE27=1,BU27,CA27*BN27+(1-CA27)*BU27)</f>
        <v>4.4422507403751223E-3</v>
      </c>
      <c r="CI27" s="13">
        <f>IF($CE27=1,BV27,CB27*BO27+(1-CB27)*BV27)</f>
        <v>6.7851373182552493E-4</v>
      </c>
      <c r="CJ27" s="13">
        <f>IF($CE27=1,BW27,CC27*BP27+(1-CC27)*BW27)</f>
        <v>5.9451461184801548E-4</v>
      </c>
      <c r="CK27" s="13">
        <f>IF($CE27=1,BX27,CD27*BQ27+(1-CD27)*BX27)</f>
        <v>7.0422224786522047</v>
      </c>
      <c r="CL27" s="56">
        <f>V27*$CS$3</f>
        <v>30.778390127540277</v>
      </c>
      <c r="CM27" s="10">
        <f t="shared" si="17"/>
        <v>9.7951759978592765</v>
      </c>
      <c r="CN27" s="5">
        <f t="shared" si="18"/>
        <v>2.3482113642600146E-2</v>
      </c>
      <c r="CO27" s="19">
        <f t="shared" si="19"/>
        <v>9.7399976042801182</v>
      </c>
      <c r="CP27" s="65"/>
      <c r="CR27" t="str">
        <v>Jermaine Burton</v>
      </c>
      <c r="CS27" s="10">
        <f>T27*$CS$3</f>
        <v>0.12725243730395541</v>
      </c>
      <c r="CT27" s="18">
        <f>AO27</f>
        <v>0.58823529411764708</v>
      </c>
      <c r="CU27" s="20">
        <f t="shared" si="20"/>
        <v>7.485437488467965E-2</v>
      </c>
      <c r="CV27" s="21">
        <f t="shared" si="21"/>
        <v>7.2352941176470598</v>
      </c>
      <c r="CW27" s="10">
        <f t="shared" si="22"/>
        <v>0.92070881108155989</v>
      </c>
      <c r="CX27" s="10">
        <f>CS27*AC27</f>
        <v>1.8774949766157355E-2</v>
      </c>
      <c r="CY27" s="19">
        <f>AA27*CS27</f>
        <v>0</v>
      </c>
      <c r="CZ27" s="13" t="str">
        <f>""</f>
        <v/>
      </c>
      <c r="DA27" s="10">
        <f>$CS$4*U27</f>
        <v>1.2936911589305446</v>
      </c>
      <c r="DB27" s="5">
        <f t="shared" si="23"/>
        <v>3.1814532030174847E-3</v>
      </c>
      <c r="DC27" s="77">
        <f t="shared" si="5"/>
        <v>5.8245033112582787</v>
      </c>
      <c r="DD27" s="10">
        <f>DC27*DA27</f>
        <v>7.5351084389365175</v>
      </c>
      <c r="DE27" s="22">
        <f>AX27*DD27</f>
        <v>5.8179358559874841E-2</v>
      </c>
      <c r="DF27" s="19">
        <f>DA27*BJ27</f>
        <v>8.5674911187453295E-3</v>
      </c>
      <c r="DG27" s="13" t="str">
        <f>""</f>
        <v/>
      </c>
      <c r="DH27" s="20">
        <f>V27*$CS$3</f>
        <v>30.778390127540277</v>
      </c>
      <c r="DI27" s="5">
        <f t="shared" si="24"/>
        <v>5.0503130397299791E-2</v>
      </c>
      <c r="DJ27" s="20">
        <f>CO27</f>
        <v>9.7399976042801182</v>
      </c>
      <c r="DK27" s="77">
        <v>7.0422224786522047</v>
      </c>
      <c r="DL27" s="77">
        <f>BO27</f>
        <v>0</v>
      </c>
      <c r="DM27" s="10">
        <f>DK27*DH27</f>
        <v>216.74827081289123</v>
      </c>
      <c r="DN27" s="19">
        <f>BR27*DM27</f>
        <v>1.3181620657637796</v>
      </c>
      <c r="DO27" s="19">
        <f>DL27*DJ27</f>
        <v>0</v>
      </c>
      <c r="DP27" s="13" t="str">
        <f>""</f>
        <v/>
      </c>
      <c r="DQ27" s="10">
        <f>CW27*(1/25)+CX27*4-CY27</f>
        <v>0.11192815150789182</v>
      </c>
      <c r="DR27" s="10">
        <f>DN27*6+DM27*0.1+DJ27*1-DO27*2</f>
        <v>39.32379708015192</v>
      </c>
      <c r="DS27" s="10">
        <f>DD27*0.1+DE27*6-DF27*2</f>
        <v>1.0854520130154102</v>
      </c>
      <c r="DT27" s="33">
        <f t="shared" si="25"/>
        <v>40.521177244675222</v>
      </c>
      <c r="DZ27" t="str">
        <v>CIN</v>
      </c>
      <c r="EA27" t="str">
        <v>Cincinnati Bengals</v>
      </c>
      <c r="EB27" t="s">
        <v>350</v>
      </c>
      <c r="EC27" t="str">
        <v>Jermaine Burton</v>
      </c>
      <c r="ED27" s="10">
        <v>40.521177244675222</v>
      </c>
      <c r="EE27">
        <v>1.8774949766157355E-2</v>
      </c>
      <c r="EF27">
        <v>0.92070881108155989</v>
      </c>
      <c r="EG27">
        <v>5.8179358559874841E-2</v>
      </c>
      <c r="EH27">
        <v>7.5351084389365175</v>
      </c>
      <c r="EI27">
        <v>1.3181620657637796</v>
      </c>
      <c r="EJ27">
        <v>216.74827081289123</v>
      </c>
      <c r="EK27">
        <v>0</v>
      </c>
      <c r="EL27">
        <v>8.5674911187453295E-3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6.0693674583230384E-5</v>
      </c>
      <c r="U28" s="5">
        <f t="shared" si="6"/>
        <v>1.1301874104812711E-3</v>
      </c>
      <c r="V28" s="5">
        <f t="shared" si="6"/>
        <v>1.5673878844133415E-2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9.5522149633388143</v>
      </c>
      <c r="CM28" s="10">
        <f t="shared" si="17"/>
        <v>5.5039042091173629</v>
      </c>
      <c r="CN28" s="5">
        <f t="shared" si="18"/>
        <v>1.3194587227909449E-2</v>
      </c>
      <c r="CO28" s="19">
        <f t="shared" si="19"/>
        <v>5.4728994989683031</v>
      </c>
      <c r="CP28" s="65"/>
      <c r="CR28" t="str">
        <v>All Other</v>
      </c>
      <c r="CS28" s="10">
        <f>T28*$CS$3</f>
        <v>3.6988867420711773E-2</v>
      </c>
      <c r="CT28" s="18">
        <f>AO28</f>
        <v>0.375</v>
      </c>
      <c r="CU28" s="20">
        <f t="shared" si="20"/>
        <v>1.3870825282766914E-2</v>
      </c>
      <c r="CV28" s="21">
        <f t="shared" si="21"/>
        <v>9.75</v>
      </c>
      <c r="CW28" s="10">
        <f t="shared" si="22"/>
        <v>0.36064145735193981</v>
      </c>
      <c r="CX28" s="10">
        <f>CS28*AC28</f>
        <v>5.4573738817443596E-3</v>
      </c>
      <c r="CY28" s="19">
        <f>AA28*CS28</f>
        <v>0</v>
      </c>
      <c r="CZ28" s="13" t="str">
        <f>""</f>
        <v/>
      </c>
      <c r="DA28" s="10">
        <f>$CS$4*U28</f>
        <v>0.45957409006911365</v>
      </c>
      <c r="DB28" s="5">
        <f t="shared" si="23"/>
        <v>1.1301874104812717E-3</v>
      </c>
      <c r="DC28" s="77">
        <f t="shared" si="5"/>
        <v>6.1091954022988508</v>
      </c>
      <c r="DD28" s="10">
        <f>DC28*DA28</f>
        <v>2.8076279180659069</v>
      </c>
      <c r="DE28" s="22">
        <f>AX28*DD28</f>
        <v>2.1677988136681078E-2</v>
      </c>
      <c r="DF28" s="19">
        <f>DA28*BJ28</f>
        <v>2.6412304026960554E-3</v>
      </c>
      <c r="DG28" s="13" t="str">
        <f>""</f>
        <v/>
      </c>
      <c r="DH28" s="20">
        <f>V28*$CS$3</f>
        <v>9.5522149633388143</v>
      </c>
      <c r="DI28" s="5">
        <f t="shared" si="24"/>
        <v>1.5673878844133418E-2</v>
      </c>
      <c r="DJ28" s="20">
        <f>CO28</f>
        <v>5.4728994989683031</v>
      </c>
      <c r="DK28" s="77">
        <v>1.7355343771272975</v>
      </c>
      <c r="DL28" s="77">
        <f>BO28</f>
        <v>0</v>
      </c>
      <c r="DM28" s="10">
        <f>DK28*DH28</f>
        <v>16.57819744658428</v>
      </c>
      <c r="DN28" s="19">
        <f>BR28*DM28</f>
        <v>0.10082087811299689</v>
      </c>
      <c r="DO28" s="19">
        <f>DL28*DJ28</f>
        <v>0</v>
      </c>
      <c r="DP28" s="13" t="str">
        <f>""</f>
        <v/>
      </c>
      <c r="DQ28" s="10">
        <f>CW28*(1/25)+CX28*4-CY28</f>
        <v>3.6255153821055028E-2</v>
      </c>
      <c r="DR28" s="10">
        <f>DN28*6+DM28*0.1+DJ28*1-DO28*2</f>
        <v>7.7356445123047131</v>
      </c>
      <c r="DS28" s="10">
        <f>DD28*0.1+DE28*6-DF28*2</f>
        <v>0.40554825982128501</v>
      </c>
      <c r="DT28" s="33">
        <f t="shared" si="25"/>
        <v>8.1774479259470532</v>
      </c>
      <c r="DZ28" t="str">
        <v>CIN</v>
      </c>
      <c r="EA28" t="str">
        <v>Cincinnati Bengals</v>
      </c>
      <c r="EB28" t="s">
        <v>350</v>
      </c>
      <c r="EC28" t="str">
        <v>All Other</v>
      </c>
      <c r="ED28" s="10">
        <v>8.1774479259470532</v>
      </c>
      <c r="EE28">
        <v>5.4573738817443596E-3</v>
      </c>
      <c r="EF28">
        <v>0.36064145735193981</v>
      </c>
      <c r="EG28">
        <v>2.1677988136681078E-2</v>
      </c>
      <c r="EH28">
        <v>2.8076279180659069</v>
      </c>
      <c r="EI28">
        <v>0.10082087811299689</v>
      </c>
      <c r="EJ28">
        <v>16.57819744658428</v>
      </c>
      <c r="EK28">
        <v>0</v>
      </c>
      <c r="EL28">
        <v>2.6412304026960554E-3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CIN</v>
      </c>
      <c r="EA29" t="str">
        <v>Cincinnati Bengals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CIN</v>
      </c>
      <c r="EA30" t="str">
        <v>Cincinnati Bengals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4.0983606557377049E-4</v>
      </c>
      <c r="G31" s="5">
        <v>0</v>
      </c>
      <c r="H31" s="5">
        <v>0.15309846833274349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3.7382603090979464E-4</v>
      </c>
      <c r="Q31" s="5">
        <f t="shared" si="1"/>
        <v>2.7577574419386384E-4</v>
      </c>
      <c r="R31" s="5">
        <f t="shared" si="1"/>
        <v>0.1519256819212233</v>
      </c>
      <c r="S31" s="5"/>
      <c r="T31" s="5">
        <f t="shared" si="6"/>
        <v>4.1851244735406997E-4</v>
      </c>
      <c r="U31" s="5">
        <f t="shared" si="6"/>
        <v>2.1595957172800795E-4</v>
      </c>
      <c r="V31" s="5">
        <f t="shared" si="6"/>
        <v>0.12755686797339469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0.66318537859007831</v>
      </c>
      <c r="BM31" s="13">
        <v>10.901574803149606</v>
      </c>
      <c r="BN31" s="13">
        <v>4.6997389033942558E-2</v>
      </c>
      <c r="BO31" s="13">
        <v>3.937007874015748E-3</v>
      </c>
      <c r="BP31" s="13">
        <v>6.5005417118093175E-3</v>
      </c>
      <c r="BQ31" s="13">
        <v>7.2297650130548305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0.6664400934192426</v>
      </c>
      <c r="CG31" s="13">
        <f>IF($CE31=1,BT31,BZ31*BM31+(1-BZ31)*BT31)</f>
        <v>10.878369749784657</v>
      </c>
      <c r="CH31" s="13">
        <f>IF($CE31=1,BU31,CA31*BN31+(1-CA31)*BU31)</f>
        <v>4.7337972711193457E-2</v>
      </c>
      <c r="CI31" s="13">
        <f>IF($CE31=1,BV31,CB31*BO31+(1-CB31)*BV31)</f>
        <v>4.2315466422770563E-3</v>
      </c>
      <c r="CJ31" s="13">
        <f>IF($CE31=1,BW31,CC31*BP31+(1-CC31)*BW31)</f>
        <v>6.5294894078835207E-3</v>
      </c>
      <c r="CK31" s="13">
        <f>IF($CE31=1,BX31,CD31*BQ31+(1-CD31)*BX31)</f>
        <v>6.6505219094793651</v>
      </c>
      <c r="CL31" s="56">
        <f>V31*$CS$3</f>
        <v>77.737657350091681</v>
      </c>
      <c r="CM31" s="10">
        <f t="shared" si="17"/>
        <v>51.807491626588174</v>
      </c>
      <c r="CN31" s="5">
        <f t="shared" si="18"/>
        <v>0.12419883074887826</v>
      </c>
      <c r="CO31" s="19">
        <f t="shared" si="19"/>
        <v>51.515648563845296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Mike Gesicki</v>
      </c>
      <c r="CS31" s="10">
        <f>T31*$CS$3</f>
        <v>0.25505625644512392</v>
      </c>
      <c r="CT31" s="18">
        <f>AO31</f>
        <v>0.52631578947368418</v>
      </c>
      <c r="CU31" s="20">
        <f t="shared" si="20"/>
        <v>0.13424013497111784</v>
      </c>
      <c r="CV31" s="21">
        <f t="shared" si="21"/>
        <v>7.1578947368421053</v>
      </c>
      <c r="CW31" s="10">
        <f t="shared" si="22"/>
        <v>1.8256658356072029</v>
      </c>
      <c r="CX31" s="10">
        <f>CS31*AC31</f>
        <v>1.1593466202051088E-2</v>
      </c>
      <c r="CY31" s="19">
        <f>AA31*CS31</f>
        <v>0</v>
      </c>
      <c r="CZ31" s="13" t="str">
        <f>""</f>
        <v/>
      </c>
      <c r="DA31" s="10">
        <f>$CS$4*U31</f>
        <v>8.7816783967139614E-2</v>
      </c>
      <c r="DB31" s="5">
        <f t="shared" si="23"/>
        <v>2.1595957172800806E-4</v>
      </c>
      <c r="DC31" s="77">
        <f t="shared" si="5"/>
        <v>4.3609756097560979</v>
      </c>
      <c r="DD31" s="10">
        <f>DC31*DA31</f>
        <v>0.38296685300791622</v>
      </c>
      <c r="DE31" s="22">
        <f>AX31*DD31</f>
        <v>8.349040397328979E-3</v>
      </c>
      <c r="DF31" s="19">
        <f>DA31*BJ31</f>
        <v>8.5674911187453282E-4</v>
      </c>
      <c r="DG31" s="13" t="str">
        <f>""</f>
        <v/>
      </c>
      <c r="DH31" s="20">
        <f>V31*$CS$3</f>
        <v>77.737657350091681</v>
      </c>
      <c r="DI31" s="5">
        <f t="shared" si="24"/>
        <v>0.12755686797339472</v>
      </c>
      <c r="DJ31" s="20">
        <f>CO31</f>
        <v>51.515648563845296</v>
      </c>
      <c r="DK31" s="77">
        <v>6.6505219094793651</v>
      </c>
      <c r="DL31" s="77">
        <f>BO31</f>
        <v>3.937007874015748E-3</v>
      </c>
      <c r="DM31" s="10">
        <f>DK31*DH31</f>
        <v>516.99599339838437</v>
      </c>
      <c r="DN31" s="19">
        <f>BR31*DM31</f>
        <v>3.743192469601317</v>
      </c>
      <c r="DO31" s="19">
        <f>DL31*DJ31</f>
        <v>0.20281751403088699</v>
      </c>
      <c r="DP31" s="13" t="str">
        <f>""</f>
        <v/>
      </c>
      <c r="DQ31" s="10">
        <f>CW31*(1/25)+CX31*4-CY31</f>
        <v>0.11940049823249246</v>
      </c>
      <c r="DR31" s="10">
        <f>DN31*6+DM31*0.1+DJ31*1-DO31*2</f>
        <v>125.26876769322986</v>
      </c>
      <c r="DS31" s="10">
        <f>DD31*0.1+DE31*6-DF31*2</f>
        <v>8.6677429461016434E-2</v>
      </c>
      <c r="DT31" s="33">
        <f t="shared" si="25"/>
        <v>125.47484562092338</v>
      </c>
      <c r="DZ31" t="str">
        <v>CIN</v>
      </c>
      <c r="EA31" t="str">
        <v>Cincinnati Bengals</v>
      </c>
      <c r="EB31" t="s">
        <v>351</v>
      </c>
      <c r="EC31" t="str">
        <v>Mike Gesicki</v>
      </c>
      <c r="ED31" s="10">
        <v>125.47484562092338</v>
      </c>
      <c r="EE31">
        <v>1.1593466202051088E-2</v>
      </c>
      <c r="EF31">
        <v>1.8256658356072029</v>
      </c>
      <c r="EG31">
        <v>8.349040397328979E-3</v>
      </c>
      <c r="EH31">
        <v>0.38296685300791622</v>
      </c>
      <c r="EI31">
        <v>3.743192469601317</v>
      </c>
      <c r="EJ31">
        <v>516.99599339838437</v>
      </c>
      <c r="EK31">
        <v>0</v>
      </c>
      <c r="EL31">
        <v>0.20367426314276152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8.3682008368200833E-2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2.4867859467006124E-6</v>
      </c>
      <c r="Q32" s="5">
        <f t="shared" si="1"/>
        <v>4.9774158708160785E-5</v>
      </c>
      <c r="R32" s="5">
        <f t="shared" si="1"/>
        <v>8.0504759404993617E-2</v>
      </c>
      <c r="S32" s="5"/>
      <c r="T32" s="5">
        <f t="shared" si="6"/>
        <v>2.7840513676013041E-6</v>
      </c>
      <c r="U32" s="5">
        <f t="shared" si="6"/>
        <v>3.8978069043591677E-5</v>
      </c>
      <c r="V32" s="5">
        <f t="shared" si="6"/>
        <v>6.7591830668743261E-2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-4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0</v>
      </c>
      <c r="BH32" s="13">
        <f t="shared" si="12"/>
        <v>-3.3918918918918921</v>
      </c>
      <c r="BI32" s="13">
        <f t="shared" si="13"/>
        <v>5.4054054054054048E-3</v>
      </c>
      <c r="BJ32" s="13">
        <f t="shared" si="14"/>
        <v>2.7027027027027024E-3</v>
      </c>
      <c r="BK32" s="13">
        <f t="shared" si="15"/>
        <v>2.597402597402597E-3</v>
      </c>
      <c r="BL32" s="55" cm="1">
        <f t="array" ref="BL32:BQ32">_xlfn.XLOOKUP(CR32,Receiving[Player Name],Receiving[[Rep Conv %]:[Yards per Target]],{0,0,0,0,0,0})</f>
        <v>0.79338842975206614</v>
      </c>
      <c r="BM32" s="13">
        <v>7.333333333333333</v>
      </c>
      <c r="BN32" s="13">
        <v>3.3057851239669422E-2</v>
      </c>
      <c r="BO32" s="13">
        <v>1.0416666666666666E-2</v>
      </c>
      <c r="BP32" s="13">
        <v>5.681818181818182E-3</v>
      </c>
      <c r="BQ32" s="13">
        <v>5.8181818181818183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0.78504020677228392</v>
      </c>
      <c r="CG32" s="13">
        <f>IF($CE32=1,BT32,BZ32*BM32+(1-BZ32)*BT32)</f>
        <v>7.6023847889139535</v>
      </c>
      <c r="CH32" s="13">
        <f>IF($CE32=1,BU32,CA32*BN32+(1-CA32)*BU32)</f>
        <v>3.4945385722199844E-2</v>
      </c>
      <c r="CI32" s="13">
        <f>IF($CE32=1,BV32,CB32*BO32+(1-CB32)*BV32)</f>
        <v>9.9873106670963583E-3</v>
      </c>
      <c r="CJ32" s="13">
        <f>IF($CE32=1,BW32,CC32*BP32+(1-CC32)*BW32)</f>
        <v>5.8434460344182568E-3</v>
      </c>
      <c r="CK32" s="13">
        <f>IF($CE32=1,BX32,CD32*BQ32+(1-CD32)*BX32)</f>
        <v>5.3772273166730145</v>
      </c>
      <c r="CL32" s="56">
        <f>V32*$CS$3</f>
        <v>41.19284720355575</v>
      </c>
      <c r="CM32" s="10">
        <f t="shared" si="17"/>
        <v>32.338041286218505</v>
      </c>
      <c r="CN32" s="5">
        <f t="shared" si="18"/>
        <v>7.7524442708128652E-2</v>
      </c>
      <c r="CO32" s="19">
        <f t="shared" si="19"/>
        <v>32.155873944859863</v>
      </c>
      <c r="CP32" s="65"/>
      <c r="CR32" t="str">
        <v>Drew Sample</v>
      </c>
      <c r="CS32" s="10">
        <f>T32*$CS$3</f>
        <v>1.6966991640527385E-3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7.7122689275124483E-5</v>
      </c>
      <c r="CY32" s="19">
        <f>AA32*CS32</f>
        <v>0</v>
      </c>
      <c r="CZ32" s="13" t="str">
        <f>""</f>
        <v/>
      </c>
      <c r="DA32" s="10">
        <f>$CS$4*U32</f>
        <v>1.5849858569678858E-2</v>
      </c>
      <c r="DB32" s="5">
        <f t="shared" si="23"/>
        <v>3.8978069043591697E-5</v>
      </c>
      <c r="DC32" s="77">
        <f t="shared" si="5"/>
        <v>-3.3918918918918921</v>
      </c>
      <c r="DD32" s="10">
        <f>DC32*DA32</f>
        <v>-5.3761006770126941E-2</v>
      </c>
      <c r="DE32" s="22">
        <f>AX32*DD32</f>
        <v>-1.1720409058890234E-3</v>
      </c>
      <c r="DF32" s="19">
        <f>DA32*BJ32</f>
        <v>4.2837455593726634E-5</v>
      </c>
      <c r="DG32" s="13" t="str">
        <f>""</f>
        <v/>
      </c>
      <c r="DH32" s="20">
        <f>V32*$CS$3</f>
        <v>41.19284720355575</v>
      </c>
      <c r="DI32" s="5">
        <f t="shared" si="24"/>
        <v>6.7591830668743275E-2</v>
      </c>
      <c r="DJ32" s="20">
        <f>CO32</f>
        <v>32.155873944859863</v>
      </c>
      <c r="DK32" s="77">
        <v>5.3772273166730145</v>
      </c>
      <c r="DL32" s="77">
        <f>BO32</f>
        <v>1.0416666666666666E-2</v>
      </c>
      <c r="DM32" s="10">
        <f>DK32*DH32</f>
        <v>221.50330323449757</v>
      </c>
      <c r="DN32" s="19">
        <f>BR32*DM32</f>
        <v>1.6037445304151159</v>
      </c>
      <c r="DO32" s="19">
        <f>DL32*DJ32</f>
        <v>0.33495702025895691</v>
      </c>
      <c r="DP32" s="13" t="str">
        <f>""</f>
        <v/>
      </c>
      <c r="DQ32" s="10">
        <f>CW32*(1/25)+CX32*4-CY32</f>
        <v>3.0849075710049793E-4</v>
      </c>
      <c r="DR32" s="10">
        <f>DN32*6+DM32*0.1+DJ32*1-DO32*2</f>
        <v>63.258757410282399</v>
      </c>
      <c r="DS32" s="10">
        <f>DD32*0.1+DE32*6-DF32*2</f>
        <v>-1.2494021023534287E-2</v>
      </c>
      <c r="DT32" s="33">
        <f t="shared" si="25"/>
        <v>63.246571880015964</v>
      </c>
      <c r="DZ32" t="str">
        <v>CIN</v>
      </c>
      <c r="EA32" t="str">
        <v>Cincinnati Bengals</v>
      </c>
      <c r="EB32" t="s">
        <v>351</v>
      </c>
      <c r="EC32" t="str">
        <v>Drew Sample</v>
      </c>
      <c r="ED32" s="10">
        <v>63.246571880015964</v>
      </c>
      <c r="EE32">
        <v>7.7122689275124483E-5</v>
      </c>
      <c r="EF32">
        <v>0</v>
      </c>
      <c r="EG32">
        <v>-1.1720409058890234E-3</v>
      </c>
      <c r="EH32">
        <v>-5.3761006770126941E-2</v>
      </c>
      <c r="EI32">
        <v>1.6037445304151159</v>
      </c>
      <c r="EJ32">
        <v>221.50330323449757</v>
      </c>
      <c r="EK32">
        <v>0</v>
      </c>
      <c r="EL32">
        <v>0.33499985771455065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1.196188343796362E-4</v>
      </c>
      <c r="V33" s="5">
        <f t="shared" si="6"/>
        <v>1.8495888993830697E-2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0.90909090909090906</v>
      </c>
      <c r="BM33" s="13">
        <v>7.9</v>
      </c>
      <c r="BN33" s="13">
        <v>0</v>
      </c>
      <c r="BO33" s="13">
        <v>0</v>
      </c>
      <c r="BP33" s="13">
        <v>0</v>
      </c>
      <c r="BQ33" s="13">
        <v>7.1818181818181817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11.272047548922563</v>
      </c>
      <c r="CM33" s="10">
        <f t="shared" si="17"/>
        <v>7.8346062262683818</v>
      </c>
      <c r="CN33" s="5">
        <f t="shared" si="18"/>
        <v>1.8782012062924024E-2</v>
      </c>
      <c r="CO33" s="19">
        <f t="shared" si="19"/>
        <v>7.7904721559887626</v>
      </c>
      <c r="CP33" s="65"/>
      <c r="CR33" t="str">
        <v>Erick All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4.8641239899973487E-2</v>
      </c>
      <c r="DB33" s="5">
        <f t="shared" si="23"/>
        <v>1.1961883437963627E-4</v>
      </c>
      <c r="DC33" s="77">
        <f t="shared" si="5"/>
        <v>4.7272727272727275</v>
      </c>
      <c r="DD33" s="10">
        <f>DC33*DA33</f>
        <v>0.22994040679987468</v>
      </c>
      <c r="DE33" s="22">
        <f>AX33*DD33</f>
        <v>5.0129188212294949E-3</v>
      </c>
      <c r="DF33" s="19">
        <f>DA33*BJ33</f>
        <v>0</v>
      </c>
      <c r="DG33" s="13" t="str">
        <f>""</f>
        <v/>
      </c>
      <c r="DH33" s="20">
        <f>V33*$CS$3</f>
        <v>11.272047548922563</v>
      </c>
      <c r="DI33" s="5">
        <f t="shared" si="24"/>
        <v>1.84958889938307E-2</v>
      </c>
      <c r="DJ33" s="20">
        <f>CO33</f>
        <v>7.7904721559887626</v>
      </c>
      <c r="DK33" s="77">
        <v>1.4387510008006406</v>
      </c>
      <c r="DL33" s="77">
        <f>BO33</f>
        <v>0</v>
      </c>
      <c r="DM33" s="10">
        <f>DK33*DH33</f>
        <v>16.217669692084744</v>
      </c>
      <c r="DN33" s="19">
        <f>BR33*DM33</f>
        <v>0.11742036658128351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10.116761324684937</v>
      </c>
      <c r="DS33" s="10">
        <f>DD33*0.1+DE33*6-DF33*2</f>
        <v>5.3071553607364437E-2</v>
      </c>
      <c r="DT33" s="33">
        <f t="shared" si="25"/>
        <v>10.169832878292301</v>
      </c>
      <c r="DZ33" t="str">
        <v>CIN</v>
      </c>
      <c r="EA33" t="str">
        <v>Cincinnati Bengals</v>
      </c>
      <c r="EB33" t="s">
        <v>351</v>
      </c>
      <c r="EC33" t="str">
        <v>Erick All</v>
      </c>
      <c r="ED33" s="10">
        <v>10.169832878292301</v>
      </c>
      <c r="EE33">
        <v>0</v>
      </c>
      <c r="EF33">
        <v>0</v>
      </c>
      <c r="EG33">
        <v>5.0129188212294949E-3</v>
      </c>
      <c r="EH33">
        <v>0.22994040679987468</v>
      </c>
      <c r="EI33">
        <v>0.11742036658128351</v>
      </c>
      <c r="EJ33">
        <v>16.217669692084744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8.5774058577405859E-2</v>
      </c>
      <c r="J34" s="5">
        <v>0</v>
      </c>
      <c r="K34" s="5">
        <v>0</v>
      </c>
      <c r="L34" s="5">
        <v>0</v>
      </c>
      <c r="M34" s="5"/>
      <c r="N34" s="10">
        <f t="shared" si="0"/>
        <v>0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4.8158232022970419E-5</v>
      </c>
      <c r="V34" s="5">
        <f t="shared" si="6"/>
        <v>7.1411374152718348E-3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1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0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0.73958333333333337</v>
      </c>
      <c r="BM34" s="13">
        <v>9.5633802816901401</v>
      </c>
      <c r="BN34" s="13">
        <v>2.0833333333333332E-2</v>
      </c>
      <c r="BO34" s="13">
        <v>1.4084507042253521E-2</v>
      </c>
      <c r="BP34" s="13">
        <v>2.9455081001472753E-3</v>
      </c>
      <c r="BQ34" s="13">
        <v>7.072916666666667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4.3520611810107246</v>
      </c>
      <c r="CM34" s="10">
        <f t="shared" si="17"/>
        <v>2.9260666663816783</v>
      </c>
      <c r="CN34" s="5">
        <f t="shared" si="18"/>
        <v>7.0147009100005224E-3</v>
      </c>
      <c r="CO34" s="19">
        <f t="shared" si="19"/>
        <v>2.9095834854575431</v>
      </c>
      <c r="CP34" s="65"/>
      <c r="CR34" t="str">
        <v>Tanner Hudson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1.9582836842846469E-2</v>
      </c>
      <c r="DB34" s="5">
        <f t="shared" si="23"/>
        <v>4.8158232022970446E-5</v>
      </c>
      <c r="DC34" s="77">
        <f t="shared" si="5"/>
        <v>8.6666666666666679</v>
      </c>
      <c r="DD34" s="10">
        <f>DC34*DA34</f>
        <v>0.16971791930466942</v>
      </c>
      <c r="DE34" s="22">
        <f>AX34*DD34</f>
        <v>3.7000115109074852E-3</v>
      </c>
      <c r="DF34" s="19">
        <f>DA34*BJ34</f>
        <v>0</v>
      </c>
      <c r="DG34" s="13" t="str">
        <f>""</f>
        <v/>
      </c>
      <c r="DH34" s="20">
        <f>V34*$CS$3</f>
        <v>4.3520611810107246</v>
      </c>
      <c r="DI34" s="5">
        <f t="shared" si="24"/>
        <v>7.1411374152718357E-3</v>
      </c>
      <c r="DJ34" s="20">
        <f>CO34</f>
        <v>2.9095834854575431</v>
      </c>
      <c r="DK34" s="77">
        <v>1.4873417721518989</v>
      </c>
      <c r="DL34" s="77">
        <f>BO34</f>
        <v>1.4084507042253521E-2</v>
      </c>
      <c r="DM34" s="10">
        <f>DK34*DH34</f>
        <v>6.4730023894779771</v>
      </c>
      <c r="DN34" s="19">
        <f>BR34*DM34</f>
        <v>4.6866308654996656E-2</v>
      </c>
      <c r="DO34" s="19">
        <f>DL34*DJ34</f>
        <v>4.0980049090951313E-2</v>
      </c>
      <c r="DP34" s="13" t="str">
        <f>""</f>
        <v/>
      </c>
      <c r="DQ34" s="10">
        <f>CW34*(1/25)+CX34*4-CY34</f>
        <v>0</v>
      </c>
      <c r="DR34" s="10">
        <f>DN34*6+DM34*0.1+DJ34*1-DO34*2</f>
        <v>3.756121478153418</v>
      </c>
      <c r="DS34" s="10">
        <f>DD34*0.1+DE34*6-DF34*2</f>
        <v>3.9171860995911856E-2</v>
      </c>
      <c r="DT34" s="33">
        <f t="shared" si="25"/>
        <v>3.79529333914933</v>
      </c>
      <c r="DZ34" t="str">
        <v>CIN</v>
      </c>
      <c r="EA34" t="str">
        <v>Cincinnati Bengals</v>
      </c>
      <c r="EB34" t="s">
        <v>351</v>
      </c>
      <c r="EC34" t="str">
        <v>Tanner Hudson</v>
      </c>
      <c r="ED34" s="10">
        <v>3.79529333914933</v>
      </c>
      <c r="EE34">
        <v>0</v>
      </c>
      <c r="EF34">
        <v>0</v>
      </c>
      <c r="EG34">
        <v>3.7000115109074852E-3</v>
      </c>
      <c r="EH34">
        <v>0.16971791930466942</v>
      </c>
      <c r="EI34">
        <v>4.6866308654996656E-2</v>
      </c>
      <c r="EJ34">
        <v>6.4730023894779771</v>
      </c>
      <c r="EK34">
        <v>0</v>
      </c>
      <c r="EL34">
        <v>4.0980049090951313E-2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7.4241369802701451E-5</v>
      </c>
      <c r="U35" s="5">
        <f t="shared" si="6"/>
        <v>2.1748878978115674E-4</v>
      </c>
      <c r="V35" s="5">
        <f t="shared" si="6"/>
        <v>4.1685225612139295E-3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2.5404447731294586</v>
      </c>
      <c r="CM35" s="10">
        <f t="shared" si="17"/>
        <v>1.5995393016000294</v>
      </c>
      <c r="CN35" s="5">
        <f t="shared" si="18"/>
        <v>3.8345981393479787E-3</v>
      </c>
      <c r="CO35" s="19">
        <f t="shared" si="19"/>
        <v>1.59052874281596</v>
      </c>
      <c r="CP35" s="65"/>
      <c r="CR35" t="str">
        <v>All Other</v>
      </c>
      <c r="CS35" s="10">
        <f>T35*$CS$3</f>
        <v>4.5245311041406361E-2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2.0566050473366528E-3</v>
      </c>
      <c r="CY35" s="19">
        <f>AA35*CS35</f>
        <v>0</v>
      </c>
      <c r="CZ35" s="13" t="str">
        <f>""</f>
        <v/>
      </c>
      <c r="DA35" s="10">
        <f>$CS$4*U35</f>
        <v>8.8438617999951785E-2</v>
      </c>
      <c r="DB35" s="5">
        <f t="shared" si="23"/>
        <v>2.1748878978115684E-4</v>
      </c>
      <c r="DC35" s="77">
        <f t="shared" si="5"/>
        <v>1.5</v>
      </c>
      <c r="DD35" s="10">
        <f>DC35*DA35</f>
        <v>0.13265792699992768</v>
      </c>
      <c r="DE35" s="22">
        <f>AX35*DD35</f>
        <v>2.8920685507093239E-3</v>
      </c>
      <c r="DF35" s="19">
        <f>DA35*BJ35</f>
        <v>0</v>
      </c>
      <c r="DG35" s="13" t="str">
        <f>""</f>
        <v/>
      </c>
      <c r="DH35" s="20">
        <f>V35*$CS$3</f>
        <v>2.5404447731294586</v>
      </c>
      <c r="DI35" s="5">
        <f t="shared" si="24"/>
        <v>4.1685225612139304E-3</v>
      </c>
      <c r="DJ35" s="20">
        <f>CO35</f>
        <v>1.59052874281596</v>
      </c>
      <c r="DK35" s="77">
        <v>1.588235294117647</v>
      </c>
      <c r="DL35" s="77">
        <f>BO35</f>
        <v>0</v>
      </c>
      <c r="DM35" s="10">
        <f>DK35*DH35</f>
        <v>4.0348240514409044</v>
      </c>
      <c r="DN35" s="19">
        <f>BR35*DM35</f>
        <v>2.9213230273298803E-2</v>
      </c>
      <c r="DO35" s="19">
        <f>DL35*DJ35</f>
        <v>0</v>
      </c>
      <c r="DP35" s="13" t="str">
        <f>""</f>
        <v/>
      </c>
      <c r="DQ35" s="10">
        <f>CW35*(1/25)+CX35*4-CY35</f>
        <v>8.2264201893466112E-3</v>
      </c>
      <c r="DR35" s="10">
        <f>DN35*6+DM35*0.1+DJ35*1-DO35*2</f>
        <v>2.1692905295998433</v>
      </c>
      <c r="DS35" s="10">
        <f>DD35*0.1+DE35*6-DF35*2</f>
        <v>3.0618204004248716E-2</v>
      </c>
      <c r="DT35" s="33">
        <f t="shared" si="25"/>
        <v>2.2081351537934384</v>
      </c>
      <c r="DZ35" t="str">
        <v>CIN</v>
      </c>
      <c r="EA35" t="str">
        <v>Cincinnati Bengals</v>
      </c>
      <c r="EB35" t="s">
        <v>351</v>
      </c>
      <c r="EC35" t="str">
        <v>All Other</v>
      </c>
      <c r="ED35" s="10">
        <v>2.2081351537934384</v>
      </c>
      <c r="EE35">
        <v>2.0566050473366528E-3</v>
      </c>
      <c r="EF35">
        <v>0</v>
      </c>
      <c r="EG35">
        <v>2.8920685507093239E-3</v>
      </c>
      <c r="EH35">
        <v>0.13265792699992768</v>
      </c>
      <c r="EI35">
        <v>2.9213230273298803E-2</v>
      </c>
      <c r="EJ35">
        <v>4.0348240514409044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6" priority="1">
      <formula>$CR10=""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CB25D-4A92-4BD6-9B5C-67B903578BEC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92</v>
      </c>
      <c r="CV1" s="115" t="e" vm="51">
        <f>_xlfn.IMAGE(_xlfn.XLOOKUP(CS1,Teams[team_abbr],Teams[team_logo_wikipedia]))</f>
        <v>#VALUE!</v>
      </c>
      <c r="CW1" s="115"/>
      <c r="CX1" s="115"/>
      <c r="CY1" s="116" t="e" vm="52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Chicago Bears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529.62352941176471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482.8235294117647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54.423529411764719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0.62525289419901564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0.9982238010657194</v>
      </c>
      <c r="G10" s="5">
        <v>0.20876288659793815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0.99681261101243335</v>
      </c>
      <c r="Q10" s="5">
        <f t="shared" si="1"/>
        <v>0.20418598576781033</v>
      </c>
      <c r="R10" s="5">
        <f t="shared" si="1"/>
        <v>2.3157987082006591E-5</v>
      </c>
      <c r="S10" s="5"/>
      <c r="T10" s="5">
        <f>P10/SUM(P$10:P$35)</f>
        <v>0.97020333553331328</v>
      </c>
      <c r="U10" s="5">
        <f>Q10/SUM(Q$10:Q$35)</f>
        <v>0.20487986639624739</v>
      </c>
      <c r="V10" s="5">
        <f>R10/SUM(R$10:R$35)</f>
        <v>1.7868209034274261E-5</v>
      </c>
      <c r="X10" s="5" cm="1">
        <f t="array" ref="X10:AB10">_xlfn.XLOOKUP(CR10,passingRates[Player Name],passingRates[[Comp. %]:[Yds per Att]],{0,0,0,0,0})</f>
        <v>0.6245551601423488</v>
      </c>
      <c r="Y10" s="13">
        <v>10.088319088319089</v>
      </c>
      <c r="Z10" s="13">
        <v>5.6980056980056981E-2</v>
      </c>
      <c r="AA10" s="13">
        <v>1.0676156583629894E-2</v>
      </c>
      <c r="AB10" s="13">
        <v>6.3007117437722417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0.62606356069496238</v>
      </c>
      <c r="AP10" s="52">
        <f>IF($AN10,AE10,Y10*AJ10+(1-AJ10)*AE10)</f>
        <v>10.136836149743285</v>
      </c>
      <c r="AQ10" s="52">
        <f>IF($AN10,AF10,Z10*AK10+(1-AK10)*AF10)</f>
        <v>5.7691464111383359E-2</v>
      </c>
      <c r="AR10" s="52">
        <f>IF($AN10,AG10,AA10*AL10+(1-AL10)*AG10)</f>
        <v>1.1206553515578491E-2</v>
      </c>
      <c r="AS10" s="52">
        <f>IF($AN10,AH10,AB10*AM10+(1-AM10)*AH10)</f>
        <v>6.347694214172698</v>
      </c>
      <c r="AT10" s="56" cm="1">
        <f t="array" ref="AT10:AW10">_xlfn.XLOOKUP(CR10,rushingRates[player_display_name],rushingRates[[Yards per Carry]:[TD per Yard]],{0,0,0,0})</f>
        <v>6.0370370370370372</v>
      </c>
      <c r="AU10" s="13">
        <v>0</v>
      </c>
      <c r="AV10" s="13">
        <v>2.4691358024691357E-2</v>
      </c>
      <c r="AW10" s="13">
        <v>0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5.9645861491512164</v>
      </c>
      <c r="BI10" s="13">
        <f>IF($BG10=1,AZ10,AU10*BD10+(1-BD10)*AZ10)</f>
        <v>2.4845076887766832E-3</v>
      </c>
      <c r="BJ10" s="13">
        <f>IF($BG10=1,BA10,AV10*BE10+(1-BE10)*BA10)</f>
        <v>2.4237143577668402E-2</v>
      </c>
      <c r="BK10" s="13">
        <f>IF($BG10=1,BB10,AW10*BF10+(1-BF10)*BB10)</f>
        <v>5.4152076038019054E-4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9.463423932999513E-3</v>
      </c>
      <c r="CM10" s="10">
        <f>CL10*CF10</f>
        <v>7.2795568715380878E-3</v>
      </c>
      <c r="CN10" s="5">
        <f>CM10/SUM($CM$10:$CM$35)</f>
        <v>1.974633070933074E-5</v>
      </c>
      <c r="CO10" s="19">
        <f>CN10*(SUM($CU$10:$CU$35))</f>
        <v>6.5389706502301448E-3</v>
      </c>
      <c r="CP10" s="65"/>
      <c r="CR10" t="str" cm="1">
        <f t="array" ref="CR10:CR14">_xlfn.VSTACK(_xlfn.MAP(_xlfn.TAKE(_xlfn.TEXTSPLIT(_xlfn.TEXTAFTER(_xlfn.XLOOKUP($CS$2,DepthChart[Column1],DepthChart[Column2]),"QB: "),,", "),4),_xlfn.LAMBDA(_xlpm.x,IFERROR(_xlfn.TEXTBEFORE(_xlpm.x," ("),_xlpm.x))),"All Other")</f>
        <v>Caleb Williams</v>
      </c>
      <c r="CS10" s="10">
        <f>T10*$CS$3</f>
        <v>513.84251481221997</v>
      </c>
      <c r="CT10" s="18">
        <f>AO10</f>
        <v>0.62606356069496238</v>
      </c>
      <c r="CU10" s="20">
        <f>CT10*CS10</f>
        <v>321.69807445979239</v>
      </c>
      <c r="CV10" s="21">
        <f>AS10</f>
        <v>6.347694214172698</v>
      </c>
      <c r="CW10" s="10">
        <f>CV10*CS10</f>
        <v>3261.7151582694778</v>
      </c>
      <c r="CX10" s="22">
        <f>CS10*AC10</f>
        <v>22.657444295308164</v>
      </c>
      <c r="CY10" s="19">
        <f>AA10*CS10</f>
        <v>5.4858631474614237</v>
      </c>
      <c r="CZ10" s="13" t="str">
        <f>""</f>
        <v/>
      </c>
      <c r="DA10" s="10">
        <f>$CS$4*U10</f>
        <v>98.920820198846968</v>
      </c>
      <c r="DB10" s="5">
        <f>DA10/SUM($DA$10:$DA$35)</f>
        <v>0.20487986639624739</v>
      </c>
      <c r="DC10" s="77">
        <f t="shared" ref="DC10:DC35" si="5">BH10</f>
        <v>5.9645861491512164</v>
      </c>
      <c r="DD10" s="10">
        <f>DC10*DA10</f>
        <v>590.02175402072055</v>
      </c>
      <c r="DE10" s="22">
        <f>AX10*DD10</f>
        <v>6.4420826653093703</v>
      </c>
      <c r="DF10" s="19">
        <f>DA10*BJ10</f>
        <v>2.3975581219801745</v>
      </c>
      <c r="DG10" s="13" t="str">
        <f>""</f>
        <v/>
      </c>
      <c r="DH10" s="20">
        <f>V10*$CS$3</f>
        <v>9.463423932999513E-3</v>
      </c>
      <c r="DI10" s="5">
        <f>DH10/SUM($DH$10:$DH$35)</f>
        <v>1.7868209034274254E-5</v>
      </c>
      <c r="DJ10" s="20">
        <f>CO10</f>
        <v>6.5389706502301448E-3</v>
      </c>
      <c r="DK10" s="77" cm="1">
        <f t="array" ref="DK10:DK35">CK10:CK35</f>
        <v>1.3</v>
      </c>
      <c r="DL10" s="77">
        <f>CI10</f>
        <v>0</v>
      </c>
      <c r="DM10" s="10">
        <f>DK10*DH10</f>
        <v>1.2302451112899368E-2</v>
      </c>
      <c r="DN10" s="19">
        <f>BR10*DM10</f>
        <v>3.6065817594818991E-4</v>
      </c>
      <c r="DO10" s="19">
        <f>DL10*DJ10</f>
        <v>0</v>
      </c>
      <c r="DP10" s="13" t="str">
        <f>""</f>
        <v/>
      </c>
      <c r="DQ10" s="10">
        <f>CW10*(1/25)+CX10*4-CY10</f>
        <v>215.61252036455033</v>
      </c>
      <c r="DR10" s="10">
        <f>DN10*6+DM10*0.1+DJ10*1-DO10*2</f>
        <v>9.9331648172092217E-3</v>
      </c>
      <c r="DS10" s="10">
        <f>DD10*0.1+DE10*6-DF10*2</f>
        <v>92.859555149967932</v>
      </c>
      <c r="DT10" s="33">
        <f>SUM(DQ10:DS10)</f>
        <v>308.48200867933548</v>
      </c>
      <c r="DZ10" t="str" cm="1">
        <f t="array" ref="DZ10:DZ35">_xlfn.EXPAND(CS1,ROWS($CS$10:$CS$35),,CS1)</f>
        <v>CHI</v>
      </c>
      <c r="EA10" t="str" cm="1">
        <f t="array" ref="EA10:EA35">_xlfn.EXPAND(CS2,ROWS($CS$10:$CS$35),,CS2)</f>
        <v>Chicago Bears</v>
      </c>
      <c r="EB10" t="s">
        <v>348</v>
      </c>
      <c r="EC10" t="str" cm="1">
        <f t="array" ref="EC10:EC35">CR10:CR35</f>
        <v>Caleb Williams</v>
      </c>
      <c r="ED10" s="10" cm="1">
        <f t="array" ref="ED10:ED35">DT10:DT35</f>
        <v>308.48200867933548</v>
      </c>
      <c r="EE10" s="22" cm="1">
        <f t="array" ref="EE10:EE35">CX10:CX35</f>
        <v>22.657444295308164</v>
      </c>
      <c r="EF10" s="10" cm="1">
        <f t="array" ref="EF10:EF35">CW10:CW35</f>
        <v>3261.7151582694778</v>
      </c>
      <c r="EG10" s="10" cm="1">
        <f t="array" ref="EG10:EG35">DE10:DE35</f>
        <v>6.4420826653093703</v>
      </c>
      <c r="EH10" s="10" cm="1">
        <f t="array" ref="EH10:EH35">DD10:DD35</f>
        <v>590.02175402072055</v>
      </c>
      <c r="EI10" s="19" cm="1">
        <f t="array" ref="EI10:EI35">DN10:DN35</f>
        <v>3.6065817594818991E-4</v>
      </c>
      <c r="EJ10" s="10" cm="1">
        <f t="array" ref="EJ10:EJ35">DM10:DM35</f>
        <v>1.2302451112899368E-2</v>
      </c>
      <c r="EK10" s="19" cm="1">
        <f t="array" ref="EK10:EK35">CY10:CY35</f>
        <v>5.4858631474614237</v>
      </c>
      <c r="EL10" s="19" cm="1">
        <f t="array" ref="EL10:EL35">DF10:DF35+DO10:DO35</f>
        <v>2.3975581219801745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1</v>
      </c>
      <c r="O11" s="10"/>
      <c r="P11" s="5">
        <f t="shared" si="1"/>
        <v>0.02</v>
      </c>
      <c r="Q11" s="5">
        <f t="shared" si="1"/>
        <v>2.8771268748993665E-2</v>
      </c>
      <c r="R11" s="5">
        <f t="shared" si="1"/>
        <v>4.088914304645107E-4</v>
      </c>
      <c r="S11" s="5"/>
      <c r="T11" s="5">
        <f t="shared" ref="T11:V35" si="6">P11/SUM(P$10:P$35)</f>
        <v>1.9466112784185308E-2</v>
      </c>
      <c r="U11" s="5">
        <f t="shared" si="6"/>
        <v>2.8869041502424378E-2</v>
      </c>
      <c r="V11" s="5">
        <f t="shared" si="6"/>
        <v>3.1549190894661436E-4</v>
      </c>
      <c r="X11" s="5" cm="1">
        <f t="array" ref="X11:AB11">_xlfn.XLOOKUP(CR11,passingRates[Player Name],passingRates[[Comp. %]:[Yds per Att]],{0,0,0,0,0})</f>
        <v>0.66206896551724137</v>
      </c>
      <c r="Y11" s="13">
        <v>9.0625</v>
      </c>
      <c r="Z11" s="13">
        <v>3.125E-2</v>
      </c>
      <c r="AA11" s="13">
        <v>4.1379310344827586E-2</v>
      </c>
      <c r="AB11" s="13">
        <v>6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0.6268474199654348</v>
      </c>
      <c r="AP11" s="52">
        <f>IF($AN11,AE11,Y11*AJ11+(1-AJ11)*AE11)</f>
        <v>10.439424999999998</v>
      </c>
      <c r="AQ11" s="52">
        <f>IF($AN11,AF11,Z11*AK11+(1-AK11)*AF11)</f>
        <v>5.4408928571428573E-2</v>
      </c>
      <c r="AR11" s="52">
        <f>IF($AN11,AG11,AA11*AL11+(1-AL11)*AG11)</f>
        <v>2.7290284750226317E-2</v>
      </c>
      <c r="AS11" s="52">
        <f>IF($AN11,AH11,AB11*AM11+(1-AM11)*AH11)</f>
        <v>6.5434367541766107</v>
      </c>
      <c r="AT11" s="56" cm="1">
        <f t="array" ref="AT11:AW11">_xlfn.XLOOKUP(CR11,rushingRates[player_display_name],rushingRates[[Yards per Carry]:[TD per Yard]],{0,0,0,0})</f>
        <v>3.5172413793103448</v>
      </c>
      <c r="AU11" s="13">
        <v>6.8965517241379309E-2</v>
      </c>
      <c r="AV11" s="13">
        <v>0</v>
      </c>
      <c r="AW11" s="13">
        <v>1.9607843137254902E-2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3.8170474137931034</v>
      </c>
      <c r="BI11" s="13">
        <f t="shared" ref="BI11:BI35" si="13">IF($BG11=1,AZ11,AU11*BD11+(1-BD11)*AZ11)</f>
        <v>4.9439655172413791E-2</v>
      </c>
      <c r="BJ11" s="13">
        <f t="shared" ref="BJ11:BJ35" si="14">IF($BG11=1,BA11,AV11*BE11+(1-BE11)*BA11)</f>
        <v>1.546875E-2</v>
      </c>
      <c r="BK11" s="13">
        <f t="shared" ref="BK11:BK35" si="15">IF($BG11=1,BB11,AW11*BF11+(1-BF11)*BB11)</f>
        <v>1.2957605451699767E-2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0.16709193831716102</v>
      </c>
      <c r="CM11" s="10">
        <f t="shared" ref="CM11:CM35" si="17">CL11*CF11</f>
        <v>0.11303278180278538</v>
      </c>
      <c r="CN11" s="5">
        <f t="shared" ref="CN11:CN35" si="18">CM11/SUM($CM$10:$CM$35)</f>
        <v>3.066096920267386E-4</v>
      </c>
      <c r="CO11" s="19">
        <f t="shared" ref="CO11:CO35" si="19">CN11*(SUM($CU$10:$CU$35))</f>
        <v>0.10153338393606291</v>
      </c>
      <c r="CP11" s="65"/>
      <c r="CR11" t="str">
        <v>Tyson Bagent</v>
      </c>
      <c r="CS11" s="10">
        <f>T11*$CS$3</f>
        <v>10.309711356687696</v>
      </c>
      <c r="CT11" s="18">
        <f>AO11</f>
        <v>0.6268474199654348</v>
      </c>
      <c r="CU11" s="20">
        <f t="shared" ref="CU11:CU35" si="20">CT11*CS11</f>
        <v>6.462615964528025</v>
      </c>
      <c r="CV11" s="21">
        <f t="shared" ref="CV11:CV35" si="21">AS11</f>
        <v>6.5434367541766107</v>
      </c>
      <c r="CW11" s="10">
        <f t="shared" ref="CW11:CW35" si="22">CV11*CS11</f>
        <v>67.460944216302281</v>
      </c>
      <c r="CX11" s="10">
        <f>CS11*AC11</f>
        <v>0.45459786613846431</v>
      </c>
      <c r="CY11" s="19">
        <f>AA11*CS11</f>
        <v>0.42660874579397362</v>
      </c>
      <c r="CZ11" s="13" t="str">
        <f>""</f>
        <v/>
      </c>
      <c r="DA11" s="10">
        <f>$CS$4*U11</f>
        <v>13.938652508935252</v>
      </c>
      <c r="DB11" s="5">
        <f t="shared" ref="DB11:DB35" si="23">DA11/SUM($DA$10:$DA$35)</f>
        <v>2.8869041502424378E-2</v>
      </c>
      <c r="DC11" s="77">
        <f t="shared" si="5"/>
        <v>3.8170474137931034</v>
      </c>
      <c r="DD11" s="10">
        <f>DC11*DA11</f>
        <v>53.204497510992056</v>
      </c>
      <c r="DE11" s="22">
        <f>AX11*DD11</f>
        <v>0.5809070068965978</v>
      </c>
      <c r="DF11" s="19">
        <f>DA11*BJ11</f>
        <v>0.21561353099759217</v>
      </c>
      <c r="DG11" s="13" t="str">
        <f>""</f>
        <v/>
      </c>
      <c r="DH11" s="20">
        <f>V11*$CS$3</f>
        <v>0.16709193831716102</v>
      </c>
      <c r="DI11" s="5">
        <f t="shared" ref="DI11:DI35" si="24">DH11/SUM($DH$10:$DH$35)</f>
        <v>3.1549190894661431E-4</v>
      </c>
      <c r="DJ11" s="20">
        <f>CO11</f>
        <v>0.10153338393606291</v>
      </c>
      <c r="DK11" s="77">
        <v>1.4782608695652175</v>
      </c>
      <c r="DL11" s="77">
        <f>BO11</f>
        <v>0</v>
      </c>
      <c r="DM11" s="10">
        <f>DK11*DH11</f>
        <v>0.24700547403406414</v>
      </c>
      <c r="DN11" s="19">
        <f>BR11*DM11</f>
        <v>7.2412028218455287E-3</v>
      </c>
      <c r="DO11" s="19">
        <f>DL11*DJ11</f>
        <v>0</v>
      </c>
      <c r="DP11" s="13" t="str">
        <f>""</f>
        <v/>
      </c>
      <c r="DQ11" s="10">
        <f>CW11*(1/25)+CX11*4-CY11</f>
        <v>4.0902204874119743</v>
      </c>
      <c r="DR11" s="10">
        <f>DN11*6+DM11*0.1+DJ11*1-DO11*2</f>
        <v>0.16968114827054248</v>
      </c>
      <c r="DS11" s="10">
        <f>DD11*0.1+DE11*6-DF11*2</f>
        <v>8.3746647304836088</v>
      </c>
      <c r="DT11" s="33">
        <f t="shared" ref="DT11:DT35" si="25">SUM(DQ11:DS11)</f>
        <v>12.634566366166126</v>
      </c>
      <c r="DZ11" t="str">
        <v>CHI</v>
      </c>
      <c r="EA11" t="str">
        <v>Chicago Bears</v>
      </c>
      <c r="EB11" t="s">
        <v>348</v>
      </c>
      <c r="EC11" t="str">
        <v>Tyson Bagent</v>
      </c>
      <c r="ED11" s="10">
        <v>12.634566366166126</v>
      </c>
      <c r="EE11">
        <v>0.45459786613846431</v>
      </c>
      <c r="EF11">
        <v>67.460944216302281</v>
      </c>
      <c r="EG11">
        <v>0.5809070068965978</v>
      </c>
      <c r="EH11">
        <v>53.204497510992056</v>
      </c>
      <c r="EI11">
        <v>7.2412028218455287E-3</v>
      </c>
      <c r="EJ11">
        <v>0.24700547403406414</v>
      </c>
      <c r="EK11">
        <v>0.42660874579397362</v>
      </c>
      <c r="EL11">
        <v>0.21561353099759217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3.2443521306975516E-3</v>
      </c>
      <c r="U12" s="5">
        <f t="shared" si="6"/>
        <v>1.2929077670203034E-2</v>
      </c>
      <c r="V12" s="5">
        <f t="shared" si="6"/>
        <v>1.9812289989493271E-5</v>
      </c>
      <c r="X12" s="5" cm="1">
        <f t="array" ref="X12:AB12">_xlfn.XLOOKUP(CR12,passingRates[Player Name],passingRates[[Comp. %]:[Yds per Att]],{0,0,0,0,0})</f>
        <v>0.61971830985915488</v>
      </c>
      <c r="Y12" s="13">
        <v>9.170454545454545</v>
      </c>
      <c r="Z12" s="13">
        <v>4.5454545454545456E-2</v>
      </c>
      <c r="AA12" s="13">
        <v>2.8169014084507043E-2</v>
      </c>
      <c r="AB12" s="13">
        <v>5.683098591549296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1.2105263157894737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1.0493054949964801E-2</v>
      </c>
      <c r="CM12" s="10">
        <f t="shared" si="17"/>
        <v>1.0493054949964801E-2</v>
      </c>
      <c r="CN12" s="5">
        <f t="shared" si="18"/>
        <v>2.8463179400837076E-5</v>
      </c>
      <c r="CO12" s="19">
        <f t="shared" si="19"/>
        <v>9.4255432796110112E-3</v>
      </c>
      <c r="CP12" s="65"/>
      <c r="CR12" t="str">
        <v>Case Keenum</v>
      </c>
      <c r="CS12" s="10">
        <f>T12*$CS$3</f>
        <v>1.7182852261146162</v>
      </c>
      <c r="CT12" s="18">
        <f>AO12</f>
        <v>0.60354446997046274</v>
      </c>
      <c r="CU12" s="20">
        <f t="shared" si="20"/>
        <v>1.0370615460534227</v>
      </c>
      <c r="CV12" s="21">
        <f t="shared" si="21"/>
        <v>6.2527075812274369</v>
      </c>
      <c r="CW12" s="10">
        <f t="shared" si="22"/>
        <v>10.743935060037961</v>
      </c>
      <c r="CX12" s="10">
        <f>CS12*AC12</f>
        <v>7.576631102307739E-2</v>
      </c>
      <c r="CY12" s="19">
        <f>AA12*CS12</f>
        <v>4.8402400735622991E-2</v>
      </c>
      <c r="CZ12" s="13" t="str">
        <f>""</f>
        <v/>
      </c>
      <c r="DA12" s="10">
        <f>$CS$4*U12</f>
        <v>6.242462912766265</v>
      </c>
      <c r="DB12" s="5">
        <f t="shared" si="23"/>
        <v>1.2929077670203034E-2</v>
      </c>
      <c r="DC12" s="77">
        <f t="shared" si="5"/>
        <v>3.9164785553047405</v>
      </c>
      <c r="DD12" s="10">
        <f>DC12*DA12</f>
        <v>24.448472130134245</v>
      </c>
      <c r="DE12" s="22">
        <f>AX12*DD12</f>
        <v>0.26693774836191203</v>
      </c>
      <c r="DF12" s="19">
        <f>DA12*BJ12</f>
        <v>7.045669201767793E-2</v>
      </c>
      <c r="DG12" s="13" t="str">
        <f>""</f>
        <v/>
      </c>
      <c r="DH12" s="20">
        <f>V12*$CS$3</f>
        <v>1.0493054949964801E-2</v>
      </c>
      <c r="DI12" s="5">
        <f t="shared" si="24"/>
        <v>1.9812289989493267E-5</v>
      </c>
      <c r="DJ12" s="20">
        <f>CO12</f>
        <v>9.4255432796110112E-3</v>
      </c>
      <c r="DK12" s="77">
        <v>1</v>
      </c>
      <c r="DL12" s="77">
        <f>BO12</f>
        <v>0</v>
      </c>
      <c r="DM12" s="10">
        <f>DK12*DH12</f>
        <v>1.0493054949964801E-2</v>
      </c>
      <c r="DN12" s="19">
        <f>BR12*DM12</f>
        <v>3.076139887611831E-4</v>
      </c>
      <c r="DO12" s="19">
        <f>DL12*DJ12</f>
        <v>0</v>
      </c>
      <c r="DP12" s="13" t="str">
        <f>""</f>
        <v/>
      </c>
      <c r="DQ12" s="10">
        <f>CW12*(1/25)+CX12*4-CY12</f>
        <v>0.68442024575820504</v>
      </c>
      <c r="DR12" s="10">
        <f>DN12*6+DM12*0.1+DJ12*1-DO12*2</f>
        <v>1.232053270717459E-2</v>
      </c>
      <c r="DS12" s="10">
        <f>DD12*0.1+DE12*6-DF12*2</f>
        <v>3.9055603191495418</v>
      </c>
      <c r="DT12" s="33">
        <f t="shared" si="25"/>
        <v>4.6023010976149212</v>
      </c>
      <c r="DZ12" t="str">
        <v>CHI</v>
      </c>
      <c r="EA12" t="str">
        <v>Chicago Bears</v>
      </c>
      <c r="EB12" t="s">
        <v>348</v>
      </c>
      <c r="EC12" t="str">
        <v>Case Keenum</v>
      </c>
      <c r="ED12" s="10">
        <v>4.6023010976149212</v>
      </c>
      <c r="EE12">
        <v>7.576631102307739E-2</v>
      </c>
      <c r="EF12">
        <v>10.743935060037961</v>
      </c>
      <c r="EG12">
        <v>0.26693774836191203</v>
      </c>
      <c r="EH12">
        <v>24.448472130134245</v>
      </c>
      <c r="EI12">
        <v>3.076139887611831E-4</v>
      </c>
      <c r="EJ12">
        <v>1.0493054949964801E-2</v>
      </c>
      <c r="EK12">
        <v>4.8402400735622991E-2</v>
      </c>
      <c r="EL12">
        <v>7.045669201767793E-2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3.2443521306975516E-3</v>
      </c>
      <c r="U13" s="5">
        <f t="shared" si="6"/>
        <v>9.2387615456253937E-3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Austin Reed</v>
      </c>
      <c r="CS13" s="10">
        <f>T13*$CS$3</f>
        <v>1.7182852261146162</v>
      </c>
      <c r="CT13" s="18">
        <f>AO13</f>
        <v>0.55531914893617018</v>
      </c>
      <c r="CU13" s="20">
        <f t="shared" si="20"/>
        <v>0.95419668939556346</v>
      </c>
      <c r="CV13" s="21">
        <f t="shared" si="21"/>
        <v>6.3808510638297875</v>
      </c>
      <c r="CW13" s="10">
        <f t="shared" si="22"/>
        <v>10.964122113016456</v>
      </c>
      <c r="CX13" s="10">
        <f>CS13*AC13</f>
        <v>7.576631102307739E-2</v>
      </c>
      <c r="CY13" s="19">
        <f>AA13*CS13</f>
        <v>0</v>
      </c>
      <c r="CZ13" s="13" t="str">
        <f>""</f>
        <v/>
      </c>
      <c r="DA13" s="10">
        <f>$CS$4*U13</f>
        <v>4.4606914568525431</v>
      </c>
      <c r="DB13" s="5">
        <f t="shared" si="23"/>
        <v>9.2387615456253937E-3</v>
      </c>
      <c r="DC13" s="77">
        <f t="shared" si="5"/>
        <v>3.6753246753246751</v>
      </c>
      <c r="DD13" s="10">
        <f>DC13*DA13</f>
        <v>16.394489380380126</v>
      </c>
      <c r="DE13" s="22">
        <f>AX13*DD13</f>
        <v>0.17900129126465456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0.74163012861296784</v>
      </c>
      <c r="DR13" s="10">
        <f>DN13*6+DM13*0.1+DJ13*1-DO13*2</f>
        <v>0</v>
      </c>
      <c r="DS13" s="10">
        <f>DD13*0.1+DE13*6-DF13*2</f>
        <v>2.7134566856259399</v>
      </c>
      <c r="DT13" s="33">
        <f t="shared" si="25"/>
        <v>3.455086814238908</v>
      </c>
      <c r="DZ13" t="str">
        <v>CHI</v>
      </c>
      <c r="EA13" t="str">
        <v>Chicago Bears</v>
      </c>
      <c r="EB13" t="s">
        <v>348</v>
      </c>
      <c r="EC13" t="str">
        <v>Austin Reed</v>
      </c>
      <c r="ED13" s="10">
        <v>3.455086814238908</v>
      </c>
      <c r="EE13">
        <v>7.576631102307739E-2</v>
      </c>
      <c r="EF13">
        <v>10.964122113016456</v>
      </c>
      <c r="EG13">
        <v>0.17900129126465456</v>
      </c>
      <c r="EH13">
        <v>16.394489380380126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3.2443521306975516E-3</v>
      </c>
      <c r="U14" s="5">
        <f t="shared" si="6"/>
        <v>1.5117973438296099E-2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R14" t="str">
        <v>All Other</v>
      </c>
      <c r="CS14" s="10">
        <f>T14*$CS$3</f>
        <v>1.7182852261146162</v>
      </c>
      <c r="CT14" s="18">
        <f>AO14</f>
        <v>0.5</v>
      </c>
      <c r="CU14" s="20">
        <f t="shared" si="20"/>
        <v>0.8591426130573081</v>
      </c>
      <c r="CV14" s="21">
        <f t="shared" si="21"/>
        <v>6.384615384615385</v>
      </c>
      <c r="CW14" s="10">
        <f t="shared" si="22"/>
        <v>10.970590289808705</v>
      </c>
      <c r="CX14" s="10">
        <f>CS14*AC14</f>
        <v>7.576631102307739E-2</v>
      </c>
      <c r="CY14" s="19">
        <f>AA14*CS14</f>
        <v>0</v>
      </c>
      <c r="CZ14" s="13" t="str">
        <f>""</f>
        <v/>
      </c>
      <c r="DA14" s="10">
        <f>$CS$4*U14</f>
        <v>7.2993132930314344</v>
      </c>
      <c r="DB14" s="5">
        <f t="shared" si="23"/>
        <v>1.5117973438296101E-2</v>
      </c>
      <c r="DC14" s="77">
        <f t="shared" si="5"/>
        <v>4.7142857142857144</v>
      </c>
      <c r="DD14" s="10">
        <f>DC14*DA14</f>
        <v>34.411048381433908</v>
      </c>
      <c r="DE14" s="22">
        <f>AX14*DD14</f>
        <v>0.37571295763676615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0.74188885568465768</v>
      </c>
      <c r="DR14" s="10">
        <f>DN14*6+DM14*0.1+DJ14*1-DO14*2</f>
        <v>0</v>
      </c>
      <c r="DS14" s="10">
        <f>DD14*0.1+DE14*6-DF14*2</f>
        <v>5.6953825839639878</v>
      </c>
      <c r="DT14" s="33">
        <f t="shared" si="25"/>
        <v>6.4372714396486455</v>
      </c>
      <c r="DZ14" t="str">
        <v>CHI</v>
      </c>
      <c r="EA14" t="str">
        <v>Chicago Bears</v>
      </c>
      <c r="EB14" t="s">
        <v>348</v>
      </c>
      <c r="EC14" t="str">
        <v>All Other</v>
      </c>
      <c r="ED14" s="10">
        <v>6.4372714396486455</v>
      </c>
      <c r="EE14">
        <v>7.576631102307739E-2</v>
      </c>
      <c r="EF14">
        <v>10.970590289808705</v>
      </c>
      <c r="EG14">
        <v>0.37571295763676615</v>
      </c>
      <c r="EH14">
        <v>34.411048381433908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CHI</v>
      </c>
      <c r="EA15" t="str">
        <v>Chicago Bears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CHI</v>
      </c>
      <c r="EA16" t="str">
        <v>Chicago Bears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3.3955857385398983E-4</v>
      </c>
      <c r="G17" s="5">
        <v>0.41966073170248597</v>
      </c>
      <c r="H17" s="5">
        <v>0.13006786476837881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3.2549700404219578E-4</v>
      </c>
      <c r="Q17" s="5">
        <f t="shared" si="1"/>
        <v>0.42280887978728821</v>
      </c>
      <c r="R17" s="5">
        <f t="shared" si="1"/>
        <v>0.12649409836294495</v>
      </c>
      <c r="S17" s="5"/>
      <c r="T17" s="5">
        <f t="shared" si="6"/>
        <v>3.1680806957999023E-4</v>
      </c>
      <c r="U17" s="5">
        <f t="shared" si="6"/>
        <v>0.4242457016637376</v>
      </c>
      <c r="V17" s="5">
        <f t="shared" si="6"/>
        <v>9.7600149060766569E-2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4.3481308411214954</v>
      </c>
      <c r="AU17" s="13">
        <v>3.3878504672897193E-2</v>
      </c>
      <c r="AV17" s="13">
        <v>2.3364485981308409E-3</v>
      </c>
      <c r="AW17" s="117">
        <v>7.7915099408919939E-3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4.3542916358261401</v>
      </c>
      <c r="BI17" s="13">
        <f t="shared" si="13"/>
        <v>3.3910859358279227E-2</v>
      </c>
      <c r="BJ17" s="13">
        <f t="shared" si="14"/>
        <v>2.508338089462795E-3</v>
      </c>
      <c r="BK17" s="13">
        <f t="shared" si="15"/>
        <v>7.7879616110351369E-3</v>
      </c>
      <c r="BL17" s="55" cm="1">
        <f t="array" ref="BL17:BQ17">_xlfn.XLOOKUP(CR17,Receiving[Player Name],Receiving[[Rep Conv %]:[Yards per Target]],{0,0,0,0,0,0})</f>
        <v>0.77741935483870972</v>
      </c>
      <c r="BM17" s="13">
        <v>7.5933609958506221</v>
      </c>
      <c r="BN17" s="13">
        <v>2.5806451612903226E-2</v>
      </c>
      <c r="BO17" s="13">
        <v>8.2987551867219917E-3</v>
      </c>
      <c r="BP17" s="13">
        <v>4.3715846994535519E-3</v>
      </c>
      <c r="BQ17" s="13">
        <v>5.903225806451613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0.77760767240784134</v>
      </c>
      <c r="CG17" s="13">
        <f>IF($CE17=1,BT17,BZ17*BM17+(1-BZ17)*BT17)</f>
        <v>7.5701961402074014</v>
      </c>
      <c r="CH17" s="13">
        <f>IF($CE17=1,BU17,CA17*BN17+(1-CA17)*BU17)</f>
        <v>2.6322873051134496E-2</v>
      </c>
      <c r="CI17" s="13">
        <f>IF($CE17=1,BV17,CB17*BO17+(1-CB17)*BV17)</f>
        <v>8.1635484887283057E-3</v>
      </c>
      <c r="CJ17" s="13">
        <f>IF($CE17=1,BW17,CC17*BP17+(1-CC17)*BW17)</f>
        <v>4.4742669106730233E-3</v>
      </c>
      <c r="CK17" s="13">
        <f>IF($CE17=1,BX17,CD17*BQ17+(1-CD17)*BX17)</f>
        <v>5.4412230965657411</v>
      </c>
      <c r="CL17" s="56">
        <f>V17*$CS$3</f>
        <v>51.691335416677525</v>
      </c>
      <c r="CM17" s="10">
        <f t="shared" si="17"/>
        <v>40.195579017015625</v>
      </c>
      <c r="CN17" s="5">
        <f t="shared" si="18"/>
        <v>0.10903344947084985</v>
      </c>
      <c r="CO17" s="19">
        <f t="shared" si="19"/>
        <v>36.1062790084003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D'Andre Swift</v>
      </c>
      <c r="CS17" s="10">
        <f>T17*$CS$3</f>
        <v>0.16778900795708235</v>
      </c>
      <c r="CT17" s="18">
        <f>AO17</f>
        <v>0.52941176470588236</v>
      </c>
      <c r="CU17" s="20">
        <f t="shared" si="20"/>
        <v>8.88294748008083E-2</v>
      </c>
      <c r="CV17" s="21">
        <f t="shared" si="21"/>
        <v>4.1764705882352944</v>
      </c>
      <c r="CW17" s="10">
        <f t="shared" si="22"/>
        <v>0.70076585676193215</v>
      </c>
      <c r="CX17" s="10">
        <f>CS17*AC17</f>
        <v>6.1014184711666308E-2</v>
      </c>
      <c r="CY17" s="19">
        <f>AA17*CS17</f>
        <v>0</v>
      </c>
      <c r="CZ17" s="13" t="str">
        <f>""</f>
        <v/>
      </c>
      <c r="DA17" s="10">
        <f>$CS$4*U17</f>
        <v>204.83580701505636</v>
      </c>
      <c r="DB17" s="5">
        <f t="shared" si="23"/>
        <v>0.4242457016637376</v>
      </c>
      <c r="DC17" s="77">
        <f t="shared" si="5"/>
        <v>4.3542916358261401</v>
      </c>
      <c r="DD17" s="10">
        <f>DC17*DA17</f>
        <v>891.91484120335735</v>
      </c>
      <c r="DE17" s="22">
        <f>AX17*DD17</f>
        <v>6.5063179602020131</v>
      </c>
      <c r="DF17" s="19">
        <f>DA17*BJ17</f>
        <v>0.51379745682171629</v>
      </c>
      <c r="DG17" s="13" t="str">
        <f>""</f>
        <v/>
      </c>
      <c r="DH17" s="20">
        <f>V17*$CS$3</f>
        <v>51.691335416677525</v>
      </c>
      <c r="DI17" s="5">
        <f t="shared" si="24"/>
        <v>9.7600149060766556E-2</v>
      </c>
      <c r="DJ17" s="20">
        <f>CO17</f>
        <v>36.1062790084003</v>
      </c>
      <c r="DK17" s="77">
        <v>5.4412230965657411</v>
      </c>
      <c r="DL17" s="77">
        <f>BO17</f>
        <v>8.2987551867219917E-3</v>
      </c>
      <c r="DM17" s="10">
        <f>DK17*DH17</f>
        <v>281.26408816155242</v>
      </c>
      <c r="DN17" s="19">
        <f>BR17*DM17</f>
        <v>1.4608322337942228</v>
      </c>
      <c r="DO17" s="19">
        <f>DL17*DJ17</f>
        <v>0.29963717019419334</v>
      </c>
      <c r="DP17" s="13" t="str">
        <f>""</f>
        <v/>
      </c>
      <c r="DQ17" s="10">
        <f>CW17*(1/25)+CX17*4-CY17</f>
        <v>0.27208737311714254</v>
      </c>
      <c r="DR17" s="10">
        <f>DN17*6+DM17*0.1+DJ17*1-DO17*2</f>
        <v>72.398406886932491</v>
      </c>
      <c r="DS17" s="10">
        <f>DD17*0.1+DE17*6-DF17*2</f>
        <v>127.2017969679044</v>
      </c>
      <c r="DT17" s="33">
        <f t="shared" si="25"/>
        <v>199.87229122795404</v>
      </c>
      <c r="DZ17" t="str">
        <v>CHI</v>
      </c>
      <c r="EA17" t="str">
        <v>Chicago Bears</v>
      </c>
      <c r="EB17" t="s">
        <v>349</v>
      </c>
      <c r="EC17" t="str">
        <v>D'Andre Swift</v>
      </c>
      <c r="ED17" s="10">
        <v>199.87229122795404</v>
      </c>
      <c r="EE17">
        <v>6.1014184711666308E-2</v>
      </c>
      <c r="EF17">
        <v>0.70076585676193215</v>
      </c>
      <c r="EG17">
        <v>6.5063179602020131</v>
      </c>
      <c r="EH17">
        <v>891.91484120335735</v>
      </c>
      <c r="EI17">
        <v>1.4608322337942228</v>
      </c>
      <c r="EJ17">
        <v>281.26408816155242</v>
      </c>
      <c r="EK17">
        <v>0</v>
      </c>
      <c r="EL17">
        <v>0.81343462701590963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0.12551440329218108</v>
      </c>
      <c r="H18" s="5">
        <v>9.2544987146529561E-2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0.13360982209412112</v>
      </c>
      <c r="R18" s="5">
        <f t="shared" si="1"/>
        <v>8.892678621091267E-2</v>
      </c>
      <c r="S18" s="5"/>
      <c r="T18" s="5">
        <f t="shared" si="6"/>
        <v>2.4204027854300577E-6</v>
      </c>
      <c r="U18" s="5">
        <f t="shared" si="6"/>
        <v>0.13406386533793832</v>
      </c>
      <c r="V18" s="5">
        <f t="shared" si="6"/>
        <v>6.8614012052774898E-2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3.6911764705882355</v>
      </c>
      <c r="AU18" s="13">
        <v>5.8823529411764705E-2</v>
      </c>
      <c r="AV18" s="13">
        <v>0</v>
      </c>
      <c r="AW18" s="13">
        <v>1.5936254980079681E-2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3.7470066994741602</v>
      </c>
      <c r="BI18" s="13">
        <f t="shared" si="13"/>
        <v>5.5938309647549402E-2</v>
      </c>
      <c r="BJ18" s="13">
        <f t="shared" si="14"/>
        <v>4.2350794891842571E-4</v>
      </c>
      <c r="BK18" s="13">
        <f t="shared" si="15"/>
        <v>1.5047923789120057E-2</v>
      </c>
      <c r="BL18" s="55" cm="1">
        <f t="array" ref="BL18:BQ18">_xlfn.XLOOKUP(CR18,Receiving[Player Name],Receiving[[Rep Conv %]:[Yards per Target]],{0,0,0,0,0,0})</f>
        <v>0.83333333333333337</v>
      </c>
      <c r="BM18" s="13">
        <v>6.26</v>
      </c>
      <c r="BN18" s="13">
        <v>0</v>
      </c>
      <c r="BO18" s="13">
        <v>0</v>
      </c>
      <c r="BP18" s="13">
        <v>0</v>
      </c>
      <c r="BQ18" s="13">
        <v>5.2166666666666668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0.82789717656974293</v>
      </c>
      <c r="CG18" s="13">
        <f>IF($CE18=1,BT18,BZ18*BM18+(1-BZ18)*BT18)</f>
        <v>6.3802537192318098</v>
      </c>
      <c r="CH18" s="13">
        <f>IF($CE18=1,BU18,CA18*BN18+(1-CA18)*BU18)</f>
        <v>2.781289506953223E-3</v>
      </c>
      <c r="CI18" s="13">
        <f>IF($CE18=1,BV18,CB18*BO18+(1-CB18)*BV18)</f>
        <v>4.598322964565863E-4</v>
      </c>
      <c r="CJ18" s="13">
        <f>IF($CE18=1,BW18,CC18*BP18+(1-CC18)*BW18)</f>
        <v>4.7845155677987586E-4</v>
      </c>
      <c r="CK18" s="13">
        <f>IF($CE18=1,BX18,CD18*BQ18+(1-CD18)*BX18)</f>
        <v>4.823374357587233</v>
      </c>
      <c r="CL18" s="56">
        <f>V18*$CS$3</f>
        <v>36.339595230492002</v>
      </c>
      <c r="CM18" s="10">
        <f t="shared" si="17"/>
        <v>30.085448289011623</v>
      </c>
      <c r="CN18" s="5">
        <f t="shared" si="18"/>
        <v>8.1608980043282556E-2</v>
      </c>
      <c r="CO18" s="19">
        <f t="shared" si="19"/>
        <v>27.024703128570707</v>
      </c>
      <c r="CP18" s="65"/>
      <c r="CR18" t="str">
        <v>Roschon Johnson</v>
      </c>
      <c r="CS18" s="10">
        <f>T18*$CS$3</f>
        <v>1.2819022658175335E-3</v>
      </c>
      <c r="CT18" s="18">
        <f>AO18</f>
        <v>0.66666666666666674</v>
      </c>
      <c r="CU18" s="20">
        <f t="shared" si="20"/>
        <v>8.5460151054502246E-4</v>
      </c>
      <c r="CV18" s="21">
        <f t="shared" si="21"/>
        <v>6.666666666666667</v>
      </c>
      <c r="CW18" s="10">
        <f t="shared" si="22"/>
        <v>8.5460151054502238E-3</v>
      </c>
      <c r="CX18" s="10">
        <f>CS18*AC18</f>
        <v>4.6614627847910308E-4</v>
      </c>
      <c r="CY18" s="19">
        <f>AA18*CS18</f>
        <v>0</v>
      </c>
      <c r="CZ18" s="13" t="str">
        <f>""</f>
        <v/>
      </c>
      <c r="DA18" s="10">
        <f>$CS$4*U18</f>
        <v>64.729188629046931</v>
      </c>
      <c r="DB18" s="5">
        <f t="shared" si="23"/>
        <v>0.13406386533793832</v>
      </c>
      <c r="DC18" s="77">
        <f t="shared" si="5"/>
        <v>3.7470066994741602</v>
      </c>
      <c r="DD18" s="10">
        <f>DC18*DA18</f>
        <v>242.54070344456548</v>
      </c>
      <c r="DE18" s="22">
        <f>AX18*DD18</f>
        <v>1.7692798258321734</v>
      </c>
      <c r="DF18" s="19">
        <f>DA18*BJ18</f>
        <v>2.741332591144155E-2</v>
      </c>
      <c r="DG18" s="13" t="str">
        <f>""</f>
        <v/>
      </c>
      <c r="DH18" s="20">
        <f>V18*$CS$3</f>
        <v>36.339595230492002</v>
      </c>
      <c r="DI18" s="5">
        <f t="shared" si="24"/>
        <v>6.8614012052774884E-2</v>
      </c>
      <c r="DJ18" s="20">
        <f>CO18</f>
        <v>27.024703128570707</v>
      </c>
      <c r="DK18" s="77">
        <v>4.823374357587233</v>
      </c>
      <c r="DL18" s="77">
        <f>BO18</f>
        <v>0</v>
      </c>
      <c r="DM18" s="10">
        <f>DK18*DH18</f>
        <v>175.27947179985443</v>
      </c>
      <c r="DN18" s="19">
        <f>BR18*DM18</f>
        <v>0.91036827346611215</v>
      </c>
      <c r="DO18" s="19">
        <f>DL18*DJ18</f>
        <v>0</v>
      </c>
      <c r="DP18" s="13" t="str">
        <f>""</f>
        <v/>
      </c>
      <c r="DQ18" s="10">
        <f>CW18*(1/25)+CX18*4-CY18</f>
        <v>2.2064257181344214E-3</v>
      </c>
      <c r="DR18" s="10">
        <f>DN18*6+DM18*0.1+DJ18*1-DO18*2</f>
        <v>50.014859949352825</v>
      </c>
      <c r="DS18" s="10">
        <f>DD18*0.1+DE18*6-DF18*2</f>
        <v>34.814922647626709</v>
      </c>
      <c r="DT18" s="33">
        <f t="shared" si="25"/>
        <v>84.83198902269767</v>
      </c>
      <c r="DZ18" t="str">
        <v>CHI</v>
      </c>
      <c r="EA18" t="str">
        <v>Chicago Bears</v>
      </c>
      <c r="EB18" t="s">
        <v>349</v>
      </c>
      <c r="EC18" t="str">
        <v>Roschon Johnson</v>
      </c>
      <c r="ED18" s="10">
        <v>84.83198902269767</v>
      </c>
      <c r="EE18">
        <v>4.6614627847910308E-4</v>
      </c>
      <c r="EF18">
        <v>8.5460151054502238E-3</v>
      </c>
      <c r="EG18">
        <v>1.7692798258321734</v>
      </c>
      <c r="EH18">
        <v>242.54070344456548</v>
      </c>
      <c r="EI18">
        <v>0.91036827346611215</v>
      </c>
      <c r="EJ18">
        <v>175.27947179985443</v>
      </c>
      <c r="EK18">
        <v>0</v>
      </c>
      <c r="EL18">
        <v>2.741332591144155E-2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2.4204027854300586E-5</v>
      </c>
      <c r="U19" s="5">
        <f t="shared" si="6"/>
        <v>8.1515572851669771E-2</v>
      </c>
      <c r="V19" s="5">
        <f t="shared" si="6"/>
        <v>1.7804066745433261E-2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5.098591549295775</v>
      </c>
      <c r="AU19" s="13">
        <v>1.4084507042253521E-2</v>
      </c>
      <c r="AV19" s="13">
        <v>0</v>
      </c>
      <c r="AW19" s="13">
        <v>2.7624309392265192E-3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4.9968132024470062</v>
      </c>
      <c r="BI19" s="13">
        <f t="shared" si="13"/>
        <v>1.4928084819564848E-2</v>
      </c>
      <c r="BJ19" s="13">
        <f t="shared" si="14"/>
        <v>4.3053485676436485E-4</v>
      </c>
      <c r="BK19" s="13">
        <f t="shared" si="15"/>
        <v>3.0380463098388451E-3</v>
      </c>
      <c r="BL19" s="55" cm="1">
        <f t="array" ref="BL19:BQ19">_xlfn.XLOOKUP(CR19,Receiving[Player Name],Receiving[[Rep Conv %]:[Yards per Target]],{0,0,0,0,0,0})</f>
        <v>0.84615384615384615</v>
      </c>
      <c r="BM19" s="13">
        <v>9.5227272727272734</v>
      </c>
      <c r="BN19" s="13">
        <v>3.8461538461538464E-2</v>
      </c>
      <c r="BO19" s="13">
        <v>2.2727272727272728E-2</v>
      </c>
      <c r="BP19" s="13">
        <v>4.7732696897374704E-3</v>
      </c>
      <c r="BQ19" s="13">
        <v>8.0576923076923084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0.83848133338611974</v>
      </c>
      <c r="CG19" s="13">
        <f>IF($CE19=1,BT19,BZ19*BM19+(1-BZ19)*BT19)</f>
        <v>9.3192170872605669</v>
      </c>
      <c r="CH19" s="13">
        <f>IF($CE19=1,BU19,CA19*BN19+(1-CA19)*BU19)</f>
        <v>3.7085791203135515E-2</v>
      </c>
      <c r="CI19" s="13">
        <f>IF($CE19=1,BV19,CB19*BO19+(1-CB19)*BV19)</f>
        <v>2.0788993615080572E-2</v>
      </c>
      <c r="CJ19" s="13">
        <f>IF($CE19=1,BW19,CC19*BP19+(1-CC19)*BW19)</f>
        <v>4.7247438642334392E-3</v>
      </c>
      <c r="CK19" s="13">
        <f>IF($CE19=1,BX19,CD19*BQ19+(1-CD19)*BX19)</f>
        <v>7.3818896321070238</v>
      </c>
      <c r="CL19" s="56">
        <f>V19*$CS$3</f>
        <v>9.4294526675989943</v>
      </c>
      <c r="CM19" s="10">
        <f t="shared" si="17"/>
        <v>7.9064200458297087</v>
      </c>
      <c r="CN19" s="5">
        <f t="shared" si="18"/>
        <v>2.1446742941490113E-2</v>
      </c>
      <c r="CO19" s="19">
        <f t="shared" si="19"/>
        <v>7.1020598561720076</v>
      </c>
      <c r="CP19" s="65"/>
      <c r="CR19" t="str">
        <v>Travis Homer</v>
      </c>
      <c r="CS19" s="10">
        <f>T19*$CS$3</f>
        <v>1.2819022658175338E-2</v>
      </c>
      <c r="CT19" s="18">
        <f>AO19</f>
        <v>0.5</v>
      </c>
      <c r="CU19" s="20">
        <f t="shared" si="20"/>
        <v>6.4095113290876691E-3</v>
      </c>
      <c r="CV19" s="21">
        <f t="shared" si="21"/>
        <v>2</v>
      </c>
      <c r="CW19" s="10">
        <f t="shared" si="22"/>
        <v>2.5638045316350676E-2</v>
      </c>
      <c r="CX19" s="10">
        <f>CS19*AC19</f>
        <v>4.6614627847910324E-3</v>
      </c>
      <c r="CY19" s="19">
        <f>AA19*CS19</f>
        <v>0</v>
      </c>
      <c r="CZ19" s="13" t="str">
        <f>""</f>
        <v/>
      </c>
      <c r="DA19" s="10">
        <f>$CS$4*U19</f>
        <v>39.357636586265031</v>
      </c>
      <c r="DB19" s="5">
        <f t="shared" si="23"/>
        <v>8.1515572851669771E-2</v>
      </c>
      <c r="DC19" s="77">
        <f t="shared" si="5"/>
        <v>4.9968132024470062</v>
      </c>
      <c r="DD19" s="10">
        <f>DC19*DA19</f>
        <v>196.66275811136043</v>
      </c>
      <c r="DE19" s="22">
        <f>AX19*DD19</f>
        <v>1.4346105436214733</v>
      </c>
      <c r="DF19" s="19">
        <f>DA19*BJ19</f>
        <v>1.6944834430251542E-2</v>
      </c>
      <c r="DG19" s="13" t="str">
        <f>""</f>
        <v/>
      </c>
      <c r="DH19" s="20">
        <f>V19*$CS$3</f>
        <v>9.4294526675989943</v>
      </c>
      <c r="DI19" s="5">
        <f t="shared" si="24"/>
        <v>1.7804066745433257E-2</v>
      </c>
      <c r="DJ19" s="20">
        <f>CO19</f>
        <v>7.1020598561720076</v>
      </c>
      <c r="DK19" s="77">
        <v>7.3818896321070238</v>
      </c>
      <c r="DL19" s="77">
        <f>BO19</f>
        <v>2.2727272727272728E-2</v>
      </c>
      <c r="DM19" s="10">
        <f>DK19*DH19</f>
        <v>69.607178883392933</v>
      </c>
      <c r="DN19" s="19">
        <f>BR19*DM19</f>
        <v>0.3615264617711717</v>
      </c>
      <c r="DO19" s="19">
        <f>DL19*DJ19</f>
        <v>0.16141045127663653</v>
      </c>
      <c r="DP19" s="13" t="str">
        <f>""</f>
        <v/>
      </c>
      <c r="DQ19" s="10">
        <f>CW19*(1/25)+CX19*4-CY19</f>
        <v>1.9671372951818158E-2</v>
      </c>
      <c r="DR19" s="10">
        <f>DN19*6+DM19*0.1+DJ19*1-DO19*2</f>
        <v>15.90911561258506</v>
      </c>
      <c r="DS19" s="10">
        <f>DD19*0.1+DE19*6-DF19*2</f>
        <v>28.240049404004381</v>
      </c>
      <c r="DT19" s="33">
        <f t="shared" si="25"/>
        <v>44.168836389541255</v>
      </c>
      <c r="DZ19" t="str">
        <v>CHI</v>
      </c>
      <c r="EA19" t="str">
        <v>Chicago Bears</v>
      </c>
      <c r="EB19" t="s">
        <v>349</v>
      </c>
      <c r="EC19" t="str">
        <v>Travis Homer</v>
      </c>
      <c r="ED19" s="10">
        <v>44.168836389541255</v>
      </c>
      <c r="EE19">
        <v>4.6614627847910324E-3</v>
      </c>
      <c r="EF19">
        <v>2.5638045316350676E-2</v>
      </c>
      <c r="EG19">
        <v>1.4346105436214733</v>
      </c>
      <c r="EH19">
        <v>196.66275811136043</v>
      </c>
      <c r="EI19">
        <v>0.3615264617711717</v>
      </c>
      <c r="EJ19">
        <v>69.607178883392933</v>
      </c>
      <c r="EK19">
        <v>0</v>
      </c>
      <c r="EL19">
        <v>0.17835528570688808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3.4855327649404889E-2</v>
      </c>
      <c r="V20" s="5">
        <f t="shared" si="6"/>
        <v>1.0741288051942638E-2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0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1</v>
      </c>
      <c r="BH20" s="13">
        <f t="shared" si="12"/>
        <v>4.1828743545611013</v>
      </c>
      <c r="BI20" s="13">
        <f t="shared" si="13"/>
        <v>2.5817555938037865E-2</v>
      </c>
      <c r="BJ20" s="13">
        <f t="shared" si="14"/>
        <v>5.5938037865748708E-3</v>
      </c>
      <c r="BK20" s="13">
        <f t="shared" si="15"/>
        <v>6.1722045057092893E-3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5.6888388884982781</v>
      </c>
      <c r="CM20" s="10">
        <f t="shared" si="17"/>
        <v>4.3138114794299733</v>
      </c>
      <c r="CN20" s="5">
        <f t="shared" si="18"/>
        <v>1.1701529309233018E-2</v>
      </c>
      <c r="CO20" s="19">
        <f t="shared" si="19"/>
        <v>3.8749455705067484</v>
      </c>
      <c r="CP20" s="65"/>
      <c r="CR20" t="str">
        <v>Ian Wheeler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16.828972314489135</v>
      </c>
      <c r="DB20" s="5">
        <f t="shared" si="23"/>
        <v>3.4855327649404889E-2</v>
      </c>
      <c r="DC20" s="77">
        <f t="shared" si="5"/>
        <v>4.1828743545611013</v>
      </c>
      <c r="DD20" s="10">
        <f>DC20*DA20</f>
        <v>70.393476707895388</v>
      </c>
      <c r="DE20" s="22">
        <f>AX20*DD20</f>
        <v>0.51350456414394041</v>
      </c>
      <c r="DF20" s="19">
        <f>DA20*BJ20</f>
        <v>9.4137969056953E-2</v>
      </c>
      <c r="DG20" s="13" t="str">
        <f>""</f>
        <v/>
      </c>
      <c r="DH20" s="20">
        <f>V20*$CS$3</f>
        <v>5.6888388884982781</v>
      </c>
      <c r="DI20" s="5">
        <f t="shared" si="24"/>
        <v>1.0741288051942634E-2</v>
      </c>
      <c r="DJ20" s="20">
        <f>CO20</f>
        <v>3.8749455705067484</v>
      </c>
      <c r="DK20" s="77">
        <v>1.3187500000000001</v>
      </c>
      <c r="DL20" s="77">
        <f>BO20</f>
        <v>0</v>
      </c>
      <c r="DM20" s="10">
        <f>DK20*DH20</f>
        <v>7.5021562842071043</v>
      </c>
      <c r="DN20" s="19">
        <f>BR20*DM20</f>
        <v>3.8964774332074618E-2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4.8589498449199064</v>
      </c>
      <c r="DS20" s="10">
        <f>DD20*0.1+DE20*6-DF20*2</f>
        <v>9.9320991175392752</v>
      </c>
      <c r="DT20" s="33">
        <f t="shared" si="25"/>
        <v>14.791048962459183</v>
      </c>
      <c r="DZ20" t="str">
        <v>CHI</v>
      </c>
      <c r="EA20" t="str">
        <v>Chicago Bears</v>
      </c>
      <c r="EB20" t="s">
        <v>349</v>
      </c>
      <c r="EC20" t="str">
        <v>Ian Wheeler</v>
      </c>
      <c r="ED20" s="10">
        <v>14.791048962459183</v>
      </c>
      <c r="EE20">
        <v>0</v>
      </c>
      <c r="EF20">
        <v>0</v>
      </c>
      <c r="EG20">
        <v>0.51350456414394041</v>
      </c>
      <c r="EH20">
        <v>70.393476707895388</v>
      </c>
      <c r="EI20">
        <v>3.8964774332074618E-2</v>
      </c>
      <c r="EJ20">
        <v>7.5021562842071043</v>
      </c>
      <c r="EK20">
        <v>0</v>
      </c>
      <c r="EL20">
        <v>9.4137969056953E-2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1.3142760828267463E-2</v>
      </c>
      <c r="V21" s="5">
        <f t="shared" si="6"/>
        <v>5.1792711046905479E-3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2.7430638422465776</v>
      </c>
      <c r="CM21" s="10">
        <f t="shared" si="17"/>
        <v>2.0368126965187958</v>
      </c>
      <c r="CN21" s="5">
        <f t="shared" si="18"/>
        <v>5.5250034869122342E-3</v>
      </c>
      <c r="CO21" s="19">
        <f t="shared" si="19"/>
        <v>1.8295974161045936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6.3456341693187843</v>
      </c>
      <c r="DB21" s="5">
        <f t="shared" si="23"/>
        <v>1.3142760828267463E-2</v>
      </c>
      <c r="DC21" s="77">
        <f t="shared" si="5"/>
        <v>3.481420313790256</v>
      </c>
      <c r="DD21" s="10">
        <f>DC21*DA21</f>
        <v>22.091819700947973</v>
      </c>
      <c r="DE21" s="22">
        <f>AX21*DD21</f>
        <v>0.16115485094955434</v>
      </c>
      <c r="DF21" s="19">
        <f>DA21*BJ21</f>
        <v>3.6679966296640373E-2</v>
      </c>
      <c r="DG21" s="13" t="str">
        <f>""</f>
        <v/>
      </c>
      <c r="DH21" s="20">
        <f>V21*$CS$3</f>
        <v>2.7430638422465776</v>
      </c>
      <c r="DI21" s="5">
        <f t="shared" si="24"/>
        <v>5.1792711046905471E-3</v>
      </c>
      <c r="DJ21" s="20">
        <f>CO21</f>
        <v>1.8295974161045936</v>
      </c>
      <c r="DK21" s="77">
        <v>1.3467432950191571</v>
      </c>
      <c r="DL21" s="77">
        <f>BO21</f>
        <v>0</v>
      </c>
      <c r="DM21" s="10">
        <f>DK21*DH21</f>
        <v>3.6942028373550655</v>
      </c>
      <c r="DN21" s="19">
        <f>BR21*DM21</f>
        <v>1.9186987639469466E-2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2.3141396256769169</v>
      </c>
      <c r="DS21" s="10">
        <f>DD21*0.1+DE21*6-DF21*2</f>
        <v>3.1027511431988426</v>
      </c>
      <c r="DT21" s="33">
        <f t="shared" si="25"/>
        <v>5.4168907688757599</v>
      </c>
      <c r="DZ21" t="str">
        <v>CHI</v>
      </c>
      <c r="EA21" t="str">
        <v>Chicago Bears</v>
      </c>
      <c r="EB21" t="s">
        <v>349</v>
      </c>
      <c r="EC21" t="str">
        <v>All Other</v>
      </c>
      <c r="ED21" s="10">
        <v>5.4168907688757599</v>
      </c>
      <c r="EE21">
        <v>0</v>
      </c>
      <c r="EF21">
        <v>0</v>
      </c>
      <c r="EG21">
        <v>0.16115485094955434</v>
      </c>
      <c r="EH21">
        <v>22.091819700947973</v>
      </c>
      <c r="EI21">
        <v>1.9186987639469466E-2</v>
      </c>
      <c r="EJ21">
        <v>3.6942028373550655</v>
      </c>
      <c r="EK21">
        <v>0</v>
      </c>
      <c r="EL21">
        <v>3.6679966296640373E-2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CHI</v>
      </c>
      <c r="EA22" t="str">
        <v>Chicago Bears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CHI</v>
      </c>
      <c r="EA23" t="str">
        <v>Chicago Bears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8.23045267489712E-3</v>
      </c>
      <c r="H24" s="5">
        <v>0.34447300771208228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8.4392122649522561E-3</v>
      </c>
      <c r="R24" s="5">
        <f t="shared" si="1"/>
        <v>0.33344377603164777</v>
      </c>
      <c r="S24" s="5"/>
      <c r="T24" s="5">
        <f t="shared" si="6"/>
        <v>4.5987652923171101E-5</v>
      </c>
      <c r="U24" s="5">
        <f t="shared" si="6"/>
        <v>8.4678910495803918E-3</v>
      </c>
      <c r="V24" s="5">
        <f t="shared" si="6"/>
        <v>0.25727810755799763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5.25</v>
      </c>
      <c r="AU24" s="13">
        <v>0.25</v>
      </c>
      <c r="AV24" s="13">
        <v>0</v>
      </c>
      <c r="AW24" s="13">
        <v>4.7619047619047616E-2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5.2882333767926992</v>
      </c>
      <c r="BI24" s="13">
        <f t="shared" si="13"/>
        <v>0.23125814863103</v>
      </c>
      <c r="BJ24" s="13">
        <f t="shared" si="14"/>
        <v>9.1264667535853952E-4</v>
      </c>
      <c r="BK24" s="13">
        <f t="shared" si="15"/>
        <v>4.3968253968253969E-2</v>
      </c>
      <c r="BL24" s="55" cm="1">
        <f t="array" ref="BL24:BQ24">_xlfn.XLOOKUP(CR24,Receiving[Player Name],Receiving[[Rep Conv %]:[Yards per Target]],{0,0,0,0,0,0})</f>
        <v>0.70588235294117652</v>
      </c>
      <c r="BM24" s="13">
        <v>14.208333333333334</v>
      </c>
      <c r="BN24" s="13">
        <v>5.8823529411764705E-2</v>
      </c>
      <c r="BO24" s="13">
        <v>1.0416666666666666E-2</v>
      </c>
      <c r="BP24" s="13">
        <v>5.8651026392961877E-3</v>
      </c>
      <c r="BQ24" s="13">
        <v>10.029411764705882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0.70118995414992413</v>
      </c>
      <c r="CG24" s="13">
        <f>IF($CE24=1,BT24,BZ24*BM24+(1-BZ24)*BT24)</f>
        <v>14.04858203786363</v>
      </c>
      <c r="CH24" s="13">
        <f>IF($CE24=1,BU24,CA24*BN24+(1-CA24)*BU24)</f>
        <v>5.8078353812238415E-2</v>
      </c>
      <c r="CI24" s="13">
        <f>IF($CE24=1,BV24,CB24*BO24+(1-CB24)*BV24)</f>
        <v>9.9367977528089877E-3</v>
      </c>
      <c r="CJ24" s="13">
        <f>IF($CE24=1,BW24,CC24*BP24+(1-CC24)*BW24)</f>
        <v>5.8967841795956599E-3</v>
      </c>
      <c r="CK24" s="13">
        <f>IF($CE24=1,BX24,CD24*BQ24+(1-CD24)*BX24)</f>
        <v>9.1782252442303687</v>
      </c>
      <c r="CL24" s="56">
        <f>V24*$CS$3</f>
        <v>136.26053936524633</v>
      </c>
      <c r="CM24" s="10">
        <f t="shared" si="17"/>
        <v>95.544521349961002</v>
      </c>
      <c r="CN24" s="5">
        <f t="shared" si="18"/>
        <v>0.25917150581205817</v>
      </c>
      <c r="CO24" s="19">
        <f t="shared" si="19"/>
        <v>85.824292868760452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DJ Moore</v>
      </c>
      <c r="CS24" s="10">
        <f>T24*$CS$3</f>
        <v>2.4356143050533137E-2</v>
      </c>
      <c r="CT24" s="18">
        <f>AO24</f>
        <v>0.57777777777777783</v>
      </c>
      <c r="CU24" s="20">
        <f t="shared" si="20"/>
        <v>1.4072438206974703E-2</v>
      </c>
      <c r="CV24" s="21">
        <f t="shared" si="21"/>
        <v>11.911111111111111</v>
      </c>
      <c r="CW24" s="10">
        <f t="shared" si="22"/>
        <v>0.29010872611301691</v>
      </c>
      <c r="CX24" s="10">
        <f>CS24*AC24</f>
        <v>3.5935293025376757E-3</v>
      </c>
      <c r="CY24" s="19">
        <f>AA24*CS24</f>
        <v>0</v>
      </c>
      <c r="CZ24" s="13" t="str">
        <f>""</f>
        <v/>
      </c>
      <c r="DA24" s="10">
        <f>$CS$4*U24</f>
        <v>4.0884970432326977</v>
      </c>
      <c r="DB24" s="5">
        <f t="shared" si="23"/>
        <v>8.4678910495803918E-3</v>
      </c>
      <c r="DC24" s="77">
        <f t="shared" si="5"/>
        <v>5.2882333767926992</v>
      </c>
      <c r="DD24" s="10">
        <f>DC24*DA24</f>
        <v>21.620926524941414</v>
      </c>
      <c r="DE24" s="22">
        <f>AX24*DD24</f>
        <v>0.16693742988373109</v>
      </c>
      <c r="DF24" s="19">
        <f>DA24*BJ24</f>
        <v>3.7313532337195404E-3</v>
      </c>
      <c r="DG24" s="13" t="str">
        <f>""</f>
        <v/>
      </c>
      <c r="DH24" s="20">
        <f>V24*$CS$3</f>
        <v>136.26053936524633</v>
      </c>
      <c r="DI24" s="5">
        <f t="shared" si="24"/>
        <v>0.25727810755799757</v>
      </c>
      <c r="DJ24" s="20">
        <f>CO24</f>
        <v>85.824292868760452</v>
      </c>
      <c r="DK24" s="77">
        <v>9.1782252442303687</v>
      </c>
      <c r="DL24" s="77">
        <f>BO24</f>
        <v>1.0416666666666666E-2</v>
      </c>
      <c r="DM24" s="10">
        <f>DK24*DH24</f>
        <v>1250.6299221945499</v>
      </c>
      <c r="DN24" s="19">
        <f>BR24*DM24</f>
        <v>7.605748897388275</v>
      </c>
      <c r="DO24" s="19">
        <f>DL24*DJ24</f>
        <v>0.89400305071625463</v>
      </c>
      <c r="DP24" s="13" t="str">
        <f>""</f>
        <v/>
      </c>
      <c r="DQ24" s="10">
        <f>CW24*(1/25)+CX24*4-CY24</f>
        <v>2.597846625467138E-2</v>
      </c>
      <c r="DR24" s="10">
        <f>DN24*6+DM24*0.1+DJ24*1-DO24*2</f>
        <v>254.73377237111262</v>
      </c>
      <c r="DS24" s="10">
        <f>DD24*0.1+DE24*6-DF24*2</f>
        <v>3.1562545253290888</v>
      </c>
      <c r="DT24" s="33">
        <f t="shared" si="25"/>
        <v>257.91600536269641</v>
      </c>
      <c r="DZ24" t="str">
        <v>CHI</v>
      </c>
      <c r="EA24" t="str">
        <v>Chicago Bears</v>
      </c>
      <c r="EB24" t="s">
        <v>350</v>
      </c>
      <c r="EC24" t="str">
        <v>DJ Moore</v>
      </c>
      <c r="ED24" s="10">
        <v>257.91600536269641</v>
      </c>
      <c r="EE24">
        <v>3.5935293025376757E-3</v>
      </c>
      <c r="EF24">
        <v>0.29010872611301691</v>
      </c>
      <c r="EG24">
        <v>0.16693742988373109</v>
      </c>
      <c r="EH24">
        <v>21.620926524941414</v>
      </c>
      <c r="EI24">
        <v>7.605748897388275</v>
      </c>
      <c r="EJ24">
        <v>1250.6299221945499</v>
      </c>
      <c r="EK24">
        <v>0</v>
      </c>
      <c r="EL24">
        <v>0.89773440394997417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7.7319587628865982E-3</v>
      </c>
      <c r="H25" s="5">
        <v>0.20390455531453361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7.5439455633019908E-3</v>
      </c>
      <c r="R25" s="5">
        <f t="shared" si="1"/>
        <v>0.1992935959040352</v>
      </c>
      <c r="S25" s="5"/>
      <c r="T25" s="5">
        <f t="shared" si="6"/>
        <v>2.1783625068870522E-5</v>
      </c>
      <c r="U25" s="5">
        <f t="shared" si="6"/>
        <v>7.5695819832975889E-3</v>
      </c>
      <c r="V25" s="5">
        <f t="shared" si="6"/>
        <v>0.15377068905839161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5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5.0760919540229885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0.53465346534653468</v>
      </c>
      <c r="BM25" s="13">
        <v>13.592592592592593</v>
      </c>
      <c r="BN25" s="13">
        <v>2.9702970297029702E-2</v>
      </c>
      <c r="BO25" s="13">
        <v>1.8518518518518517E-2</v>
      </c>
      <c r="BP25" s="13">
        <v>4.0871934604904629E-3</v>
      </c>
      <c r="BQ25" s="13">
        <v>7.2673267326732676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0.545536730236582</v>
      </c>
      <c r="CG25" s="13">
        <f>IF($CE25=1,BT25,BZ25*BM25+(1-BZ25)*BT25)</f>
        <v>13.528093567251464</v>
      </c>
      <c r="CH25" s="13">
        <f>IF($CE25=1,BU25,CA25*BN25+(1-CA25)*BU25)</f>
        <v>3.1918192948217829E-2</v>
      </c>
      <c r="CI25" s="13">
        <f>IF($CE25=1,BV25,CB25*BO25+(1-CB25)*BV25)</f>
        <v>1.7169590643274852E-2</v>
      </c>
      <c r="CJ25" s="13">
        <f>IF($CE25=1,BW25,CC25*BP25+(1-CC25)*BW25)</f>
        <v>4.3008657604821383E-3</v>
      </c>
      <c r="CK25" s="13">
        <f>IF($CE25=1,BX25,CD25*BQ25+(1-CD25)*BX25)</f>
        <v>6.6959975681778712</v>
      </c>
      <c r="CL25" s="56">
        <f>V25*$CS$3</f>
        <v>81.440575059184397</v>
      </c>
      <c r="CM25" s="10">
        <f t="shared" si="17"/>
        <v>44.428825026374383</v>
      </c>
      <c r="CN25" s="5">
        <f t="shared" si="18"/>
        <v>0.1205164390469847</v>
      </c>
      <c r="CO25" s="19">
        <f t="shared" si="19"/>
        <v>39.908855442500212</v>
      </c>
      <c r="CP25" s="65"/>
      <c r="CR25" t="str">
        <v>Rome Odunze</v>
      </c>
      <c r="CS25" s="10">
        <f>T25*$CS$3</f>
        <v>1.1537120392357802E-2</v>
      </c>
      <c r="CT25" s="18">
        <f>AO25</f>
        <v>0.4</v>
      </c>
      <c r="CU25" s="20">
        <f t="shared" si="20"/>
        <v>4.6148481569431212E-3</v>
      </c>
      <c r="CV25" s="21">
        <f t="shared" si="21"/>
        <v>5.9</v>
      </c>
      <c r="CW25" s="10">
        <f t="shared" si="22"/>
        <v>6.8069010314911041E-2</v>
      </c>
      <c r="CX25" s="10">
        <f>CS25*AC25</f>
        <v>1.7021980906757413E-3</v>
      </c>
      <c r="CY25" s="19">
        <f>AA25*CS25</f>
        <v>0</v>
      </c>
      <c r="CZ25" s="13" t="str">
        <f>""</f>
        <v/>
      </c>
      <c r="DA25" s="10">
        <f>$CS$4*U25</f>
        <v>3.6547722893474477</v>
      </c>
      <c r="DB25" s="5">
        <f t="shared" si="23"/>
        <v>7.5695819832975889E-3</v>
      </c>
      <c r="DC25" s="77">
        <f t="shared" si="5"/>
        <v>5.0760919540229885</v>
      </c>
      <c r="DD25" s="10">
        <f>DC25*DA25</f>
        <v>18.551960211742756</v>
      </c>
      <c r="DE25" s="22">
        <f>AX25*DD25</f>
        <v>0.14324162072707322</v>
      </c>
      <c r="DF25" s="19">
        <f>DA25*BJ25</f>
        <v>1.6803550755620444E-3</v>
      </c>
      <c r="DG25" s="13" t="str">
        <f>""</f>
        <v/>
      </c>
      <c r="DH25" s="20">
        <f>V25*$CS$3</f>
        <v>81.440575059184397</v>
      </c>
      <c r="DI25" s="5">
        <f t="shared" si="24"/>
        <v>0.15377068905839159</v>
      </c>
      <c r="DJ25" s="20">
        <f>CO25</f>
        <v>39.908855442500212</v>
      </c>
      <c r="DK25" s="77">
        <v>6.6959975681778712</v>
      </c>
      <c r="DL25" s="77">
        <f>BO25</f>
        <v>1.8518518518518517E-2</v>
      </c>
      <c r="DM25" s="10">
        <f>DK25*DH25</f>
        <v>545.32589254730613</v>
      </c>
      <c r="DN25" s="19">
        <f>BR25*DM25</f>
        <v>3.3164181764345648</v>
      </c>
      <c r="DO25" s="19">
        <f>DL25*DJ25</f>
        <v>0.73905287856481872</v>
      </c>
      <c r="DP25" s="13" t="str">
        <f>""</f>
        <v/>
      </c>
      <c r="DQ25" s="10">
        <f>CW25*(1/25)+CX25*4-CY25</f>
        <v>9.5315527752994067E-3</v>
      </c>
      <c r="DR25" s="10">
        <f>DN25*6+DM25*0.1+DJ25*1-DO25*2</f>
        <v>112.86184799870857</v>
      </c>
      <c r="DS25" s="10">
        <f>DD25*0.1+DE25*6-DF25*2</f>
        <v>2.7112850353855911</v>
      </c>
      <c r="DT25" s="33">
        <f t="shared" si="25"/>
        <v>115.58266458686946</v>
      </c>
      <c r="DZ25" t="str">
        <v>CHI</v>
      </c>
      <c r="EA25" t="str">
        <v>Chicago Bears</v>
      </c>
      <c r="EB25" t="s">
        <v>350</v>
      </c>
      <c r="EC25" t="str">
        <v>Rome Odunze</v>
      </c>
      <c r="ED25" s="10">
        <v>115.58266458686946</v>
      </c>
      <c r="EE25">
        <v>1.7021980906757413E-3</v>
      </c>
      <c r="EF25">
        <v>6.8069010314911041E-2</v>
      </c>
      <c r="EG25">
        <v>0.14324162072707322</v>
      </c>
      <c r="EH25">
        <v>18.551960211742756</v>
      </c>
      <c r="EI25">
        <v>3.3164181764345648</v>
      </c>
      <c r="EJ25">
        <v>545.32589254730613</v>
      </c>
      <c r="EK25">
        <v>0</v>
      </c>
      <c r="EL25">
        <v>0.74073323364038079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1.4450867052023121E-3</v>
      </c>
      <c r="H26" s="5">
        <v>0.12226123981680061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1.7741051661759348E-3</v>
      </c>
      <c r="R26" s="5">
        <f t="shared" si="1"/>
        <v>0.12054765438127039</v>
      </c>
      <c r="S26" s="5"/>
      <c r="T26" s="5">
        <f t="shared" si="6"/>
        <v>2.1783625068870522E-5</v>
      </c>
      <c r="U26" s="5">
        <f t="shared" si="6"/>
        <v>1.7801340677334561E-3</v>
      </c>
      <c r="V26" s="5">
        <f t="shared" si="6"/>
        <v>9.3011999680645371E-2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3.4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3.659715909090909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0.63900414937759331</v>
      </c>
      <c r="BM26" s="13">
        <v>12.551948051948052</v>
      </c>
      <c r="BN26" s="13">
        <v>4.9792531120331947E-2</v>
      </c>
      <c r="BO26" s="13">
        <v>6.4935064935064939E-3</v>
      </c>
      <c r="BP26" s="13">
        <v>6.2079668908432487E-3</v>
      </c>
      <c r="BQ26" s="13">
        <v>8.0207468879668049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0.63766586729116703</v>
      </c>
      <c r="CG26" s="13">
        <f>IF($CE26=1,BT26,BZ26*BM26+(1-BZ26)*BT26)</f>
        <v>12.540036020317711</v>
      </c>
      <c r="CH26" s="13">
        <f>IF($CE26=1,BU26,CA26*BN26+(1-CA26)*BU26)</f>
        <v>4.9422405889003679E-2</v>
      </c>
      <c r="CI26" s="13">
        <f>IF($CE26=1,BV26,CB26*BO26+(1-CB26)*BV26)</f>
        <v>6.3136394122309614E-3</v>
      </c>
      <c r="CJ26" s="13">
        <f>IF($CE26=1,BW26,CC26*BP26+(1-CC26)*BW26)</f>
        <v>6.1797369744485669E-3</v>
      </c>
      <c r="CK26" s="13">
        <f>IF($CE26=1,BX26,CD26*BQ26+(1-CD26)*BX26)</f>
        <v>7.3785132970393912</v>
      </c>
      <c r="CL26" s="56">
        <f>V26*$CS$3</f>
        <v>49.261343548509331</v>
      </c>
      <c r="CM26" s="10">
        <f t="shared" si="17"/>
        <v>31.412277357788337</v>
      </c>
      <c r="CN26" s="5">
        <f t="shared" si="18"/>
        <v>8.5208100985555313E-2</v>
      </c>
      <c r="CO26" s="19">
        <f t="shared" si="19"/>
        <v>28.216547150357975</v>
      </c>
      <c r="CP26" s="65"/>
      <c r="CR26" t="str">
        <v>Olamide Zaccheaus</v>
      </c>
      <c r="CS26" s="10">
        <f>T26*$CS$3</f>
        <v>1.1537120392357802E-2</v>
      </c>
      <c r="CT26" s="18">
        <f>AO26</f>
        <v>0.45833333333333337</v>
      </c>
      <c r="CU26" s="20">
        <f t="shared" si="20"/>
        <v>5.2878468464973268E-3</v>
      </c>
      <c r="CV26" s="21">
        <f t="shared" si="21"/>
        <v>10.541666666666668</v>
      </c>
      <c r="CW26" s="10">
        <f t="shared" si="22"/>
        <v>0.12162047746943851</v>
      </c>
      <c r="CX26" s="10">
        <f>CS26*AC26</f>
        <v>1.7021980906757413E-3</v>
      </c>
      <c r="CY26" s="19">
        <f>AA26*CS26</f>
        <v>0</v>
      </c>
      <c r="CZ26" s="13" t="str">
        <f>""</f>
        <v/>
      </c>
      <c r="DA26" s="10">
        <f>$CS$4*U26</f>
        <v>0.85949061340918864</v>
      </c>
      <c r="DB26" s="5">
        <f t="shared" si="23"/>
        <v>1.7801340677334561E-3</v>
      </c>
      <c r="DC26" s="77">
        <f t="shared" si="5"/>
        <v>3.659715909090909</v>
      </c>
      <c r="DD26" s="10">
        <f>DC26*DA26</f>
        <v>3.1454914716079121</v>
      </c>
      <c r="DE26" s="22">
        <f>AX26*DD26</f>
        <v>2.4286667890281024E-2</v>
      </c>
      <c r="DF26" s="19">
        <f>DA26*BJ26</f>
        <v>2.4417346971851943E-4</v>
      </c>
      <c r="DG26" s="13" t="str">
        <f>""</f>
        <v/>
      </c>
      <c r="DH26" s="20">
        <f>V26*$CS$3</f>
        <v>49.261343548509331</v>
      </c>
      <c r="DI26" s="5">
        <f t="shared" si="24"/>
        <v>9.3011999680645344E-2</v>
      </c>
      <c r="DJ26" s="20">
        <f>CO26</f>
        <v>28.216547150357975</v>
      </c>
      <c r="DK26" s="77">
        <v>7.3785132970393912</v>
      </c>
      <c r="DL26" s="77">
        <f>BO26</f>
        <v>6.4935064935064939E-3</v>
      </c>
      <c r="DM26" s="10">
        <f>DK26*DH26</f>
        <v>363.4754784027017</v>
      </c>
      <c r="DN26" s="19">
        <f>BR26*DM26</f>
        <v>2.2104886265938664</v>
      </c>
      <c r="DO26" s="19">
        <f>DL26*DJ26</f>
        <v>0.18322433214518166</v>
      </c>
      <c r="DP26" s="13" t="str">
        <f>""</f>
        <v/>
      </c>
      <c r="DQ26" s="10">
        <f>CW26*(1/25)+CX26*4-CY26</f>
        <v>1.1673611461480505E-2</v>
      </c>
      <c r="DR26" s="10">
        <f>DN26*6+DM26*0.1+DJ26*1-DO26*2</f>
        <v>77.460578085900991</v>
      </c>
      <c r="DS26" s="10">
        <f>DD26*0.1+DE26*6-DF26*2</f>
        <v>0.45978080756304035</v>
      </c>
      <c r="DT26" s="33">
        <f t="shared" si="25"/>
        <v>77.932032504925502</v>
      </c>
      <c r="DZ26" t="str">
        <v>CHI</v>
      </c>
      <c r="EA26" t="str">
        <v>Chicago Bears</v>
      </c>
      <c r="EB26" t="s">
        <v>350</v>
      </c>
      <c r="EC26" t="str">
        <v>Olamide Zaccheaus</v>
      </c>
      <c r="ED26" s="10">
        <v>77.932032504925502</v>
      </c>
      <c r="EE26">
        <v>1.7021980906757413E-3</v>
      </c>
      <c r="EF26">
        <v>0.12162047746943851</v>
      </c>
      <c r="EG26">
        <v>2.4286667890281024E-2</v>
      </c>
      <c r="EH26">
        <v>3.1454914716079121</v>
      </c>
      <c r="EI26">
        <v>2.2104886265938664</v>
      </c>
      <c r="EJ26">
        <v>363.4754784027017</v>
      </c>
      <c r="EK26">
        <v>0</v>
      </c>
      <c r="EL26">
        <v>0.18346850561490019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1.9271948608137045E-2</v>
      </c>
      <c r="H27" s="5">
        <v>0.10557184750733138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1.7751018502184544E-2</v>
      </c>
      <c r="R27" s="5">
        <f t="shared" si="1"/>
        <v>0.10102980145251431</v>
      </c>
      <c r="S27" s="5"/>
      <c r="T27" s="5">
        <f t="shared" si="6"/>
        <v>1.8153020890725436E-5</v>
      </c>
      <c r="U27" s="5">
        <f t="shared" si="6"/>
        <v>1.7811341387848695E-2</v>
      </c>
      <c r="V27" s="5">
        <f t="shared" si="6"/>
        <v>7.7952440540368942E-2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7.161290322580645</v>
      </c>
      <c r="AU27" s="13">
        <v>3.2258064516129031E-2</v>
      </c>
      <c r="AV27" s="13">
        <v>0</v>
      </c>
      <c r="AW27" s="13">
        <v>4.5045045045045045E-3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7.0276116214484086</v>
      </c>
      <c r="BI27" s="13">
        <f t="shared" si="13"/>
        <v>3.2343516342661825E-2</v>
      </c>
      <c r="BJ27" s="13">
        <f t="shared" si="14"/>
        <v>6.6225165562913896E-4</v>
      </c>
      <c r="BK27" s="13">
        <f t="shared" si="15"/>
        <v>4.6225588863451289E-3</v>
      </c>
      <c r="BL27" s="55" cm="1">
        <f t="array" ref="BL27:BQ27">_xlfn.XLOOKUP(CR27,Receiving[Player Name],Receiving[[Rep Conv %]:[Yards per Target]],{0,0,0,0,0,0})</f>
        <v>0.7142857142857143</v>
      </c>
      <c r="BM27" s="13">
        <v>9.3047619047619055</v>
      </c>
      <c r="BN27" s="13">
        <v>3.4013605442176874E-2</v>
      </c>
      <c r="BO27" s="13">
        <v>0</v>
      </c>
      <c r="BP27" s="13">
        <v>5.1177072671443197E-3</v>
      </c>
      <c r="BQ27" s="13">
        <v>6.6462585034013602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0.70396276970808069</v>
      </c>
      <c r="CG27" s="13">
        <f>IF($CE27=1,BT27,BZ27*BM27+(1-BZ27)*BT27)</f>
        <v>9.5970966997461353</v>
      </c>
      <c r="CH27" s="13">
        <f>IF($CE27=1,BU27,CA27*BN27+(1-CA27)*BU27)</f>
        <v>3.5054495638334307E-2</v>
      </c>
      <c r="CI27" s="13">
        <f>IF($CE27=1,BV27,CB27*BO27+(1-CB27)*BV27)</f>
        <v>6.7851373182552493E-4</v>
      </c>
      <c r="CJ27" s="13">
        <f>IF($CE27=1,BW27,CC27*BP27+(1-CC27)*BW27)</f>
        <v>5.2004511522779039E-3</v>
      </c>
      <c r="CK27" s="13">
        <f>IF($CE27=1,BX27,CD27*BQ27+(1-CD27)*BX27)</f>
        <v>6.1452837031419998</v>
      </c>
      <c r="CL27" s="56">
        <f>V27*$CS$3</f>
        <v>41.285446685250932</v>
      </c>
      <c r="CM27" s="10">
        <f t="shared" si="17"/>
        <v>29.063417397184544</v>
      </c>
      <c r="CN27" s="5">
        <f t="shared" si="18"/>
        <v>7.8836646460166304E-2</v>
      </c>
      <c r="CO27" s="19">
        <f t="shared" si="19"/>
        <v>26.106648620141026</v>
      </c>
      <c r="CP27" s="65"/>
      <c r="CR27" t="str">
        <v>Devin Duvernay</v>
      </c>
      <c r="CS27" s="10">
        <f>T27*$CS$3</f>
        <v>9.6142669936315015E-3</v>
      </c>
      <c r="CT27" s="18">
        <f>AO27</f>
        <v>0.58823529411764708</v>
      </c>
      <c r="CU27" s="20">
        <f t="shared" si="20"/>
        <v>5.6554511727244126E-3</v>
      </c>
      <c r="CV27" s="21">
        <f t="shared" si="21"/>
        <v>7.2352941176470598</v>
      </c>
      <c r="CW27" s="10">
        <f t="shared" si="22"/>
        <v>6.9562049424510289E-2</v>
      </c>
      <c r="CX27" s="10">
        <f>CS27*AC27</f>
        <v>1.418498408896451E-3</v>
      </c>
      <c r="CY27" s="19">
        <f>AA27*CS27</f>
        <v>0</v>
      </c>
      <c r="CZ27" s="13" t="str">
        <f>""</f>
        <v/>
      </c>
      <c r="DA27" s="10">
        <f>$CS$4*U27</f>
        <v>8.5997347124389467</v>
      </c>
      <c r="DB27" s="5">
        <f t="shared" si="23"/>
        <v>1.7811341387848695E-2</v>
      </c>
      <c r="DC27" s="77">
        <f t="shared" si="5"/>
        <v>7.0276116214484086</v>
      </c>
      <c r="DD27" s="10">
        <f>DC27*DA27</f>
        <v>60.435595606509231</v>
      </c>
      <c r="DE27" s="22">
        <f>AX27*DD27</f>
        <v>0.46662954024679565</v>
      </c>
      <c r="DF27" s="19">
        <f>DA27*BJ27</f>
        <v>5.6951885512840699E-3</v>
      </c>
      <c r="DG27" s="13" t="str">
        <f>""</f>
        <v/>
      </c>
      <c r="DH27" s="20">
        <f>V27*$CS$3</f>
        <v>41.285446685250932</v>
      </c>
      <c r="DI27" s="5">
        <f t="shared" si="24"/>
        <v>7.7952440540368928E-2</v>
      </c>
      <c r="DJ27" s="20">
        <f>CO27</f>
        <v>26.106648620141026</v>
      </c>
      <c r="DK27" s="77">
        <v>6.1452837031419998</v>
      </c>
      <c r="DL27" s="77">
        <f>BO27</f>
        <v>0</v>
      </c>
      <c r="DM27" s="10">
        <f>DK27*DH27</f>
        <v>253.71078269181044</v>
      </c>
      <c r="DN27" s="19">
        <f>BR27*DM27</f>
        <v>1.5429508533808873</v>
      </c>
      <c r="DO27" s="19">
        <f>DL27*DJ27</f>
        <v>0</v>
      </c>
      <c r="DP27" s="13" t="str">
        <f>""</f>
        <v/>
      </c>
      <c r="DQ27" s="10">
        <f>CW27*(1/25)+CX27*4-CY27</f>
        <v>8.4564756125662163E-3</v>
      </c>
      <c r="DR27" s="10">
        <f>DN27*6+DM27*0.1+DJ27*1-DO27*2</f>
        <v>60.735432009607393</v>
      </c>
      <c r="DS27" s="10">
        <f>DD27*0.1+DE27*6-DF27*2</f>
        <v>8.8319464250291286</v>
      </c>
      <c r="DT27" s="33">
        <f t="shared" si="25"/>
        <v>69.575834910249085</v>
      </c>
      <c r="DZ27" t="str">
        <v>CHI</v>
      </c>
      <c r="EA27" t="str">
        <v>Chicago Bears</v>
      </c>
      <c r="EB27" t="s">
        <v>350</v>
      </c>
      <c r="EC27" t="str">
        <v>Devin Duvernay</v>
      </c>
      <c r="ED27" s="10">
        <v>69.575834910249085</v>
      </c>
      <c r="EE27">
        <v>1.418498408896451E-3</v>
      </c>
      <c r="EF27">
        <v>6.9562049424510289E-2</v>
      </c>
      <c r="EG27">
        <v>0.46662954024679565</v>
      </c>
      <c r="EH27">
        <v>60.435595606509231</v>
      </c>
      <c r="EI27">
        <v>1.5429508533808873</v>
      </c>
      <c r="EJ27">
        <v>253.71078269181044</v>
      </c>
      <c r="EK27">
        <v>0</v>
      </c>
      <c r="EL27">
        <v>5.6951885512840699E-3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5.2765958533949689E-5</v>
      </c>
      <c r="U28" s="5">
        <f t="shared" si="6"/>
        <v>1.4481295779044982E-3</v>
      </c>
      <c r="V28" s="5">
        <f t="shared" si="6"/>
        <v>1.4404031083960574E-2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7.6287137804439658</v>
      </c>
      <c r="CM28" s="10">
        <f t="shared" si="17"/>
        <v>4.395599350253848</v>
      </c>
      <c r="CN28" s="5">
        <f t="shared" si="18"/>
        <v>1.1923384893824256E-2</v>
      </c>
      <c r="CO28" s="19">
        <f t="shared" si="19"/>
        <v>3.9484127466412113</v>
      </c>
      <c r="CP28" s="65"/>
      <c r="CR28" t="str">
        <v>All Other</v>
      </c>
      <c r="CS28" s="10">
        <f>T28*$CS$3</f>
        <v>2.7946093191545261E-2</v>
      </c>
      <c r="CT28" s="18">
        <f>AO28</f>
        <v>0.375</v>
      </c>
      <c r="CU28" s="20">
        <f t="shared" si="20"/>
        <v>1.0479784946829473E-2</v>
      </c>
      <c r="CV28" s="21">
        <f t="shared" si="21"/>
        <v>9.75</v>
      </c>
      <c r="CW28" s="10">
        <f t="shared" si="22"/>
        <v>0.27247440861756628</v>
      </c>
      <c r="CX28" s="10">
        <f>CS28*AC28</f>
        <v>4.123194077441104E-3</v>
      </c>
      <c r="CY28" s="19">
        <f>AA28*CS28</f>
        <v>0</v>
      </c>
      <c r="CZ28" s="13" t="str">
        <f>""</f>
        <v/>
      </c>
      <c r="DA28" s="10">
        <f>$CS$4*U28</f>
        <v>0.69919103384941883</v>
      </c>
      <c r="DB28" s="5">
        <f t="shared" si="23"/>
        <v>1.4481295779044982E-3</v>
      </c>
      <c r="DC28" s="77">
        <f t="shared" si="5"/>
        <v>6.1091954022988508</v>
      </c>
      <c r="DD28" s="10">
        <f>DC28*DA28</f>
        <v>4.2714946493214496</v>
      </c>
      <c r="DE28" s="22">
        <f>AX28*DD28</f>
        <v>3.2980655925972824E-2</v>
      </c>
      <c r="DF28" s="19">
        <f>DA28*BJ28</f>
        <v>4.0183392749966601E-3</v>
      </c>
      <c r="DG28" s="13" t="str">
        <f>""</f>
        <v/>
      </c>
      <c r="DH28" s="20">
        <f>V28*$CS$3</f>
        <v>7.6287137804439658</v>
      </c>
      <c r="DI28" s="5">
        <f t="shared" si="24"/>
        <v>1.4404031083960571E-2</v>
      </c>
      <c r="DJ28" s="20">
        <f>CO28</f>
        <v>3.9484127466412113</v>
      </c>
      <c r="DK28" s="77">
        <v>1.7355343771272975</v>
      </c>
      <c r="DL28" s="77">
        <f>BO28</f>
        <v>0</v>
      </c>
      <c r="DM28" s="10">
        <f>DK28*DH28</f>
        <v>13.23989501922525</v>
      </c>
      <c r="DN28" s="19">
        <f>BR28*DM28</f>
        <v>8.0518877053018426E-2</v>
      </c>
      <c r="DO28" s="19">
        <f>DL28*DJ28</f>
        <v>0</v>
      </c>
      <c r="DP28" s="13" t="str">
        <f>""</f>
        <v/>
      </c>
      <c r="DQ28" s="10">
        <f>CW28*(1/25)+CX28*4-CY28</f>
        <v>2.7391752654467069E-2</v>
      </c>
      <c r="DR28" s="10">
        <f>DN28*6+DM28*0.1+DJ28*1-DO28*2</f>
        <v>5.755515510881847</v>
      </c>
      <c r="DS28" s="10">
        <f>DD28*0.1+DE28*6-DF28*2</f>
        <v>0.6169967219379886</v>
      </c>
      <c r="DT28" s="33">
        <f t="shared" si="25"/>
        <v>6.3999039854743032</v>
      </c>
      <c r="DZ28" t="str">
        <v>CHI</v>
      </c>
      <c r="EA28" t="str">
        <v>Chicago Bears</v>
      </c>
      <c r="EB28" t="s">
        <v>350</v>
      </c>
      <c r="EC28" t="str">
        <v>All Other</v>
      </c>
      <c r="ED28" s="10">
        <v>6.3999039854743032</v>
      </c>
      <c r="EE28">
        <v>4.123194077441104E-3</v>
      </c>
      <c r="EF28">
        <v>0.27247440861756628</v>
      </c>
      <c r="EG28">
        <v>3.2980655925972824E-2</v>
      </c>
      <c r="EH28">
        <v>4.2714946493214496</v>
      </c>
      <c r="EI28">
        <v>8.0518877053018426E-2</v>
      </c>
      <c r="EJ28">
        <v>13.23989501922525</v>
      </c>
      <c r="EK28">
        <v>0</v>
      </c>
      <c r="EL28">
        <v>4.0183392749966601E-3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CHI</v>
      </c>
      <c r="EA29" t="str">
        <v>Chicago Bears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CHI</v>
      </c>
      <c r="EA30" t="str">
        <v>Chicago Bears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3.0952359514816465E-3</v>
      </c>
      <c r="H31" s="5">
        <v>0.17991949626086751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3.0614881005273458E-3</v>
      </c>
      <c r="R31" s="5">
        <f t="shared" si="1"/>
        <v>0.17606460705653493</v>
      </c>
      <c r="S31" s="5"/>
      <c r="T31" s="5">
        <f t="shared" si="6"/>
        <v>4.8408055708601153E-6</v>
      </c>
      <c r="U31" s="5">
        <f t="shared" si="6"/>
        <v>3.0718918864637719E-3</v>
      </c>
      <c r="V31" s="5">
        <f t="shared" si="6"/>
        <v>0.13584769657583445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1.1428571428571428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1.4646689895470382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0.73521126760563382</v>
      </c>
      <c r="BM31" s="13">
        <v>9.9923371647509587</v>
      </c>
      <c r="BN31" s="13">
        <v>5.3521126760563378E-2</v>
      </c>
      <c r="BO31" s="13">
        <v>3.8314176245210726E-3</v>
      </c>
      <c r="BP31" s="13">
        <v>7.2852760736196315E-3</v>
      </c>
      <c r="BQ31" s="13">
        <v>7.3464788732394366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0.73126339353324254</v>
      </c>
      <c r="CG31" s="13">
        <f>IF($CE31=1,BT31,BZ31*BM31+(1-BZ31)*BT31)</f>
        <v>10.060055875225874</v>
      </c>
      <c r="CH31" s="13">
        <f>IF($CE31=1,BU31,CA31*BN31+(1-CA31)*BU31)</f>
        <v>5.3209336665152207E-2</v>
      </c>
      <c r="CI31" s="13">
        <f>IF($CE31=1,BV31,CB31*BO31+(1-CB31)*BV31)</f>
        <v>4.1365154177318486E-3</v>
      </c>
      <c r="CJ31" s="13">
        <f>IF($CE31=1,BW31,CC31*BP31+(1-CC31)*BW31)</f>
        <v>7.2357503335128033E-3</v>
      </c>
      <c r="CK31" s="13">
        <f>IF($CE31=1,BX31,CD31*BQ31+(1-CD31)*BX31)</f>
        <v>6.7555643836455097</v>
      </c>
      <c r="CL31" s="56">
        <f>V31*$CS$3</f>
        <v>71.948136522951941</v>
      </c>
      <c r="CM31" s="10">
        <f t="shared" si="17"/>
        <v>52.613038472166863</v>
      </c>
      <c r="CN31" s="5">
        <f t="shared" si="18"/>
        <v>0.14271671691392904</v>
      </c>
      <c r="CO31" s="19">
        <f t="shared" si="19"/>
        <v>47.260447367895601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Cole Kmet</v>
      </c>
      <c r="CS31" s="10">
        <f>T31*$CS$3</f>
        <v>2.563804531635067E-3</v>
      </c>
      <c r="CT31" s="18">
        <f>AO31</f>
        <v>0.52631578947368418</v>
      </c>
      <c r="CU31" s="20">
        <f t="shared" si="20"/>
        <v>1.3493708061237193E-3</v>
      </c>
      <c r="CV31" s="21">
        <f t="shared" si="21"/>
        <v>7.1578947368421053</v>
      </c>
      <c r="CW31" s="10">
        <f t="shared" si="22"/>
        <v>1.8351442963282585E-2</v>
      </c>
      <c r="CX31" s="10">
        <f>CS31*AC31</f>
        <v>1.1653656961977577E-4</v>
      </c>
      <c r="CY31" s="19">
        <f>AA31*CS31</f>
        <v>0</v>
      </c>
      <c r="CZ31" s="13" t="str">
        <f>""</f>
        <v/>
      </c>
      <c r="DA31" s="10">
        <f>$CS$4*U31</f>
        <v>1.4831816825938022</v>
      </c>
      <c r="DB31" s="5">
        <f t="shared" si="23"/>
        <v>3.0718918864637719E-3</v>
      </c>
      <c r="DC31" s="77">
        <f t="shared" si="5"/>
        <v>1.4646689895470382</v>
      </c>
      <c r="DD31" s="10">
        <f>DC31*DA31</f>
        <v>2.1723702163593401</v>
      </c>
      <c r="DE31" s="22">
        <f>AX31*DD31</f>
        <v>4.7359729835322106E-2</v>
      </c>
      <c r="DF31" s="19">
        <f>DA31*BJ31</f>
        <v>1.4470065196037093E-3</v>
      </c>
      <c r="DG31" s="13" t="str">
        <f>""</f>
        <v/>
      </c>
      <c r="DH31" s="20">
        <f>V31*$CS$3</f>
        <v>71.948136522951941</v>
      </c>
      <c r="DI31" s="5">
        <f t="shared" si="24"/>
        <v>0.13584769657583443</v>
      </c>
      <c r="DJ31" s="20">
        <f>CO31</f>
        <v>47.260447367895601</v>
      </c>
      <c r="DK31" s="77">
        <v>6.7555643836455097</v>
      </c>
      <c r="DL31" s="77">
        <f>BO31</f>
        <v>3.8314176245210726E-3</v>
      </c>
      <c r="DM31" s="10">
        <f>DK31*DH31</f>
        <v>486.05026856411882</v>
      </c>
      <c r="DN31" s="19">
        <f>BR31*DM31</f>
        <v>3.519136953417235</v>
      </c>
      <c r="DO31" s="19">
        <f>DL31*DJ31</f>
        <v>0.18107451098810573</v>
      </c>
      <c r="DP31" s="13" t="str">
        <f>""</f>
        <v/>
      </c>
      <c r="DQ31" s="10">
        <f>CW31*(1/25)+CX31*4-CY31</f>
        <v>1.2002039970104065E-3</v>
      </c>
      <c r="DR31" s="10">
        <f>DN31*6+DM31*0.1+DJ31*1-DO31*2</f>
        <v>116.6181469228347</v>
      </c>
      <c r="DS31" s="10">
        <f>DD31*0.1+DE31*6-DF31*2</f>
        <v>0.49850138760865925</v>
      </c>
      <c r="DT31" s="33">
        <f t="shared" si="25"/>
        <v>117.11784851444037</v>
      </c>
      <c r="DZ31" t="str">
        <v>CHI</v>
      </c>
      <c r="EA31" t="str">
        <v>Chicago Bears</v>
      </c>
      <c r="EB31" t="s">
        <v>351</v>
      </c>
      <c r="EC31" t="str">
        <v>Cole Kmet</v>
      </c>
      <c r="ED31" s="10">
        <v>117.11784851444037</v>
      </c>
      <c r="EE31">
        <v>1.1653656961977577E-4</v>
      </c>
      <c r="EF31">
        <v>1.8351442963282585E-2</v>
      </c>
      <c r="EG31">
        <v>4.7359729835322106E-2</v>
      </c>
      <c r="EH31">
        <v>2.1723702163593401</v>
      </c>
      <c r="EI31">
        <v>3.519136953417235</v>
      </c>
      <c r="EJ31">
        <v>486.05026856411882</v>
      </c>
      <c r="EK31">
        <v>0</v>
      </c>
      <c r="EL31">
        <v>0.18252151750770945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2.4204027854300586E-5</v>
      </c>
      <c r="U32" s="5">
        <f t="shared" si="6"/>
        <v>4.9943305108656757E-4</v>
      </c>
      <c r="V32" s="5">
        <f t="shared" si="6"/>
        <v>4.0052277789134734E-2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1</v>
      </c>
      <c r="AU32" s="13">
        <v>0.25</v>
      </c>
      <c r="AV32" s="13">
        <v>0</v>
      </c>
      <c r="AW32" s="13">
        <v>0.25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0</v>
      </c>
      <c r="BH32" s="13">
        <f t="shared" si="12"/>
        <v>1.1081081081081081</v>
      </c>
      <c r="BI32" s="13">
        <f t="shared" si="13"/>
        <v>0.23040540540540541</v>
      </c>
      <c r="BJ32" s="13">
        <f t="shared" si="14"/>
        <v>2.7027027027027024E-3</v>
      </c>
      <c r="BK32" s="13">
        <f t="shared" si="15"/>
        <v>0.2275974025974026</v>
      </c>
      <c r="BL32" s="55" cm="1">
        <f t="array" ref="BL32:BQ32">_xlfn.XLOOKUP(CR32,Receiving[Player Name],Receiving[[Rep Conv %]:[Yards per Target]],{0,0,0,0,0,0})</f>
        <v>0.79354838709677422</v>
      </c>
      <c r="BM32" s="13">
        <v>9.308943089430894</v>
      </c>
      <c r="BN32" s="13">
        <v>1.935483870967742E-2</v>
      </c>
      <c r="BO32" s="13">
        <v>0</v>
      </c>
      <c r="BP32" s="13">
        <v>2.6200873362445414E-3</v>
      </c>
      <c r="BQ32" s="13">
        <v>7.387096774193548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0.78518416838252114</v>
      </c>
      <c r="CG32" s="13">
        <f>IF($CE32=1,BT32,BZ32*BM32+(1-BZ32)*BT32)</f>
        <v>9.3804335694017595</v>
      </c>
      <c r="CH32" s="13">
        <f>IF($CE32=1,BU32,CA32*BN32+(1-CA32)*BU32)</f>
        <v>2.2612674445207048E-2</v>
      </c>
      <c r="CI32" s="13">
        <f>IF($CE32=1,BV32,CB32*BO32+(1-CB32)*BV32)</f>
        <v>6.1231066709635821E-4</v>
      </c>
      <c r="CJ32" s="13">
        <f>IF($CE32=1,BW32,CC32*BP32+(1-CC32)*BW32)</f>
        <v>3.0878882734019803E-3</v>
      </c>
      <c r="CK32" s="13">
        <f>IF($CE32=1,BX32,CD32*BQ32+(1-CD32)*BX32)</f>
        <v>6.7892507770835717</v>
      </c>
      <c r="CL32" s="56">
        <f>V32*$CS$3</f>
        <v>21.212628723661972</v>
      </c>
      <c r="CM32" s="10">
        <f t="shared" si="17"/>
        <v>16.655820243595706</v>
      </c>
      <c r="CN32" s="5">
        <f t="shared" si="18"/>
        <v>4.518013123176761E-2</v>
      </c>
      <c r="CO32" s="19">
        <f t="shared" si="19"/>
        <v>14.961339220277232</v>
      </c>
      <c r="CP32" s="65"/>
      <c r="CR32" t="str">
        <v>Durham Smythe</v>
      </c>
      <c r="CS32" s="10">
        <f>T32*$CS$3</f>
        <v>1.2819022658175338E-2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5.8268284809887905E-4</v>
      </c>
      <c r="CY32" s="19">
        <f>AA32*CS32</f>
        <v>0</v>
      </c>
      <c r="CZ32" s="13" t="str">
        <f>""</f>
        <v/>
      </c>
      <c r="DA32" s="10">
        <f>$CS$4*U32</f>
        <v>0.24113802843050275</v>
      </c>
      <c r="DB32" s="5">
        <f t="shared" si="23"/>
        <v>4.9943305108656757E-4</v>
      </c>
      <c r="DC32" s="77">
        <f t="shared" si="5"/>
        <v>1.1081081081081081</v>
      </c>
      <c r="DD32" s="10">
        <f>DC32*DA32</f>
        <v>0.2672070044770436</v>
      </c>
      <c r="DE32" s="22">
        <f>AX32*DD32</f>
        <v>5.8253659743810454E-3</v>
      </c>
      <c r="DF32" s="19">
        <f>DA32*BJ32</f>
        <v>6.5172440116352092E-4</v>
      </c>
      <c r="DG32" s="13" t="str">
        <f>""</f>
        <v/>
      </c>
      <c r="DH32" s="20">
        <f>V32*$CS$3</f>
        <v>21.212628723661972</v>
      </c>
      <c r="DI32" s="5">
        <f t="shared" si="24"/>
        <v>4.0052277789134727E-2</v>
      </c>
      <c r="DJ32" s="20">
        <f>CO32</f>
        <v>14.961339220277232</v>
      </c>
      <c r="DK32" s="77">
        <v>6.7892507770835717</v>
      </c>
      <c r="DL32" s="77">
        <f>BO32</f>
        <v>0</v>
      </c>
      <c r="DM32" s="10">
        <f>DK32*DH32</f>
        <v>144.01785604610734</v>
      </c>
      <c r="DN32" s="19">
        <f>BR32*DM32</f>
        <v>1.0427286886622131</v>
      </c>
      <c r="DO32" s="19">
        <f>DL32*DJ32</f>
        <v>0</v>
      </c>
      <c r="DP32" s="13" t="str">
        <f>""</f>
        <v/>
      </c>
      <c r="DQ32" s="10">
        <f>CW32*(1/25)+CX32*4-CY32</f>
        <v>2.3307313923955162E-3</v>
      </c>
      <c r="DR32" s="10">
        <f>DN32*6+DM32*0.1+DJ32*1-DO32*2</f>
        <v>35.619496956861248</v>
      </c>
      <c r="DS32" s="10">
        <f>DD32*0.1+DE32*6-DF32*2</f>
        <v>6.0369447491663585E-2</v>
      </c>
      <c r="DT32" s="33">
        <f t="shared" si="25"/>
        <v>35.682197135745312</v>
      </c>
      <c r="DZ32" t="str">
        <v>CHI</v>
      </c>
      <c r="EA32" t="str">
        <v>Chicago Bears</v>
      </c>
      <c r="EB32" t="s">
        <v>351</v>
      </c>
      <c r="EC32" t="str">
        <v>Durham Smythe</v>
      </c>
      <c r="ED32" s="10">
        <v>35.682197135745312</v>
      </c>
      <c r="EE32">
        <v>5.8268284809887905E-4</v>
      </c>
      <c r="EF32">
        <v>0</v>
      </c>
      <c r="EG32">
        <v>5.8253659743810454E-3</v>
      </c>
      <c r="EH32">
        <v>0.2672070044770436</v>
      </c>
      <c r="EI32">
        <v>1.0427286886622131</v>
      </c>
      <c r="EJ32">
        <v>144.01785604610734</v>
      </c>
      <c r="EK32">
        <v>0</v>
      </c>
      <c r="EL32">
        <v>6.5172440116352092E-4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1.5326977679378534E-4</v>
      </c>
      <c r="V33" s="5">
        <f t="shared" si="6"/>
        <v>1.6997410956276365E-2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0.5</v>
      </c>
      <c r="BM33" s="13">
        <v>11</v>
      </c>
      <c r="BN33" s="13">
        <v>0</v>
      </c>
      <c r="BO33" s="13">
        <v>0</v>
      </c>
      <c r="BP33" s="13">
        <v>0</v>
      </c>
      <c r="BQ33" s="13">
        <v>5.5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9.0022287815252877</v>
      </c>
      <c r="CM33" s="10">
        <f t="shared" si="17"/>
        <v>6.2569748180996578</v>
      </c>
      <c r="CN33" s="5">
        <f t="shared" si="18"/>
        <v>1.6972502060011406E-2</v>
      </c>
      <c r="CO33" s="19">
        <f t="shared" si="19"/>
        <v>5.6204210526537253</v>
      </c>
      <c r="CP33" s="65"/>
      <c r="CR33" t="str">
        <v>Stephen Carlson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7.4002254583728833E-2</v>
      </c>
      <c r="DB33" s="5">
        <f t="shared" si="23"/>
        <v>1.5326977679378534E-4</v>
      </c>
      <c r="DC33" s="77">
        <f t="shared" si="5"/>
        <v>4.7272727272727275</v>
      </c>
      <c r="DD33" s="10">
        <f>DC33*DA33</f>
        <v>0.34982883985035451</v>
      </c>
      <c r="DE33" s="22">
        <f>AX33*DD33</f>
        <v>7.6266003000551221E-3</v>
      </c>
      <c r="DF33" s="19">
        <f>DA33*BJ33</f>
        <v>0</v>
      </c>
      <c r="DG33" s="13" t="str">
        <f>""</f>
        <v/>
      </c>
      <c r="DH33" s="20">
        <f>V33*$CS$3</f>
        <v>9.0022287815252877</v>
      </c>
      <c r="DI33" s="5">
        <f t="shared" si="24"/>
        <v>1.6997410956276361E-2</v>
      </c>
      <c r="DJ33" s="20">
        <f>CO33</f>
        <v>5.6204210526537253</v>
      </c>
      <c r="DK33" s="77">
        <v>1.4387510008006406</v>
      </c>
      <c r="DL33" s="77">
        <f>BO33</f>
        <v>0</v>
      </c>
      <c r="DM33" s="10">
        <f>DK33*DH33</f>
        <v>12.95196566885584</v>
      </c>
      <c r="DN33" s="19">
        <f>BR33*DM33</f>
        <v>9.3775775784082638E-2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7.478272274243805</v>
      </c>
      <c r="DS33" s="10">
        <f>DD33*0.1+DE33*6-DF33*2</f>
        <v>8.0742485785366191E-2</v>
      </c>
      <c r="DT33" s="33">
        <f t="shared" si="25"/>
        <v>7.5590147600291715</v>
      </c>
      <c r="DZ33" t="str">
        <v>CHI</v>
      </c>
      <c r="EA33" t="str">
        <v>Chicago Bears</v>
      </c>
      <c r="EB33" t="s">
        <v>351</v>
      </c>
      <c r="EC33" t="str">
        <v>Stephen Carlson</v>
      </c>
      <c r="ED33" s="10">
        <v>7.5590147600291715</v>
      </c>
      <c r="EE33">
        <v>0</v>
      </c>
      <c r="EF33">
        <v>0</v>
      </c>
      <c r="EG33">
        <v>7.6266003000551221E-3</v>
      </c>
      <c r="EH33">
        <v>0.34982883985035451</v>
      </c>
      <c r="EI33">
        <v>9.3775775784082638E-2</v>
      </c>
      <c r="EJ33">
        <v>12.95196566885584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6.1706014033861619E-5</v>
      </c>
      <c r="V34" s="5">
        <f t="shared" si="6"/>
        <v>6.562585198424533E-3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3.4756995348550075</v>
      </c>
      <c r="CM34" s="10">
        <f t="shared" si="17"/>
        <v>2.3368533042854942</v>
      </c>
      <c r="CN34" s="5">
        <f t="shared" si="18"/>
        <v>6.3388855915159437E-3</v>
      </c>
      <c r="CO34" s="19">
        <f t="shared" si="19"/>
        <v>2.0991133719087984</v>
      </c>
      <c r="CP34" s="65"/>
      <c r="CR34" t="str">
        <v>Joel Wilson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2.9793115481760949E-2</v>
      </c>
      <c r="DB34" s="5">
        <f t="shared" si="23"/>
        <v>6.1706014033861619E-5</v>
      </c>
      <c r="DC34" s="77">
        <f t="shared" si="5"/>
        <v>8.6666666666666679</v>
      </c>
      <c r="DD34" s="10">
        <f>DC34*DA34</f>
        <v>0.25820700084192827</v>
      </c>
      <c r="DE34" s="22">
        <f>AX34*DD34</f>
        <v>5.6291573643263981E-3</v>
      </c>
      <c r="DF34" s="19">
        <f>DA34*BJ34</f>
        <v>0</v>
      </c>
      <c r="DG34" s="13" t="str">
        <f>""</f>
        <v/>
      </c>
      <c r="DH34" s="20">
        <f>V34*$CS$3</f>
        <v>3.4756995348550075</v>
      </c>
      <c r="DI34" s="5">
        <f t="shared" si="24"/>
        <v>6.5625851984245321E-3</v>
      </c>
      <c r="DJ34" s="20">
        <f>CO34</f>
        <v>2.0991133719087984</v>
      </c>
      <c r="DK34" s="77">
        <v>1.4873417721518989</v>
      </c>
      <c r="DL34" s="77">
        <f>BO34</f>
        <v>0</v>
      </c>
      <c r="DM34" s="10">
        <f>DK34*DH34</f>
        <v>5.1695531056387773</v>
      </c>
      <c r="DN34" s="19">
        <f>BR34*DM34</f>
        <v>3.742897914746518E-2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2.8406425573574672</v>
      </c>
      <c r="DS34" s="10">
        <f>DD34*0.1+DE34*6-DF34*2</f>
        <v>5.9595644270151217E-2</v>
      </c>
      <c r="DT34" s="33">
        <f t="shared" si="25"/>
        <v>2.9002382016276185</v>
      </c>
      <c r="DZ34" t="str">
        <v>CHI</v>
      </c>
      <c r="EA34" t="str">
        <v>Chicago Bears</v>
      </c>
      <c r="EB34" t="s">
        <v>351</v>
      </c>
      <c r="EC34" t="str">
        <v>Joel Wilson</v>
      </c>
      <c r="ED34" s="10">
        <v>2.9002382016276185</v>
      </c>
      <c r="EE34">
        <v>0</v>
      </c>
      <c r="EF34">
        <v>0</v>
      </c>
      <c r="EG34">
        <v>5.6291573643263981E-3</v>
      </c>
      <c r="EH34">
        <v>0.25820700084192827</v>
      </c>
      <c r="EI34">
        <v>3.742897914746518E-2</v>
      </c>
      <c r="EJ34">
        <v>5.1695531056387773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6.4544074278134883E-5</v>
      </c>
      <c r="U35" s="5">
        <f t="shared" si="6"/>
        <v>2.7867232144324609E-4</v>
      </c>
      <c r="V35" s="5">
        <f t="shared" si="6"/>
        <v>3.830802135387828E-3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2.0288829474222263</v>
      </c>
      <c r="CM35" s="10">
        <f t="shared" si="17"/>
        <v>1.2774448187473277</v>
      </c>
      <c r="CN35" s="5">
        <f t="shared" si="18"/>
        <v>3.4651625502825525E-3</v>
      </c>
      <c r="CO35" s="19">
        <f t="shared" si="19"/>
        <v>1.1474838818468374</v>
      </c>
      <c r="CP35" s="65"/>
      <c r="CR35" t="str">
        <v>All Other</v>
      </c>
      <c r="CS35" s="10">
        <f>T35*$CS$3</f>
        <v>3.4184060421800895E-2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1.5538209282636771E-3</v>
      </c>
      <c r="CY35" s="19">
        <f>AA35*CS35</f>
        <v>0</v>
      </c>
      <c r="CZ35" s="13" t="str">
        <f>""</f>
        <v/>
      </c>
      <c r="DA35" s="10">
        <f>$CS$4*U35</f>
        <v>0.13454955378859787</v>
      </c>
      <c r="DB35" s="5">
        <f t="shared" si="23"/>
        <v>2.7867232144324609E-4</v>
      </c>
      <c r="DC35" s="77">
        <f t="shared" si="5"/>
        <v>1.5</v>
      </c>
      <c r="DD35" s="10">
        <f>DC35*DA35</f>
        <v>0.20182433068289679</v>
      </c>
      <c r="DE35" s="22">
        <f>AX35*DD35</f>
        <v>4.3999617115702619E-3</v>
      </c>
      <c r="DF35" s="19">
        <f>DA35*BJ35</f>
        <v>0</v>
      </c>
      <c r="DG35" s="13" t="str">
        <f>""</f>
        <v/>
      </c>
      <c r="DH35" s="20">
        <f>V35*$CS$3</f>
        <v>2.0288829474222263</v>
      </c>
      <c r="DI35" s="5">
        <f t="shared" si="24"/>
        <v>3.8308021353878272E-3</v>
      </c>
      <c r="DJ35" s="20">
        <f>CO35</f>
        <v>1.1474838818468374</v>
      </c>
      <c r="DK35" s="77">
        <v>1.588235294117647</v>
      </c>
      <c r="DL35" s="77">
        <f>BO35</f>
        <v>0</v>
      </c>
      <c r="DM35" s="10">
        <f>DK35*DH35</f>
        <v>3.2223435047294182</v>
      </c>
      <c r="DN35" s="19">
        <f>BR35*DM35</f>
        <v>2.3330648777537641E-2</v>
      </c>
      <c r="DO35" s="19">
        <f>DL35*DJ35</f>
        <v>0</v>
      </c>
      <c r="DP35" s="13" t="str">
        <f>""</f>
        <v/>
      </c>
      <c r="DQ35" s="10">
        <f>CW35*(1/25)+CX35*4-CY35</f>
        <v>6.2152837130547084E-3</v>
      </c>
      <c r="DR35" s="10">
        <f>DN35*6+DM35*0.1+DJ35*1-DO35*2</f>
        <v>1.609702124985005</v>
      </c>
      <c r="DS35" s="10">
        <f>DD35*0.1+DE35*6-DF35*2</f>
        <v>4.658220333771125E-2</v>
      </c>
      <c r="DT35" s="33">
        <f t="shared" si="25"/>
        <v>1.6624996120357709</v>
      </c>
      <c r="DZ35" t="str">
        <v>CHI</v>
      </c>
      <c r="EA35" t="str">
        <v>Chicago Bears</v>
      </c>
      <c r="EB35" t="s">
        <v>351</v>
      </c>
      <c r="EC35" t="str">
        <v>All Other</v>
      </c>
      <c r="ED35" s="10">
        <v>1.6624996120357709</v>
      </c>
      <c r="EE35">
        <v>1.5538209282636771E-3</v>
      </c>
      <c r="EF35">
        <v>0</v>
      </c>
      <c r="EG35">
        <v>4.3999617115702619E-3</v>
      </c>
      <c r="EH35">
        <v>0.20182433068289679</v>
      </c>
      <c r="EI35">
        <v>2.3330648777537641E-2</v>
      </c>
      <c r="EJ35">
        <v>3.2223435047294182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5" priority="1">
      <formula>$CR10=""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80ED-D617-4F29-A219-AE9F50ED9BB9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83</v>
      </c>
      <c r="CV1" s="115" t="e" vm="53">
        <f>_xlfn.IMAGE(_xlfn.XLOOKUP(CS1,Teams[team_abbr],Teams[team_logo_wikipedia]))</f>
        <v>#VALUE!</v>
      </c>
      <c r="CW1" s="115"/>
      <c r="CX1" s="115"/>
      <c r="CY1" s="116" t="e" vm="54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Carolina Panthers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554.2705882352941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444.78823529411761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45.423529411764704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0.60585762721743308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0.80089464014697653</v>
      </c>
      <c r="G10" s="5">
        <v>0.10709366391184573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0.80934990813962782</v>
      </c>
      <c r="Q10" s="5">
        <f t="shared" si="1"/>
        <v>0.10760022421602254</v>
      </c>
      <c r="R10" s="5">
        <f t="shared" si="1"/>
        <v>2.3157987082006591E-5</v>
      </c>
      <c r="S10" s="5"/>
      <c r="T10" s="5">
        <f>P10/SUM(P$10:P$35)</f>
        <v>0.95567101486188777</v>
      </c>
      <c r="U10" s="5">
        <f>Q10/SUM(Q$10:Q$35)</f>
        <v>8.6852644883438426E-2</v>
      </c>
      <c r="V10" s="5">
        <f>R10/SUM(R$10:R$35)</f>
        <v>2.2187968414244357E-5</v>
      </c>
      <c r="X10" s="5" cm="1">
        <f t="array" ref="X10:AB10">_xlfn.XLOOKUP(CR10,passingRates[Player Name],passingRates[[Comp. %]:[Yds per Att]],{0,0,0,0,0})</f>
        <v>0.60263446761800221</v>
      </c>
      <c r="Y10" s="13">
        <v>9.6174863387978142</v>
      </c>
      <c r="Z10" s="13">
        <v>4.7358834244080147E-2</v>
      </c>
      <c r="AA10" s="13">
        <v>2.0856201975850714E-2</v>
      </c>
      <c r="AB10" s="13">
        <v>5.7958287596048299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0.60523890279683323</v>
      </c>
      <c r="AP10" s="52">
        <f>IF($AN10,AE10,Y10*AJ10+(1-AJ10)*AE10)</f>
        <v>9.689545037698073</v>
      </c>
      <c r="AQ10" s="52">
        <f>IF($AN10,AF10,Z10*AK10+(1-AK10)*AF10)</f>
        <v>4.8551302512205366E-2</v>
      </c>
      <c r="AR10" s="52">
        <f>IF($AN10,AG10,AA10*AL10+(1-AL10)*AG10)</f>
        <v>2.0877596638188268E-2</v>
      </c>
      <c r="AS10" s="52">
        <f>IF($AN10,AH10,AB10*AM10+(1-AM10)*AH10)</f>
        <v>5.8680553792136569</v>
      </c>
      <c r="AT10" s="56" cm="1">
        <f t="array" ref="AT10:AW10">_xlfn.XLOOKUP(CR10,rushingRates[player_display_name],rushingRates[[Yards per Carry]:[TD per Yard]],{0,0,0,0})</f>
        <v>6.1219512195121952</v>
      </c>
      <c r="AU10" s="13">
        <v>7.3170731707317069E-2</v>
      </c>
      <c r="AV10" s="13">
        <v>1.2195121951219513E-2</v>
      </c>
      <c r="AW10" s="13">
        <v>1.1952191235059761E-2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6.0452546225026165</v>
      </c>
      <c r="BI10" s="13">
        <f>IF($BG10=1,AZ10,AU10*BD10+(1-BD10)*AZ10)</f>
        <v>7.1996702810727897E-2</v>
      </c>
      <c r="BJ10" s="13">
        <f>IF($BG10=1,BA10,AV10*BE10+(1-BE10)*BA10)</f>
        <v>1.236571930787015E-2</v>
      </c>
      <c r="BK10" s="13">
        <f>IF($BG10=1,BB10,AW10*BF10+(1-BF10)*BB10)</f>
        <v>1.1896102433686963E-2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1.2298138304709345E-2</v>
      </c>
      <c r="CM10" s="10">
        <f>CL10*CF10</f>
        <v>9.4601063882379585E-3</v>
      </c>
      <c r="CN10" s="5">
        <f>CM10/SUM($CM$10:$CM$35)</f>
        <v>2.4687749926246952E-5</v>
      </c>
      <c r="CO10" s="19">
        <f>CN10*(SUM($CU$10:$CU$35))</f>
        <v>8.2903701807948704E-3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Bryce Young</v>
      </c>
      <c r="CS10" s="10">
        <f>T10*$CS$3</f>
        <v>529.70033556691897</v>
      </c>
      <c r="CT10" s="18">
        <f>AO10</f>
        <v>0.60523890279683323</v>
      </c>
      <c r="CU10" s="20">
        <f>CT10*CS10</f>
        <v>320.59524990963644</v>
      </c>
      <c r="CV10" s="21">
        <f>AS10</f>
        <v>5.8680553792136569</v>
      </c>
      <c r="CW10" s="10">
        <f>CV10*CS10</f>
        <v>3108.3109034947379</v>
      </c>
      <c r="CX10" s="22">
        <f>CS10*AC10</f>
        <v>23.356681279476117</v>
      </c>
      <c r="CY10" s="19">
        <f>AA10*CS10</f>
        <v>11.047537185259561</v>
      </c>
      <c r="CZ10" s="13" t="str">
        <f>""</f>
        <v/>
      </c>
      <c r="DA10" s="10">
        <f>$CS$4*U10</f>
        <v>38.631034648331251</v>
      </c>
      <c r="DB10" s="5">
        <f>DA10/SUM($DA$10:$DA$35)</f>
        <v>8.6852644883438454E-2</v>
      </c>
      <c r="DC10" s="77">
        <f t="shared" ref="DC10:DC35" si="5">BH10</f>
        <v>6.0452546225026165</v>
      </c>
      <c r="DD10" s="10">
        <f>DC10*DA10</f>
        <v>233.53444077988323</v>
      </c>
      <c r="DE10" s="22">
        <f>AX10*DD10</f>
        <v>2.5498181422103459</v>
      </c>
      <c r="DF10" s="19">
        <f>DA10*BJ10</f>
        <v>0.4777005310338705</v>
      </c>
      <c r="DG10" s="13" t="str">
        <f>""</f>
        <v/>
      </c>
      <c r="DH10" s="20">
        <f>V10*$CS$3</f>
        <v>1.2298138304709345E-2</v>
      </c>
      <c r="DI10" s="5">
        <f>DH10/SUM($DH$10:$DH$35)</f>
        <v>2.2187968414244361E-5</v>
      </c>
      <c r="DJ10" s="20">
        <f>CO10</f>
        <v>8.2903701807948704E-3</v>
      </c>
      <c r="DK10" s="77" cm="1">
        <f t="array" ref="DK10:DK35">CK10:CK35</f>
        <v>1.3</v>
      </c>
      <c r="DL10" s="77">
        <f>CI10</f>
        <v>0</v>
      </c>
      <c r="DM10" s="10">
        <f>DK10*DH10</f>
        <v>1.5987579796122149E-2</v>
      </c>
      <c r="DN10" s="19">
        <f>BR10*DM10</f>
        <v>4.6869126438143106E-4</v>
      </c>
      <c r="DO10" s="19">
        <f>DL10*DJ10</f>
        <v>0</v>
      </c>
      <c r="DP10" s="13" t="str">
        <f>""</f>
        <v/>
      </c>
      <c r="DQ10" s="10">
        <f>CW10*(1/25)+CX10*4-CY10</f>
        <v>206.71162407243443</v>
      </c>
      <c r="DR10" s="10">
        <f>DN10*6+DM10*0.1+DJ10*1-DO10*2</f>
        <v>1.2701275746695672E-2</v>
      </c>
      <c r="DS10" s="10">
        <f>DD10*0.1+DE10*6-DF10*2</f>
        <v>37.696951869182655</v>
      </c>
      <c r="DT10" s="33">
        <f>SUM(DQ10:DS10)</f>
        <v>244.42127721736381</v>
      </c>
      <c r="DZ10" t="str" cm="1">
        <f t="array" ref="DZ10:DZ35">_xlfn.EXPAND(CS1,ROWS($CS$10:$CS$35),,CS1)</f>
        <v>CAR</v>
      </c>
      <c r="EA10" t="str" cm="1">
        <f t="array" ref="EA10:EA35">_xlfn.EXPAND(CS2,ROWS($CS$10:$CS$35),,CS2)</f>
        <v>Carolina Panthers</v>
      </c>
      <c r="EB10" t="s">
        <v>348</v>
      </c>
      <c r="EC10" t="str" cm="1">
        <f t="array" ref="EC10:EC35">CR10:CR35</f>
        <v>Bryce Young</v>
      </c>
      <c r="ED10" s="10" cm="1">
        <f t="array" ref="ED10:ED35">DT10:DT35</f>
        <v>244.42127721736381</v>
      </c>
      <c r="EE10" s="22" cm="1">
        <f t="array" ref="EE10:EE35">CX10:CX35</f>
        <v>23.356681279476117</v>
      </c>
      <c r="EF10" s="10" cm="1">
        <f t="array" ref="EF10:EF35">CW10:CW35</f>
        <v>3108.3109034947379</v>
      </c>
      <c r="EG10" s="10" cm="1">
        <f t="array" ref="EG10:EG35">DE10:DE35</f>
        <v>2.5498181422103459</v>
      </c>
      <c r="EH10" s="10" cm="1">
        <f t="array" ref="EH10:EH35">DD10:DD35</f>
        <v>233.53444077988323</v>
      </c>
      <c r="EI10" s="19" cm="1">
        <f t="array" ref="EI10:EI35">DN10:DN35</f>
        <v>4.6869126438143106E-4</v>
      </c>
      <c r="EJ10" s="10" cm="1">
        <f t="array" ref="EJ10:EJ35">DM10:DM35</f>
        <v>1.5987579796122149E-2</v>
      </c>
      <c r="EK10" s="19" cm="1">
        <f t="array" ref="EK10:EK35">CY10:CY35</f>
        <v>11.047537185259561</v>
      </c>
      <c r="EL10" s="19" cm="1">
        <f t="array" ref="EL10:EL35">DF10:DF35+DO10:DO35</f>
        <v>0.4777005310338705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0.57065673480253032</v>
      </c>
      <c r="G11" s="5">
        <v>6.1666616084701233E-2</v>
      </c>
      <c r="H11" s="5">
        <v>6.0060060060060057E-4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2.5506567348025304E-2</v>
      </c>
      <c r="Q11" s="5">
        <f t="shared" si="1"/>
        <v>2.910022222235074E-2</v>
      </c>
      <c r="R11" s="5">
        <f t="shared" si="1"/>
        <v>4.108085221658716E-4</v>
      </c>
      <c r="S11" s="5"/>
      <c r="T11" s="5">
        <f t="shared" ref="T11:V35" si="6">P11/SUM(P$10:P$35)</f>
        <v>3.0117859850210968E-2</v>
      </c>
      <c r="U11" s="5">
        <f t="shared" si="6"/>
        <v>2.3489089220044741E-2</v>
      </c>
      <c r="V11" s="5">
        <f t="shared" si="6"/>
        <v>3.9360098448284331E-4</v>
      </c>
      <c r="X11" s="5" cm="1">
        <f t="array" ref="X11:AB11">_xlfn.XLOOKUP(CR11,passingRates[Player Name],passingRates[[Comp. %]:[Yds per Att]],{0,0,0,0,0})</f>
        <v>0.6497854077253219</v>
      </c>
      <c r="Y11" s="13">
        <v>10.443857331571994</v>
      </c>
      <c r="Z11" s="13">
        <v>6.4729194187582564E-2</v>
      </c>
      <c r="AA11" s="13">
        <v>2.7467811158798282E-2</v>
      </c>
      <c r="AB11" s="13">
        <v>6.7862660944206006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0.62672458438751566</v>
      </c>
      <c r="AP11" s="52">
        <f>IF($AN11,AE11,Y11*AJ11+(1-AJ11)*AE11)</f>
        <v>10.453238573315719</v>
      </c>
      <c r="AQ11" s="52">
        <f>IF($AN11,AF11,Z11*AK11+(1-AK11)*AF11)</f>
        <v>5.4743720513304402E-2</v>
      </c>
      <c r="AR11" s="52">
        <f>IF($AN11,AG11,AA11*AL11+(1-AL11)*AG11)</f>
        <v>2.7151169758366022E-2</v>
      </c>
      <c r="AS11" s="52">
        <f>IF($AN11,AH11,AB11*AM11+(1-AM11)*AH11)</f>
        <v>6.551299415120817</v>
      </c>
      <c r="AT11" s="56" cm="1">
        <f t="array" ref="AT11:AW11">_xlfn.XLOOKUP(CR11,rushingRates[player_display_name],rushingRates[[Yards per Carry]:[TD per Yard]],{0,0,0,0})</f>
        <v>3.2954545454545454</v>
      </c>
      <c r="AU11" s="13">
        <v>0</v>
      </c>
      <c r="AV11" s="13">
        <v>1.1363636363636364E-2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3.8148295454545451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1.5582386363636364E-2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1</v>
      </c>
      <c r="BM11" s="13">
        <v>-3</v>
      </c>
      <c r="BN11" s="13">
        <v>0</v>
      </c>
      <c r="BO11" s="13">
        <v>0</v>
      </c>
      <c r="BP11" s="13">
        <v>0</v>
      </c>
      <c r="BQ11" s="13">
        <v>-3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0</v>
      </c>
      <c r="CF11" s="56">
        <f>IF($CE11=1,BS11,BY11*BL11+(1-BY11)*BS11)</f>
        <v>0.67970588235294116</v>
      </c>
      <c r="CG11" s="13">
        <f>IF($CE11=1,BT11,BZ11*BM11+(1-BZ11)*BT11)</f>
        <v>7.5886956521739126</v>
      </c>
      <c r="CH11" s="13">
        <f>IF($CE11=1,BU11,CA11*BN11+(1-CA11)*BU11)</f>
        <v>0.11647058823529412</v>
      </c>
      <c r="CI11" s="13">
        <f>IF($CE11=1,BV11,CB11*BO11+(1-CB11)*BV11)</f>
        <v>0</v>
      </c>
      <c r="CJ11" s="13">
        <f>IF($CE11=1,BW11,CC11*BP11+(1-CC11)*BW11)</f>
        <v>2.2372881355932205E-2</v>
      </c>
      <c r="CK11" s="13">
        <f>IF($CE11=1,BX11,CD11*BQ11+(1-CD11)*BX11)</f>
        <v>1.4334782608695653</v>
      </c>
      <c r="CL11" s="56">
        <f>V11*$CS$3</f>
        <v>0.21816144919929642</v>
      </c>
      <c r="CM11" s="10">
        <f t="shared" ref="CM11:CM35" si="17">CL11*CF11</f>
        <v>0.14828562032340412</v>
      </c>
      <c r="CN11" s="5">
        <f t="shared" ref="CN11:CN35" si="18">CM11/SUM($CM$10:$CM$35)</f>
        <v>3.8697644212059142E-4</v>
      </c>
      <c r="CO11" s="19">
        <f t="shared" ref="CO11:CO35" si="19">CN11*(SUM($CU$10:$CU$35))</f>
        <v>0.12995019659591767</v>
      </c>
      <c r="CP11" s="65"/>
      <c r="CR11" t="str">
        <v>Andy Dalton</v>
      </c>
      <c r="CS11" s="10">
        <f>T11*$CS$3</f>
        <v>16.693443895564581</v>
      </c>
      <c r="CT11" s="18">
        <f>AO11</f>
        <v>0.62672458438751566</v>
      </c>
      <c r="CU11" s="20">
        <f t="shared" ref="CU11:CU35" si="20">CT11*CS11</f>
        <v>10.462191687444022</v>
      </c>
      <c r="CV11" s="21">
        <f t="shared" ref="CV11:CV35" si="21">AS11</f>
        <v>6.551299415120817</v>
      </c>
      <c r="CW11" s="10">
        <f t="shared" ref="CW11:CW35" si="22">CV11*CS11</f>
        <v>109.36374922936442</v>
      </c>
      <c r="CX11" s="10">
        <f>CS11*AC11</f>
        <v>0.73608306875663698</v>
      </c>
      <c r="CY11" s="19">
        <f>AA11*CS11</f>
        <v>0.45853236451336188</v>
      </c>
      <c r="CZ11" s="13" t="str">
        <f>""</f>
        <v/>
      </c>
      <c r="DA11" s="10">
        <f>$CS$4*U11</f>
        <v>10.447670542849782</v>
      </c>
      <c r="DB11" s="5">
        <f t="shared" ref="DB11:DB35" si="23">DA11/SUM($DA$10:$DA$35)</f>
        <v>2.3489089220044748E-2</v>
      </c>
      <c r="DC11" s="77">
        <f t="shared" si="5"/>
        <v>3.8148295454545451</v>
      </c>
      <c r="DD11" s="10">
        <f>DC11*DA11</f>
        <v>39.85608226803847</v>
      </c>
      <c r="DE11" s="22">
        <f>AX11*DD11</f>
        <v>0.4351639154597306</v>
      </c>
      <c r="DF11" s="19">
        <f>DA11*BJ11</f>
        <v>0.16279963899866776</v>
      </c>
      <c r="DG11" s="13" t="str">
        <f>""</f>
        <v/>
      </c>
      <c r="DH11" s="20">
        <f>V11*$CS$3</f>
        <v>0.21816144919929642</v>
      </c>
      <c r="DI11" s="5">
        <f t="shared" ref="DI11:DI35" si="24">DH11/SUM($DH$10:$DH$35)</f>
        <v>3.9360098448284336E-4</v>
      </c>
      <c r="DJ11" s="20">
        <f>CO11</f>
        <v>0.12995019659591767</v>
      </c>
      <c r="DK11" s="77">
        <v>1.4334782608695653</v>
      </c>
      <c r="DL11" s="77">
        <f>BO11</f>
        <v>0</v>
      </c>
      <c r="DM11" s="10">
        <f>DK11*DH11</f>
        <v>0.31272969478699147</v>
      </c>
      <c r="DN11" s="19">
        <f>BR11*DM11</f>
        <v>9.1679715084134299E-3</v>
      </c>
      <c r="DO11" s="19">
        <f>DL11*DJ11</f>
        <v>0</v>
      </c>
      <c r="DP11" s="13" t="str">
        <f>""</f>
        <v/>
      </c>
      <c r="DQ11" s="10">
        <f>CW11*(1/25)+CX11*4-CY11</f>
        <v>6.8603498796877638</v>
      </c>
      <c r="DR11" s="10">
        <f>DN11*6+DM11*0.1+DJ11*1-DO11*2</f>
        <v>0.21623099512509739</v>
      </c>
      <c r="DS11" s="10">
        <f>DD11*0.1+DE11*6-DF11*2</f>
        <v>6.2709924415648945</v>
      </c>
      <c r="DT11" s="33">
        <f t="shared" ref="DT11:DT35" si="25">SUM(DQ11:DS11)</f>
        <v>13.347573316377755</v>
      </c>
      <c r="DZ11" t="str">
        <v>CAR</v>
      </c>
      <c r="EA11" t="str">
        <v>Carolina Panthers</v>
      </c>
      <c r="EB11" t="s">
        <v>348</v>
      </c>
      <c r="EC11" t="str">
        <v>Andy Dalton</v>
      </c>
      <c r="ED11" s="10">
        <v>13.347573316377755</v>
      </c>
      <c r="EE11">
        <v>0.73608306875663698</v>
      </c>
      <c r="EF11">
        <v>109.36374922936442</v>
      </c>
      <c r="EG11">
        <v>0.4351639154597306</v>
      </c>
      <c r="EH11">
        <v>39.85608226803847</v>
      </c>
      <c r="EI11">
        <v>9.1679715084134299E-3</v>
      </c>
      <c r="EJ11">
        <v>0.31272969478699147</v>
      </c>
      <c r="EK11">
        <v>0.45853236451336188</v>
      </c>
      <c r="EL11">
        <v>0.16279963899866776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3.9359614642596047E-3</v>
      </c>
      <c r="U12" s="5">
        <f t="shared" si="6"/>
        <v>1.0400735819562024E-2</v>
      </c>
      <c r="V12" s="5">
        <f t="shared" si="6"/>
        <v>2.4602043979758101E-5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1.3636189388451098E-2</v>
      </c>
      <c r="CM12" s="10">
        <f t="shared" si="17"/>
        <v>1.3636189388451098E-2</v>
      </c>
      <c r="CN12" s="5">
        <f t="shared" si="18"/>
        <v>3.558594583963521E-5</v>
      </c>
      <c r="CO12" s="19">
        <f t="shared" si="19"/>
        <v>1.195008314348809E-2</v>
      </c>
      <c r="CP12" s="65"/>
      <c r="CR12" t="str">
        <v>Jack Plummer</v>
      </c>
      <c r="CS12" s="10">
        <f>T12*$CS$3</f>
        <v>2.1815876760666204</v>
      </c>
      <c r="CT12" s="18">
        <f>AO12</f>
        <v>0.60354446997046274</v>
      </c>
      <c r="CU12" s="20">
        <f t="shared" si="20"/>
        <v>1.316685177645722</v>
      </c>
      <c r="CV12" s="21">
        <f t="shared" si="21"/>
        <v>6.2527075812274369</v>
      </c>
      <c r="CW12" s="10">
        <f t="shared" si="22"/>
        <v>13.640829801254103</v>
      </c>
      <c r="CX12" s="10">
        <f>CS12*AC12</f>
        <v>9.6195234572744107E-2</v>
      </c>
      <c r="CY12" s="19">
        <f>AA12*CS12</f>
        <v>0</v>
      </c>
      <c r="CZ12" s="13" t="str">
        <f>""</f>
        <v/>
      </c>
      <c r="DA12" s="10">
        <f>$CS$4*U12</f>
        <v>4.6261249309433108</v>
      </c>
      <c r="DB12" s="5">
        <f t="shared" si="23"/>
        <v>1.0400735819562027E-2</v>
      </c>
      <c r="DC12" s="77">
        <f t="shared" si="5"/>
        <v>3.9164785553047405</v>
      </c>
      <c r="DD12" s="10">
        <f>DC12*DA12</f>
        <v>18.1181190862001</v>
      </c>
      <c r="DE12" s="22">
        <f>AX12*DD12</f>
        <v>0.19782053813751679</v>
      </c>
      <c r="DF12" s="19">
        <f>DA12*BJ12</f>
        <v>5.2213599672046397E-2</v>
      </c>
      <c r="DG12" s="13" t="str">
        <f>""</f>
        <v/>
      </c>
      <c r="DH12" s="20">
        <f>V12*$CS$3</f>
        <v>1.3636189388451098E-2</v>
      </c>
      <c r="DI12" s="5">
        <f t="shared" si="24"/>
        <v>2.4602043979758104E-5</v>
      </c>
      <c r="DJ12" s="20">
        <f>CO12</f>
        <v>1.195008314348809E-2</v>
      </c>
      <c r="DK12" s="77">
        <v>1</v>
      </c>
      <c r="DL12" s="77">
        <f>BO12</f>
        <v>0</v>
      </c>
      <c r="DM12" s="10">
        <f>DK12*DH12</f>
        <v>1.3636189388451098E-2</v>
      </c>
      <c r="DN12" s="19">
        <f>BR12*DM12</f>
        <v>3.9975799510117224E-4</v>
      </c>
      <c r="DO12" s="19">
        <f>DL12*DJ12</f>
        <v>0</v>
      </c>
      <c r="DP12" s="13" t="str">
        <f>""</f>
        <v/>
      </c>
      <c r="DQ12" s="10">
        <f>CW12*(1/25)+CX12*4-CY12</f>
        <v>0.93041413034114062</v>
      </c>
      <c r="DR12" s="10">
        <f>DN12*6+DM12*0.1+DJ12*1-DO12*2</f>
        <v>1.5712250052940233E-2</v>
      </c>
      <c r="DS12" s="10">
        <f>DD12*0.1+DE12*6-DF12*2</f>
        <v>2.8943079381010182</v>
      </c>
      <c r="DT12" s="33">
        <f t="shared" si="25"/>
        <v>3.8404343184950989</v>
      </c>
      <c r="DZ12" t="str">
        <v>CAR</v>
      </c>
      <c r="EA12" t="str">
        <v>Carolina Panthers</v>
      </c>
      <c r="EB12" t="s">
        <v>348</v>
      </c>
      <c r="EC12" t="str">
        <v>Jack Plummer</v>
      </c>
      <c r="ED12" s="10">
        <v>3.8404343184950989</v>
      </c>
      <c r="EE12">
        <v>9.6195234572744107E-2</v>
      </c>
      <c r="EF12">
        <v>13.640829801254103</v>
      </c>
      <c r="EG12">
        <v>0.19782053813751679</v>
      </c>
      <c r="EH12">
        <v>18.1181190862001</v>
      </c>
      <c r="EI12">
        <v>3.9975799510117224E-4</v>
      </c>
      <c r="EJ12">
        <v>1.3636189388451098E-2</v>
      </c>
      <c r="EK12">
        <v>0</v>
      </c>
      <c r="EL12">
        <v>5.2213599672046397E-2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3.9359614642596047E-3</v>
      </c>
      <c r="U13" s="5">
        <f t="shared" si="6"/>
        <v>7.4320783420948602E-3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2.1815876760666204</v>
      </c>
      <c r="CT13" s="18">
        <f>AO13</f>
        <v>0.55531914893617018</v>
      </c>
      <c r="CU13" s="20">
        <f t="shared" si="20"/>
        <v>1.211477411602953</v>
      </c>
      <c r="CV13" s="21">
        <f t="shared" si="21"/>
        <v>6.3808510638297875</v>
      </c>
      <c r="CW13" s="10">
        <f t="shared" si="22"/>
        <v>13.920386043667648</v>
      </c>
      <c r="CX13" s="10">
        <f>CS13*AC13</f>
        <v>9.6195234572744107E-2</v>
      </c>
      <c r="CY13" s="19">
        <f>AA13*CS13</f>
        <v>0</v>
      </c>
      <c r="CZ13" s="13" t="str">
        <f>""</f>
        <v/>
      </c>
      <c r="DA13" s="10">
        <f>$CS$4*U13</f>
        <v>3.3057010103480042</v>
      </c>
      <c r="DB13" s="5">
        <f t="shared" si="23"/>
        <v>7.4320783420948619E-3</v>
      </c>
      <c r="DC13" s="77">
        <f t="shared" si="5"/>
        <v>3.6753246753246751</v>
      </c>
      <c r="DD13" s="10">
        <f>DC13*DA13</f>
        <v>12.149524492577729</v>
      </c>
      <c r="DE13" s="22">
        <f>AX13*DD13</f>
        <v>0.13265314472225032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0.94159638003768231</v>
      </c>
      <c r="DR13" s="10">
        <f>DN13*6+DM13*0.1+DJ13*1-DO13*2</f>
        <v>0</v>
      </c>
      <c r="DS13" s="10">
        <f>DD13*0.1+DE13*6-DF13*2</f>
        <v>2.0108713175912749</v>
      </c>
      <c r="DT13" s="33">
        <f t="shared" si="25"/>
        <v>2.9524676976289572</v>
      </c>
      <c r="DZ13" t="str">
        <v>CAR</v>
      </c>
      <c r="EA13" t="str">
        <v>Carolina Panthers</v>
      </c>
      <c r="EB13" t="s">
        <v>348</v>
      </c>
      <c r="EC13" t="str">
        <v>All Other</v>
      </c>
      <c r="ED13" s="10">
        <v>2.9524676976289572</v>
      </c>
      <c r="EE13">
        <v>9.6195234572744107E-2</v>
      </c>
      <c r="EF13">
        <v>13.920386043667648</v>
      </c>
      <c r="EG13">
        <v>0.13265314472225032</v>
      </c>
      <c r="EH13">
        <v>12.149524492577729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3.9359614642596047E-3</v>
      </c>
      <c r="U14" s="5">
        <f t="shared" si="6"/>
        <v>1.2161582741609771E-2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2.1815876760666204</v>
      </c>
      <c r="CT14" s="18">
        <f>AO14</f>
        <v>0.5</v>
      </c>
      <c r="CU14" s="20">
        <f t="shared" si="20"/>
        <v>1.0907938380333102</v>
      </c>
      <c r="CV14" s="21">
        <f t="shared" si="21"/>
        <v>6.384615384615385</v>
      </c>
      <c r="CW14" s="10">
        <f t="shared" si="22"/>
        <v>13.92859823950227</v>
      </c>
      <c r="CX14" s="10">
        <f>CS14*AC14</f>
        <v>9.6195234572744107E-2</v>
      </c>
      <c r="CY14" s="19">
        <f>AA14*CS14</f>
        <v>0</v>
      </c>
      <c r="CZ14" s="13" t="str">
        <f>""</f>
        <v/>
      </c>
      <c r="DA14" s="10">
        <f>$CS$4*U14</f>
        <v>5.4093289260240063</v>
      </c>
      <c r="DB14" s="5">
        <f t="shared" si="23"/>
        <v>1.2161582741609772E-2</v>
      </c>
      <c r="DC14" s="77">
        <f t="shared" si="5"/>
        <v>4.7142857142857144</v>
      </c>
      <c r="DD14" s="10">
        <f>DC14*DA14</f>
        <v>25.501122079827457</v>
      </c>
      <c r="DE14" s="22">
        <f>AX14*DD14</f>
        <v>0.27843098220853946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0.94192486787106722</v>
      </c>
      <c r="DR14" s="10">
        <f>DN14*6+DM14*0.1+DJ14*1-DO14*2</f>
        <v>0</v>
      </c>
      <c r="DS14" s="10">
        <f>DD14*0.1+DE14*6-DF14*2</f>
        <v>4.2206981012339826</v>
      </c>
      <c r="DT14" s="33">
        <f t="shared" si="25"/>
        <v>5.1626229691050494</v>
      </c>
      <c r="DZ14" t="str">
        <v>CAR</v>
      </c>
      <c r="EA14" t="str">
        <v>Carolina Panthers</v>
      </c>
      <c r="EB14" t="s">
        <v>348</v>
      </c>
      <c r="EC14">
        <v>0</v>
      </c>
      <c r="ED14" s="10">
        <v>5.1626229691050494</v>
      </c>
      <c r="EE14">
        <v>9.6195234572744107E-2</v>
      </c>
      <c r="EF14">
        <v>13.92859823950227</v>
      </c>
      <c r="EG14">
        <v>0.27843098220853946</v>
      </c>
      <c r="EH14">
        <v>25.501122079827457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CAR</v>
      </c>
      <c r="EA15" t="str">
        <v>Carolina Panthers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CAR</v>
      </c>
      <c r="EA16" t="str">
        <v>Carolina Panthers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0.56035266905764336</v>
      </c>
      <c r="H17" s="5">
        <v>0.10284378166252428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0.54943162340692986</v>
      </c>
      <c r="R17" s="5">
        <f t="shared" si="1"/>
        <v>0.10199242356767586</v>
      </c>
      <c r="S17" s="5"/>
      <c r="T17" s="5">
        <f t="shared" si="6"/>
        <v>2.3490944774582278E-5</v>
      </c>
      <c r="U17" s="5">
        <f t="shared" si="6"/>
        <v>0.44348968622676277</v>
      </c>
      <c r="V17" s="5">
        <f t="shared" si="6"/>
        <v>9.7720266644856391E-2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4.2052980132450335</v>
      </c>
      <c r="AU17" s="13">
        <v>2.9139072847682121E-2</v>
      </c>
      <c r="AV17" s="13">
        <v>2.6490066225165563E-3</v>
      </c>
      <c r="AW17" s="117">
        <v>6.929133858267717E-3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4.2257420907373238</v>
      </c>
      <c r="BI17" s="13">
        <f t="shared" si="13"/>
        <v>2.9645370715585664E-2</v>
      </c>
      <c r="BJ17" s="13">
        <f t="shared" si="14"/>
        <v>2.7896403114099385E-3</v>
      </c>
      <c r="BK17" s="13">
        <f t="shared" si="15"/>
        <v>7.0118231366732876E-3</v>
      </c>
      <c r="BL17" s="55" cm="1">
        <f t="array" ref="BL17:BQ17">_xlfn.XLOOKUP(CR17,Receiving[Player Name],Receiving[[Rep Conv %]:[Yards per Target]],{0,0,0,0,0,0})</f>
        <v>0.79605263157894735</v>
      </c>
      <c r="BM17" s="13">
        <v>6.1900826446280988</v>
      </c>
      <c r="BN17" s="13">
        <v>1.3157894736842105E-2</v>
      </c>
      <c r="BO17" s="13">
        <v>1.6528925619834711E-2</v>
      </c>
      <c r="BP17" s="13">
        <v>2.6702269692923898E-3</v>
      </c>
      <c r="BQ17" s="13">
        <v>4.9276315789473681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0.79437762147405522</v>
      </c>
      <c r="CG17" s="13">
        <f>IF($CE17=1,BT17,BZ17*BM17+(1-BZ17)*BT17)</f>
        <v>6.3072456241071304</v>
      </c>
      <c r="CH17" s="13">
        <f>IF($CE17=1,BU17,CA17*BN17+(1-CA17)*BU17)</f>
        <v>1.4939171862679486E-2</v>
      </c>
      <c r="CI17" s="13">
        <f>IF($CE17=1,BV17,CB17*BO17+(1-CB17)*BV17)</f>
        <v>1.5570701878529753E-2</v>
      </c>
      <c r="CJ17" s="13">
        <f>IF($CE17=1,BW17,CC17*BP17+(1-CC17)*BW17)</f>
        <v>2.9430449535279781E-3</v>
      </c>
      <c r="CK17" s="13">
        <f>IF($CE17=1,BX17,CD17*BQ17+(1-CD17)*BX17)</f>
        <v>4.5631882918119206</v>
      </c>
      <c r="CL17" s="56">
        <f>V17*$CS$3</f>
        <v>54.163469675754342</v>
      </c>
      <c r="CM17" s="10">
        <f t="shared" si="17"/>
        <v>43.026248211807854</v>
      </c>
      <c r="CN17" s="5">
        <f t="shared" si="18"/>
        <v>0.11228428228232558</v>
      </c>
      <c r="CO17" s="19">
        <f t="shared" si="19"/>
        <v>37.706079670536369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Chuba Hubbard</v>
      </c>
      <c r="CS17" s="10">
        <f>T17*$CS$3</f>
        <v>1.3020339778410528E-2</v>
      </c>
      <c r="CT17" s="18">
        <f>AO17</f>
        <v>0.52941176470588236</v>
      </c>
      <c r="CU17" s="20">
        <f t="shared" si="20"/>
        <v>6.8931210591585143E-3</v>
      </c>
      <c r="CV17" s="21">
        <f t="shared" si="21"/>
        <v>4.1764705882352944</v>
      </c>
      <c r="CW17" s="10">
        <f t="shared" si="22"/>
        <v>5.4379066133361617E-2</v>
      </c>
      <c r="CX17" s="10">
        <f>CS17*AC17</f>
        <v>4.7346690103311009E-3</v>
      </c>
      <c r="CY17" s="19">
        <f>AA17*CS17</f>
        <v>0</v>
      </c>
      <c r="CZ17" s="13" t="str">
        <f>""</f>
        <v/>
      </c>
      <c r="DA17" s="10">
        <f>$CS$4*U17</f>
        <v>197.25899490794376</v>
      </c>
      <c r="DB17" s="5">
        <f t="shared" si="23"/>
        <v>0.44348968622676288</v>
      </c>
      <c r="DC17" s="77">
        <f t="shared" si="5"/>
        <v>4.2257420907373238</v>
      </c>
      <c r="DD17" s="10">
        <f>DC17*DA17</f>
        <v>833.56563755903733</v>
      </c>
      <c r="DE17" s="22">
        <f>AX17*DD17</f>
        <v>6.0806736564001822</v>
      </c>
      <c r="DF17" s="19">
        <f>DA17*BJ17</f>
        <v>0.55028164398340773</v>
      </c>
      <c r="DG17" s="13" t="str">
        <f>""</f>
        <v/>
      </c>
      <c r="DH17" s="20">
        <f>V17*$CS$3</f>
        <v>54.163469675754342</v>
      </c>
      <c r="DI17" s="5">
        <f t="shared" si="24"/>
        <v>9.7720266644856418E-2</v>
      </c>
      <c r="DJ17" s="20">
        <f>CO17</f>
        <v>37.706079670536369</v>
      </c>
      <c r="DK17" s="77">
        <v>4.5631882918119206</v>
      </c>
      <c r="DL17" s="77">
        <f>BO17</f>
        <v>1.6528925619834711E-2</v>
      </c>
      <c r="DM17" s="10">
        <f>DK17*DH17</f>
        <v>247.15811066831222</v>
      </c>
      <c r="DN17" s="19">
        <f>BR17*DM17</f>
        <v>1.283692266822797</v>
      </c>
      <c r="DO17" s="19">
        <f>DL17*DJ17</f>
        <v>0.62324098628985736</v>
      </c>
      <c r="DP17" s="13" t="str">
        <f>""</f>
        <v/>
      </c>
      <c r="DQ17" s="10">
        <f>CW17*(1/25)+CX17*4-CY17</f>
        <v>2.1113838686658868E-2</v>
      </c>
      <c r="DR17" s="10">
        <f>DN17*6+DM17*0.1+DJ17*1-DO17*2</f>
        <v>68.877562365724657</v>
      </c>
      <c r="DS17" s="10">
        <f>DD17*0.1+DE17*6-DF17*2</f>
        <v>118.74004240633801</v>
      </c>
      <c r="DT17" s="33">
        <f t="shared" si="25"/>
        <v>187.63871861074932</v>
      </c>
      <c r="DZ17" t="str">
        <v>CAR</v>
      </c>
      <c r="EA17" t="str">
        <v>Carolina Panthers</v>
      </c>
      <c r="EB17" t="s">
        <v>349</v>
      </c>
      <c r="EC17" t="str">
        <v>Chuba Hubbard</v>
      </c>
      <c r="ED17" s="10">
        <v>187.63871861074932</v>
      </c>
      <c r="EE17">
        <v>4.7346690103311009E-3</v>
      </c>
      <c r="EF17">
        <v>5.4379066133361617E-2</v>
      </c>
      <c r="EG17">
        <v>6.0806736564001822</v>
      </c>
      <c r="EH17">
        <v>833.56563755903733</v>
      </c>
      <c r="EI17">
        <v>1.283692266822797</v>
      </c>
      <c r="EJ17">
        <v>247.15811066831222</v>
      </c>
      <c r="EK17">
        <v>0</v>
      </c>
      <c r="EL17">
        <v>1.1735226302732651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0.38456250513009932</v>
      </c>
      <c r="H18" s="5">
        <v>5.7097165991902836E-2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0.36675311374824754</v>
      </c>
      <c r="R18" s="5">
        <f t="shared" si="1"/>
        <v>5.7023747171748615E-2</v>
      </c>
      <c r="S18" s="5"/>
      <c r="T18" s="5">
        <f t="shared" si="6"/>
        <v>2.9363680968227848E-6</v>
      </c>
      <c r="U18" s="5">
        <f t="shared" si="6"/>
        <v>0.29603542353519191</v>
      </c>
      <c r="V18" s="5">
        <f t="shared" si="6"/>
        <v>5.4635193319184795E-2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4.4294294294294296</v>
      </c>
      <c r="AU18" s="13">
        <v>1.2012012012012012E-2</v>
      </c>
      <c r="AV18" s="13">
        <v>6.006006006006006E-3</v>
      </c>
      <c r="AW18" s="13">
        <v>2.7118644067796612E-3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4.4114343624312351</v>
      </c>
      <c r="BI18" s="13">
        <f t="shared" si="13"/>
        <v>1.3807943987771978E-2</v>
      </c>
      <c r="BJ18" s="13">
        <f t="shared" si="14"/>
        <v>5.8289133543238314E-3</v>
      </c>
      <c r="BK18" s="13">
        <f t="shared" si="15"/>
        <v>3.1459722731500385E-3</v>
      </c>
      <c r="BL18" s="55" cm="1">
        <f t="array" ref="BL18:BQ18">_xlfn.XLOOKUP(CR18,Receiving[Player Name],Receiving[[Rep Conv %]:[Yards per Target]],{0,0,0,0,0,0})</f>
        <v>0.78378378378378377</v>
      </c>
      <c r="BM18" s="13">
        <v>7.0172413793103452</v>
      </c>
      <c r="BN18" s="13">
        <v>6.7567567567567571E-2</v>
      </c>
      <c r="BO18" s="13">
        <v>0</v>
      </c>
      <c r="BP18" s="13">
        <v>1.2285012285012284E-2</v>
      </c>
      <c r="BQ18" s="13">
        <v>5.5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0.78330258197514835</v>
      </c>
      <c r="CG18" s="13">
        <f>IF($CE18=1,BT18,BZ18*BM18+(1-BZ18)*BT18)</f>
        <v>7.0617709606111205</v>
      </c>
      <c r="CH18" s="13">
        <f>IF($CE18=1,BU18,CA18*BN18+(1-CA18)*BU18)</f>
        <v>6.3592100317764036E-2</v>
      </c>
      <c r="CI18" s="13">
        <f>IF($CE18=1,BV18,CB18*BO18+(1-CB18)*BV18)</f>
        <v>4.598322964565863E-4</v>
      </c>
      <c r="CJ18" s="13">
        <f>IF($CE18=1,BW18,CC18*BP18+(1-CC18)*BW18)</f>
        <v>1.1534962613290931E-2</v>
      </c>
      <c r="CK18" s="13">
        <f>IF($CE18=1,BX18,CD18*BQ18+(1-CD18)*BX18)</f>
        <v>5.0783743575872329</v>
      </c>
      <c r="CL18" s="56">
        <f>V18*$CS$3</f>
        <v>30.282680739373568</v>
      </c>
      <c r="CM18" s="10">
        <f t="shared" si="17"/>
        <v>23.720502012280409</v>
      </c>
      <c r="CN18" s="5">
        <f t="shared" si="18"/>
        <v>6.1902667662629897E-2</v>
      </c>
      <c r="CO18" s="19">
        <f t="shared" si="19"/>
        <v>20.787476851274889</v>
      </c>
      <c r="CP18" s="65"/>
      <c r="CR18" t="str">
        <v>Rico Dowdle</v>
      </c>
      <c r="CS18" s="10">
        <f>T18*$CS$3</f>
        <v>1.6275424723013159E-3</v>
      </c>
      <c r="CT18" s="18">
        <f>AO18</f>
        <v>0.66666666666666674</v>
      </c>
      <c r="CU18" s="20">
        <f t="shared" si="20"/>
        <v>1.0850283148675442E-3</v>
      </c>
      <c r="CV18" s="21">
        <f t="shared" si="21"/>
        <v>6.666666666666667</v>
      </c>
      <c r="CW18" s="10">
        <f t="shared" si="22"/>
        <v>1.0850283148675441E-2</v>
      </c>
      <c r="CX18" s="10">
        <f>CS18*AC18</f>
        <v>5.9183362629138762E-4</v>
      </c>
      <c r="CY18" s="19">
        <f>AA18*CS18</f>
        <v>0</v>
      </c>
      <c r="CZ18" s="13" t="str">
        <f>""</f>
        <v/>
      </c>
      <c r="DA18" s="10">
        <f>$CS$4*U18</f>
        <v>131.6730736187647</v>
      </c>
      <c r="DB18" s="5">
        <f t="shared" si="23"/>
        <v>0.29603542353519197</v>
      </c>
      <c r="DC18" s="77">
        <f t="shared" si="5"/>
        <v>4.4114343624312351</v>
      </c>
      <c r="DD18" s="10">
        <f>DC18*DA18</f>
        <v>580.86712156875637</v>
      </c>
      <c r="DE18" s="22">
        <f>AX18*DD18</f>
        <v>4.2372948749845509</v>
      </c>
      <c r="DF18" s="19">
        <f>DA18*BJ18</f>
        <v>0.76751093722128261</v>
      </c>
      <c r="DG18" s="13" t="str">
        <f>""</f>
        <v/>
      </c>
      <c r="DH18" s="20">
        <f>V18*$CS$3</f>
        <v>30.282680739373568</v>
      </c>
      <c r="DI18" s="5">
        <f t="shared" si="24"/>
        <v>5.4635193319184809E-2</v>
      </c>
      <c r="DJ18" s="20">
        <f>CO18</f>
        <v>20.787476851274889</v>
      </c>
      <c r="DK18" s="77">
        <v>5.0783743575872329</v>
      </c>
      <c r="DL18" s="77">
        <f>BO18</f>
        <v>0</v>
      </c>
      <c r="DM18" s="10">
        <f>DK18*DH18</f>
        <v>153.7867893458355</v>
      </c>
      <c r="DN18" s="19">
        <f>BR18*DM18</f>
        <v>0.79873936440502913</v>
      </c>
      <c r="DO18" s="19">
        <f>DL18*DJ18</f>
        <v>0</v>
      </c>
      <c r="DP18" s="13" t="str">
        <f>""</f>
        <v/>
      </c>
      <c r="DQ18" s="10">
        <f>CW18*(1/25)+CX18*4-CY18</f>
        <v>2.8013458311125679E-3</v>
      </c>
      <c r="DR18" s="10">
        <f>DN18*6+DM18*0.1+DJ18*1-DO18*2</f>
        <v>40.958591972288616</v>
      </c>
      <c r="DS18" s="10">
        <f>DD18*0.1+DE18*6-DF18*2</f>
        <v>81.975459532340381</v>
      </c>
      <c r="DT18" s="33">
        <f t="shared" si="25"/>
        <v>122.9368528504601</v>
      </c>
      <c r="DZ18" t="str">
        <v>CAR</v>
      </c>
      <c r="EA18" t="str">
        <v>Carolina Panthers</v>
      </c>
      <c r="EB18" t="s">
        <v>349</v>
      </c>
      <c r="EC18" t="str">
        <v>Rico Dowdle</v>
      </c>
      <c r="ED18" s="10">
        <v>122.9368528504601</v>
      </c>
      <c r="EE18">
        <v>5.9183362629138762E-4</v>
      </c>
      <c r="EF18">
        <v>1.0850283148675441E-2</v>
      </c>
      <c r="EG18">
        <v>4.2372948749845509</v>
      </c>
      <c r="EH18">
        <v>580.86712156875637</v>
      </c>
      <c r="EI18">
        <v>0.79873936440502913</v>
      </c>
      <c r="EJ18">
        <v>153.7867893458355</v>
      </c>
      <c r="EK18">
        <v>0</v>
      </c>
      <c r="EL18">
        <v>0.76751093722128261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2.9363680968227858E-5</v>
      </c>
      <c r="U19" s="5">
        <f t="shared" si="6"/>
        <v>6.5574819800519116E-2</v>
      </c>
      <c r="V19" s="5">
        <f t="shared" si="6"/>
        <v>2.2108319296859875E-2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2.4444444444444446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2.6080808080808082</v>
      </c>
      <c r="BI19" s="13">
        <f t="shared" si="13"/>
        <v>2.2520284815366778E-3</v>
      </c>
      <c r="BJ19" s="13">
        <f t="shared" si="14"/>
        <v>4.3053485676436485E-4</v>
      </c>
      <c r="BK19" s="13">
        <f t="shared" si="15"/>
        <v>5.5185846453497788E-4</v>
      </c>
      <c r="BL19" s="55" cm="1">
        <f t="array" ref="BL19:BQ19">_xlfn.XLOOKUP(CR19,Receiving[Player Name],Receiving[[Rep Conv %]:[Yards per Target]],{0,0,0,0,0,0})</f>
        <v>1</v>
      </c>
      <c r="BM19" s="13">
        <v>7.666666666666667</v>
      </c>
      <c r="BN19" s="13">
        <v>0</v>
      </c>
      <c r="BO19" s="13">
        <v>0</v>
      </c>
      <c r="BP19" s="13">
        <v>0</v>
      </c>
      <c r="BQ19" s="13">
        <v>7.666666666666667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0.97694287184765827</v>
      </c>
      <c r="CG19" s="13">
        <f>IF($CE19=1,BT19,BZ19*BM19+(1-BZ19)*BT19)</f>
        <v>7.6487625418060201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7.0299665551839468</v>
      </c>
      <c r="CL19" s="56">
        <f>V19*$CS$3</f>
        <v>12.253991141564226</v>
      </c>
      <c r="CM19" s="10">
        <f t="shared" si="17"/>
        <v>11.97144929743552</v>
      </c>
      <c r="CN19" s="5">
        <f t="shared" si="18"/>
        <v>3.1241524606667952E-2</v>
      </c>
      <c r="CO19" s="19">
        <f t="shared" si="19"/>
        <v>10.491187118123207</v>
      </c>
      <c r="CP19" s="65"/>
      <c r="CR19" t="str">
        <v>Jonathon Brooks</v>
      </c>
      <c r="CS19" s="10">
        <f>T19*$CS$3</f>
        <v>1.6275424723013163E-2</v>
      </c>
      <c r="CT19" s="18">
        <f>AO19</f>
        <v>0.5</v>
      </c>
      <c r="CU19" s="20">
        <f t="shared" si="20"/>
        <v>8.1377123615065817E-3</v>
      </c>
      <c r="CV19" s="21">
        <f t="shared" si="21"/>
        <v>2</v>
      </c>
      <c r="CW19" s="10">
        <f t="shared" si="22"/>
        <v>3.2550849446026327E-2</v>
      </c>
      <c r="CX19" s="10">
        <f>CS19*AC19</f>
        <v>5.9183362629138779E-3</v>
      </c>
      <c r="CY19" s="19">
        <f>AA19*CS19</f>
        <v>0</v>
      </c>
      <c r="CZ19" s="13" t="str">
        <f>""</f>
        <v/>
      </c>
      <c r="DA19" s="10">
        <f>$CS$4*U19</f>
        <v>29.16690837880266</v>
      </c>
      <c r="DB19" s="5">
        <f t="shared" si="23"/>
        <v>6.557481980051913E-2</v>
      </c>
      <c r="DC19" s="77">
        <f t="shared" si="5"/>
        <v>2.6080808080808082</v>
      </c>
      <c r="DD19" s="10">
        <f>DC19*DA19</f>
        <v>76.069653973806538</v>
      </c>
      <c r="DE19" s="22">
        <f>AX19*DD19</f>
        <v>0.55491099935995425</v>
      </c>
      <c r="DF19" s="19">
        <f>DA19*BJ19</f>
        <v>1.2557370721127156E-2</v>
      </c>
      <c r="DG19" s="13" t="str">
        <f>""</f>
        <v/>
      </c>
      <c r="DH19" s="20">
        <f>V19*$CS$3</f>
        <v>12.253991141564226</v>
      </c>
      <c r="DI19" s="5">
        <f t="shared" si="24"/>
        <v>2.2108319296859878E-2</v>
      </c>
      <c r="DJ19" s="20">
        <f>CO19</f>
        <v>10.491187118123207</v>
      </c>
      <c r="DK19" s="77">
        <v>7.0299665551839468</v>
      </c>
      <c r="DL19" s="77">
        <f>BO19</f>
        <v>0</v>
      </c>
      <c r="DM19" s="10">
        <f>DK19*DH19</f>
        <v>86.145147892716864</v>
      </c>
      <c r="DN19" s="19">
        <f>BR19*DM19</f>
        <v>0.44742153059500872</v>
      </c>
      <c r="DO19" s="19">
        <f>DL19*DJ19</f>
        <v>0</v>
      </c>
      <c r="DP19" s="13" t="str">
        <f>""</f>
        <v/>
      </c>
      <c r="DQ19" s="10">
        <f>CW19*(1/25)+CX19*4-CY19</f>
        <v>2.4975379029496564E-2</v>
      </c>
      <c r="DR19" s="10">
        <f>DN19*6+DM19*0.1+DJ19*1-DO19*2</f>
        <v>21.790231090964944</v>
      </c>
      <c r="DS19" s="10">
        <f>DD19*0.1+DE19*6-DF19*2</f>
        <v>10.911316652098126</v>
      </c>
      <c r="DT19" s="33">
        <f t="shared" si="25"/>
        <v>32.726523122092566</v>
      </c>
      <c r="DZ19" t="str">
        <v>CAR</v>
      </c>
      <c r="EA19" t="str">
        <v>Carolina Panthers</v>
      </c>
      <c r="EB19" t="s">
        <v>349</v>
      </c>
      <c r="EC19" t="str">
        <v>Jonathon Brooks</v>
      </c>
      <c r="ED19" s="10">
        <v>32.726523122092566</v>
      </c>
      <c r="EE19">
        <v>5.9183362629138779E-3</v>
      </c>
      <c r="EF19">
        <v>3.2550849446026327E-2</v>
      </c>
      <c r="EG19">
        <v>0.55491099935995425</v>
      </c>
      <c r="EH19">
        <v>76.069653973806538</v>
      </c>
      <c r="EI19">
        <v>0.44742153059500872</v>
      </c>
      <c r="EJ19">
        <v>86.145147892716864</v>
      </c>
      <c r="EK19">
        <v>0</v>
      </c>
      <c r="EL19">
        <v>1.2557370721127156E-2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2.8039204654266969E-2</v>
      </c>
      <c r="V20" s="5">
        <f t="shared" si="6"/>
        <v>1.333806648263691E-2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3.9038461538461537</v>
      </c>
      <c r="AU20" s="13">
        <v>5.7692307692307696E-2</v>
      </c>
      <c r="AV20" s="13">
        <v>0</v>
      </c>
      <c r="AW20" s="13">
        <v>1.4778325123152709E-2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3.9317489739176485</v>
      </c>
      <c r="BI20" s="13">
        <f t="shared" si="13"/>
        <v>5.4504832516880715E-2</v>
      </c>
      <c r="BJ20" s="13">
        <f t="shared" si="14"/>
        <v>5.5938037865748693E-4</v>
      </c>
      <c r="BK20" s="13">
        <f t="shared" si="15"/>
        <v>1.3917713061408368E-2</v>
      </c>
      <c r="BL20" s="55" cm="1">
        <f t="array" ref="BL20:BQ20">_xlfn.XLOOKUP(CR20,Receiving[Player Name],Receiving[[Rep Conv %]:[Yards per Target]],{0,0,0,0,0,0})</f>
        <v>0.84210526315789469</v>
      </c>
      <c r="BM20" s="13">
        <v>8.625</v>
      </c>
      <c r="BN20" s="13">
        <v>0</v>
      </c>
      <c r="BO20" s="13">
        <v>0</v>
      </c>
      <c r="BP20" s="13">
        <v>0</v>
      </c>
      <c r="BQ20" s="13">
        <v>7.2631578947368425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0.83372412072836122</v>
      </c>
      <c r="CG20" s="13">
        <f>IF($CE20=1,BT20,BZ20*BM20+(1-BZ20)*BT20)</f>
        <v>8.4923750000000009</v>
      </c>
      <c r="CH20" s="13">
        <f>IF($CE20=1,BU20,CA20*BN20+(1-CA20)*BU20)</f>
        <v>2.9383886255924165E-3</v>
      </c>
      <c r="CI20" s="13">
        <f>IF($CE20=1,BV20,CB20*BO20+(1-CB20)*BV20)</f>
        <v>2.4999999999999995E-4</v>
      </c>
      <c r="CJ20" s="13">
        <f>IF($CE20=1,BW20,CC20*BP20+(1-CC20)*BW20)</f>
        <v>5.3091282753896208E-4</v>
      </c>
      <c r="CK20" s="13">
        <f>IF($CE20=1,BX20,CD20*BQ20+(1-CD20)*BX20)</f>
        <v>6.6687171052631582</v>
      </c>
      <c r="CL20" s="56">
        <f>V20*$CS$3</f>
        <v>7.3928979552526206</v>
      </c>
      <c r="CM20" s="10">
        <f t="shared" si="17"/>
        <v>6.1636373473774908</v>
      </c>
      <c r="CN20" s="5">
        <f t="shared" si="18"/>
        <v>1.6085055624461549E-2</v>
      </c>
      <c r="CO20" s="19">
        <f t="shared" si="19"/>
        <v>5.4015074643837728</v>
      </c>
      <c r="CP20" s="65"/>
      <c r="CR20" t="str">
        <v>Raheem Blackshear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12.471508357222014</v>
      </c>
      <c r="DB20" s="5">
        <f t="shared" si="23"/>
        <v>2.8039204654266976E-2</v>
      </c>
      <c r="DC20" s="77">
        <f t="shared" si="5"/>
        <v>3.9317489739176485</v>
      </c>
      <c r="DD20" s="10">
        <f>DC20*DA20</f>
        <v>49.034840186713033</v>
      </c>
      <c r="DE20" s="22">
        <f>AX20*DD20</f>
        <v>0.35769811942136515</v>
      </c>
      <c r="DF20" s="19">
        <f>DA20*BJ20</f>
        <v>6.9763170672928632E-3</v>
      </c>
      <c r="DG20" s="13" t="str">
        <f>""</f>
        <v/>
      </c>
      <c r="DH20" s="20">
        <f>V20*$CS$3</f>
        <v>7.3928979552526206</v>
      </c>
      <c r="DI20" s="5">
        <f t="shared" si="24"/>
        <v>1.3338066482636914E-2</v>
      </c>
      <c r="DJ20" s="20">
        <f>CO20</f>
        <v>5.4015074643837728</v>
      </c>
      <c r="DK20" s="77">
        <v>6.6687171052631582</v>
      </c>
      <c r="DL20" s="77">
        <f>BO20</f>
        <v>0</v>
      </c>
      <c r="DM20" s="10">
        <f>DK20*DH20</f>
        <v>49.301145051658175</v>
      </c>
      <c r="DN20" s="19">
        <f>BR20*DM20</f>
        <v>0.25606078019124706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11.867986650697073</v>
      </c>
      <c r="DS20" s="10">
        <f>DD20*0.1+DE20*6-DF20*2</f>
        <v>7.0357201010649089</v>
      </c>
      <c r="DT20" s="33">
        <f t="shared" si="25"/>
        <v>18.90370675176198</v>
      </c>
      <c r="DZ20" t="str">
        <v>CAR</v>
      </c>
      <c r="EA20" t="str">
        <v>Carolina Panthers</v>
      </c>
      <c r="EB20" t="s">
        <v>349</v>
      </c>
      <c r="EC20" t="str">
        <v>Raheem Blackshear</v>
      </c>
      <c r="ED20" s="10">
        <v>18.90370675176198</v>
      </c>
      <c r="EE20">
        <v>0</v>
      </c>
      <c r="EF20">
        <v>0</v>
      </c>
      <c r="EG20">
        <v>0.35769811942136515</v>
      </c>
      <c r="EH20">
        <v>49.034840186713033</v>
      </c>
      <c r="EI20">
        <v>0.25606078019124706</v>
      </c>
      <c r="EJ20">
        <v>49.301145051658175</v>
      </c>
      <c r="EK20">
        <v>0</v>
      </c>
      <c r="EL20">
        <v>6.9763170672928632E-3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1.057263223265573E-2</v>
      </c>
      <c r="V21" s="5">
        <f t="shared" si="6"/>
        <v>6.4313946327385725E-3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3.5647328862613219</v>
      </c>
      <c r="CM21" s="10">
        <f t="shared" si="17"/>
        <v>2.6469282597843669</v>
      </c>
      <c r="CN21" s="5">
        <f t="shared" si="18"/>
        <v>6.9076076175549192E-3</v>
      </c>
      <c r="CO21" s="19">
        <f t="shared" si="19"/>
        <v>2.3196372445560702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4.7025824331766488</v>
      </c>
      <c r="DB21" s="5">
        <f t="shared" si="23"/>
        <v>1.0572632232655733E-2</v>
      </c>
      <c r="DC21" s="77">
        <f t="shared" si="5"/>
        <v>3.481420313790256</v>
      </c>
      <c r="DD21" s="10">
        <f>DC21*DA21</f>
        <v>16.371666010134394</v>
      </c>
      <c r="DE21" s="22">
        <f>AX21*DD21</f>
        <v>0.11942761761476257</v>
      </c>
      <c r="DF21" s="19">
        <f>DA21*BJ21</f>
        <v>2.7182557417206061E-2</v>
      </c>
      <c r="DG21" s="13" t="str">
        <f>""</f>
        <v/>
      </c>
      <c r="DH21" s="20">
        <f>V21*$CS$3</f>
        <v>3.5647328862613219</v>
      </c>
      <c r="DI21" s="5">
        <f t="shared" si="24"/>
        <v>6.4313946327385742E-3</v>
      </c>
      <c r="DJ21" s="20">
        <f>CO21</f>
        <v>2.3196372445560702</v>
      </c>
      <c r="DK21" s="77">
        <v>1.3467432950191571</v>
      </c>
      <c r="DL21" s="77">
        <f>BO21</f>
        <v>0</v>
      </c>
      <c r="DM21" s="10">
        <f>DK21*DH21</f>
        <v>4.8007801131067227</v>
      </c>
      <c r="DN21" s="19">
        <f>BR21*DM21</f>
        <v>2.4934339760276727E-2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2.9493212944284029</v>
      </c>
      <c r="DS21" s="10">
        <f>DD21*0.1+DE21*6-DF21*2</f>
        <v>2.2993671918676029</v>
      </c>
      <c r="DT21" s="33">
        <f t="shared" si="25"/>
        <v>5.2486884862960057</v>
      </c>
      <c r="DZ21" t="str">
        <v>CAR</v>
      </c>
      <c r="EA21" t="str">
        <v>Carolina Panthers</v>
      </c>
      <c r="EB21" t="s">
        <v>349</v>
      </c>
      <c r="EC21" t="str">
        <v>All Other</v>
      </c>
      <c r="ED21" s="10">
        <v>5.2486884862960057</v>
      </c>
      <c r="EE21">
        <v>0</v>
      </c>
      <c r="EF21">
        <v>0</v>
      </c>
      <c r="EG21">
        <v>0.11942761761476257</v>
      </c>
      <c r="EH21">
        <v>16.371666010134394</v>
      </c>
      <c r="EI21">
        <v>2.4934339760276727E-2</v>
      </c>
      <c r="EJ21">
        <v>4.8007801131067227</v>
      </c>
      <c r="EK21">
        <v>0</v>
      </c>
      <c r="EL21">
        <v>2.7182557417206061E-2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CAR</v>
      </c>
      <c r="EA22" t="str">
        <v>Carolina Panthers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CAR</v>
      </c>
      <c r="EA23" t="str">
        <v>Carolina Panthers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2.3977177314708801E-3</v>
      </c>
      <c r="H24" s="5">
        <v>0.22050862181106443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3.189750815868639E-3</v>
      </c>
      <c r="R24" s="5">
        <f t="shared" si="1"/>
        <v>0.22187582872073169</v>
      </c>
      <c r="S24" s="5"/>
      <c r="T24" s="5">
        <f t="shared" si="6"/>
        <v>5.5790993839632918E-5</v>
      </c>
      <c r="U24" s="5">
        <f t="shared" si="6"/>
        <v>2.5746999775865119E-3</v>
      </c>
      <c r="V24" s="5">
        <f t="shared" si="6"/>
        <v>0.21258211528086404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4.5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4.6132333767926985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0.71150097465886941</v>
      </c>
      <c r="BM24" s="13">
        <v>11.084931506849315</v>
      </c>
      <c r="BN24" s="13">
        <v>7.6023391812865493E-2</v>
      </c>
      <c r="BO24" s="13">
        <v>0</v>
      </c>
      <c r="BP24" s="13">
        <v>9.6391497775580818E-3</v>
      </c>
      <c r="BQ24" s="13">
        <v>7.8869395711500978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0.70624671369584768</v>
      </c>
      <c r="CG24" s="13">
        <f>IF($CE24=1,BT24,BZ24*BM24+(1-BZ24)*BT24)</f>
        <v>11.237520394028014</v>
      </c>
      <c r="CH24" s="13">
        <f>IF($CE24=1,BU24,CA24*BN24+(1-CA24)*BU24)</f>
        <v>7.3558229973229139E-2</v>
      </c>
      <c r="CI24" s="13">
        <f>IF($CE24=1,BV24,CB24*BO24+(1-CB24)*BV24)</f>
        <v>5.617977528089886E-4</v>
      </c>
      <c r="CJ24" s="13">
        <f>IF($CE24=1,BW24,CC24*BP24+(1-CC24)*BW24)</f>
        <v>9.2934266040313636E-3</v>
      </c>
      <c r="CK24" s="13">
        <f>IF($CE24=1,BX24,CD24*BQ24+(1-CD24)*BX24)</f>
        <v>7.2500002700301627</v>
      </c>
      <c r="CL24" s="56">
        <f>V24*$CS$3</f>
        <v>117.82801408502762</v>
      </c>
      <c r="CM24" s="10">
        <f t="shared" si="17"/>
        <v>83.215647728858812</v>
      </c>
      <c r="CN24" s="5">
        <f t="shared" si="18"/>
        <v>0.21716532740424929</v>
      </c>
      <c r="CO24" s="19">
        <f t="shared" si="19"/>
        <v>72.926085203927641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Adam Thielen</v>
      </c>
      <c r="CS24" s="10">
        <f>T24*$CS$3</f>
        <v>3.0923306973725008E-2</v>
      </c>
      <c r="CT24" s="18">
        <f>AO24</f>
        <v>0.57777777777777783</v>
      </c>
      <c r="CU24" s="20">
        <f t="shared" si="20"/>
        <v>1.7866799584818894E-2</v>
      </c>
      <c r="CV24" s="21">
        <f t="shared" si="21"/>
        <v>11.911111111111111</v>
      </c>
      <c r="CW24" s="10">
        <f t="shared" si="22"/>
        <v>0.36833094528703564</v>
      </c>
      <c r="CX24" s="10">
        <f>CS24*AC24</f>
        <v>4.562455127270903E-3</v>
      </c>
      <c r="CY24" s="19">
        <f>AA24*CS24</f>
        <v>0</v>
      </c>
      <c r="CZ24" s="13" t="str">
        <f>""</f>
        <v/>
      </c>
      <c r="DA24" s="10">
        <f>$CS$4*U24</f>
        <v>1.1451962594425089</v>
      </c>
      <c r="DB24" s="5">
        <f t="shared" si="23"/>
        <v>2.5746999775865128E-3</v>
      </c>
      <c r="DC24" s="77">
        <f t="shared" si="5"/>
        <v>4.6132333767926985</v>
      </c>
      <c r="DD24" s="10">
        <f>DC24*DA24</f>
        <v>5.2830576070383328</v>
      </c>
      <c r="DE24" s="22">
        <f>AX24*DD24</f>
        <v>4.0791039081016604E-2</v>
      </c>
      <c r="DF24" s="19">
        <f>DA24*BJ24</f>
        <v>1.0451595588132413E-3</v>
      </c>
      <c r="DG24" s="13" t="str">
        <f>""</f>
        <v/>
      </c>
      <c r="DH24" s="20">
        <f>V24*$CS$3</f>
        <v>117.82801408502762</v>
      </c>
      <c r="DI24" s="5">
        <f t="shared" si="24"/>
        <v>0.2125821152808641</v>
      </c>
      <c r="DJ24" s="20">
        <f>CO24</f>
        <v>72.926085203927641</v>
      </c>
      <c r="DK24" s="77">
        <v>7.2500002700301627</v>
      </c>
      <c r="DL24" s="77">
        <f>BO24</f>
        <v>0</v>
      </c>
      <c r="DM24" s="10">
        <f>DK24*DH24</f>
        <v>854.25313393356805</v>
      </c>
      <c r="DN24" s="19">
        <f>BR24*DM24</f>
        <v>5.1951698229838081</v>
      </c>
      <c r="DO24" s="19">
        <f>DL24*DJ24</f>
        <v>0</v>
      </c>
      <c r="DP24" s="13" t="str">
        <f>""</f>
        <v/>
      </c>
      <c r="DQ24" s="10">
        <f>CW24*(1/25)+CX24*4-CY24</f>
        <v>3.2983058320565035E-2</v>
      </c>
      <c r="DR24" s="10">
        <f>DN24*6+DM24*0.1+DJ24*1-DO24*2</f>
        <v>189.52241753518732</v>
      </c>
      <c r="DS24" s="10">
        <f>DD24*0.1+DE24*6-DF24*2</f>
        <v>0.77096167607230637</v>
      </c>
      <c r="DT24" s="33">
        <f t="shared" si="25"/>
        <v>190.32636226958019</v>
      </c>
      <c r="DZ24" t="str">
        <v>CAR</v>
      </c>
      <c r="EA24" t="str">
        <v>Carolina Panthers</v>
      </c>
      <c r="EB24" t="s">
        <v>350</v>
      </c>
      <c r="EC24" t="str">
        <v>Adam Thielen</v>
      </c>
      <c r="ED24" s="10">
        <v>190.32636226958019</v>
      </c>
      <c r="EE24">
        <v>4.562455127270903E-3</v>
      </c>
      <c r="EF24">
        <v>0.36833094528703564</v>
      </c>
      <c r="EG24">
        <v>4.0791039081016604E-2</v>
      </c>
      <c r="EH24">
        <v>5.2830576070383328</v>
      </c>
      <c r="EI24">
        <v>5.1951698229838081</v>
      </c>
      <c r="EJ24">
        <v>854.25313393356805</v>
      </c>
      <c r="EK24">
        <v>0</v>
      </c>
      <c r="EL24">
        <v>1.0451595588132413E-3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1.1019283746556474E-2</v>
      </c>
      <c r="H25" s="5">
        <v>0.18453865336658354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1.0502538048604879E-2</v>
      </c>
      <c r="R25" s="5">
        <f t="shared" si="1"/>
        <v>0.18186428415088013</v>
      </c>
      <c r="S25" s="5"/>
      <c r="T25" s="5">
        <f t="shared" si="6"/>
        <v>2.6427312871405066E-5</v>
      </c>
      <c r="U25" s="5">
        <f t="shared" si="6"/>
        <v>8.4774285012544619E-3</v>
      </c>
      <c r="V25" s="5">
        <f t="shared" si="6"/>
        <v>0.17424653438701407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4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4.1760919540229882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0.58333333333333337</v>
      </c>
      <c r="BM25" s="13">
        <v>10.142857142857142</v>
      </c>
      <c r="BN25" s="13">
        <v>4.7619047619047616E-2</v>
      </c>
      <c r="BO25" s="13">
        <v>0</v>
      </c>
      <c r="BP25" s="13">
        <v>8.0482897384305842E-3</v>
      </c>
      <c r="BQ25" s="13">
        <v>5.916666666666667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0.58934861142470085</v>
      </c>
      <c r="CG25" s="13">
        <f>IF($CE25=1,BT25,BZ25*BM25+(1-BZ25)*BT25)</f>
        <v>10.423331662489556</v>
      </c>
      <c r="CH25" s="13">
        <f>IF($CE25=1,BU25,CA25*BN25+(1-CA25)*BU25)</f>
        <v>4.8042662538033951E-2</v>
      </c>
      <c r="CI25" s="13">
        <f>IF($CE25=1,BV25,CB25*BO25+(1-CB25)*BV25)</f>
        <v>5.0292397660818696E-4</v>
      </c>
      <c r="CJ25" s="13">
        <f>IF($CE25=1,BW25,CC25*BP25+(1-CC25)*BW25)</f>
        <v>7.865852410628248E-3</v>
      </c>
      <c r="CK25" s="13">
        <f>IF($CE25=1,BX25,CD25*BQ25+(1-CD25)*BX25)</f>
        <v>5.4804035087719303</v>
      </c>
      <c r="CL25" s="56">
        <f>V25*$CS$3</f>
        <v>96.579729112651691</v>
      </c>
      <c r="CM25" s="10">
        <f t="shared" si="17"/>
        <v>56.91912924431503</v>
      </c>
      <c r="CN25" s="5">
        <f t="shared" si="18"/>
        <v>0.14854010844428917</v>
      </c>
      <c r="CO25" s="19">
        <f t="shared" si="19"/>
        <v>49.881114697672146</v>
      </c>
      <c r="CP25" s="65"/>
      <c r="CR25" t="str">
        <v>Xavier Legette</v>
      </c>
      <c r="CS25" s="10">
        <f>T25*$CS$3</f>
        <v>1.4647882250711845E-2</v>
      </c>
      <c r="CT25" s="18">
        <f>AO25</f>
        <v>0.4</v>
      </c>
      <c r="CU25" s="20">
        <f t="shared" si="20"/>
        <v>5.8591529002847385E-3</v>
      </c>
      <c r="CV25" s="21">
        <f t="shared" si="21"/>
        <v>5.9</v>
      </c>
      <c r="CW25" s="10">
        <f t="shared" si="22"/>
        <v>8.6422505279199882E-2</v>
      </c>
      <c r="CX25" s="10">
        <f>CS25*AC25</f>
        <v>2.1611629550230588E-3</v>
      </c>
      <c r="CY25" s="19">
        <f>AA25*CS25</f>
        <v>0</v>
      </c>
      <c r="CZ25" s="13" t="str">
        <f>""</f>
        <v/>
      </c>
      <c r="DA25" s="10">
        <f>$CS$4*U25</f>
        <v>3.7706604629050284</v>
      </c>
      <c r="DB25" s="5">
        <f t="shared" si="23"/>
        <v>8.4774285012544637E-3</v>
      </c>
      <c r="DC25" s="77">
        <f t="shared" si="5"/>
        <v>4.1760919540229882</v>
      </c>
      <c r="DD25" s="10">
        <f>DC25*DA25</f>
        <v>15.746624820490286</v>
      </c>
      <c r="DE25" s="22">
        <f>AX25*DD25</f>
        <v>0.1215813334291482</v>
      </c>
      <c r="DF25" s="19">
        <f>DA25*BJ25</f>
        <v>1.7336369944390931E-3</v>
      </c>
      <c r="DG25" s="13" t="str">
        <f>""</f>
        <v/>
      </c>
      <c r="DH25" s="20">
        <f>V25*$CS$3</f>
        <v>96.579729112651691</v>
      </c>
      <c r="DI25" s="5">
        <f t="shared" si="24"/>
        <v>0.1742465343870141</v>
      </c>
      <c r="DJ25" s="20">
        <f>CO25</f>
        <v>49.881114697672146</v>
      </c>
      <c r="DK25" s="77">
        <v>5.4804035087719303</v>
      </c>
      <c r="DL25" s="77">
        <f>BO25</f>
        <v>0</v>
      </c>
      <c r="DM25" s="10">
        <f>DK25*DH25</f>
        <v>529.29588630521891</v>
      </c>
      <c r="DN25" s="19">
        <f>BR25*DM25</f>
        <v>3.2189311419912006</v>
      </c>
      <c r="DO25" s="19">
        <f>DL25*DJ25</f>
        <v>0</v>
      </c>
      <c r="DP25" s="13" t="str">
        <f>""</f>
        <v/>
      </c>
      <c r="DQ25" s="10">
        <f>CW25*(1/25)+CX25*4-CY25</f>
        <v>1.210155203126023E-2</v>
      </c>
      <c r="DR25" s="10">
        <f>DN25*6+DM25*0.1+DJ25*1-DO25*2</f>
        <v>122.12429018014124</v>
      </c>
      <c r="DS25" s="10">
        <f>DD25*0.1+DE25*6-DF25*2</f>
        <v>2.3006832086350393</v>
      </c>
      <c r="DT25" s="33">
        <f t="shared" si="25"/>
        <v>124.43707494080753</v>
      </c>
      <c r="DZ25" t="str">
        <v>CAR</v>
      </c>
      <c r="EA25" t="str">
        <v>Carolina Panthers</v>
      </c>
      <c r="EB25" t="s">
        <v>350</v>
      </c>
      <c r="EC25" t="str">
        <v>Xavier Legette</v>
      </c>
      <c r="ED25" s="10">
        <v>124.43707494080753</v>
      </c>
      <c r="EE25">
        <v>2.1611629550230588E-3</v>
      </c>
      <c r="EF25">
        <v>8.6422505279199882E-2</v>
      </c>
      <c r="EG25">
        <v>0.1215813334291482</v>
      </c>
      <c r="EH25">
        <v>15.746624820490286</v>
      </c>
      <c r="EI25">
        <v>3.2189311419912006</v>
      </c>
      <c r="EJ25">
        <v>529.29588630521891</v>
      </c>
      <c r="EK25">
        <v>0</v>
      </c>
      <c r="EL25">
        <v>1.7336369944390931E-3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1.869158878504673E-3</v>
      </c>
      <c r="G26" s="5">
        <v>0</v>
      </c>
      <c r="H26" s="5">
        <v>8.9775561097256859E-2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1.704624064174511E-3</v>
      </c>
      <c r="Q26" s="5">
        <f t="shared" si="1"/>
        <v>4.7352713149385395E-4</v>
      </c>
      <c r="R26" s="5">
        <f t="shared" si="1"/>
        <v>9.1310543533681024E-2</v>
      </c>
      <c r="S26" s="5"/>
      <c r="T26" s="5">
        <f t="shared" si="6"/>
        <v>2.0128003882921401E-3</v>
      </c>
      <c r="U26" s="5">
        <f t="shared" si="6"/>
        <v>3.8222117187916414E-4</v>
      </c>
      <c r="V26" s="5">
        <f t="shared" si="6"/>
        <v>8.748581854883955E-2</v>
      </c>
      <c r="X26" s="5" cm="1">
        <f t="array" ref="X26:AB26">_xlfn.XLOOKUP(CR26,passingRates[Player Name],passingRates[[Comp. %]:[Yds per Att]],{0,0,0,0,0})</f>
        <v>1</v>
      </c>
      <c r="Y26" s="13">
        <v>19</v>
      </c>
      <c r="Z26" s="13">
        <v>0</v>
      </c>
      <c r="AA26" s="13">
        <v>0</v>
      </c>
      <c r="AB26" s="13">
        <v>19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0</v>
      </c>
      <c r="AO26" s="53">
        <f t="shared" si="9"/>
        <v>0.9458333333333333</v>
      </c>
      <c r="AP26" s="52">
        <f>IF($AN26,AE26,Y26*AJ26+(1-AJ26)*AE26)</f>
        <v>19.400000000000002</v>
      </c>
      <c r="AQ26" s="52">
        <f>IF($AN26,AF26,Z26*AK26+(1-AK26)*AF26)</f>
        <v>9.0909090909090887E-3</v>
      </c>
      <c r="AR26" s="52">
        <f>IF($AN26,AG26,AA26*AL26+(1-AL26)*AG26)</f>
        <v>0</v>
      </c>
      <c r="AS26" s="52">
        <f>IF($AN26,AH26,AB26*AM26+(1-AM26)*AH26)</f>
        <v>18.154166666666669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0.69565217391304346</v>
      </c>
      <c r="BM26" s="13">
        <v>14.9375</v>
      </c>
      <c r="BN26" s="13">
        <v>4.3478260869565216E-2</v>
      </c>
      <c r="BO26" s="13">
        <v>0</v>
      </c>
      <c r="BP26" s="13">
        <v>4.1841004184100415E-3</v>
      </c>
      <c r="BQ26" s="13">
        <v>10.391304347826088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0.68864908937307223</v>
      </c>
      <c r="CG26" s="13">
        <f>IF($CE26=1,BT26,BZ26*BM26+(1-BZ26)*BT26)</f>
        <v>14.687032773564463</v>
      </c>
      <c r="CH26" s="13">
        <f>IF($CE26=1,BU26,CA26*BN26+(1-CA26)*BU26)</f>
        <v>4.3739562663313622E-2</v>
      </c>
      <c r="CI26" s="13">
        <f>IF($CE26=1,BV26,CB26*BO26+(1-CB26)*BV26)</f>
        <v>4.6948356807511736E-4</v>
      </c>
      <c r="CJ26" s="13">
        <f>IF($CE26=1,BW26,CC26*BP26+(1-CC26)*BW26)</f>
        <v>4.3582571492586809E-3</v>
      </c>
      <c r="CK26" s="13">
        <f>IF($CE26=1,BX26,CD26*BQ26+(1-CD26)*BX26)</f>
        <v>9.5120150109127461</v>
      </c>
      <c r="CL26" s="56">
        <f>V26*$CS$3</f>
        <v>48.490816109311503</v>
      </c>
      <c r="CM26" s="10">
        <f t="shared" si="17"/>
        <v>33.393156356634471</v>
      </c>
      <c r="CN26" s="5">
        <f t="shared" si="18"/>
        <v>8.7145097480685829E-2</v>
      </c>
      <c r="CO26" s="19">
        <f t="shared" si="19"/>
        <v>29.264113567038617</v>
      </c>
      <c r="CP26" s="65"/>
      <c r="CR26" t="str">
        <v>Jalen Coker</v>
      </c>
      <c r="CS26" s="10">
        <f>T26*$CS$3</f>
        <v>1.1156360552189128</v>
      </c>
      <c r="CT26" s="18">
        <f>AO26</f>
        <v>0.9458333333333333</v>
      </c>
      <c r="CU26" s="20">
        <f t="shared" si="20"/>
        <v>1.0552057688945551</v>
      </c>
      <c r="CV26" s="21">
        <f t="shared" si="21"/>
        <v>18.154166666666669</v>
      </c>
      <c r="CW26" s="10">
        <f t="shared" si="22"/>
        <v>20.253442885786683</v>
      </c>
      <c r="CX26" s="10">
        <f>CS26*AC26</f>
        <v>0.16460204093393796</v>
      </c>
      <c r="CY26" s="19">
        <f>AA26*CS26</f>
        <v>0</v>
      </c>
      <c r="CZ26" s="13" t="str">
        <f>""</f>
        <v/>
      </c>
      <c r="DA26" s="10">
        <f>$CS$4*U26</f>
        <v>0.17000748053218304</v>
      </c>
      <c r="DB26" s="5">
        <f t="shared" si="23"/>
        <v>3.8222117187916425E-4</v>
      </c>
      <c r="DC26" s="77">
        <f t="shared" si="5"/>
        <v>5.9971590909090899</v>
      </c>
      <c r="DD26" s="10">
        <f>DC26*DA26</f>
        <v>1.0195619073961317</v>
      </c>
      <c r="DE26" s="22">
        <f>AX26*DD26</f>
        <v>7.8721438802228233E-3</v>
      </c>
      <c r="DF26" s="19">
        <f>DA26*BJ26</f>
        <v>4.8297579696642912E-4</v>
      </c>
      <c r="DG26" s="13" t="str">
        <f>""</f>
        <v/>
      </c>
      <c r="DH26" s="20">
        <f>V26*$CS$3</f>
        <v>48.490816109311503</v>
      </c>
      <c r="DI26" s="5">
        <f t="shared" si="24"/>
        <v>8.7485818548839578E-2</v>
      </c>
      <c r="DJ26" s="20">
        <f>CO26</f>
        <v>29.264113567038617</v>
      </c>
      <c r="DK26" s="77">
        <v>9.5120150109127461</v>
      </c>
      <c r="DL26" s="77">
        <f>BO26</f>
        <v>0</v>
      </c>
      <c r="DM26" s="10">
        <f>DK26*DH26</f>
        <v>461.2453707231806</v>
      </c>
      <c r="DN26" s="19">
        <f>BR26*DM26</f>
        <v>2.8050795903294796</v>
      </c>
      <c r="DO26" s="19">
        <f>DL26*DJ26</f>
        <v>0</v>
      </c>
      <c r="DP26" s="13" t="str">
        <f>""</f>
        <v/>
      </c>
      <c r="DQ26" s="10">
        <f>CW26*(1/25)+CX26*4-CY26</f>
        <v>1.4685458791672192</v>
      </c>
      <c r="DR26" s="10">
        <f>DN26*6+DM26*0.1+DJ26*1-DO26*2</f>
        <v>92.219128181333559</v>
      </c>
      <c r="DS26" s="10">
        <f>DD26*0.1+DE26*6-DF26*2</f>
        <v>0.14822310242701725</v>
      </c>
      <c r="DT26" s="33">
        <f t="shared" si="25"/>
        <v>93.835897162927793</v>
      </c>
      <c r="DZ26" t="str">
        <v>CAR</v>
      </c>
      <c r="EA26" t="str">
        <v>Carolina Panthers</v>
      </c>
      <c r="EB26" t="s">
        <v>350</v>
      </c>
      <c r="EC26" t="str">
        <v>Jalen Coker</v>
      </c>
      <c r="ED26" s="10">
        <v>93.835897162927793</v>
      </c>
      <c r="EE26">
        <v>0.16460204093393796</v>
      </c>
      <c r="EF26">
        <v>20.253442885786683</v>
      </c>
      <c r="EG26">
        <v>7.8721438802228233E-3</v>
      </c>
      <c r="EH26">
        <v>1.0195619073961317</v>
      </c>
      <c r="EI26">
        <v>2.8050795903294796</v>
      </c>
      <c r="EJ26">
        <v>461.2453707231806</v>
      </c>
      <c r="EK26">
        <v>0</v>
      </c>
      <c r="EL26">
        <v>4.8297579696642912E-4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0.10224438902743142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4.0626475486120418E-4</v>
      </c>
      <c r="R27" s="5">
        <f t="shared" si="1"/>
        <v>9.8035088820604341E-2</v>
      </c>
      <c r="S27" s="5"/>
      <c r="T27" s="5">
        <f t="shared" si="6"/>
        <v>2.2022760726170889E-5</v>
      </c>
      <c r="U27" s="5">
        <f t="shared" si="6"/>
        <v>3.2792839178269191E-4</v>
      </c>
      <c r="V27" s="5">
        <f t="shared" si="6"/>
        <v>9.3928692789076923E-2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6.5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6.4324503311258283</v>
      </c>
      <c r="BI27" s="13">
        <f t="shared" si="13"/>
        <v>3.3112582781456949E-3</v>
      </c>
      <c r="BJ27" s="13">
        <f t="shared" si="14"/>
        <v>6.6225165562913896E-4</v>
      </c>
      <c r="BK27" s="13">
        <f t="shared" si="15"/>
        <v>5.6850483229107433E-4</v>
      </c>
      <c r="BL27" s="55" cm="1">
        <f t="array" ref="BL27:BQ27">_xlfn.XLOOKUP(CR27,Receiving[Player Name],Receiving[[Rep Conv %]:[Yards per Target]],{0,0,0,0,0,0})</f>
        <v>0.64406779661016944</v>
      </c>
      <c r="BM27" s="13">
        <v>12.368421052631579</v>
      </c>
      <c r="BN27" s="13">
        <v>9.3220338983050849E-2</v>
      </c>
      <c r="BO27" s="13">
        <v>0</v>
      </c>
      <c r="BP27" s="13">
        <v>1.1702127659574468E-2</v>
      </c>
      <c r="BQ27" s="13">
        <v>7.9661016949152543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0.6407666438000903</v>
      </c>
      <c r="CG27" s="13">
        <f>IF($CE27=1,BT27,BZ27*BM27+(1-BZ27)*BT27)</f>
        <v>12.354389932828841</v>
      </c>
      <c r="CH27" s="13">
        <f>IF($CE27=1,BU27,CA27*BN27+(1-CA27)*BU27)</f>
        <v>8.8340555825120889E-2</v>
      </c>
      <c r="CI27" s="13">
        <f>IF($CE27=1,BV27,CB27*BO27+(1-CB27)*BV27)</f>
        <v>6.7851373182552493E-4</v>
      </c>
      <c r="CJ27" s="13">
        <f>IF($CE27=1,BW27,CC27*BP27+(1-CC27)*BW27)</f>
        <v>1.1126429505465036E-2</v>
      </c>
      <c r="CK27" s="13">
        <f>IF($CE27=1,BX27,CD27*BQ27+(1-CD27)*BX27)</f>
        <v>7.333142575504505</v>
      </c>
      <c r="CL27" s="56">
        <f>V27*$CS$3</f>
        <v>52.061911804373892</v>
      </c>
      <c r="CM27" s="10">
        <f t="shared" si="17"/>
        <v>33.359536496704962</v>
      </c>
      <c r="CN27" s="5">
        <f t="shared" si="18"/>
        <v>8.7057360761833791E-2</v>
      </c>
      <c r="CO27" s="19">
        <f t="shared" si="19"/>
        <v>29.234650781652963</v>
      </c>
      <c r="CP27" s="65"/>
      <c r="CR27" t="str">
        <v>David Moore</v>
      </c>
      <c r="CS27" s="10">
        <f>T27*$CS$3</f>
        <v>1.2206568542259872E-2</v>
      </c>
      <c r="CT27" s="18">
        <f>AO27</f>
        <v>0.58823529411764708</v>
      </c>
      <c r="CU27" s="20">
        <f t="shared" si="20"/>
        <v>7.1803344366234544E-3</v>
      </c>
      <c r="CV27" s="21">
        <f t="shared" si="21"/>
        <v>7.2352941176470598</v>
      </c>
      <c r="CW27" s="10">
        <f t="shared" si="22"/>
        <v>8.8318113570468496E-2</v>
      </c>
      <c r="CX27" s="10">
        <f>CS27*AC27</f>
        <v>1.8009691291858826E-3</v>
      </c>
      <c r="CY27" s="19">
        <f>AA27*CS27</f>
        <v>0</v>
      </c>
      <c r="CZ27" s="13" t="str">
        <f>""</f>
        <v/>
      </c>
      <c r="DA27" s="10">
        <f>$CS$4*U27</f>
        <v>0.14585869068386156</v>
      </c>
      <c r="DB27" s="5">
        <f t="shared" si="23"/>
        <v>3.2792839178269202E-4</v>
      </c>
      <c r="DC27" s="77">
        <f t="shared" si="5"/>
        <v>6.4324503311258283</v>
      </c>
      <c r="DD27" s="10">
        <f>DC27*DA27</f>
        <v>0.9382287831869851</v>
      </c>
      <c r="DE27" s="22">
        <f>AX27*DD27</f>
        <v>7.2441623409383498E-3</v>
      </c>
      <c r="DF27" s="19">
        <f>DA27*BJ27</f>
        <v>9.6595159393285794E-5</v>
      </c>
      <c r="DG27" s="13" t="str">
        <f>""</f>
        <v/>
      </c>
      <c r="DH27" s="20">
        <f>V27*$CS$3</f>
        <v>52.061911804373892</v>
      </c>
      <c r="DI27" s="5">
        <f t="shared" si="24"/>
        <v>9.3928692789076937E-2</v>
      </c>
      <c r="DJ27" s="20">
        <f>CO27</f>
        <v>29.234650781652963</v>
      </c>
      <c r="DK27" s="77">
        <v>7.333142575504505</v>
      </c>
      <c r="DL27" s="77">
        <f>BO27</f>
        <v>0</v>
      </c>
      <c r="DM27" s="10">
        <f>DK27*DH27</f>
        <v>381.77742201481476</v>
      </c>
      <c r="DN27" s="19">
        <f>BR27*DM27</f>
        <v>2.3217925263147601</v>
      </c>
      <c r="DO27" s="19">
        <f>DL27*DJ27</f>
        <v>0</v>
      </c>
      <c r="DP27" s="13" t="str">
        <f>""</f>
        <v/>
      </c>
      <c r="DQ27" s="10">
        <f>CW27*(1/25)+CX27*4-CY27</f>
        <v>1.073660105956227E-2</v>
      </c>
      <c r="DR27" s="10">
        <f>DN27*6+DM27*0.1+DJ27*1-DO27*2</f>
        <v>81.343148141023008</v>
      </c>
      <c r="DS27" s="10">
        <f>DD27*0.1+DE27*6-DF27*2</f>
        <v>0.13709466204554205</v>
      </c>
      <c r="DT27" s="33">
        <f t="shared" si="25"/>
        <v>81.490979404128112</v>
      </c>
      <c r="DZ27" t="str">
        <v>CAR</v>
      </c>
      <c r="EA27" t="str">
        <v>Carolina Panthers</v>
      </c>
      <c r="EB27" t="s">
        <v>350</v>
      </c>
      <c r="EC27" t="str">
        <v>David Moore</v>
      </c>
      <c r="ED27" s="10">
        <v>81.490979404128112</v>
      </c>
      <c r="EE27">
        <v>1.8009691291858826E-3</v>
      </c>
      <c r="EF27">
        <v>8.8318113570468496E-2</v>
      </c>
      <c r="EG27">
        <v>7.2441623409383498E-3</v>
      </c>
      <c r="EH27">
        <v>0.9382287831869851</v>
      </c>
      <c r="EI27">
        <v>2.3217925263147601</v>
      </c>
      <c r="EJ27">
        <v>381.77742201481476</v>
      </c>
      <c r="EK27">
        <v>0</v>
      </c>
      <c r="EL27">
        <v>9.6595159393285794E-5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6.401425340032156E-5</v>
      </c>
      <c r="U28" s="5">
        <f t="shared" si="6"/>
        <v>1.1649410388329755E-3</v>
      </c>
      <c r="V28" s="5">
        <f t="shared" si="6"/>
        <v>1.7886302209453187E-2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9.9138512469878588</v>
      </c>
      <c r="CM28" s="10">
        <f t="shared" si="17"/>
        <v>5.7122759293293441</v>
      </c>
      <c r="CN28" s="5">
        <f t="shared" si="18"/>
        <v>1.4907151554695124E-2</v>
      </c>
      <c r="CO28" s="19">
        <f t="shared" si="19"/>
        <v>5.0059566019114303</v>
      </c>
      <c r="CP28" s="65"/>
      <c r="CR28" t="str">
        <v>All Other</v>
      </c>
      <c r="CS28" s="10">
        <f>T28*$CS$3</f>
        <v>3.5481217887639409E-2</v>
      </c>
      <c r="CT28" s="18">
        <f>AO28</f>
        <v>0.375</v>
      </c>
      <c r="CU28" s="20">
        <f t="shared" si="20"/>
        <v>1.3305456707864777E-2</v>
      </c>
      <c r="CV28" s="21">
        <f t="shared" si="21"/>
        <v>9.75</v>
      </c>
      <c r="CW28" s="10">
        <f t="shared" si="22"/>
        <v>0.34594187440448426</v>
      </c>
      <c r="CX28" s="10">
        <f>CS28*AC28</f>
        <v>5.234933786700896E-3</v>
      </c>
      <c r="CY28" s="19">
        <f>AA28*CS28</f>
        <v>0</v>
      </c>
      <c r="CZ28" s="13" t="str">
        <f>""</f>
        <v/>
      </c>
      <c r="DA28" s="10">
        <f>$CS$4*U28</f>
        <v>0.51815206888421528</v>
      </c>
      <c r="DB28" s="5">
        <f t="shared" si="23"/>
        <v>1.1649410388329757E-3</v>
      </c>
      <c r="DC28" s="77">
        <f t="shared" si="5"/>
        <v>6.1091954022988508</v>
      </c>
      <c r="DD28" s="10">
        <f>DC28*DA28</f>
        <v>3.1654922369190852</v>
      </c>
      <c r="DE28" s="22">
        <f>AX28*DD28</f>
        <v>2.4441095886366358E-2</v>
      </c>
      <c r="DF28" s="19">
        <f>DA28*BJ28</f>
        <v>2.977885453357559E-3</v>
      </c>
      <c r="DG28" s="13" t="str">
        <f>""</f>
        <v/>
      </c>
      <c r="DH28" s="20">
        <f>V28*$CS$3</f>
        <v>9.9138512469878588</v>
      </c>
      <c r="DI28" s="5">
        <f t="shared" si="24"/>
        <v>1.7886302209453191E-2</v>
      </c>
      <c r="DJ28" s="20">
        <f>CO28</f>
        <v>5.0059566019114303</v>
      </c>
      <c r="DK28" s="77">
        <v>1.7355343771272975</v>
      </c>
      <c r="DL28" s="77">
        <f>BO28</f>
        <v>0</v>
      </c>
      <c r="DM28" s="10">
        <f>DK28*DH28</f>
        <v>17.205829648873756</v>
      </c>
      <c r="DN28" s="19">
        <f>BR28*DM28</f>
        <v>0.10463784494372172</v>
      </c>
      <c r="DO28" s="19">
        <f>DL28*DJ28</f>
        <v>0</v>
      </c>
      <c r="DP28" s="13" t="str">
        <f>""</f>
        <v/>
      </c>
      <c r="DQ28" s="10">
        <f>CW28*(1/25)+CX28*4-CY28</f>
        <v>3.4777410122982952E-2</v>
      </c>
      <c r="DR28" s="10">
        <f>DN28*6+DM28*0.1+DJ28*1-DO28*2</f>
        <v>7.354366636461136</v>
      </c>
      <c r="DS28" s="10">
        <f>DD28*0.1+DE28*6-DF28*2</f>
        <v>0.45724002810339154</v>
      </c>
      <c r="DT28" s="33">
        <f t="shared" si="25"/>
        <v>7.84638407468751</v>
      </c>
      <c r="DZ28" t="str">
        <v>CAR</v>
      </c>
      <c r="EA28" t="str">
        <v>Carolina Panthers</v>
      </c>
      <c r="EB28" t="s">
        <v>350</v>
      </c>
      <c r="EC28" t="str">
        <v>All Other</v>
      </c>
      <c r="ED28" s="10">
        <v>7.84638407468751</v>
      </c>
      <c r="EE28">
        <v>5.234933786700896E-3</v>
      </c>
      <c r="EF28">
        <v>0.34594187440448426</v>
      </c>
      <c r="EG28">
        <v>2.4441095886366358E-2</v>
      </c>
      <c r="EH28">
        <v>3.1654922369190852</v>
      </c>
      <c r="EI28">
        <v>0.10463784494372172</v>
      </c>
      <c r="EJ28">
        <v>17.205829648873756</v>
      </c>
      <c r="EK28">
        <v>0</v>
      </c>
      <c r="EL28">
        <v>2.977885453357559E-3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CAR</v>
      </c>
      <c r="EA29" t="str">
        <v>Carolina Panthers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CAR</v>
      </c>
      <c r="EA30" t="str">
        <v>Carolina Panthers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0</v>
      </c>
      <c r="J31" s="5">
        <v>0.9</v>
      </c>
      <c r="K31" s="5">
        <v>0.9</v>
      </c>
      <c r="L31" s="5">
        <v>0.9</v>
      </c>
      <c r="M31" s="5"/>
      <c r="N31" s="10">
        <f t="shared" si="0"/>
        <v>1</v>
      </c>
      <c r="O31" s="10"/>
      <c r="P31" s="5">
        <f t="shared" si="1"/>
        <v>4.9735718934012262E-5</v>
      </c>
      <c r="Q31" s="5">
        <f t="shared" si="1"/>
        <v>2.7577574419386389E-3</v>
      </c>
      <c r="R31" s="5">
        <f t="shared" si="1"/>
        <v>0.14137060421754166</v>
      </c>
      <c r="S31" s="5"/>
      <c r="T31" s="5">
        <f t="shared" si="6"/>
        <v>5.8727361936455716E-5</v>
      </c>
      <c r="U31" s="5">
        <f t="shared" si="6"/>
        <v>2.2260039839553597E-3</v>
      </c>
      <c r="V31" s="5">
        <f t="shared" si="6"/>
        <v>0.13544901333495621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3.6666666666666665</v>
      </c>
      <c r="AU31" s="13">
        <v>0.33333333333333331</v>
      </c>
      <c r="AV31" s="13">
        <v>0</v>
      </c>
      <c r="AW31" s="13">
        <v>9.0909090909090912E-2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3.7360975609756095</v>
      </c>
      <c r="BI31" s="13">
        <f t="shared" si="13"/>
        <v>0.30926829268292683</v>
      </c>
      <c r="BJ31" s="13">
        <f t="shared" si="14"/>
        <v>9.7560975609756076E-4</v>
      </c>
      <c r="BK31" s="13">
        <f t="shared" si="15"/>
        <v>8.3943461460239982E-2</v>
      </c>
      <c r="BL31" s="55" cm="1">
        <f t="array" ref="BL31:BQ31">_xlfn.XLOOKUP(CR31,Receiving[Player Name],Receiving[[Rep Conv %]:[Yards per Target]],{0,0,0,0,0,0})</f>
        <v>0.64885496183206104</v>
      </c>
      <c r="BM31" s="13">
        <v>9.1999999999999993</v>
      </c>
      <c r="BN31" s="13">
        <v>6.8702290076335881E-2</v>
      </c>
      <c r="BO31" s="13">
        <v>1.1764705882352941E-2</v>
      </c>
      <c r="BP31" s="13">
        <v>1.1508951406649617E-2</v>
      </c>
      <c r="BQ31" s="13">
        <v>5.9694656488549622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0.65354271833702704</v>
      </c>
      <c r="CG31" s="13">
        <f>IF($CE31=1,BT31,BZ31*BM31+(1-BZ31)*BT31)</f>
        <v>9.3469524269500113</v>
      </c>
      <c r="CH31" s="13">
        <f>IF($CE31=1,BU31,CA31*BN31+(1-CA31)*BU31)</f>
        <v>6.6872383649347458E-2</v>
      </c>
      <c r="CI31" s="13">
        <f>IF($CE31=1,BV31,CB31*BO31+(1-CB31)*BV31)</f>
        <v>1.1276474849780531E-2</v>
      </c>
      <c r="CJ31" s="13">
        <f>IF($CE31=1,BW31,CC31*BP31+(1-CC31)*BW31)</f>
        <v>1.103705813323979E-2</v>
      </c>
      <c r="CK31" s="13">
        <f>IF($CE31=1,BX31,CD31*BQ31+(1-CD31)*BX31)</f>
        <v>5.5162524816994836</v>
      </c>
      <c r="CL31" s="56">
        <f>V31*$CS$3</f>
        <v>75.075404297056366</v>
      </c>
      <c r="CM31" s="10">
        <f t="shared" si="17"/>
        <v>49.064983804549541</v>
      </c>
      <c r="CN31" s="5">
        <f t="shared" si="18"/>
        <v>0.12804338562282211</v>
      </c>
      <c r="CO31" s="19">
        <f t="shared" si="19"/>
        <v>42.998129403720718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Tommy Tremble</v>
      </c>
      <c r="CS31" s="10">
        <f>T31*$CS$3</f>
        <v>3.2550849446026327E-2</v>
      </c>
      <c r="CT31" s="18">
        <f>AO31</f>
        <v>0.52631578947368418</v>
      </c>
      <c r="CU31" s="20">
        <f t="shared" si="20"/>
        <v>1.7132026024224381E-2</v>
      </c>
      <c r="CV31" s="21">
        <f t="shared" si="21"/>
        <v>7.1578947368421053</v>
      </c>
      <c r="CW31" s="10">
        <f t="shared" si="22"/>
        <v>0.23299555392945159</v>
      </c>
      <c r="CX31" s="10">
        <f>CS31*AC31</f>
        <v>1.4795840657284695E-3</v>
      </c>
      <c r="CY31" s="19">
        <f>AA31*CS31</f>
        <v>0</v>
      </c>
      <c r="CZ31" s="13" t="str">
        <f>""</f>
        <v/>
      </c>
      <c r="DA31" s="10">
        <f>$CS$4*U31</f>
        <v>0.9901003837811797</v>
      </c>
      <c r="DB31" s="5">
        <f t="shared" si="23"/>
        <v>2.2260039839553602E-3</v>
      </c>
      <c r="DC31" s="77">
        <f t="shared" si="5"/>
        <v>3.7360975609756095</v>
      </c>
      <c r="DD31" s="10">
        <f>DC31*DA31</f>
        <v>3.6991116289658805</v>
      </c>
      <c r="DE31" s="22">
        <f>AX31*DD31</f>
        <v>8.0644139778403082E-2</v>
      </c>
      <c r="DF31" s="19">
        <f>DA31*BJ31</f>
        <v>9.6595159393285802E-4</v>
      </c>
      <c r="DG31" s="13" t="str">
        <f>""</f>
        <v/>
      </c>
      <c r="DH31" s="20">
        <f>V31*$CS$3</f>
        <v>75.075404297056366</v>
      </c>
      <c r="DI31" s="5">
        <f t="shared" si="24"/>
        <v>0.13544901333495624</v>
      </c>
      <c r="DJ31" s="20">
        <f>CO31</f>
        <v>42.998129403720718</v>
      </c>
      <c r="DK31" s="77">
        <v>5.5162524816994836</v>
      </c>
      <c r="DL31" s="77">
        <f>BO31</f>
        <v>1.1764705882352941E-2</v>
      </c>
      <c r="DM31" s="10">
        <f>DK31*DH31</f>
        <v>414.13488526822925</v>
      </c>
      <c r="DN31" s="19">
        <f>BR31*DM31</f>
        <v>2.9984498985095724</v>
      </c>
      <c r="DO31" s="19">
        <f>DL31*DJ31</f>
        <v>0.50586034592612605</v>
      </c>
      <c r="DP31" s="13" t="str">
        <f>""</f>
        <v/>
      </c>
      <c r="DQ31" s="10">
        <f>CW31*(1/25)+CX31*4-CY31</f>
        <v>1.5238158420091942E-2</v>
      </c>
      <c r="DR31" s="10">
        <f>DN31*6+DM31*0.1+DJ31*1-DO31*2</f>
        <v>101.39059662974884</v>
      </c>
      <c r="DS31" s="10">
        <f>DD31*0.1+DE31*6-DF31*2</f>
        <v>0.85184409837914088</v>
      </c>
      <c r="DT31" s="33">
        <f t="shared" si="25"/>
        <v>102.25767888654808</v>
      </c>
      <c r="DZ31" t="str">
        <v>CAR</v>
      </c>
      <c r="EA31" t="str">
        <v>Carolina Panthers</v>
      </c>
      <c r="EB31" t="s">
        <v>351</v>
      </c>
      <c r="EC31" t="str">
        <v>Tommy Tremble</v>
      </c>
      <c r="ED31" s="10">
        <v>102.25767888654808</v>
      </c>
      <c r="EE31">
        <v>1.4795840657284695E-3</v>
      </c>
      <c r="EF31">
        <v>0.23299555392945159</v>
      </c>
      <c r="EG31">
        <v>8.0644139778403082E-2</v>
      </c>
      <c r="EH31">
        <v>3.6991116289658805</v>
      </c>
      <c r="EI31">
        <v>2.9984498985095724</v>
      </c>
      <c r="EJ31">
        <v>414.13488526822925</v>
      </c>
      <c r="EK31">
        <v>0</v>
      </c>
      <c r="EL31">
        <v>0.50682629752005892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2.9363680968227858E-5</v>
      </c>
      <c r="U32" s="5">
        <f t="shared" si="6"/>
        <v>4.0176657271389417E-4</v>
      </c>
      <c r="V32" s="5">
        <f t="shared" si="6"/>
        <v>4.9735184583929233E-2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0.76744186046511631</v>
      </c>
      <c r="BM32" s="13">
        <v>10.363636363636363</v>
      </c>
      <c r="BN32" s="13">
        <v>2.3255813953488372E-2</v>
      </c>
      <c r="BO32" s="13">
        <v>0</v>
      </c>
      <c r="BP32" s="13">
        <v>2.9239766081871343E-3</v>
      </c>
      <c r="BQ32" s="13">
        <v>7.9534883720930232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0.76168829441402908</v>
      </c>
      <c r="CG32" s="13">
        <f>IF($CE32=1,BT32,BZ32*BM32+(1-BZ32)*BT32)</f>
        <v>10.329657516186682</v>
      </c>
      <c r="CH32" s="13">
        <f>IF($CE32=1,BU32,CA32*BN32+(1-CA32)*BU32)</f>
        <v>2.6123552164636903E-2</v>
      </c>
      <c r="CI32" s="13">
        <f>IF($CE32=1,BV32,CB32*BO32+(1-CB32)*BV32)</f>
        <v>6.1231066709635821E-4</v>
      </c>
      <c r="CJ32" s="13">
        <f>IF($CE32=1,BW32,CC32*BP32+(1-CC32)*BW32)</f>
        <v>3.3613886181503138E-3</v>
      </c>
      <c r="CK32" s="13">
        <f>IF($CE32=1,BX32,CD32*BQ32+(1-CD32)*BX32)</f>
        <v>7.2990032151930988</v>
      </c>
      <c r="CL32" s="56">
        <f>V32*$CS$3</f>
        <v>27.566750015325386</v>
      </c>
      <c r="CM32" s="10">
        <f t="shared" si="17"/>
        <v>20.997270801711103</v>
      </c>
      <c r="CN32" s="5">
        <f t="shared" si="18"/>
        <v>5.4795934571184382E-2</v>
      </c>
      <c r="CO32" s="19">
        <f t="shared" si="19"/>
        <v>18.400971467827627</v>
      </c>
      <c r="CP32" s="65"/>
      <c r="CR32" t="str">
        <v>Ja'Tavion Sanders</v>
      </c>
      <c r="CS32" s="10">
        <f>T32*$CS$3</f>
        <v>1.6275424723013163E-2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7.3979203286423474E-4</v>
      </c>
      <c r="CY32" s="19">
        <f>AA32*CS32</f>
        <v>0</v>
      </c>
      <c r="CZ32" s="13" t="str">
        <f>""</f>
        <v/>
      </c>
      <c r="DA32" s="10">
        <f>$CS$4*U32</f>
        <v>0.17870104487757876</v>
      </c>
      <c r="DB32" s="5">
        <f t="shared" si="23"/>
        <v>4.0176657271389423E-4</v>
      </c>
      <c r="DC32" s="77">
        <f t="shared" si="5"/>
        <v>2.0810810810810811</v>
      </c>
      <c r="DD32" s="10">
        <f>DC32*DA32</f>
        <v>0.37189136366415043</v>
      </c>
      <c r="DE32" s="22">
        <f>AX32*DD32</f>
        <v>8.1075842315407199E-3</v>
      </c>
      <c r="DF32" s="19">
        <f>DA32*BJ32</f>
        <v>4.8297579696642912E-3</v>
      </c>
      <c r="DG32" s="13" t="str">
        <f>""</f>
        <v/>
      </c>
      <c r="DH32" s="20">
        <f>V32*$CS$3</f>
        <v>27.566750015325386</v>
      </c>
      <c r="DI32" s="5">
        <f t="shared" si="24"/>
        <v>4.973518458392924E-2</v>
      </c>
      <c r="DJ32" s="20">
        <f>CO32</f>
        <v>18.400971467827627</v>
      </c>
      <c r="DK32" s="77">
        <v>7.2990032151930988</v>
      </c>
      <c r="DL32" s="77">
        <f>BO32</f>
        <v>0</v>
      </c>
      <c r="DM32" s="10">
        <f>DK32*DH32</f>
        <v>201.2097969942844</v>
      </c>
      <c r="DN32" s="19">
        <f>BR32*DM32</f>
        <v>1.4568139918613319</v>
      </c>
      <c r="DO32" s="19">
        <f>DL32*DJ32</f>
        <v>0</v>
      </c>
      <c r="DP32" s="13" t="str">
        <f>""</f>
        <v/>
      </c>
      <c r="DQ32" s="10">
        <f>CW32*(1/25)+CX32*4-CY32</f>
        <v>2.959168131456939E-3</v>
      </c>
      <c r="DR32" s="10">
        <f>DN32*6+DM32*0.1+DJ32*1-DO32*2</f>
        <v>47.262835118424064</v>
      </c>
      <c r="DS32" s="10">
        <f>DD32*0.1+DE32*6-DF32*2</f>
        <v>7.6175125816330777E-2</v>
      </c>
      <c r="DT32" s="33">
        <f t="shared" si="25"/>
        <v>47.341969412371846</v>
      </c>
      <c r="DZ32" t="str">
        <v>CAR</v>
      </c>
      <c r="EA32" t="str">
        <v>Carolina Panthers</v>
      </c>
      <c r="EB32" t="s">
        <v>351</v>
      </c>
      <c r="EC32" t="str">
        <v>Ja'Tavion Sanders</v>
      </c>
      <c r="ED32" s="10">
        <v>47.341969412371846</v>
      </c>
      <c r="EE32">
        <v>7.3979203286423474E-4</v>
      </c>
      <c r="EF32">
        <v>0</v>
      </c>
      <c r="EG32">
        <v>8.1075842315407199E-3</v>
      </c>
      <c r="EH32">
        <v>0.37189136366415043</v>
      </c>
      <c r="EI32">
        <v>1.4568139918613319</v>
      </c>
      <c r="EJ32">
        <v>201.2097969942844</v>
      </c>
      <c r="EK32">
        <v>0</v>
      </c>
      <c r="EL32">
        <v>4.8297579696642912E-3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1.2329715221908523E-4</v>
      </c>
      <c r="V33" s="5">
        <f t="shared" si="6"/>
        <v>2.1106649060259827E-2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1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11.698794790306131</v>
      </c>
      <c r="CM33" s="10">
        <f t="shared" si="17"/>
        <v>8.1312157446256865</v>
      </c>
      <c r="CN33" s="5">
        <f t="shared" si="18"/>
        <v>2.1219784710800806E-2</v>
      </c>
      <c r="CO33" s="19">
        <f t="shared" si="19"/>
        <v>7.1257960298066489</v>
      </c>
      <c r="CP33" s="65"/>
      <c r="CR33" t="str">
        <v>Jordan Matthews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5.4841122752317117E-2</v>
      </c>
      <c r="DB33" s="5">
        <f t="shared" si="23"/>
        <v>1.2329715221908526E-4</v>
      </c>
      <c r="DC33" s="77">
        <f t="shared" si="5"/>
        <v>4.7272727272727275</v>
      </c>
      <c r="DD33" s="10">
        <f>DC33*DA33</f>
        <v>0.25924894392004455</v>
      </c>
      <c r="DE33" s="22">
        <f>AX33*DD33</f>
        <v>5.651872711053104E-3</v>
      </c>
      <c r="DF33" s="19">
        <f>DA33*BJ33</f>
        <v>0</v>
      </c>
      <c r="DG33" s="13" t="str">
        <f>""</f>
        <v/>
      </c>
      <c r="DH33" s="20">
        <f>V33*$CS$3</f>
        <v>11.698794790306131</v>
      </c>
      <c r="DI33" s="5">
        <f t="shared" si="24"/>
        <v>2.110664906025983E-2</v>
      </c>
      <c r="DJ33" s="20">
        <f>CO33</f>
        <v>7.1257960298066489</v>
      </c>
      <c r="DK33" s="77">
        <v>1.4387510008006406</v>
      </c>
      <c r="DL33" s="77">
        <f>BO33</f>
        <v>0</v>
      </c>
      <c r="DM33" s="10">
        <f>DK33*DH33</f>
        <v>16.831652712714266</v>
      </c>
      <c r="DN33" s="19">
        <f>BR33*DM33</f>
        <v>0.12186577166880905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9.5401559310909292</v>
      </c>
      <c r="DS33" s="10">
        <f>DD33*0.1+DE33*6-DF33*2</f>
        <v>5.9836130658323078E-2</v>
      </c>
      <c r="DT33" s="33">
        <f t="shared" si="25"/>
        <v>9.5999920617492531</v>
      </c>
      <c r="DZ33" t="str">
        <v>CAR</v>
      </c>
      <c r="EA33" t="str">
        <v>Carolina Panthers</v>
      </c>
      <c r="EB33" t="s">
        <v>351</v>
      </c>
      <c r="EC33" t="str">
        <v>Jordan Matthews</v>
      </c>
      <c r="ED33" s="10">
        <v>9.5999920617492531</v>
      </c>
      <c r="EE33">
        <v>0</v>
      </c>
      <c r="EF33">
        <v>0</v>
      </c>
      <c r="EG33">
        <v>5.651872711053104E-3</v>
      </c>
      <c r="EH33">
        <v>0.25924894392004455</v>
      </c>
      <c r="EI33">
        <v>0.12186577166880905</v>
      </c>
      <c r="EJ33">
        <v>16.831652712714266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4.9639113231060287E-5</v>
      </c>
      <c r="V34" s="5">
        <f t="shared" si="6"/>
        <v>8.149134186818922E-3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0.5</v>
      </c>
      <c r="BM34" s="13">
        <v>15</v>
      </c>
      <c r="BN34" s="13">
        <v>0.125</v>
      </c>
      <c r="BO34" s="13">
        <v>0</v>
      </c>
      <c r="BP34" s="13">
        <v>1.6666666666666666E-2</v>
      </c>
      <c r="BQ34" s="13">
        <v>7.5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4.5168253993364686</v>
      </c>
      <c r="CM34" s="10">
        <f t="shared" si="17"/>
        <v>3.0368443110432426</v>
      </c>
      <c r="CN34" s="5">
        <f t="shared" si="18"/>
        <v>7.9251595953717131E-3</v>
      </c>
      <c r="CO34" s="19">
        <f t="shared" si="19"/>
        <v>2.6613404212126244</v>
      </c>
      <c r="CP34" s="65"/>
      <c r="CR34" t="str">
        <v>Dominique Dafney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2.2078893575608188E-2</v>
      </c>
      <c r="DB34" s="5">
        <f t="shared" si="23"/>
        <v>4.9639113231060294E-5</v>
      </c>
      <c r="DC34" s="77">
        <f t="shared" si="5"/>
        <v>8.6666666666666679</v>
      </c>
      <c r="DD34" s="10">
        <f>DC34*DA34</f>
        <v>0.19135041098860434</v>
      </c>
      <c r="DE34" s="22">
        <f>AX34*DD34</f>
        <v>4.1716203343487197E-3</v>
      </c>
      <c r="DF34" s="19">
        <f>DA34*BJ34</f>
        <v>0</v>
      </c>
      <c r="DG34" s="13" t="str">
        <f>""</f>
        <v/>
      </c>
      <c r="DH34" s="20">
        <f>V34*$CS$3</f>
        <v>4.5168253993364686</v>
      </c>
      <c r="DI34" s="5">
        <f t="shared" si="24"/>
        <v>8.1491341868189238E-3</v>
      </c>
      <c r="DJ34" s="20">
        <f>CO34</f>
        <v>2.6613404212126244</v>
      </c>
      <c r="DK34" s="77">
        <v>1.4873417721518989</v>
      </c>
      <c r="DL34" s="77">
        <f>BO34</f>
        <v>0</v>
      </c>
      <c r="DM34" s="10">
        <f>DK34*DH34</f>
        <v>6.7180630939498114</v>
      </c>
      <c r="DN34" s="19">
        <f>BR34*DM34</f>
        <v>4.864061521691871E-2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3.6249904219091178</v>
      </c>
      <c r="DS34" s="10">
        <f>DD34*0.1+DE34*6-DF34*2</f>
        <v>4.4164763104952751E-2</v>
      </c>
      <c r="DT34" s="33">
        <f t="shared" si="25"/>
        <v>3.6691551850140707</v>
      </c>
      <c r="DZ34" t="str">
        <v>CAR</v>
      </c>
      <c r="EA34" t="str">
        <v>Carolina Panthers</v>
      </c>
      <c r="EB34" t="s">
        <v>351</v>
      </c>
      <c r="EC34" t="str">
        <v>Dominique Dafney</v>
      </c>
      <c r="ED34" s="10">
        <v>3.6691551850140707</v>
      </c>
      <c r="EE34">
        <v>0</v>
      </c>
      <c r="EF34">
        <v>0</v>
      </c>
      <c r="EG34">
        <v>4.1716203343487197E-3</v>
      </c>
      <c r="EH34">
        <v>0.19135041098860434</v>
      </c>
      <c r="EI34">
        <v>4.864061521691871E-2</v>
      </c>
      <c r="EJ34">
        <v>6.7180630939498114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7.8303149248607612E-5</v>
      </c>
      <c r="U35" s="5">
        <f t="shared" si="6"/>
        <v>2.2417664039833679E-4</v>
      </c>
      <c r="V35" s="5">
        <f t="shared" si="6"/>
        <v>4.756924245634518E-3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2.636623199818577</v>
      </c>
      <c r="CM35" s="10">
        <f t="shared" si="17"/>
        <v>1.6600960887746596</v>
      </c>
      <c r="CN35" s="5">
        <f t="shared" si="18"/>
        <v>4.3323019225413968E-3</v>
      </c>
      <c r="CO35" s="19">
        <f t="shared" si="19"/>
        <v>1.4548262510814212</v>
      </c>
      <c r="CP35" s="65"/>
      <c r="CR35" t="str">
        <v>All Other</v>
      </c>
      <c r="CS35" s="10">
        <f>T35*$CS$3</f>
        <v>4.3401132594701769E-2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1.9727787543046258E-3</v>
      </c>
      <c r="CY35" s="19">
        <f>AA35*CS35</f>
        <v>0</v>
      </c>
      <c r="CZ35" s="13" t="str">
        <f>""</f>
        <v/>
      </c>
      <c r="DA35" s="10">
        <f>$CS$4*U35</f>
        <v>9.9711132276940215E-2</v>
      </c>
      <c r="DB35" s="5">
        <f t="shared" si="23"/>
        <v>2.2417664039833685E-4</v>
      </c>
      <c r="DC35" s="77">
        <f t="shared" si="5"/>
        <v>1.5</v>
      </c>
      <c r="DD35" s="10">
        <f>DC35*DA35</f>
        <v>0.14956669841541032</v>
      </c>
      <c r="DE35" s="22">
        <f>AX35*DD35</f>
        <v>3.2606957948383289E-3</v>
      </c>
      <c r="DF35" s="19">
        <f>DA35*BJ35</f>
        <v>0</v>
      </c>
      <c r="DG35" s="13" t="str">
        <f>""</f>
        <v/>
      </c>
      <c r="DH35" s="20">
        <f>V35*$CS$3</f>
        <v>2.636623199818577</v>
      </c>
      <c r="DI35" s="5">
        <f t="shared" si="24"/>
        <v>4.7569242456345188E-3</v>
      </c>
      <c r="DJ35" s="20">
        <f>CO35</f>
        <v>1.4548262510814212</v>
      </c>
      <c r="DK35" s="77">
        <v>1.588235294117647</v>
      </c>
      <c r="DL35" s="77">
        <f>BO35</f>
        <v>0</v>
      </c>
      <c r="DM35" s="10">
        <f>DK35*DH35</f>
        <v>4.1875780232412687</v>
      </c>
      <c r="DN35" s="19">
        <f>BR35*DM35</f>
        <v>3.0319210830684302E-2</v>
      </c>
      <c r="DO35" s="19">
        <f>DL35*DJ35</f>
        <v>0</v>
      </c>
      <c r="DP35" s="13" t="str">
        <f>""</f>
        <v/>
      </c>
      <c r="DQ35" s="10">
        <f>CW35*(1/25)+CX35*4-CY35</f>
        <v>7.8911150172185033E-3</v>
      </c>
      <c r="DR35" s="10">
        <f>DN35*6+DM35*0.1+DJ35*1-DO35*2</f>
        <v>2.0554993183896539</v>
      </c>
      <c r="DS35" s="10">
        <f>DD35*0.1+DE35*6-DF35*2</f>
        <v>3.4520844610571005E-2</v>
      </c>
      <c r="DT35" s="33">
        <f t="shared" si="25"/>
        <v>2.0979112780174431</v>
      </c>
      <c r="DZ35" t="str">
        <v>CAR</v>
      </c>
      <c r="EA35" t="str">
        <v>Carolina Panthers</v>
      </c>
      <c r="EB35" t="s">
        <v>351</v>
      </c>
      <c r="EC35" t="str">
        <v>All Other</v>
      </c>
      <c r="ED35" s="10">
        <v>2.0979112780174431</v>
      </c>
      <c r="EE35">
        <v>1.9727787543046258E-3</v>
      </c>
      <c r="EF35">
        <v>0</v>
      </c>
      <c r="EG35">
        <v>3.2606957948383289E-3</v>
      </c>
      <c r="EH35">
        <v>0.14956669841541032</v>
      </c>
      <c r="EI35">
        <v>3.0319210830684302E-2</v>
      </c>
      <c r="EJ35">
        <v>4.1875780232412687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4" priority="1">
      <formula>$CR10=""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38015-DFEE-45C5-9489-7B3E6BBC47E7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72</v>
      </c>
      <c r="CV1" s="115" t="e" vm="55">
        <f>_xlfn.IMAGE(_xlfn.XLOOKUP(CS1,Teams[team_abbr],Teams[team_logo_wikipedia]))</f>
        <v>#VALUE!</v>
      </c>
      <c r="CW1" s="115"/>
      <c r="CX1" s="115"/>
      <c r="CY1" s="116" t="e" vm="56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Buffalo Bills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591.8117647058823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465.83529411764698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25.317647058823528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0.65265512575433116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0.98248553952657436</v>
      </c>
      <c r="G10" s="5">
        <v>0.28158161391898695</v>
      </c>
      <c r="H10" s="5">
        <v>4.1152263374485601E-4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0.98186126255024564</v>
      </c>
      <c r="Q10" s="5">
        <f t="shared" si="1"/>
        <v>0.27336377672280665</v>
      </c>
      <c r="R10" s="5">
        <f t="shared" si="1"/>
        <v>4.1410448913961975E-4</v>
      </c>
      <c r="S10" s="5"/>
      <c r="T10" s="5">
        <f>P10/SUM(P$10:P$35)</f>
        <v>0.96625851484785885</v>
      </c>
      <c r="U10" s="5">
        <f>Q10/SUM(Q$10:Q$35)</f>
        <v>0.22588126202272227</v>
      </c>
      <c r="V10" s="5">
        <f>R10/SUM(R$10:R$35)</f>
        <v>3.5303825222990392E-4</v>
      </c>
      <c r="X10" s="5" cm="1">
        <f t="array" ref="X10:AB10">_xlfn.XLOOKUP(CR10,passingRates[Player Name],passingRates[[Comp. %]:[Yds per Att]],{0,0,0,0,0})</f>
        <v>0.65440049064704076</v>
      </c>
      <c r="Y10" s="13">
        <v>11.417994376757264</v>
      </c>
      <c r="Z10" s="13">
        <v>8.9034676663542645E-2</v>
      </c>
      <c r="AA10" s="13">
        <v>2.0545844832873351E-2</v>
      </c>
      <c r="AB10" s="13">
        <v>7.4719411223551058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0.65441662467441974</v>
      </c>
      <c r="AP10" s="52">
        <f>IF($AN10,AE10,Y10*AJ10+(1-AJ10)*AE10)</f>
        <v>11.400027673759551</v>
      </c>
      <c r="AQ10" s="52">
        <f>IF($AN10,AF10,Z10*AK10+(1-AK10)*AF10)</f>
        <v>8.8143352810694742E-2</v>
      </c>
      <c r="AR10" s="52">
        <f>IF($AN10,AG10,AA10*AL10+(1-AL10)*AG10)</f>
        <v>2.0582757352359773E-2</v>
      </c>
      <c r="AS10" s="52">
        <f>IF($AN10,AH10,AB10*AM10+(1-AM10)*AH10)</f>
        <v>7.4603621238264184</v>
      </c>
      <c r="AT10" s="56" cm="1">
        <f t="array" ref="AT10:AW10">_xlfn.XLOOKUP(CR10,rushingRates[player_display_name],rushingRates[[Yards per Carry]:[TD per Yard]],{0,0,0,0})</f>
        <v>5.3870481927710845</v>
      </c>
      <c r="AU10" s="13">
        <v>8.2831325301204822E-2</v>
      </c>
      <c r="AV10" s="13">
        <v>1.5060240963855422E-2</v>
      </c>
      <c r="AW10" s="13">
        <v>1.5376013419066257E-2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5.3470967470985613</v>
      </c>
      <c r="BI10" s="13">
        <f>IF($BG10=1,AZ10,AU10*BD10+(1-BD10)*AZ10)</f>
        <v>8.1174266724921257E-2</v>
      </c>
      <c r="BJ10" s="13">
        <f>IF($BG10=1,BA10,AV10*BE10+(1-BE10)*BA10)</f>
        <v>1.5087582369874264E-2</v>
      </c>
      <c r="BK10" s="13">
        <f>IF($BG10=1,BB10,AW10*BF10+(1-BF10)*BB10)</f>
        <v>1.5148733508493134E-2</v>
      </c>
      <c r="BL10" s="55" cm="1">
        <f t="array" ref="BL10:BQ10">_xlfn.XLOOKUP(CR10,Receiving[Player Name],Receiving[[Rep Conv %]:[Yards per Target]],{0,0,0,0,0,0})</f>
        <v>1</v>
      </c>
      <c r="BM10" s="13">
        <v>12</v>
      </c>
      <c r="BN10" s="13">
        <v>1</v>
      </c>
      <c r="BO10" s="13">
        <v>0</v>
      </c>
      <c r="BP10" s="13">
        <v>8.3333333333333329E-2</v>
      </c>
      <c r="BQ10" s="13">
        <v>12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11.61</v>
      </c>
      <c r="CH10" s="13">
        <f>IF($CE10=1,BU10,CA10*BN10+(1-CA10)*BU10)</f>
        <v>0.95641025641025634</v>
      </c>
      <c r="CI10" s="13">
        <f>IF($CE10=1,BV10,CB10*BO10+(1-CB10)*BV10)</f>
        <v>0</v>
      </c>
      <c r="CJ10" s="13">
        <f>IF($CE10=1,BW10,CC10*BP10+(1-CC10)*BW10)</f>
        <v>8.1150793650793654E-2</v>
      </c>
      <c r="CK10" s="13">
        <f>IF($CE10=1,BX10,CD10*BQ10+(1-CD10)*BX10)</f>
        <v>11.464999999999998</v>
      </c>
      <c r="CL10" s="56">
        <f>V10*$CS$3</f>
        <v>0.20893219106085983</v>
      </c>
      <c r="CM10" s="10">
        <f>CL10*CF10</f>
        <v>0.2065214350101576</v>
      </c>
      <c r="CN10" s="5">
        <f>CM10/SUM($CM$10:$CM$35)</f>
        <v>5.0714283579284545E-4</v>
      </c>
      <c r="CO10" s="19">
        <f>CN10*(SUM($CU$10:$CU$35))</f>
        <v>0.19588340391006345</v>
      </c>
      <c r="CP10" s="65"/>
      <c r="CR10" t="str" cm="1">
        <f t="array" ref="CR10:CR14">_xlfn.VSTACK(_xlfn.MAP(_xlfn.TAKE(_xlfn.TEXTSPLIT(_xlfn.TEXTAFTER(_xlfn.XLOOKUP($CS$2,DepthChart[Column1],DepthChart[Column2]),"QB: "),,", "),4),_xlfn.LAMBDA(_xlpm.x,IFERROR(_xlfn.TEXTBEFORE(_xlpm.x," ("),_xlpm.x))),"All Other")</f>
        <v>Josh Allen</v>
      </c>
      <c r="CS10" s="10">
        <f>T10*$CS$3</f>
        <v>571.84315683419629</v>
      </c>
      <c r="CT10" s="18">
        <f>AO10</f>
        <v>0.65441662467441974</v>
      </c>
      <c r="CU10" s="20">
        <f>CT10*CS10</f>
        <v>374.22366853859955</v>
      </c>
      <c r="CV10" s="21">
        <f>AS10</f>
        <v>7.4603621238264184</v>
      </c>
      <c r="CW10" s="10">
        <f>CV10*CS10</f>
        <v>4266.1570280151682</v>
      </c>
      <c r="CX10" s="22">
        <f>CS10*AC10</f>
        <v>25.214932782194623</v>
      </c>
      <c r="CY10" s="19">
        <f>AA10*CS10</f>
        <v>11.749000769055858</v>
      </c>
      <c r="CZ10" s="13" t="str">
        <f>""</f>
        <v/>
      </c>
      <c r="DA10" s="10">
        <f>$CS$4*U10</f>
        <v>105.2234641300201</v>
      </c>
      <c r="DB10" s="5">
        <f>DA10/SUM($DA$10:$DA$35)</f>
        <v>0.2258812620227223</v>
      </c>
      <c r="DC10" s="77">
        <f t="shared" ref="DC10:DC35" si="5">BH10</f>
        <v>5.3470967470985613</v>
      </c>
      <c r="DD10" s="10">
        <f>DC10*DA10</f>
        <v>562.6400427680727</v>
      </c>
      <c r="DE10" s="22">
        <f>AX10*DD10</f>
        <v>6.1431186928708312</v>
      </c>
      <c r="DF10" s="19">
        <f>DA10*BJ10</f>
        <v>1.5875676823051883</v>
      </c>
      <c r="DG10" s="13" t="str">
        <f>""</f>
        <v/>
      </c>
      <c r="DH10" s="20">
        <f>V10*$CS$3</f>
        <v>0.20893219106085983</v>
      </c>
      <c r="DI10" s="5">
        <f>DH10/SUM($DH$10:$DH$35)</f>
        <v>3.5303825222990403E-4</v>
      </c>
      <c r="DJ10" s="20">
        <f>CO10</f>
        <v>0.19588340391006345</v>
      </c>
      <c r="DK10" s="77" cm="1">
        <f t="array" ref="DK10:DK35">CK10:CK35</f>
        <v>11.464999999999998</v>
      </c>
      <c r="DL10" s="77">
        <f>CI10</f>
        <v>0</v>
      </c>
      <c r="DM10" s="10">
        <f>DK10*DH10</f>
        <v>2.3954075705127575</v>
      </c>
      <c r="DN10" s="19">
        <f>BR10*DM10</f>
        <v>7.0223674705585729E-2</v>
      </c>
      <c r="DO10" s="19">
        <f>DL10*DJ10</f>
        <v>0</v>
      </c>
      <c r="DP10" s="13" t="str">
        <f>""</f>
        <v/>
      </c>
      <c r="DQ10" s="10">
        <f>CW10*(1/25)+CX10*4-CY10</f>
        <v>259.75701148032937</v>
      </c>
      <c r="DR10" s="10">
        <f>DN10*6+DM10*0.1+DJ10*1-DO10*2</f>
        <v>0.85676620919485358</v>
      </c>
      <c r="DS10" s="10">
        <f>DD10*0.1+DE10*6-DF10*2</f>
        <v>89.947581069421886</v>
      </c>
      <c r="DT10" s="33">
        <f>SUM(DQ10:DS10)</f>
        <v>350.56135875894608</v>
      </c>
      <c r="DZ10" t="str" cm="1">
        <f t="array" ref="DZ10:DZ35">_xlfn.EXPAND(CS1,ROWS($CS$10:$CS$35),,CS1)</f>
        <v>BUF</v>
      </c>
      <c r="EA10" t="str" cm="1">
        <f t="array" ref="EA10:EA35">_xlfn.EXPAND(CS2,ROWS($CS$10:$CS$35),,CS2)</f>
        <v>Buffalo Bills</v>
      </c>
      <c r="EB10" t="s">
        <v>348</v>
      </c>
      <c r="EC10" t="str" cm="1">
        <f t="array" ref="EC10:EC35">CR10:CR35</f>
        <v>Josh Allen</v>
      </c>
      <c r="ED10" s="10" cm="1">
        <f t="array" ref="ED10:ED35">DT10:DT35</f>
        <v>350.56135875894608</v>
      </c>
      <c r="EE10" s="22" cm="1">
        <f t="array" ref="EE10:EE35">CX10:CX35</f>
        <v>25.214932782194623</v>
      </c>
      <c r="EF10" s="10" cm="1">
        <f t="array" ref="EF10:EF35">CW10:CW35</f>
        <v>4266.1570280151682</v>
      </c>
      <c r="EG10" s="10" cm="1">
        <f t="array" ref="EG10:EG35">DE10:DE35</f>
        <v>6.1431186928708312</v>
      </c>
      <c r="EH10" s="10" cm="1">
        <f t="array" ref="EH10:EH35">DD10:DD35</f>
        <v>562.6400427680727</v>
      </c>
      <c r="EI10" s="19" cm="1">
        <f t="array" ref="EI10:EI35">DN10:DN35</f>
        <v>7.0223674705585729E-2</v>
      </c>
      <c r="EJ10" s="10" cm="1">
        <f t="array" ref="EJ10:EJ35">DM10:DM35</f>
        <v>2.3954075705127575</v>
      </c>
      <c r="EK10" s="19" cm="1">
        <f t="array" ref="EK10:EK35">CY10:CY35</f>
        <v>11.749000769055858</v>
      </c>
      <c r="EL10" s="19" cm="1">
        <f t="array" ref="EL10:EL35">DF10:DF35+DO10:DO35</f>
        <v>1.5875676823051883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0.40213815789473684</v>
      </c>
      <c r="G11" s="5">
        <v>6.7158980973879401E-2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2.3821381578947372E-2</v>
      </c>
      <c r="Q11" s="5">
        <f t="shared" si="1"/>
        <v>2.9155145871242523E-2</v>
      </c>
      <c r="R11" s="5">
        <f t="shared" si="1"/>
        <v>4.0480251615986561E-4</v>
      </c>
      <c r="S11" s="5"/>
      <c r="T11" s="5">
        <f t="shared" ref="T11:V35" si="6">P11/SUM(P$10:P$35)</f>
        <v>2.3442836237690893E-2</v>
      </c>
      <c r="U11" s="5">
        <f t="shared" si="6"/>
        <v>2.4090979510173659E-2</v>
      </c>
      <c r="V11" s="5">
        <f t="shared" si="6"/>
        <v>3.4510800184820627E-4</v>
      </c>
      <c r="X11" s="5" cm="1">
        <f t="array" ref="X11:AB11">_xlfn.XLOOKUP(CR11,passingRates[Player Name],passingRates[[Comp. %]:[Yds per Att]],{0,0,0,0,0})</f>
        <v>0.65996908809891808</v>
      </c>
      <c r="Y11" s="13">
        <v>10.210772833723654</v>
      </c>
      <c r="Z11" s="13">
        <v>6.323185011709602E-2</v>
      </c>
      <c r="AA11" s="13">
        <v>2.9366306027820709E-2</v>
      </c>
      <c r="AB11" s="13">
        <v>6.7387944358578054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0.62682642119125165</v>
      </c>
      <c r="AP11" s="52">
        <f>IF($AN11,AE11,Y11*AJ11+(1-AJ11)*AE11)</f>
        <v>10.450907728337235</v>
      </c>
      <c r="AQ11" s="52">
        <f>IF($AN11,AF11,Z11*AK11+(1-AK11)*AF11)</f>
        <v>5.4728747072599532E-2</v>
      </c>
      <c r="AR11" s="52">
        <f>IF($AN11,AG11,AA11*AL11+(1-AL11)*AG11)</f>
        <v>2.7170154707056245E-2</v>
      </c>
      <c r="AS11" s="52">
        <f>IF($AN11,AH11,AB11*AM11+(1-AM11)*AH11)</f>
        <v>6.5508246985351892</v>
      </c>
      <c r="AT11" s="56" cm="1">
        <f t="array" ref="AT11:AW11">_xlfn.XLOOKUP(CR11,rushingRates[player_display_name],rushingRates[[Yards per Carry]:[TD per Yard]],{0,0,0,0})</f>
        <v>2.9626168224299065</v>
      </c>
      <c r="AU11" s="13">
        <v>5.6074766355140186E-2</v>
      </c>
      <c r="AV11" s="13">
        <v>9.3457943925233638E-3</v>
      </c>
      <c r="AW11" s="13">
        <v>1.8927444794952682E-2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3.8115011682242987</v>
      </c>
      <c r="BI11" s="13">
        <f t="shared" ref="BI11:BI35" si="13">IF($BG11=1,AZ11,AU11*BD11+(1-BD11)*AZ11)</f>
        <v>4.9310747663551396E-2</v>
      </c>
      <c r="BJ11" s="13">
        <f t="shared" ref="BJ11:BJ35" si="14">IF($BG11=1,BA11,AV11*BE11+(1-BE11)*BA11)</f>
        <v>1.5562207943925233E-2</v>
      </c>
      <c r="BK11" s="13">
        <f t="shared" ref="BK11:BK35" si="15">IF($BG11=1,BB11,AW11*BF11+(1-BF11)*BB11)</f>
        <v>1.2950801468276743E-2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0.20423897558790785</v>
      </c>
      <c r="CM11" s="10">
        <f t="shared" ref="CM11:CM35" si="17">CL11*CF11</f>
        <v>0.13816165995652588</v>
      </c>
      <c r="CN11" s="5">
        <f t="shared" ref="CN11:CN35" si="18">CM11/SUM($CM$10:$CM$35)</f>
        <v>3.392756593268545E-4</v>
      </c>
      <c r="CO11" s="19">
        <f t="shared" ref="CO11:CO35" si="19">CN11*(SUM($CU$10:$CU$35))</f>
        <v>0.1310448779363648</v>
      </c>
      <c r="CP11" s="65"/>
      <c r="CR11" t="str">
        <v>Mitchell Trubisky</v>
      </c>
      <c r="CS11" s="10">
        <f>T11*$CS$3</f>
        <v>13.873746283538853</v>
      </c>
      <c r="CT11" s="18">
        <f>AO11</f>
        <v>0.62682642119125165</v>
      </c>
      <c r="CU11" s="20">
        <f t="shared" ref="CU11:CU35" si="20">CT11*CS11</f>
        <v>8.6964307314260871</v>
      </c>
      <c r="CV11" s="21">
        <f t="shared" ref="CV11:CV35" si="21">AS11</f>
        <v>6.5508246985351892</v>
      </c>
      <c r="CW11" s="10">
        <f t="shared" ref="CW11:CW35" si="22">CV11*CS11</f>
        <v>90.884479815417109</v>
      </c>
      <c r="CX11" s="10">
        <f>CS11*AC11</f>
        <v>0.61175092469994397</v>
      </c>
      <c r="CY11" s="19">
        <f>AA11*CS11</f>
        <v>0.40742067911474217</v>
      </c>
      <c r="CZ11" s="13" t="str">
        <f>""</f>
        <v/>
      </c>
      <c r="DA11" s="10">
        <f>$CS$4*U11</f>
        <v>11.222428525703954</v>
      </c>
      <c r="DB11" s="5">
        <f t="shared" ref="DB11:DB35" si="23">DA11/SUM($DA$10:$DA$35)</f>
        <v>2.4090979510173662E-2</v>
      </c>
      <c r="DC11" s="77">
        <f t="shared" si="5"/>
        <v>3.8115011682242987</v>
      </c>
      <c r="DD11" s="10">
        <f>DC11*DA11</f>
        <v>42.774299436034312</v>
      </c>
      <c r="DE11" s="22">
        <f>AX11*DD11</f>
        <v>0.46702612410448846</v>
      </c>
      <c r="DF11" s="19">
        <f>DA11*BJ11</f>
        <v>0.17464576635284321</v>
      </c>
      <c r="DG11" s="13" t="str">
        <f>""</f>
        <v/>
      </c>
      <c r="DH11" s="20">
        <f>V11*$CS$3</f>
        <v>0.20423897558790785</v>
      </c>
      <c r="DI11" s="5">
        <f t="shared" ref="DI11:DI35" si="24">DH11/SUM($DH$10:$DH$35)</f>
        <v>3.4510800184820632E-4</v>
      </c>
      <c r="DJ11" s="20">
        <f>CO11</f>
        <v>0.1310448779363648</v>
      </c>
      <c r="DK11" s="77">
        <v>1.4782608695652175</v>
      </c>
      <c r="DL11" s="77">
        <f>BO11</f>
        <v>0</v>
      </c>
      <c r="DM11" s="10">
        <f>DK11*DH11</f>
        <v>0.30191848565168988</v>
      </c>
      <c r="DN11" s="19">
        <f>BR11*DM11</f>
        <v>8.851030523990909E-3</v>
      </c>
      <c r="DO11" s="19">
        <f>DL11*DJ11</f>
        <v>0</v>
      </c>
      <c r="DP11" s="13" t="str">
        <f>""</f>
        <v/>
      </c>
      <c r="DQ11" s="10">
        <f>CW11*(1/25)+CX11*4-CY11</f>
        <v>5.6749622123017174</v>
      </c>
      <c r="DR11" s="10">
        <f>DN11*6+DM11*0.1+DJ11*1-DO11*2</f>
        <v>0.21434290964547925</v>
      </c>
      <c r="DS11" s="10">
        <f>DD11*0.1+DE11*6-DF11*2</f>
        <v>6.7302951555246757</v>
      </c>
      <c r="DT11" s="33">
        <f t="shared" ref="DT11:DT35" si="25">SUM(DQ11:DS11)</f>
        <v>12.619600277471871</v>
      </c>
      <c r="DZ11" t="str">
        <v>BUF</v>
      </c>
      <c r="EA11" t="str">
        <v>Buffalo Bills</v>
      </c>
      <c r="EB11" t="s">
        <v>348</v>
      </c>
      <c r="EC11" t="str">
        <v>Mitchell Trubisky</v>
      </c>
      <c r="ED11" s="10">
        <v>12.619600277471871</v>
      </c>
      <c r="EE11">
        <v>0.61175092469994397</v>
      </c>
      <c r="EF11">
        <v>90.884479815417109</v>
      </c>
      <c r="EG11">
        <v>0.46702612410448846</v>
      </c>
      <c r="EH11">
        <v>42.774299436034312</v>
      </c>
      <c r="EI11">
        <v>8.851030523990909E-3</v>
      </c>
      <c r="EJ11">
        <v>0.30191848565168988</v>
      </c>
      <c r="EK11">
        <v>0.40742067911474217</v>
      </c>
      <c r="EL11">
        <v>0.17464576635284321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3.2803633659951076E-3</v>
      </c>
      <c r="U12" s="5">
        <f t="shared" si="6"/>
        <v>1.0647151479213506E-2</v>
      </c>
      <c r="V12" s="5">
        <f t="shared" si="6"/>
        <v>2.1891034467094066E-5</v>
      </c>
      <c r="X12" s="5" cm="1">
        <f t="array" ref="X12:AB12">_xlfn.XLOOKUP(CR12,passingRates[Player Name],passingRates[[Comp. %]:[Yds per Att]],{0,0,0,0,0})</f>
        <v>0.61419753086419748</v>
      </c>
      <c r="Y12" s="13">
        <v>11.291457286432161</v>
      </c>
      <c r="Z12" s="13">
        <v>4.5226130653266333E-2</v>
      </c>
      <c r="AA12" s="13">
        <v>4.0123456790123455E-2</v>
      </c>
      <c r="AB12" s="13">
        <v>6.9351851851851851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0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-5.2631578947368418E-2</v>
      </c>
      <c r="AU12" s="13">
        <v>5.2631578947368418E-2</v>
      </c>
      <c r="AV12" s="13">
        <v>5.2631578947368418E-2</v>
      </c>
      <c r="AW12" s="13">
        <v>-1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0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1.2955371739208233E-2</v>
      </c>
      <c r="CM12" s="10">
        <f t="shared" si="17"/>
        <v>1.2955371739208233E-2</v>
      </c>
      <c r="CN12" s="5">
        <f t="shared" si="18"/>
        <v>3.1813762877685795E-5</v>
      </c>
      <c r="CO12" s="19">
        <f t="shared" si="19"/>
        <v>1.2288033516092558E-2</v>
      </c>
      <c r="CP12" s="65"/>
      <c r="CR12" t="str">
        <v>Mike White</v>
      </c>
      <c r="CS12" s="10">
        <f>T12*$CS$3</f>
        <v>1.9413576325060926</v>
      </c>
      <c r="CT12" s="18">
        <f>AO12</f>
        <v>0.60354446997046274</v>
      </c>
      <c r="CU12" s="20">
        <f t="shared" si="20"/>
        <v>1.1716956633340021</v>
      </c>
      <c r="CV12" s="21">
        <f t="shared" si="21"/>
        <v>6.2527075812274369</v>
      </c>
      <c r="CW12" s="10">
        <f t="shared" si="22"/>
        <v>12.138741586644594</v>
      </c>
      <c r="CX12" s="10">
        <f>CS12*AC12</f>
        <v>8.5602497161708327E-2</v>
      </c>
      <c r="CY12" s="19">
        <f>AA12*CS12</f>
        <v>7.7893979082034576E-2</v>
      </c>
      <c r="CZ12" s="13" t="str">
        <f>""</f>
        <v/>
      </c>
      <c r="DA12" s="10">
        <f>$CS$4*U12</f>
        <v>4.9598189408345634</v>
      </c>
      <c r="DB12" s="5">
        <f t="shared" si="23"/>
        <v>1.0647151479213506E-2</v>
      </c>
      <c r="DC12" s="77">
        <f t="shared" si="5"/>
        <v>3.9164785553047405</v>
      </c>
      <c r="DD12" s="10">
        <f>DC12*DA12</f>
        <v>19.42502451997284</v>
      </c>
      <c r="DE12" s="22">
        <f>AX12*DD12</f>
        <v>0.21208983038434187</v>
      </c>
      <c r="DF12" s="19">
        <f>DA12*BJ12</f>
        <v>5.5979897752083112E-2</v>
      </c>
      <c r="DG12" s="13" t="str">
        <f>""</f>
        <v/>
      </c>
      <c r="DH12" s="20">
        <f>V12*$CS$3</f>
        <v>1.2955371739208233E-2</v>
      </c>
      <c r="DI12" s="5">
        <f t="shared" si="24"/>
        <v>2.189103446709407E-5</v>
      </c>
      <c r="DJ12" s="20">
        <f>CO12</f>
        <v>1.2288033516092558E-2</v>
      </c>
      <c r="DK12" s="77">
        <v>1</v>
      </c>
      <c r="DL12" s="77">
        <f>BO12</f>
        <v>0</v>
      </c>
      <c r="DM12" s="10">
        <f>DK12*DH12</f>
        <v>1.2955371739208233E-2</v>
      </c>
      <c r="DN12" s="19">
        <f>BR12*DM12</f>
        <v>3.797991715077332E-4</v>
      </c>
      <c r="DO12" s="19">
        <f>DL12*DJ12</f>
        <v>0</v>
      </c>
      <c r="DP12" s="13" t="str">
        <f>""</f>
        <v/>
      </c>
      <c r="DQ12" s="10">
        <f>CW12*(1/25)+CX12*4-CY12</f>
        <v>0.75006567303058258</v>
      </c>
      <c r="DR12" s="10">
        <f>DN12*6+DM12*0.1+DJ12*1-DO12*2</f>
        <v>1.586236571905978E-2</v>
      </c>
      <c r="DS12" s="10">
        <f>DD12*0.1+DE12*6-DF12*2</f>
        <v>3.1030816387991691</v>
      </c>
      <c r="DT12" s="33">
        <f t="shared" si="25"/>
        <v>3.8690096775488114</v>
      </c>
      <c r="DZ12" t="str">
        <v>BUF</v>
      </c>
      <c r="EA12" t="str">
        <v>Buffalo Bills</v>
      </c>
      <c r="EB12" t="s">
        <v>348</v>
      </c>
      <c r="EC12" t="str">
        <v>Mike White</v>
      </c>
      <c r="ED12" s="10">
        <v>3.8690096775488114</v>
      </c>
      <c r="EE12">
        <v>8.5602497161708327E-2</v>
      </c>
      <c r="EF12">
        <v>12.138741586644594</v>
      </c>
      <c r="EG12">
        <v>0.21208983038434187</v>
      </c>
      <c r="EH12">
        <v>19.42502451997284</v>
      </c>
      <c r="EI12">
        <v>3.797991715077332E-4</v>
      </c>
      <c r="EJ12">
        <v>1.2955371739208233E-2</v>
      </c>
      <c r="EK12">
        <v>7.7893979082034576E-2</v>
      </c>
      <c r="EL12">
        <v>5.5979897752083112E-2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3.2803633659951076E-3</v>
      </c>
      <c r="U13" s="5">
        <f t="shared" si="6"/>
        <v>7.6081601615950031E-3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Shane Buechele</v>
      </c>
      <c r="CS13" s="10">
        <f>T13*$CS$3</f>
        <v>1.9413576325060926</v>
      </c>
      <c r="CT13" s="18">
        <f>AO13</f>
        <v>0.55531914893617018</v>
      </c>
      <c r="CU13" s="20">
        <f t="shared" si="20"/>
        <v>1.0780730682640216</v>
      </c>
      <c r="CV13" s="21">
        <f t="shared" si="21"/>
        <v>6.3808510638297875</v>
      </c>
      <c r="CW13" s="10">
        <f t="shared" si="22"/>
        <v>12.387513914650579</v>
      </c>
      <c r="CX13" s="10">
        <f>CS13*AC13</f>
        <v>8.5602497161708327E-2</v>
      </c>
      <c r="CY13" s="19">
        <f>AA13*CS13</f>
        <v>0</v>
      </c>
      <c r="CZ13" s="13" t="str">
        <f>""</f>
        <v/>
      </c>
      <c r="DA13" s="10">
        <f>$CS$4*U13</f>
        <v>3.5441495265707728</v>
      </c>
      <c r="DB13" s="5">
        <f t="shared" si="23"/>
        <v>7.608160161595004E-3</v>
      </c>
      <c r="DC13" s="77">
        <f t="shared" si="5"/>
        <v>3.6753246753246751</v>
      </c>
      <c r="DD13" s="10">
        <f>DC13*DA13</f>
        <v>13.025900208045826</v>
      </c>
      <c r="DE13" s="22">
        <f>AX13*DD13</f>
        <v>0.14222174921258043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0.83791054523285657</v>
      </c>
      <c r="DR13" s="10">
        <f>DN13*6+DM13*0.1+DJ13*1-DO13*2</f>
        <v>0</v>
      </c>
      <c r="DS13" s="10">
        <f>DD13*0.1+DE13*6-DF13*2</f>
        <v>2.155920516080065</v>
      </c>
      <c r="DT13" s="33">
        <f t="shared" si="25"/>
        <v>2.9938310613129215</v>
      </c>
      <c r="DZ13" t="str">
        <v>BUF</v>
      </c>
      <c r="EA13" t="str">
        <v>Buffalo Bills</v>
      </c>
      <c r="EB13" t="s">
        <v>348</v>
      </c>
      <c r="EC13" t="str">
        <v>Shane Buechele</v>
      </c>
      <c r="ED13" s="10">
        <v>2.9938310613129215</v>
      </c>
      <c r="EE13">
        <v>8.5602497161708327E-2</v>
      </c>
      <c r="EF13">
        <v>12.387513914650579</v>
      </c>
      <c r="EG13">
        <v>0.14222174921258043</v>
      </c>
      <c r="EH13">
        <v>13.025900208045826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3.2803633659951076E-3</v>
      </c>
      <c r="U14" s="5">
        <f t="shared" si="6"/>
        <v>1.244971662806455E-2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R14" t="str">
        <v>All Other</v>
      </c>
      <c r="CS14" s="10">
        <f>T14*$CS$3</f>
        <v>1.9413576325060926</v>
      </c>
      <c r="CT14" s="18">
        <f>AO14</f>
        <v>0.5</v>
      </c>
      <c r="CU14" s="20">
        <f t="shared" si="20"/>
        <v>0.97067881625304631</v>
      </c>
      <c r="CV14" s="21">
        <f t="shared" si="21"/>
        <v>6.384615384615385</v>
      </c>
      <c r="CW14" s="10">
        <f t="shared" si="22"/>
        <v>12.3948218075389</v>
      </c>
      <c r="CX14" s="10">
        <f>CS14*AC14</f>
        <v>8.5602497161708327E-2</v>
      </c>
      <c r="CY14" s="19">
        <f>AA14*CS14</f>
        <v>0</v>
      </c>
      <c r="CZ14" s="13" t="str">
        <f>""</f>
        <v/>
      </c>
      <c r="DA14" s="10">
        <f>$CS$4*U14</f>
        <v>5.7995174071158093</v>
      </c>
      <c r="DB14" s="5">
        <f t="shared" si="23"/>
        <v>1.244971662806455E-2</v>
      </c>
      <c r="DC14" s="77">
        <f t="shared" si="5"/>
        <v>4.7142857142857144</v>
      </c>
      <c r="DD14" s="10">
        <f>DC14*DA14</f>
        <v>27.340582062117388</v>
      </c>
      <c r="DE14" s="22">
        <f>AX14*DD14</f>
        <v>0.29851490824124655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0.83820286094838936</v>
      </c>
      <c r="DR14" s="10">
        <f>DN14*6+DM14*0.1+DJ14*1-DO14*2</f>
        <v>0</v>
      </c>
      <c r="DS14" s="10">
        <f>DD14*0.1+DE14*6-DF14*2</f>
        <v>4.5251476556592181</v>
      </c>
      <c r="DT14" s="33">
        <f t="shared" si="25"/>
        <v>5.363350516607607</v>
      </c>
      <c r="DZ14" t="str">
        <v>BUF</v>
      </c>
      <c r="EA14" t="str">
        <v>Buffalo Bills</v>
      </c>
      <c r="EB14" t="s">
        <v>348</v>
      </c>
      <c r="EC14" t="str">
        <v>All Other</v>
      </c>
      <c r="ED14" s="10">
        <v>5.363350516607607</v>
      </c>
      <c r="EE14">
        <v>8.5602497161708327E-2</v>
      </c>
      <c r="EF14">
        <v>12.3948218075389</v>
      </c>
      <c r="EG14">
        <v>0.29851490824124655</v>
      </c>
      <c r="EH14">
        <v>27.340582062117388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BUF</v>
      </c>
      <c r="EA15" t="str">
        <v>Buffalo Bills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BUF</v>
      </c>
      <c r="EA16" t="str">
        <v>Buffalo Bills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0.40536931869896398</v>
      </c>
      <c r="H17" s="5">
        <v>9.5400165511126178E-2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0.40994660808411842</v>
      </c>
      <c r="R17" s="5">
        <f t="shared" si="1"/>
        <v>9.5293169031417574E-2</v>
      </c>
      <c r="S17" s="5"/>
      <c r="T17" s="5">
        <f t="shared" si="6"/>
        <v>1.9578147644707561E-5</v>
      </c>
      <c r="U17" s="5">
        <f t="shared" si="6"/>
        <v>0.33874004195468616</v>
      </c>
      <c r="V17" s="5">
        <f t="shared" si="6"/>
        <v>8.1240688586106252E-2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4.854460093896714</v>
      </c>
      <c r="AU17" s="13">
        <v>3.7558685446009391E-2</v>
      </c>
      <c r="AV17" s="13">
        <v>3.1298904538341159E-3</v>
      </c>
      <c r="AW17" s="117">
        <v>7.7369439071566732E-3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4.8099879633238372</v>
      </c>
      <c r="BI17" s="13">
        <f t="shared" si="13"/>
        <v>3.7223022054080207E-2</v>
      </c>
      <c r="BJ17" s="13">
        <f t="shared" si="14"/>
        <v>3.2224357595957423E-3</v>
      </c>
      <c r="BK17" s="13">
        <f t="shared" si="15"/>
        <v>7.7388521806733487E-3</v>
      </c>
      <c r="BL17" s="55" cm="1">
        <f t="array" ref="BL17:BQ17">_xlfn.XLOOKUP(CR17,Receiving[Player Name],Receiving[[Rep Conv %]:[Yards per Target]],{0,0,0,0,0,0})</f>
        <v>0.79856115107913672</v>
      </c>
      <c r="BM17" s="13">
        <v>8.7657657657657655</v>
      </c>
      <c r="BN17" s="13">
        <v>5.0359712230215826E-2</v>
      </c>
      <c r="BO17" s="13">
        <v>9.0090090090090089E-3</v>
      </c>
      <c r="BP17" s="13">
        <v>7.1942446043165471E-3</v>
      </c>
      <c r="BQ17" s="13">
        <v>7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0.79663528902422565</v>
      </c>
      <c r="CG17" s="13">
        <f>IF($CE17=1,BT17,BZ17*BM17+(1-BZ17)*BT17)</f>
        <v>8.6253604331310303</v>
      </c>
      <c r="CH17" s="13">
        <f>IF($CE17=1,BU17,CA17*BN17+(1-CA17)*BU17)</f>
        <v>4.842080760671584E-2</v>
      </c>
      <c r="CI17" s="13">
        <f>IF($CE17=1,BV17,CB17*BO17+(1-CB17)*BV17)</f>
        <v>8.8027769287866223E-3</v>
      </c>
      <c r="CJ17" s="13">
        <f>IF($CE17=1,BW17,CC17*BP17+(1-CC17)*BW17)</f>
        <v>7.0146608250497193E-3</v>
      </c>
      <c r="CK17" s="13">
        <f>IF($CE17=1,BX17,CD17*BQ17+(1-CD17)*BX17)</f>
        <v>6.4283198707592888</v>
      </c>
      <c r="CL17" s="56">
        <f>V17*$CS$3</f>
        <v>48.079195278064574</v>
      </c>
      <c r="CM17" s="10">
        <f t="shared" si="17"/>
        <v>38.30158362639316</v>
      </c>
      <c r="CN17" s="5">
        <f t="shared" si="18"/>
        <v>9.4055000802655039E-2</v>
      </c>
      <c r="CO17" s="19">
        <f t="shared" si="19"/>
        <v>36.328648285418083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James Cook</v>
      </c>
      <c r="CS17" s="10">
        <f>T17*$CS$3</f>
        <v>1.1586578107286695E-2</v>
      </c>
      <c r="CT17" s="18">
        <f>AO17</f>
        <v>0.52941176470588236</v>
      </c>
      <c r="CU17" s="20">
        <f t="shared" si="20"/>
        <v>6.1340707626811918E-3</v>
      </c>
      <c r="CV17" s="21">
        <f t="shared" si="21"/>
        <v>4.1764705882352944</v>
      </c>
      <c r="CW17" s="10">
        <f t="shared" si="22"/>
        <v>4.8391002683373846E-2</v>
      </c>
      <c r="CX17" s="10">
        <f>CS17*AC17</f>
        <v>4.2133011299224348E-3</v>
      </c>
      <c r="CY17" s="19">
        <f>AA17*CS17</f>
        <v>0</v>
      </c>
      <c r="CZ17" s="13" t="str">
        <f>""</f>
        <v/>
      </c>
      <c r="DA17" s="10">
        <f>$CS$4*U17</f>
        <v>157.79706707338531</v>
      </c>
      <c r="DB17" s="5">
        <f t="shared" si="23"/>
        <v>0.33874004195468621</v>
      </c>
      <c r="DC17" s="77">
        <f t="shared" si="5"/>
        <v>4.8099879633238372</v>
      </c>
      <c r="DD17" s="10">
        <f>DC17*DA17</f>
        <v>759.00199327078747</v>
      </c>
      <c r="DE17" s="22">
        <f>AX17*DD17</f>
        <v>5.536748658632213</v>
      </c>
      <c r="DF17" s="19">
        <f>DA17*BJ17</f>
        <v>0.50849091169660465</v>
      </c>
      <c r="DG17" s="13" t="str">
        <f>""</f>
        <v/>
      </c>
      <c r="DH17" s="20">
        <f>V17*$CS$3</f>
        <v>48.079195278064574</v>
      </c>
      <c r="DI17" s="5">
        <f t="shared" si="24"/>
        <v>8.124068858610628E-2</v>
      </c>
      <c r="DJ17" s="20">
        <f>CO17</f>
        <v>36.328648285418083</v>
      </c>
      <c r="DK17" s="77">
        <v>6.4283198707592888</v>
      </c>
      <c r="DL17" s="77">
        <f>BO17</f>
        <v>9.0090090090090089E-3</v>
      </c>
      <c r="DM17" s="10">
        <f>DK17*DH17</f>
        <v>309.06844637609868</v>
      </c>
      <c r="DN17" s="19">
        <f>BR17*DM17</f>
        <v>1.6052427875384336</v>
      </c>
      <c r="DO17" s="19">
        <f>DL17*DJ17</f>
        <v>0.3272851196884512</v>
      </c>
      <c r="DP17" s="13" t="str">
        <f>""</f>
        <v/>
      </c>
      <c r="DQ17" s="10">
        <f>CW17*(1/25)+CX17*4-CY17</f>
        <v>1.8788844627024692E-2</v>
      </c>
      <c r="DR17" s="10">
        <f>DN17*6+DM17*0.1+DJ17*1-DO17*2</f>
        <v>76.212379408881645</v>
      </c>
      <c r="DS17" s="10">
        <f>DD17*0.1+DE17*6-DF17*2</f>
        <v>108.10370945547882</v>
      </c>
      <c r="DT17" s="33">
        <f t="shared" si="25"/>
        <v>184.33487770898751</v>
      </c>
      <c r="DZ17" t="str">
        <v>BUF</v>
      </c>
      <c r="EA17" t="str">
        <v>Buffalo Bills</v>
      </c>
      <c r="EB17" t="s">
        <v>349</v>
      </c>
      <c r="EC17" t="str">
        <v>James Cook</v>
      </c>
      <c r="ED17" s="10">
        <v>184.33487770898751</v>
      </c>
      <c r="EE17">
        <v>4.2133011299224348E-3</v>
      </c>
      <c r="EF17">
        <v>4.8391002683373846E-2</v>
      </c>
      <c r="EG17">
        <v>5.536748658632213</v>
      </c>
      <c r="EH17">
        <v>759.00199327078747</v>
      </c>
      <c r="EI17">
        <v>1.6052427875384336</v>
      </c>
      <c r="EJ17">
        <v>309.06844637609868</v>
      </c>
      <c r="EK17">
        <v>0</v>
      </c>
      <c r="EL17">
        <v>0.83577603138505585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0.21307506053268765</v>
      </c>
      <c r="H18" s="5">
        <v>3.3240997229916899E-2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0.21241441361057706</v>
      </c>
      <c r="R18" s="5">
        <f t="shared" si="1"/>
        <v>3.5553195285961271E-2</v>
      </c>
      <c r="S18" s="5"/>
      <c r="T18" s="5">
        <f t="shared" si="6"/>
        <v>2.4472684555884451E-6</v>
      </c>
      <c r="U18" s="5">
        <f t="shared" si="6"/>
        <v>0.17551863086390651</v>
      </c>
      <c r="V18" s="5">
        <f t="shared" si="6"/>
        <v>3.0310316005080322E-2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3.9833333333333334</v>
      </c>
      <c r="AU18" s="13">
        <v>3.3333333333333333E-2</v>
      </c>
      <c r="AV18" s="13">
        <v>0</v>
      </c>
      <c r="AW18" s="13">
        <v>8.368200836820083E-3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4.0099478759447482</v>
      </c>
      <c r="BI18" s="13">
        <f t="shared" si="13"/>
        <v>3.2997133176961166E-2</v>
      </c>
      <c r="BJ18" s="13">
        <f t="shared" si="14"/>
        <v>4.2350794891842571E-4</v>
      </c>
      <c r="BK18" s="13">
        <f t="shared" si="15"/>
        <v>8.2366750601864189E-3</v>
      </c>
      <c r="BL18" s="55" cm="1">
        <f t="array" ref="BL18:BQ18">_xlfn.XLOOKUP(CR18,Receiving[Player Name],Receiving[[Rep Conv %]:[Yards per Target]],{0,0,0,0,0,0})</f>
        <v>0.89473684210526316</v>
      </c>
      <c r="BM18" s="13">
        <v>11.117647058823529</v>
      </c>
      <c r="BN18" s="13">
        <v>0.15789473684210525</v>
      </c>
      <c r="BO18" s="13">
        <v>0</v>
      </c>
      <c r="BP18" s="13">
        <v>1.5873015873015872E-2</v>
      </c>
      <c r="BQ18" s="13">
        <v>9.9473684210526319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0.88316033446447983</v>
      </c>
      <c r="CG18" s="13">
        <f>IF($CE18=1,BT18,BZ18*BM18+(1-BZ18)*BT18)</f>
        <v>10.752136072172986</v>
      </c>
      <c r="CH18" s="13">
        <f>IF($CE18=1,BU18,CA18*BN18+(1-CA18)*BU18)</f>
        <v>0.14488655266484796</v>
      </c>
      <c r="CI18" s="13">
        <f>IF($CE18=1,BV18,CB18*BO18+(1-CB18)*BV18)</f>
        <v>4.598322964565863E-4</v>
      </c>
      <c r="CJ18" s="13">
        <f>IF($CE18=1,BW18,CC18*BP18+(1-CC18)*BW18)</f>
        <v>1.476416584249416E-2</v>
      </c>
      <c r="CK18" s="13">
        <f>IF($CE18=1,BX18,CD18*BQ18+(1-CD18)*BX18)</f>
        <v>9.0810059365346021</v>
      </c>
      <c r="CL18" s="56">
        <f>V18*$CS$3</f>
        <v>17.938001603759535</v>
      </c>
      <c r="CM18" s="10">
        <f t="shared" si="17"/>
        <v>15.842131496000647</v>
      </c>
      <c r="CN18" s="5">
        <f t="shared" si="18"/>
        <v>3.8902613142745998E-2</v>
      </c>
      <c r="CO18" s="19">
        <f t="shared" si="19"/>
        <v>15.026094712516418</v>
      </c>
      <c r="CP18" s="65"/>
      <c r="CR18" t="str">
        <v>Ray Davis</v>
      </c>
      <c r="CS18" s="10">
        <f>T18*$CS$3</f>
        <v>1.4483222634108369E-3</v>
      </c>
      <c r="CT18" s="18">
        <f>AO18</f>
        <v>0.66666666666666674</v>
      </c>
      <c r="CU18" s="20">
        <f t="shared" si="20"/>
        <v>9.6554817560722472E-4</v>
      </c>
      <c r="CV18" s="21">
        <f t="shared" si="21"/>
        <v>6.666666666666667</v>
      </c>
      <c r="CW18" s="10">
        <f t="shared" si="22"/>
        <v>9.655481756072247E-3</v>
      </c>
      <c r="CX18" s="10">
        <f>CS18*AC18</f>
        <v>5.2666264124030435E-4</v>
      </c>
      <c r="CY18" s="19">
        <f>AA18*CS18</f>
        <v>0</v>
      </c>
      <c r="CZ18" s="13" t="str">
        <f>""</f>
        <v/>
      </c>
      <c r="DA18" s="10">
        <f>$CS$4*U18</f>
        <v>81.7627730316146</v>
      </c>
      <c r="DB18" s="5">
        <f t="shared" si="23"/>
        <v>0.17551863086390654</v>
      </c>
      <c r="DC18" s="77">
        <f t="shared" si="5"/>
        <v>4.0099478759447482</v>
      </c>
      <c r="DD18" s="10">
        <f>DC18*DA18</f>
        <v>327.8644580494755</v>
      </c>
      <c r="DE18" s="22">
        <f>AX18*DD18</f>
        <v>2.3916974058208691</v>
      </c>
      <c r="DF18" s="19">
        <f>DA18*BJ18</f>
        <v>3.4627184304501873E-2</v>
      </c>
      <c r="DG18" s="13" t="str">
        <f>""</f>
        <v/>
      </c>
      <c r="DH18" s="20">
        <f>V18*$CS$3</f>
        <v>17.938001603759535</v>
      </c>
      <c r="DI18" s="5">
        <f t="shared" si="24"/>
        <v>3.0310316005080329E-2</v>
      </c>
      <c r="DJ18" s="20">
        <f>CO18</f>
        <v>15.026094712516418</v>
      </c>
      <c r="DK18" s="77">
        <v>9.0810059365346021</v>
      </c>
      <c r="DL18" s="77">
        <f>BO18</f>
        <v>0</v>
      </c>
      <c r="DM18" s="10">
        <f>DK18*DH18</f>
        <v>162.89509905330755</v>
      </c>
      <c r="DN18" s="19">
        <f>BR18*DM18</f>
        <v>0.8460461944487333</v>
      </c>
      <c r="DO18" s="19">
        <f>DL18*DJ18</f>
        <v>0</v>
      </c>
      <c r="DP18" s="13" t="str">
        <f>""</f>
        <v/>
      </c>
      <c r="DQ18" s="10">
        <f>CW18*(1/25)+CX18*4-CY18</f>
        <v>2.4928698352041073E-3</v>
      </c>
      <c r="DR18" s="10">
        <f>DN18*6+DM18*0.1+DJ18*1-DO18*2</f>
        <v>36.391881784539578</v>
      </c>
      <c r="DS18" s="10">
        <f>DD18*0.1+DE18*6-DF18*2</f>
        <v>47.067375871263771</v>
      </c>
      <c r="DT18" s="33">
        <f t="shared" si="25"/>
        <v>83.46175052563855</v>
      </c>
      <c r="DZ18" t="str">
        <v>BUF</v>
      </c>
      <c r="EA18" t="str">
        <v>Buffalo Bills</v>
      </c>
      <c r="EB18" t="s">
        <v>349</v>
      </c>
      <c r="EC18" t="str">
        <v>Ray Davis</v>
      </c>
      <c r="ED18" s="10">
        <v>83.46175052563855</v>
      </c>
      <c r="EE18">
        <v>5.2666264124030435E-4</v>
      </c>
      <c r="EF18">
        <v>9.655481756072247E-3</v>
      </c>
      <c r="EG18">
        <v>2.3916974058208691</v>
      </c>
      <c r="EH18">
        <v>327.8644580494755</v>
      </c>
      <c r="EI18">
        <v>0.8460461944487333</v>
      </c>
      <c r="EJ18">
        <v>162.89509905330755</v>
      </c>
      <c r="EK18">
        <v>0</v>
      </c>
      <c r="EL18">
        <v>3.4627184304501873E-2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0.13750000000000001</v>
      </c>
      <c r="H19" s="5">
        <v>9.5890410958904104E-2</v>
      </c>
      <c r="J19" s="5">
        <v>0.9</v>
      </c>
      <c r="K19" s="5">
        <v>0.9</v>
      </c>
      <c r="L19" s="5">
        <v>0.9</v>
      </c>
      <c r="M19" s="5"/>
      <c r="N19" s="10">
        <f t="shared" si="0"/>
        <v>0</v>
      </c>
      <c r="O19" s="10"/>
      <c r="P19" s="5">
        <f t="shared" si="1"/>
        <v>2.4867859467006124E-6</v>
      </c>
      <c r="Q19" s="5">
        <f t="shared" si="1"/>
        <v>0.13187394984969145</v>
      </c>
      <c r="R19" s="5">
        <f t="shared" si="1"/>
        <v>8.8608855447646448E-2</v>
      </c>
      <c r="S19" s="5"/>
      <c r="T19" s="5">
        <f t="shared" si="6"/>
        <v>2.4472684555884451E-6</v>
      </c>
      <c r="U19" s="5">
        <f t="shared" si="6"/>
        <v>0.10896781781799365</v>
      </c>
      <c r="V19" s="5">
        <f t="shared" si="6"/>
        <v>7.5542082444757408E-2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4.6095617529880482</v>
      </c>
      <c r="AU19" s="13">
        <v>1.9920318725099601E-2</v>
      </c>
      <c r="AV19" s="13">
        <v>3.9840637450199202E-3</v>
      </c>
      <c r="AW19" s="13">
        <v>4.3215211754537601E-3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4.5566863857700515</v>
      </c>
      <c r="BI19" s="13">
        <f t="shared" si="13"/>
        <v>2.0180315334126321E-2</v>
      </c>
      <c r="BJ19" s="13">
        <f t="shared" si="14"/>
        <v>4.0161922272822928E-3</v>
      </c>
      <c r="BK19" s="13">
        <f t="shared" si="15"/>
        <v>4.4412275224433619E-3</v>
      </c>
      <c r="BL19" s="55" cm="1">
        <f t="array" ref="BL19:BQ19">_xlfn.XLOOKUP(CR19,Receiving[Player Name],Receiving[[Rep Conv %]:[Yards per Target]],{0,0,0,0,0,0})</f>
        <v>0.66187050359712229</v>
      </c>
      <c r="BM19" s="13">
        <v>10.358695652173912</v>
      </c>
      <c r="BN19" s="13">
        <v>5.7553956834532377E-2</v>
      </c>
      <c r="BO19" s="13">
        <v>0</v>
      </c>
      <c r="BP19" s="13">
        <v>8.3945435466946487E-3</v>
      </c>
      <c r="BQ19" s="13">
        <v>6.8561151079136691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0.67262632508506837</v>
      </c>
      <c r="CG19" s="13">
        <f>IF($CE19=1,BT19,BZ19*BM19+(1-BZ19)*BT19)</f>
        <v>10.071588628762541</v>
      </c>
      <c r="CH19" s="13">
        <f>IF($CE19=1,BU19,CA19*BN19+(1-CA19)*BU19)</f>
        <v>5.426896773883004E-2</v>
      </c>
      <c r="CI19" s="13">
        <f>IF($CE19=1,BV19,CB19*BO19+(1-CB19)*BV19)</f>
        <v>3.3444816053511699E-4</v>
      </c>
      <c r="CJ19" s="13">
        <f>IF($CE19=1,BW19,CC19*BP19+(1-CC19)*BW19)</f>
        <v>7.9838903354948997E-3</v>
      </c>
      <c r="CK19" s="13">
        <f>IF($CE19=1,BX19,CD19*BQ19+(1-CD19)*BX19)</f>
        <v>6.3004701523062483</v>
      </c>
      <c r="CL19" s="56">
        <f>V19*$CS$3</f>
        <v>44.706693121189133</v>
      </c>
      <c r="CM19" s="10">
        <f t="shared" si="17"/>
        <v>30.070898700811352</v>
      </c>
      <c r="CN19" s="5">
        <f t="shared" si="18"/>
        <v>7.3843380185784541E-2</v>
      </c>
      <c r="CO19" s="19">
        <f t="shared" si="19"/>
        <v>28.521930403301322</v>
      </c>
      <c r="CP19" s="65"/>
      <c r="CR19" t="str">
        <v>Ty Johnson</v>
      </c>
      <c r="CS19" s="10">
        <f>T19*$CS$3</f>
        <v>1.4483222634108369E-3</v>
      </c>
      <c r="CT19" s="18">
        <f>AO19</f>
        <v>0.5</v>
      </c>
      <c r="CU19" s="20">
        <f t="shared" si="20"/>
        <v>7.2416113170541846E-4</v>
      </c>
      <c r="CV19" s="21">
        <f t="shared" si="21"/>
        <v>2</v>
      </c>
      <c r="CW19" s="10">
        <f t="shared" si="22"/>
        <v>2.8966445268216738E-3</v>
      </c>
      <c r="CX19" s="10">
        <f>CS19*AC19</f>
        <v>5.2666264124030435E-4</v>
      </c>
      <c r="CY19" s="19">
        <f>AA19*CS19</f>
        <v>0</v>
      </c>
      <c r="CZ19" s="13" t="str">
        <f>""</f>
        <v/>
      </c>
      <c r="DA19" s="10">
        <f>$CS$4*U19</f>
        <v>50.761055462603245</v>
      </c>
      <c r="DB19" s="5">
        <f t="shared" si="23"/>
        <v>0.10896781781799367</v>
      </c>
      <c r="DC19" s="77">
        <f t="shared" si="5"/>
        <v>4.5566863857700515</v>
      </c>
      <c r="DD19" s="10">
        <f>DC19*DA19</f>
        <v>231.30221035376272</v>
      </c>
      <c r="DE19" s="22">
        <f>AX19*DD19</f>
        <v>1.687297548977533</v>
      </c>
      <c r="DF19" s="19">
        <f>DA19*BJ19</f>
        <v>0.20386615639755254</v>
      </c>
      <c r="DG19" s="13" t="str">
        <f>""</f>
        <v/>
      </c>
      <c r="DH19" s="20">
        <f>V19*$CS$3</f>
        <v>44.706693121189133</v>
      </c>
      <c r="DI19" s="5">
        <f t="shared" si="24"/>
        <v>7.5542082444757422E-2</v>
      </c>
      <c r="DJ19" s="20">
        <f>CO19</f>
        <v>28.521930403301322</v>
      </c>
      <c r="DK19" s="77">
        <v>6.3004701523062483</v>
      </c>
      <c r="DL19" s="77">
        <f>BO19</f>
        <v>0</v>
      </c>
      <c r="DM19" s="10">
        <f>DK19*DH19</f>
        <v>281.6731856183672</v>
      </c>
      <c r="DN19" s="19">
        <f>BR19*DM19</f>
        <v>1.4629570082564891</v>
      </c>
      <c r="DO19" s="19">
        <f>DL19*DJ19</f>
        <v>0</v>
      </c>
      <c r="DP19" s="13" t="str">
        <f>""</f>
        <v/>
      </c>
      <c r="DQ19" s="10">
        <f>CW19*(1/25)+CX19*4-CY19</f>
        <v>2.2225163460340845E-3</v>
      </c>
      <c r="DR19" s="10">
        <f>DN19*6+DM19*0.1+DJ19*1-DO19*2</f>
        <v>65.466991014676978</v>
      </c>
      <c r="DS19" s="10">
        <f>DD19*0.1+DE19*6-DF19*2</f>
        <v>32.846274016446365</v>
      </c>
      <c r="DT19" s="33">
        <f t="shared" si="25"/>
        <v>98.315487547469388</v>
      </c>
      <c r="DZ19" t="str">
        <v>BUF</v>
      </c>
      <c r="EA19" t="str">
        <v>Buffalo Bills</v>
      </c>
      <c r="EB19" t="s">
        <v>349</v>
      </c>
      <c r="EC19" t="str">
        <v>Ty Johnson</v>
      </c>
      <c r="ED19" s="10">
        <v>98.315487547469388</v>
      </c>
      <c r="EE19">
        <v>5.2666264124030435E-4</v>
      </c>
      <c r="EF19">
        <v>2.8966445268216738E-3</v>
      </c>
      <c r="EG19">
        <v>1.687297548977533</v>
      </c>
      <c r="EH19">
        <v>231.30221035376272</v>
      </c>
      <c r="EI19">
        <v>1.4629570082564891</v>
      </c>
      <c r="EJ19">
        <v>281.6731856183672</v>
      </c>
      <c r="EK19">
        <v>0</v>
      </c>
      <c r="EL19">
        <v>0.20386615639755254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2.8703513336926601E-2</v>
      </c>
      <c r="V20" s="5">
        <f t="shared" si="6"/>
        <v>1.1868285144764124E-2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3.7878787878787881</v>
      </c>
      <c r="AU20" s="13">
        <v>1.5151515151515152E-2</v>
      </c>
      <c r="AV20" s="13">
        <v>0</v>
      </c>
      <c r="AW20" s="13">
        <v>4.0000000000000001E-3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3.8273783445470193</v>
      </c>
      <c r="BI20" s="13">
        <f t="shared" si="13"/>
        <v>1.6218119230167423E-2</v>
      </c>
      <c r="BJ20" s="13">
        <f t="shared" si="14"/>
        <v>5.5938037865748693E-4</v>
      </c>
      <c r="BK20" s="13">
        <f t="shared" si="15"/>
        <v>4.2172204505709293E-3</v>
      </c>
      <c r="BL20" s="55" cm="1">
        <f t="array" ref="BL20:BQ20">_xlfn.XLOOKUP(CR20,Receiving[Player Name],Receiving[[Rep Conv %]:[Yards per Target]],{0,0,0,0,0,0})</f>
        <v>0.63157894736842102</v>
      </c>
      <c r="BM20" s="13">
        <v>10</v>
      </c>
      <c r="BN20" s="13">
        <v>5.2631578947368418E-2</v>
      </c>
      <c r="BO20" s="13">
        <v>0</v>
      </c>
      <c r="BP20" s="13">
        <v>8.3333333333333332E-3</v>
      </c>
      <c r="BQ20" s="13">
        <v>6.3157894736842106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0</v>
      </c>
      <c r="CF20" s="56">
        <f>IF($CE20=1,BS20,BY20*BL20+(1-BY20)*BS20)</f>
        <v>0.64425043651783487</v>
      </c>
      <c r="CG20" s="13">
        <f>IF($CE20=1,BT20,BZ20*BM20+(1-BZ20)*BT20)</f>
        <v>9.7298749999999998</v>
      </c>
      <c r="CH20" s="13">
        <f>IF($CE20=1,BU20,CA20*BN20+(1-CA20)*BU20)</f>
        <v>5.0306809678223999E-2</v>
      </c>
      <c r="CI20" s="13">
        <f>IF($CE20=1,BV20,CB20*BO20+(1-CB20)*BV20)</f>
        <v>2.4999999999999995E-4</v>
      </c>
      <c r="CJ20" s="13">
        <f>IF($CE20=1,BW20,CC20*BP20+(1-CC20)*BW20)</f>
        <v>8.0309128275389621E-3</v>
      </c>
      <c r="CK20" s="13">
        <f>IF($CE20=1,BX20,CD20*BQ20+(1-CD20)*BX20)</f>
        <v>5.8160855263157893</v>
      </c>
      <c r="CL20" s="56">
        <f>V20*$CS$3</f>
        <v>7.0237907755554634</v>
      </c>
      <c r="CM20" s="10">
        <f t="shared" si="17"/>
        <v>4.5250802731615494</v>
      </c>
      <c r="CN20" s="5">
        <f t="shared" si="18"/>
        <v>1.1111979934714964E-2</v>
      </c>
      <c r="CO20" s="19">
        <f t="shared" si="19"/>
        <v>4.2919909346435041</v>
      </c>
      <c r="CP20" s="65"/>
      <c r="CR20" t="str">
        <v>Darrynton Evans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13.371109577517005</v>
      </c>
      <c r="DB20" s="5">
        <f t="shared" si="23"/>
        <v>2.8703513336926605E-2</v>
      </c>
      <c r="DC20" s="77">
        <f t="shared" si="5"/>
        <v>3.8273783445470193</v>
      </c>
      <c r="DD20" s="10">
        <f>DC20*DA20</f>
        <v>51.176295239553831</v>
      </c>
      <c r="DE20" s="22">
        <f>AX20*DD20</f>
        <v>0.37331955190304161</v>
      </c>
      <c r="DF20" s="19">
        <f>DA20*BJ20</f>
        <v>7.4795363385422127E-3</v>
      </c>
      <c r="DG20" s="13" t="str">
        <f>""</f>
        <v/>
      </c>
      <c r="DH20" s="20">
        <f>V20*$CS$3</f>
        <v>7.0237907755554634</v>
      </c>
      <c r="DI20" s="5">
        <f t="shared" si="24"/>
        <v>1.1868285144764125E-2</v>
      </c>
      <c r="DJ20" s="20">
        <f>CO20</f>
        <v>4.2919909346435041</v>
      </c>
      <c r="DK20" s="77">
        <v>5.8160855263157893</v>
      </c>
      <c r="DL20" s="77">
        <f>BO20</f>
        <v>0</v>
      </c>
      <c r="DM20" s="10">
        <f>DK20*DH20</f>
        <v>40.850967869578483</v>
      </c>
      <c r="DN20" s="19">
        <f>BR20*DM20</f>
        <v>0.21217216543939099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9.6501207142376977</v>
      </c>
      <c r="DS20" s="10">
        <f>DD20*0.1+DE20*6-DF20*2</f>
        <v>7.3425877626965486</v>
      </c>
      <c r="DT20" s="33">
        <f t="shared" si="25"/>
        <v>16.992708476934247</v>
      </c>
      <c r="DZ20" t="str">
        <v>BUF</v>
      </c>
      <c r="EA20" t="str">
        <v>Buffalo Bills</v>
      </c>
      <c r="EB20" t="s">
        <v>349</v>
      </c>
      <c r="EC20" t="str">
        <v>Darrynton Evans</v>
      </c>
      <c r="ED20" s="10">
        <v>16.992708476934247</v>
      </c>
      <c r="EE20">
        <v>0</v>
      </c>
      <c r="EF20">
        <v>0</v>
      </c>
      <c r="EG20">
        <v>0.37331955190304161</v>
      </c>
      <c r="EH20">
        <v>51.176295239553831</v>
      </c>
      <c r="EI20">
        <v>0.21217216543939099</v>
      </c>
      <c r="EJ20">
        <v>40.850967869578483</v>
      </c>
      <c r="EK20">
        <v>0</v>
      </c>
      <c r="EL20">
        <v>7.4795363385422127E-3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1.0823120485704357E-2</v>
      </c>
      <c r="V21" s="5">
        <f t="shared" si="6"/>
        <v>5.7226904273727005E-3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3.3867555206888977</v>
      </c>
      <c r="CM21" s="10">
        <f t="shared" si="17"/>
        <v>2.5147743695584701</v>
      </c>
      <c r="CN21" s="5">
        <f t="shared" si="18"/>
        <v>6.1753870976846573E-3</v>
      </c>
      <c r="CO21" s="19">
        <f t="shared" si="19"/>
        <v>2.3852369781890617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5.0417915147288195</v>
      </c>
      <c r="DB21" s="5">
        <f t="shared" si="23"/>
        <v>1.0823120485704359E-2</v>
      </c>
      <c r="DC21" s="77">
        <f t="shared" si="5"/>
        <v>3.481420313790256</v>
      </c>
      <c r="DD21" s="10">
        <f>DC21*DA21</f>
        <v>17.552595397272256</v>
      </c>
      <c r="DE21" s="22">
        <f>AX21*DD21</f>
        <v>0.12804223161860512</v>
      </c>
      <c r="DF21" s="19">
        <f>DA21*BJ21</f>
        <v>2.9143303553345774E-2</v>
      </c>
      <c r="DG21" s="13" t="str">
        <f>""</f>
        <v/>
      </c>
      <c r="DH21" s="20">
        <f>V21*$CS$3</f>
        <v>3.3867555206888977</v>
      </c>
      <c r="DI21" s="5">
        <f t="shared" si="24"/>
        <v>5.7226904273727014E-3</v>
      </c>
      <c r="DJ21" s="20">
        <f>CO21</f>
        <v>2.3852369781890617</v>
      </c>
      <c r="DK21" s="77">
        <v>1.3467432950191571</v>
      </c>
      <c r="DL21" s="77">
        <f>BO21</f>
        <v>0</v>
      </c>
      <c r="DM21" s="10">
        <f>DK21*DH21</f>
        <v>4.561090289356887</v>
      </c>
      <c r="DN21" s="19">
        <f>BR21*DM21</f>
        <v>2.3689436356735573E-2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2.9834826252651636</v>
      </c>
      <c r="DS21" s="10">
        <f>DD21*0.1+DE21*6-DF21*2</f>
        <v>2.4652263223321649</v>
      </c>
      <c r="DT21" s="33">
        <f t="shared" si="25"/>
        <v>5.4487089475973285</v>
      </c>
      <c r="DZ21" t="str">
        <v>BUF</v>
      </c>
      <c r="EA21" t="str">
        <v>Buffalo Bills</v>
      </c>
      <c r="EB21" t="s">
        <v>349</v>
      </c>
      <c r="EC21" t="str">
        <v>All Other</v>
      </c>
      <c r="ED21" s="10">
        <v>5.4487089475973285</v>
      </c>
      <c r="EE21">
        <v>0</v>
      </c>
      <c r="EF21">
        <v>0</v>
      </c>
      <c r="EG21">
        <v>0.12804223161860512</v>
      </c>
      <c r="EH21">
        <v>17.552595397272256</v>
      </c>
      <c r="EI21">
        <v>2.3689436356735573E-2</v>
      </c>
      <c r="EJ21">
        <v>4.561090289356887</v>
      </c>
      <c r="EK21">
        <v>0</v>
      </c>
      <c r="EL21">
        <v>2.9143303553345774E-2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BUF</v>
      </c>
      <c r="EA22" t="str">
        <v>Buffalo Bills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BUF</v>
      </c>
      <c r="EA23" t="str">
        <v>Buffalo Bills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3.5760419171387194E-3</v>
      </c>
      <c r="H24" s="5">
        <v>0.16925018024513339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4.2502425829696946E-3</v>
      </c>
      <c r="R24" s="5">
        <f t="shared" si="1"/>
        <v>0.17574323131139377</v>
      </c>
      <c r="S24" s="5"/>
      <c r="T24" s="5">
        <f t="shared" si="6"/>
        <v>4.6498100656180461E-5</v>
      </c>
      <c r="U24" s="5">
        <f t="shared" si="6"/>
        <v>3.5119874697861269E-3</v>
      </c>
      <c r="V24" s="5">
        <f t="shared" si="6"/>
        <v>0.14982712057123185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4.666666666666667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4.7632333767926989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0.77450980392156865</v>
      </c>
      <c r="BM24" s="13">
        <v>12.234177215189874</v>
      </c>
      <c r="BN24" s="13">
        <v>4.4117647058823532E-2</v>
      </c>
      <c r="BO24" s="13">
        <v>0</v>
      </c>
      <c r="BP24" s="13">
        <v>4.6559751681324365E-3</v>
      </c>
      <c r="BQ24" s="13">
        <v>9.4754901960784306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0.76295466003227708</v>
      </c>
      <c r="CG24" s="13">
        <f>IF($CE24=1,BT24,BZ24*BM24+(1-BZ24)*BT24)</f>
        <v>12.271841531534516</v>
      </c>
      <c r="CH24" s="13">
        <f>IF($CE24=1,BU24,CA24*BN24+(1-CA24)*BU24)</f>
        <v>4.4843059694591361E-2</v>
      </c>
      <c r="CI24" s="13">
        <f>IF($CE24=1,BV24,CB24*BO24+(1-CB24)*BV24)</f>
        <v>5.617977528089886E-4</v>
      </c>
      <c r="CJ24" s="13">
        <f>IF($CE24=1,BW24,CC24*BP24+(1-CC24)*BW24)</f>
        <v>4.8085694555482844E-3</v>
      </c>
      <c r="CK24" s="13">
        <f>IF($CE24=1,BX24,CD24*BQ24+(1-CD24)*BX24)</f>
        <v>8.6796958324656615</v>
      </c>
      <c r="CL24" s="56">
        <f>V24*$CS$3</f>
        <v>88.669452626061712</v>
      </c>
      <c r="CM24" s="10">
        <f t="shared" si="17"/>
        <v>67.650772083565016</v>
      </c>
      <c r="CN24" s="5">
        <f t="shared" si="18"/>
        <v>0.16612611856172307</v>
      </c>
      <c r="CO24" s="19">
        <f t="shared" si="19"/>
        <v>64.166044131064837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Khalil Shakir</v>
      </c>
      <c r="CS24" s="10">
        <f>T24*$CS$3</f>
        <v>2.7518123004805901E-2</v>
      </c>
      <c r="CT24" s="18">
        <f>AO24</f>
        <v>0.57777777777777783</v>
      </c>
      <c r="CU24" s="20">
        <f t="shared" si="20"/>
        <v>1.5899359958332301E-2</v>
      </c>
      <c r="CV24" s="21">
        <f t="shared" si="21"/>
        <v>11.911111111111111</v>
      </c>
      <c r="CW24" s="10">
        <f t="shared" si="22"/>
        <v>0.32777142067946585</v>
      </c>
      <c r="CX24" s="10">
        <f>CS24*AC24</f>
        <v>4.0600509351352964E-3</v>
      </c>
      <c r="CY24" s="19">
        <f>AA24*CS24</f>
        <v>0</v>
      </c>
      <c r="CZ24" s="13" t="str">
        <f>""</f>
        <v/>
      </c>
      <c r="DA24" s="10">
        <f>$CS$4*U24</f>
        <v>1.6360077159253112</v>
      </c>
      <c r="DB24" s="5">
        <f t="shared" si="23"/>
        <v>3.5119874697861274E-3</v>
      </c>
      <c r="DC24" s="77">
        <f t="shared" si="5"/>
        <v>4.7632333767926989</v>
      </c>
      <c r="DD24" s="10">
        <f>DC24*DA24</f>
        <v>7.7926865571858306</v>
      </c>
      <c r="DE24" s="22">
        <f>AX24*DD24</f>
        <v>6.0168146089642584E-2</v>
      </c>
      <c r="DF24" s="19">
        <f>DA24*BJ24</f>
        <v>1.4930970028001532E-3</v>
      </c>
      <c r="DG24" s="13" t="str">
        <f>""</f>
        <v/>
      </c>
      <c r="DH24" s="20">
        <f>V24*$CS$3</f>
        <v>88.669452626061712</v>
      </c>
      <c r="DI24" s="5">
        <f t="shared" si="24"/>
        <v>0.14982712057123188</v>
      </c>
      <c r="DJ24" s="20">
        <f>CO24</f>
        <v>64.166044131064837</v>
      </c>
      <c r="DK24" s="77">
        <v>8.6796958324656615</v>
      </c>
      <c r="DL24" s="77">
        <f>BO24</f>
        <v>0</v>
      </c>
      <c r="DM24" s="10">
        <f>DK24*DH24</f>
        <v>769.62387842543922</v>
      </c>
      <c r="DN24" s="19">
        <f>BR24*DM24</f>
        <v>4.6804940941013102</v>
      </c>
      <c r="DO24" s="19">
        <f>DL24*DJ24</f>
        <v>0</v>
      </c>
      <c r="DP24" s="13" t="str">
        <f>""</f>
        <v/>
      </c>
      <c r="DQ24" s="10">
        <f>CW24*(1/25)+CX24*4-CY24</f>
        <v>2.9351060567719821E-2</v>
      </c>
      <c r="DR24" s="10">
        <f>DN24*6+DM24*0.1+DJ24*1-DO24*2</f>
        <v>169.21139653821663</v>
      </c>
      <c r="DS24" s="10">
        <f>DD24*0.1+DE24*6-DF24*2</f>
        <v>1.1372913382508383</v>
      </c>
      <c r="DT24" s="33">
        <f t="shared" si="25"/>
        <v>170.37803893703517</v>
      </c>
      <c r="DZ24" t="str">
        <v>BUF</v>
      </c>
      <c r="EA24" t="str">
        <v>Buffalo Bills</v>
      </c>
      <c r="EB24" t="s">
        <v>350</v>
      </c>
      <c r="EC24" t="str">
        <v>Khalil Shakir</v>
      </c>
      <c r="ED24" s="10">
        <v>170.37803893703517</v>
      </c>
      <c r="EE24">
        <v>4.0600509351352964E-3</v>
      </c>
      <c r="EF24">
        <v>0.32777142067946585</v>
      </c>
      <c r="EG24">
        <v>6.0168146089642584E-2</v>
      </c>
      <c r="EH24">
        <v>7.7926865571858306</v>
      </c>
      <c r="EI24">
        <v>4.6804940941013102</v>
      </c>
      <c r="EJ24">
        <v>769.62387842543922</v>
      </c>
      <c r="EK24">
        <v>0</v>
      </c>
      <c r="EL24">
        <v>1.4930970028001532E-3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2.4213075060532689E-3</v>
      </c>
      <c r="H25" s="5">
        <v>0.13573407202216067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2.7643594321519948E-3</v>
      </c>
      <c r="R25" s="5">
        <f t="shared" si="1"/>
        <v>0.13794016094089956</v>
      </c>
      <c r="S25" s="5"/>
      <c r="T25" s="5">
        <f t="shared" si="6"/>
        <v>2.2025416100296007E-5</v>
      </c>
      <c r="U25" s="5">
        <f t="shared" si="6"/>
        <v>2.2841980188621444E-3</v>
      </c>
      <c r="V25" s="5">
        <f t="shared" si="6"/>
        <v>0.11759870904096317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9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8.6760919540229882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0.49230769230769234</v>
      </c>
      <c r="BM25" s="13">
        <v>18.0625</v>
      </c>
      <c r="BN25" s="13">
        <v>6.1538461538461542E-2</v>
      </c>
      <c r="BO25" s="13">
        <v>0</v>
      </c>
      <c r="BP25" s="13">
        <v>6.920415224913495E-3</v>
      </c>
      <c r="BQ25" s="13">
        <v>8.8923076923076927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0.50742553450162386</v>
      </c>
      <c r="CG25" s="13">
        <f>IF($CE25=1,BT25,BZ25*BM25+(1-BZ25)*BT25)</f>
        <v>17.551010233918131</v>
      </c>
      <c r="CH25" s="13">
        <f>IF($CE25=1,BU25,CA25*BN25+(1-CA25)*BU25)</f>
        <v>6.0570135065506479E-2</v>
      </c>
      <c r="CI25" s="13">
        <f>IF($CE25=1,BV25,CB25*BO25+(1-CB25)*BV25)</f>
        <v>5.0292397660818696E-4</v>
      </c>
      <c r="CJ25" s="13">
        <f>IF($CE25=1,BW25,CC25*BP25+(1-CC25)*BW25)</f>
        <v>6.850765348462867E-3</v>
      </c>
      <c r="CK25" s="13">
        <f>IF($CE25=1,BX25,CD25*BQ25+(1-CD25)*BX25)</f>
        <v>8.1584804318488526</v>
      </c>
      <c r="CL25" s="56">
        <f>V25*$CS$3</f>
        <v>69.596299524666009</v>
      </c>
      <c r="CM25" s="10">
        <f t="shared" si="17"/>
        <v>35.31493948563876</v>
      </c>
      <c r="CN25" s="5">
        <f t="shared" si="18"/>
        <v>8.6720870188214103E-2</v>
      </c>
      <c r="CO25" s="19">
        <f t="shared" si="19"/>
        <v>33.495847803810719</v>
      </c>
      <c r="CP25" s="65"/>
      <c r="CR25" t="str">
        <v>Keon Coleman</v>
      </c>
      <c r="CS25" s="10">
        <f>T25*$CS$3</f>
        <v>1.3034900370697532E-2</v>
      </c>
      <c r="CT25" s="18">
        <f>AO25</f>
        <v>0.4</v>
      </c>
      <c r="CU25" s="20">
        <f t="shared" si="20"/>
        <v>5.2139601482790133E-3</v>
      </c>
      <c r="CV25" s="21">
        <f t="shared" si="21"/>
        <v>5.9</v>
      </c>
      <c r="CW25" s="10">
        <f t="shared" si="22"/>
        <v>7.6905912187115441E-2</v>
      </c>
      <c r="CX25" s="10">
        <f>CS25*AC25</f>
        <v>1.9231820219061933E-3</v>
      </c>
      <c r="CY25" s="19">
        <f>AA25*CS25</f>
        <v>0</v>
      </c>
      <c r="CZ25" s="13" t="str">
        <f>""</f>
        <v/>
      </c>
      <c r="DA25" s="10">
        <f>$CS$4*U25</f>
        <v>1.0640600559395936</v>
      </c>
      <c r="DB25" s="5">
        <f t="shared" si="23"/>
        <v>2.2841980188621448E-3</v>
      </c>
      <c r="DC25" s="77">
        <f t="shared" si="5"/>
        <v>8.6760919540229882</v>
      </c>
      <c r="DD25" s="10">
        <f>DC25*DA25</f>
        <v>9.2318828899347594</v>
      </c>
      <c r="DE25" s="22">
        <f>AX25*DD25</f>
        <v>7.1280331157661928E-2</v>
      </c>
      <c r="DF25" s="19">
        <f>DA25*BJ25</f>
        <v>4.8922301422510037E-4</v>
      </c>
      <c r="DG25" s="13" t="str">
        <f>""</f>
        <v/>
      </c>
      <c r="DH25" s="20">
        <f>V25*$CS$3</f>
        <v>69.596299524666009</v>
      </c>
      <c r="DI25" s="5">
        <f t="shared" si="24"/>
        <v>0.11759870904096319</v>
      </c>
      <c r="DJ25" s="20">
        <f>CO25</f>
        <v>33.495847803810719</v>
      </c>
      <c r="DK25" s="77">
        <v>8.1584804318488526</v>
      </c>
      <c r="DL25" s="77">
        <f>BO25</f>
        <v>0</v>
      </c>
      <c r="DM25" s="10">
        <f>DK25*DH25</f>
        <v>567.80004780107924</v>
      </c>
      <c r="DN25" s="19">
        <f>BR25*DM25</f>
        <v>3.4530955247912813</v>
      </c>
      <c r="DO25" s="19">
        <f>DL25*DJ25</f>
        <v>0</v>
      </c>
      <c r="DP25" s="13" t="str">
        <f>""</f>
        <v/>
      </c>
      <c r="DQ25" s="10">
        <f>CW25*(1/25)+CX25*4-CY25</f>
        <v>1.0768964575109391E-2</v>
      </c>
      <c r="DR25" s="10">
        <f>DN25*6+DM25*0.1+DJ25*1-DO25*2</f>
        <v>110.99442573266633</v>
      </c>
      <c r="DS25" s="10">
        <f>DD25*0.1+DE25*6-DF25*2</f>
        <v>1.3498918299109974</v>
      </c>
      <c r="DT25" s="33">
        <f t="shared" si="25"/>
        <v>112.35508652715244</v>
      </c>
      <c r="DZ25" t="str">
        <v>BUF</v>
      </c>
      <c r="EA25" t="str">
        <v>Buffalo Bills</v>
      </c>
      <c r="EB25" t="s">
        <v>350</v>
      </c>
      <c r="EC25" t="str">
        <v>Keon Coleman</v>
      </c>
      <c r="ED25" s="10">
        <v>112.35508652715244</v>
      </c>
      <c r="EE25">
        <v>1.9231820219061933E-3</v>
      </c>
      <c r="EF25">
        <v>7.6905912187115441E-2</v>
      </c>
      <c r="EG25">
        <v>7.1280331157661928E-2</v>
      </c>
      <c r="EH25">
        <v>9.2318828899347594</v>
      </c>
      <c r="EI25">
        <v>3.4530955247912813</v>
      </c>
      <c r="EJ25">
        <v>567.80004780107924</v>
      </c>
      <c r="EK25">
        <v>0</v>
      </c>
      <c r="EL25">
        <v>4.8922301422510037E-4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0</v>
      </c>
      <c r="H26" s="5">
        <v>0</v>
      </c>
      <c r="J26" s="5">
        <v>0.9</v>
      </c>
      <c r="K26" s="5">
        <v>0.9</v>
      </c>
      <c r="L26" s="5">
        <v>0.9</v>
      </c>
      <c r="M26" s="5"/>
      <c r="N26" s="10">
        <f t="shared" si="0"/>
        <v>1</v>
      </c>
      <c r="O26" s="10"/>
      <c r="P26" s="5">
        <f t="shared" si="1"/>
        <v>2.2381073520305519E-4</v>
      </c>
      <c r="Q26" s="5">
        <f t="shared" si="1"/>
        <v>4.7352713149385406E-3</v>
      </c>
      <c r="R26" s="5">
        <f t="shared" si="1"/>
        <v>0.10512538546149855</v>
      </c>
      <c r="S26" s="5"/>
      <c r="T26" s="5">
        <f t="shared" si="6"/>
        <v>2.2025416100296015E-4</v>
      </c>
      <c r="U26" s="5">
        <f t="shared" si="6"/>
        <v>3.9127680831060017E-3</v>
      </c>
      <c r="V26" s="5">
        <f t="shared" si="6"/>
        <v>8.9622989660006466E-2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0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1</v>
      </c>
      <c r="BH26" s="13">
        <f t="shared" si="12"/>
        <v>5.9971590909090899</v>
      </c>
      <c r="BI26" s="13">
        <f t="shared" si="13"/>
        <v>3.4090909090909088E-2</v>
      </c>
      <c r="BJ26" s="13">
        <f t="shared" si="14"/>
        <v>2.840909090909091E-3</v>
      </c>
      <c r="BK26" s="13">
        <f t="shared" si="15"/>
        <v>5.6845097110374233E-3</v>
      </c>
      <c r="BL26" s="55" cm="1">
        <f t="array" ref="BL26:BQ26">_xlfn.XLOOKUP(CR26,Receiving[Player Name],Receiving[[Rep Conv %]:[Yards per Target]],{0,0,0,0,0,0})</f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1</v>
      </c>
      <c r="CF26" s="56">
        <f>IF($CE26=1,BS26,BY26*BL26+(1-BY26)*BS26)</f>
        <v>0.62562132851333019</v>
      </c>
      <c r="CG26" s="13">
        <f>IF($CE26=1,BT26,BZ26*BM26+(1-BZ26)*BT26)</f>
        <v>12.432827735644638</v>
      </c>
      <c r="CH26" s="13">
        <f>IF($CE26=1,BU26,CA26*BN26+(1-CA26)*BU26)</f>
        <v>4.6091278807049246E-2</v>
      </c>
      <c r="CI26" s="13">
        <f>IF($CE26=1,BV26,CB26*BO26+(1-CB26)*BV26)</f>
        <v>4.6948356807511747E-3</v>
      </c>
      <c r="CJ26" s="13">
        <f>IF($CE26=1,BW26,CC26*BP26+(1-CC26)*BW26)</f>
        <v>5.925667726896431E-3</v>
      </c>
      <c r="CK26" s="13">
        <f>IF($CE26=1,BX26,CD26*BQ26+(1-CD26)*BX26)</f>
        <v>1.598410978692669</v>
      </c>
      <c r="CL26" s="56">
        <f>V26*$CS$3</f>
        <v>53.039939668905468</v>
      </c>
      <c r="CM26" s="10">
        <f t="shared" si="17"/>
        <v>33.182917519927521</v>
      </c>
      <c r="CN26" s="5">
        <f t="shared" si="18"/>
        <v>8.1485386202688553E-2</v>
      </c>
      <c r="CO26" s="19">
        <f t="shared" si="19"/>
        <v>31.473647445605764</v>
      </c>
      <c r="CP26" s="65"/>
      <c r="CR26" t="str">
        <v>Joshua Palmer</v>
      </c>
      <c r="CS26" s="10">
        <f>T26*$CS$3</f>
        <v>0.13034900370697536</v>
      </c>
      <c r="CT26" s="18">
        <f>AO26</f>
        <v>0.45833333333333337</v>
      </c>
      <c r="CU26" s="20">
        <f t="shared" si="20"/>
        <v>5.9743293365697045E-2</v>
      </c>
      <c r="CV26" s="21">
        <f t="shared" si="21"/>
        <v>10.541666666666668</v>
      </c>
      <c r="CW26" s="10">
        <f t="shared" si="22"/>
        <v>1.374095747411032</v>
      </c>
      <c r="CX26" s="10">
        <f>CS26*AC26</f>
        <v>1.9231820219061939E-2</v>
      </c>
      <c r="CY26" s="19">
        <f>AA26*CS26</f>
        <v>0</v>
      </c>
      <c r="CZ26" s="13" t="str">
        <f>""</f>
        <v/>
      </c>
      <c r="DA26" s="10">
        <f>$CS$4*U26</f>
        <v>1.8227054708078261</v>
      </c>
      <c r="DB26" s="5">
        <f t="shared" si="23"/>
        <v>3.9127680831060017E-3</v>
      </c>
      <c r="DC26" s="77">
        <f t="shared" si="5"/>
        <v>5.9971590909090899</v>
      </c>
      <c r="DD26" s="10">
        <f>DC26*DA26</f>
        <v>10.931054684304886</v>
      </c>
      <c r="DE26" s="22">
        <f>AX26*DD26</f>
        <v>8.4399813893790643E-2</v>
      </c>
      <c r="DF26" s="19">
        <f>DA26*BJ26</f>
        <v>5.178140542067688E-3</v>
      </c>
      <c r="DG26" s="13" t="str">
        <f>""</f>
        <v/>
      </c>
      <c r="DH26" s="20">
        <f>V26*$CS$3</f>
        <v>53.039939668905468</v>
      </c>
      <c r="DI26" s="5">
        <f t="shared" si="24"/>
        <v>8.962298966000648E-2</v>
      </c>
      <c r="DJ26" s="20">
        <f>CO26</f>
        <v>31.473647445605764</v>
      </c>
      <c r="DK26" s="77">
        <v>1.598410978692669</v>
      </c>
      <c r="DL26" s="77">
        <f>BO26</f>
        <v>0</v>
      </c>
      <c r="DM26" s="10">
        <f>DK26*DH26</f>
        <v>84.779621875975309</v>
      </c>
      <c r="DN26" s="19">
        <f>BR26*DM26</f>
        <v>0.5155901871216273</v>
      </c>
      <c r="DO26" s="19">
        <f>DL26*DJ26</f>
        <v>0</v>
      </c>
      <c r="DP26" s="13" t="str">
        <f>""</f>
        <v/>
      </c>
      <c r="DQ26" s="10">
        <f>CW26*(1/25)+CX26*4-CY26</f>
        <v>0.13189111077268903</v>
      </c>
      <c r="DR26" s="10">
        <f>DN26*6+DM26*0.1+DJ26*1-DO26*2</f>
        <v>43.045150755933058</v>
      </c>
      <c r="DS26" s="10">
        <f>DD26*0.1+DE26*6-DF26*2</f>
        <v>1.589148070709097</v>
      </c>
      <c r="DT26" s="33">
        <f t="shared" si="25"/>
        <v>44.76618993741485</v>
      </c>
      <c r="DZ26" t="str">
        <v>BUF</v>
      </c>
      <c r="EA26" t="str">
        <v>Buffalo Bills</v>
      </c>
      <c r="EB26" t="s">
        <v>350</v>
      </c>
      <c r="EC26" t="str">
        <v>Joshua Palmer</v>
      </c>
      <c r="ED26" s="10">
        <v>44.76618993741485</v>
      </c>
      <c r="EE26">
        <v>1.9231820219061939E-2</v>
      </c>
      <c r="EF26">
        <v>1.374095747411032</v>
      </c>
      <c r="EG26">
        <v>8.4399813893790643E-2</v>
      </c>
      <c r="EH26">
        <v>10.931054684304886</v>
      </c>
      <c r="EI26">
        <v>0.5155901871216273</v>
      </c>
      <c r="EJ26">
        <v>84.779621875975309</v>
      </c>
      <c r="EK26">
        <v>0</v>
      </c>
      <c r="EL26">
        <v>5.178140542067688E-3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6.0049129881615836E-2</v>
      </c>
      <c r="H27" s="5">
        <v>0.19404147568358265</v>
      </c>
      <c r="J27" s="5">
        <v>0.9</v>
      </c>
      <c r="K27" s="5">
        <v>0.9</v>
      </c>
      <c r="L27" s="5">
        <v>0.9</v>
      </c>
      <c r="M27" s="5"/>
      <c r="N27" s="10">
        <f t="shared" si="0"/>
        <v>0</v>
      </c>
      <c r="O27" s="10"/>
      <c r="P27" s="5">
        <f t="shared" si="1"/>
        <v>1.8650894600254596E-5</v>
      </c>
      <c r="Q27" s="5">
        <f t="shared" si="1"/>
        <v>5.4450481648315459E-2</v>
      </c>
      <c r="R27" s="5">
        <f t="shared" si="1"/>
        <v>0.18065246681114044</v>
      </c>
      <c r="S27" s="5"/>
      <c r="T27" s="5">
        <f t="shared" si="6"/>
        <v>1.8354513416913341E-5</v>
      </c>
      <c r="U27" s="5">
        <f t="shared" si="6"/>
        <v>4.4992587020548154E-2</v>
      </c>
      <c r="V27" s="5">
        <f t="shared" si="6"/>
        <v>0.15401241188313361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4.7473684210526317</v>
      </c>
      <c r="AU27" s="13">
        <v>4.2105263157894736E-2</v>
      </c>
      <c r="AV27" s="13">
        <v>1.0526315789473684E-2</v>
      </c>
      <c r="AW27" s="13">
        <v>8.869179600886918E-3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0</v>
      </c>
      <c r="BH27" s="13">
        <f t="shared" si="12"/>
        <v>4.8550819100731966</v>
      </c>
      <c r="BI27" s="13">
        <f t="shared" si="13"/>
        <v>4.1205995120250957E-2</v>
      </c>
      <c r="BJ27" s="13">
        <f t="shared" si="14"/>
        <v>1.0135935866155455E-2</v>
      </c>
      <c r="BK27" s="13">
        <f t="shared" si="15"/>
        <v>8.5507664730892999E-3</v>
      </c>
      <c r="BL27" s="55" cm="1">
        <f t="array" ref="BL27:BQ27">_xlfn.XLOOKUP(CR27,Receiving[Player Name],Receiving[[Rep Conv %]:[Yards per Target]],{0,0,0,0,0,0})</f>
        <v>0.71720116618075802</v>
      </c>
      <c r="BM27" s="13">
        <v>10.085365853658537</v>
      </c>
      <c r="BN27" s="13">
        <v>4.0816326530612242E-2</v>
      </c>
      <c r="BO27" s="13">
        <v>0</v>
      </c>
      <c r="BP27" s="13">
        <v>5.642885933091495E-3</v>
      </c>
      <c r="BQ27" s="13">
        <v>7.2332361516034984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0.70658667641362005</v>
      </c>
      <c r="CG27" s="13">
        <f>IF($CE27=1,BT27,BZ27*BM27+(1-BZ27)*BT27)</f>
        <v>10.299640253753104</v>
      </c>
      <c r="CH27" s="13">
        <f>IF($CE27=1,BU27,CA27*BN27+(1-CA27)*BU27)</f>
        <v>4.1176944617926141E-2</v>
      </c>
      <c r="CI27" s="13">
        <f>IF($CE27=1,BV27,CB27*BO27+(1-CB27)*BV27)</f>
        <v>6.7851373182552493E-4</v>
      </c>
      <c r="CJ27" s="13">
        <f>IF($CE27=1,BW27,CC27*BP27+(1-CC27)*BW27)</f>
        <v>5.6731119516303611E-3</v>
      </c>
      <c r="CK27" s="13">
        <f>IF($CE27=1,BX27,CD27*BQ27+(1-CD27)*BX27)</f>
        <v>6.6735635865239242</v>
      </c>
      <c r="CL27" s="56">
        <f>V27*$CS$3</f>
        <v>91.146357263166493</v>
      </c>
      <c r="CM27" s="10">
        <f t="shared" si="17"/>
        <v>64.402801645789225</v>
      </c>
      <c r="CN27" s="5">
        <f t="shared" si="18"/>
        <v>0.15815026395707185</v>
      </c>
      <c r="CO27" s="19">
        <f t="shared" si="19"/>
        <v>61.08537841169538</v>
      </c>
      <c r="CP27" s="65"/>
      <c r="CR27" t="str">
        <v>Curtis Samuel</v>
      </c>
      <c r="CS27" s="10">
        <f>T27*$CS$3</f>
        <v>1.0862416975581279E-2</v>
      </c>
      <c r="CT27" s="18">
        <f>AO27</f>
        <v>0.58823529411764708</v>
      </c>
      <c r="CU27" s="20">
        <f t="shared" si="20"/>
        <v>6.3896570444595758E-3</v>
      </c>
      <c r="CV27" s="21">
        <f t="shared" si="21"/>
        <v>7.2352941176470598</v>
      </c>
      <c r="CW27" s="10">
        <f t="shared" si="22"/>
        <v>7.8592781646852794E-2</v>
      </c>
      <c r="CX27" s="10">
        <f>CS27*AC27</f>
        <v>1.6026516849218279E-3</v>
      </c>
      <c r="CY27" s="19">
        <f>AA27*CS27</f>
        <v>0</v>
      </c>
      <c r="CZ27" s="13" t="str">
        <f>""</f>
        <v/>
      </c>
      <c r="DA27" s="10">
        <f>$CS$4*U27</f>
        <v>20.959135007830877</v>
      </c>
      <c r="DB27" s="5">
        <f t="shared" si="23"/>
        <v>4.4992587020548161E-2</v>
      </c>
      <c r="DC27" s="77">
        <f t="shared" si="5"/>
        <v>4.8550819100731966</v>
      </c>
      <c r="DD27" s="10">
        <f>DC27*DA27</f>
        <v>101.75831722730153</v>
      </c>
      <c r="DE27" s="22">
        <f>AX27*DD27</f>
        <v>0.7856865859852481</v>
      </c>
      <c r="DF27" s="19">
        <f>DA27*BJ27</f>
        <v>0.2124404482494674</v>
      </c>
      <c r="DG27" s="13" t="str">
        <f>""</f>
        <v/>
      </c>
      <c r="DH27" s="20">
        <f>V27*$CS$3</f>
        <v>91.146357263166493</v>
      </c>
      <c r="DI27" s="5">
        <f t="shared" si="24"/>
        <v>0.15401241188313364</v>
      </c>
      <c r="DJ27" s="20">
        <f>CO27</f>
        <v>61.08537841169538</v>
      </c>
      <c r="DK27" s="77">
        <v>6.6735635865239242</v>
      </c>
      <c r="DL27" s="77">
        <f>BO27</f>
        <v>0</v>
      </c>
      <c r="DM27" s="10">
        <f>DK27*DH27</f>
        <v>608.2710108757683</v>
      </c>
      <c r="DN27" s="19">
        <f>BR27*DM27</f>
        <v>3.699221079057105</v>
      </c>
      <c r="DO27" s="19">
        <f>DL27*DJ27</f>
        <v>0</v>
      </c>
      <c r="DP27" s="13" t="str">
        <f>""</f>
        <v/>
      </c>
      <c r="DQ27" s="10">
        <f>CW27*(1/25)+CX27*4-CY27</f>
        <v>9.5543180055614237E-3</v>
      </c>
      <c r="DR27" s="10">
        <f>DN27*6+DM27*0.1+DJ27*1-DO27*2</f>
        <v>144.10780597361486</v>
      </c>
      <c r="DS27" s="10">
        <f>DD27*0.1+DE27*6-DF27*2</f>
        <v>14.465070342142708</v>
      </c>
      <c r="DT27" s="33">
        <f t="shared" si="25"/>
        <v>158.58243063376312</v>
      </c>
      <c r="DZ27" t="str">
        <v>BUF</v>
      </c>
      <c r="EA27" t="str">
        <v>Buffalo Bills</v>
      </c>
      <c r="EB27" t="s">
        <v>350</v>
      </c>
      <c r="EC27" t="str">
        <v>Curtis Samuel</v>
      </c>
      <c r="ED27" s="10">
        <v>158.58243063376312</v>
      </c>
      <c r="EE27">
        <v>1.6026516849218279E-3</v>
      </c>
      <c r="EF27">
        <v>7.8592781646852794E-2</v>
      </c>
      <c r="EG27">
        <v>0.7856865859852481</v>
      </c>
      <c r="EH27">
        <v>101.75831722730153</v>
      </c>
      <c r="EI27">
        <v>3.699221079057105</v>
      </c>
      <c r="EJ27">
        <v>608.2710108757683</v>
      </c>
      <c r="EK27">
        <v>0</v>
      </c>
      <c r="EL27">
        <v>0.2124404482494674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5.3351643216721345E-5</v>
      </c>
      <c r="U28" s="5">
        <f t="shared" si="6"/>
        <v>1.1925409817138627E-3</v>
      </c>
      <c r="V28" s="5">
        <f t="shared" si="6"/>
        <v>1.5915330387920493E-2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9.4188797627523808</v>
      </c>
      <c r="CM28" s="10">
        <f t="shared" si="17"/>
        <v>5.4270776118781114</v>
      </c>
      <c r="CN28" s="5">
        <f t="shared" si="18"/>
        <v>1.3326963034226249E-2</v>
      </c>
      <c r="CO28" s="19">
        <f t="shared" si="19"/>
        <v>5.1475259013501251</v>
      </c>
      <c r="CP28" s="65"/>
      <c r="CR28" t="str">
        <v>All Other</v>
      </c>
      <c r="CS28" s="10">
        <f>T28*$CS$3</f>
        <v>3.1574130122046476E-2</v>
      </c>
      <c r="CT28" s="18">
        <f>AO28</f>
        <v>0.375</v>
      </c>
      <c r="CU28" s="20">
        <f t="shared" si="20"/>
        <v>1.1840298795767428E-2</v>
      </c>
      <c r="CV28" s="21">
        <f t="shared" si="21"/>
        <v>9.75</v>
      </c>
      <c r="CW28" s="10">
        <f t="shared" si="22"/>
        <v>0.30784776868995312</v>
      </c>
      <c r="CX28" s="10">
        <f>CS28*AC28</f>
        <v>4.6584782147281682E-3</v>
      </c>
      <c r="CY28" s="19">
        <f>AA28*CS28</f>
        <v>0</v>
      </c>
      <c r="CZ28" s="13" t="str">
        <f>""</f>
        <v/>
      </c>
      <c r="DA28" s="10">
        <f>$CS$4*U28</f>
        <v>0.55552767896402466</v>
      </c>
      <c r="DB28" s="5">
        <f t="shared" si="23"/>
        <v>1.1925409817138627E-3</v>
      </c>
      <c r="DC28" s="77">
        <f t="shared" si="5"/>
        <v>6.1091954022988508</v>
      </c>
      <c r="DD28" s="10">
        <f>DC28*DA28</f>
        <v>3.3938271421767716</v>
      </c>
      <c r="DE28" s="22">
        <f>AX28*DD28</f>
        <v>2.6204093517041054E-2</v>
      </c>
      <c r="DF28" s="19">
        <f>DA28*BJ28</f>
        <v>3.1926878101380726E-3</v>
      </c>
      <c r="DG28" s="13" t="str">
        <f>""</f>
        <v/>
      </c>
      <c r="DH28" s="20">
        <f>V28*$CS$3</f>
        <v>9.4188797627523808</v>
      </c>
      <c r="DI28" s="5">
        <f t="shared" si="24"/>
        <v>1.5915330387920496E-2</v>
      </c>
      <c r="DJ28" s="20">
        <f>CO28</f>
        <v>5.1475259013501251</v>
      </c>
      <c r="DK28" s="77">
        <v>1.7355343771272975</v>
      </c>
      <c r="DL28" s="77">
        <f>BO28</f>
        <v>0</v>
      </c>
      <c r="DM28" s="10">
        <f>DK28*DH28</f>
        <v>16.34678962228536</v>
      </c>
      <c r="DN28" s="19">
        <f>BR28*DM28</f>
        <v>9.9413563468373559E-2</v>
      </c>
      <c r="DO28" s="19">
        <f>DL28*DJ28</f>
        <v>0</v>
      </c>
      <c r="DP28" s="13" t="str">
        <f>""</f>
        <v/>
      </c>
      <c r="DQ28" s="10">
        <f>CW28*(1/25)+CX28*4-CY28</f>
        <v>3.0947823606510799E-2</v>
      </c>
      <c r="DR28" s="10">
        <f>DN28*6+DM28*0.1+DJ28*1-DO28*2</f>
        <v>7.3786862443889021</v>
      </c>
      <c r="DS28" s="10">
        <f>DD28*0.1+DE28*6-DF28*2</f>
        <v>0.49022189969964736</v>
      </c>
      <c r="DT28" s="33">
        <f t="shared" si="25"/>
        <v>7.8998559676950597</v>
      </c>
      <c r="DZ28" t="str">
        <v>BUF</v>
      </c>
      <c r="EA28" t="str">
        <v>Buffalo Bills</v>
      </c>
      <c r="EB28" t="s">
        <v>350</v>
      </c>
      <c r="EC28" t="str">
        <v>All Other</v>
      </c>
      <c r="ED28" s="10">
        <v>7.8998559676950597</v>
      </c>
      <c r="EE28">
        <v>4.6584782147281682E-3</v>
      </c>
      <c r="EF28">
        <v>0.30784776868995312</v>
      </c>
      <c r="EG28">
        <v>2.6204093517041054E-2</v>
      </c>
      <c r="EH28">
        <v>3.3938271421767716</v>
      </c>
      <c r="EI28">
        <v>9.9413563468373559E-2</v>
      </c>
      <c r="EJ28">
        <v>16.34678962228536</v>
      </c>
      <c r="EK28">
        <v>0</v>
      </c>
      <c r="EL28">
        <v>3.1926878101380726E-3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BUF</v>
      </c>
      <c r="EA29" t="str">
        <v>Buffalo Bills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BUF</v>
      </c>
      <c r="EA30" t="str">
        <v>Buffalo Bills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0</v>
      </c>
      <c r="H31" s="5">
        <v>9.4782833645573147E-2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2.7577574419386384E-4</v>
      </c>
      <c r="R31" s="5">
        <f t="shared" si="1"/>
        <v>9.9441610702769995E-2</v>
      </c>
      <c r="S31" s="5"/>
      <c r="T31" s="5">
        <f t="shared" si="6"/>
        <v>4.8945369111768902E-6</v>
      </c>
      <c r="U31" s="5">
        <f t="shared" si="6"/>
        <v>2.2787427756725288E-4</v>
      </c>
      <c r="V31" s="5">
        <f t="shared" si="6"/>
        <v>8.4777377116517644E-2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0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1</v>
      </c>
      <c r="BH31" s="13">
        <f t="shared" si="12"/>
        <v>4.3609756097560979</v>
      </c>
      <c r="BI31" s="13">
        <f t="shared" si="13"/>
        <v>9.2682926829268292E-2</v>
      </c>
      <c r="BJ31" s="13">
        <f t="shared" si="14"/>
        <v>9.7560975609756097E-3</v>
      </c>
      <c r="BK31" s="13">
        <f t="shared" si="15"/>
        <v>2.1252796420581654E-2</v>
      </c>
      <c r="BL31" s="55" cm="1">
        <f t="array" ref="BL31:BQ31">_xlfn.XLOOKUP(CR31,Receiving[Player Name],Receiving[[Rep Conv %]:[Yards per Target]],{0,0,0,0,0,0})</f>
        <v>0.67123287671232879</v>
      </c>
      <c r="BM31" s="13">
        <v>11.198979591836734</v>
      </c>
      <c r="BN31" s="13">
        <v>9.2465753424657529E-2</v>
      </c>
      <c r="BO31" s="13">
        <v>1.020408163265306E-2</v>
      </c>
      <c r="BP31" s="13">
        <v>1.2300683371298405E-2</v>
      </c>
      <c r="BQ31" s="13">
        <v>7.5171232876712333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0.67368284172926796</v>
      </c>
      <c r="CG31" s="13">
        <f>IF($CE31=1,BT31,BZ31*BM31+(1-BZ31)*BT31)</f>
        <v>11.146034059603073</v>
      </c>
      <c r="CH31" s="13">
        <f>IF($CE31=1,BU31,CA31*BN31+(1-CA31)*BU31)</f>
        <v>8.8259500662836929E-2</v>
      </c>
      <c r="CI31" s="13">
        <f>IF($CE31=1,BV31,CB31*BO31+(1-CB31)*BV31)</f>
        <v>9.8719130250506382E-3</v>
      </c>
      <c r="CJ31" s="13">
        <f>IF($CE31=1,BW31,CC31*BP31+(1-CC31)*BW31)</f>
        <v>1.1749616901423699E-2</v>
      </c>
      <c r="CK31" s="13">
        <f>IF($CE31=1,BX31,CD31*BQ31+(1-CD31)*BX31)</f>
        <v>6.9091443566341271</v>
      </c>
      <c r="CL31" s="56">
        <f>V31*$CS$3</f>
        <v>50.172249158462392</v>
      </c>
      <c r="CM31" s="10">
        <f t="shared" si="17"/>
        <v>33.800183389021818</v>
      </c>
      <c r="CN31" s="5">
        <f t="shared" si="18"/>
        <v>8.3001170572844715E-2</v>
      </c>
      <c r="CO31" s="19">
        <f t="shared" si="19"/>
        <v>32.059117615081142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Dawson Knox</v>
      </c>
      <c r="CS31" s="10">
        <f>T31*$CS$3</f>
        <v>2.8966445268216738E-3</v>
      </c>
      <c r="CT31" s="18">
        <f>AO31</f>
        <v>0.52631578947368418</v>
      </c>
      <c r="CU31" s="20">
        <f t="shared" si="20"/>
        <v>1.5245497509587757E-3</v>
      </c>
      <c r="CV31" s="21">
        <f t="shared" si="21"/>
        <v>7.1578947368421053</v>
      </c>
      <c r="CW31" s="10">
        <f t="shared" si="22"/>
        <v>2.073387661303935E-2</v>
      </c>
      <c r="CX31" s="10">
        <f>CS31*AC31</f>
        <v>1.3166566031007609E-4</v>
      </c>
      <c r="CY31" s="19">
        <f>AA31*CS31</f>
        <v>0</v>
      </c>
      <c r="CZ31" s="13" t="str">
        <f>""</f>
        <v/>
      </c>
      <c r="DA31" s="10">
        <f>$CS$4*U31</f>
        <v>0.10615188111238757</v>
      </c>
      <c r="DB31" s="5">
        <f t="shared" si="23"/>
        <v>2.2787427756725291E-4</v>
      </c>
      <c r="DC31" s="77">
        <f t="shared" si="5"/>
        <v>4.3609756097560979</v>
      </c>
      <c r="DD31" s="10">
        <f>DC31*DA31</f>
        <v>0.46292576446085121</v>
      </c>
      <c r="DE31" s="22">
        <f>AX31*DD31</f>
        <v>1.0092220457440357E-2</v>
      </c>
      <c r="DF31" s="19">
        <f>DA31*BJ31</f>
        <v>1.0356281084135373E-3</v>
      </c>
      <c r="DG31" s="13" t="str">
        <f>""</f>
        <v/>
      </c>
      <c r="DH31" s="20">
        <f>V31*$CS$3</f>
        <v>50.172249158462392</v>
      </c>
      <c r="DI31" s="5">
        <f t="shared" si="24"/>
        <v>8.4777377116517658E-2</v>
      </c>
      <c r="DJ31" s="20">
        <f>CO31</f>
        <v>32.059117615081142</v>
      </c>
      <c r="DK31" s="77">
        <v>6.9091443566341271</v>
      </c>
      <c r="DL31" s="77">
        <f>BO31</f>
        <v>1.020408163265306E-2</v>
      </c>
      <c r="DM31" s="10">
        <f>DK31*DH31</f>
        <v>346.64731213283176</v>
      </c>
      <c r="DN31" s="19">
        <f>BR31*DM31</f>
        <v>2.509821400846485</v>
      </c>
      <c r="DO31" s="19">
        <f>DL31*DJ31</f>
        <v>0.32713385321511368</v>
      </c>
      <c r="DP31" s="13" t="str">
        <f>""</f>
        <v/>
      </c>
      <c r="DQ31" s="10">
        <f>CW31*(1/25)+CX31*4-CY31</f>
        <v>1.3560177057618784E-3</v>
      </c>
      <c r="DR31" s="10">
        <f>DN31*6+DM31*0.1+DJ31*1-DO31*2</f>
        <v>81.128509527012994</v>
      </c>
      <c r="DS31" s="10">
        <f>DD31*0.1+DE31*6-DF31*2</f>
        <v>0.10477464297390018</v>
      </c>
      <c r="DT31" s="33">
        <f t="shared" si="25"/>
        <v>81.234640187692648</v>
      </c>
      <c r="DZ31" t="str">
        <v>BUF</v>
      </c>
      <c r="EA31" t="str">
        <v>Buffalo Bills</v>
      </c>
      <c r="EB31" t="s">
        <v>351</v>
      </c>
      <c r="EC31" t="str">
        <v>Dawson Knox</v>
      </c>
      <c r="ED31" s="10">
        <v>81.234640187692648</v>
      </c>
      <c r="EE31">
        <v>1.3166566031007609E-4</v>
      </c>
      <c r="EF31">
        <v>2.073387661303935E-2</v>
      </c>
      <c r="EG31">
        <v>1.0092220457440357E-2</v>
      </c>
      <c r="EH31">
        <v>0.46292576446085121</v>
      </c>
      <c r="EI31">
        <v>2.509821400846485</v>
      </c>
      <c r="EJ31">
        <v>346.64731213283176</v>
      </c>
      <c r="EK31">
        <v>0</v>
      </c>
      <c r="EL31">
        <v>0.32816948132352719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0.19308680858599275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2.4867859467006124E-6</v>
      </c>
      <c r="Q32" s="5">
        <f t="shared" si="1"/>
        <v>4.9774158708160785E-5</v>
      </c>
      <c r="R32" s="5">
        <f t="shared" si="1"/>
        <v>0.17896907960100633</v>
      </c>
      <c r="S32" s="5"/>
      <c r="T32" s="5">
        <f t="shared" si="6"/>
        <v>2.4472684555884451E-6</v>
      </c>
      <c r="U32" s="5">
        <f t="shared" si="6"/>
        <v>4.1128528146284664E-5</v>
      </c>
      <c r="V32" s="5">
        <f t="shared" si="6"/>
        <v>0.15257726666235447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0.70430107526881724</v>
      </c>
      <c r="BM32" s="13">
        <v>9.8931297709923669</v>
      </c>
      <c r="BN32" s="13">
        <v>2.6881720430107527E-2</v>
      </c>
      <c r="BO32" s="13">
        <v>7.6335877862595417E-3</v>
      </c>
      <c r="BP32" s="13">
        <v>3.8580246913580245E-3</v>
      </c>
      <c r="BQ32" s="13">
        <v>6.967741935483871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0.70486158773735985</v>
      </c>
      <c r="CG32" s="13">
        <f>IF($CE32=1,BT32,BZ32*BM32+(1-BZ32)*BT32)</f>
        <v>9.9062015828070837</v>
      </c>
      <c r="CH32" s="13">
        <f>IF($CE32=1,BU32,CA32*BN32+(1-CA32)*BU32)</f>
        <v>2.9386867993594142E-2</v>
      </c>
      <c r="CI32" s="13">
        <f>IF($CE32=1,BV32,CB32*BO32+(1-CB32)*BV32)</f>
        <v>7.4825396747299454E-3</v>
      </c>
      <c r="CJ32" s="13">
        <f>IF($CE32=1,BW32,CC32*BP32+(1-CC32)*BW32)</f>
        <v>4.2020318930041153E-3</v>
      </c>
      <c r="CK32" s="13">
        <f>IF($CE32=1,BX32,CD32*BQ32+(1-CD32)*BX32)</f>
        <v>6.4118314222448625</v>
      </c>
      <c r="CL32" s="56">
        <f>V32*$CS$3</f>
        <v>90.297021437447981</v>
      </c>
      <c r="CM32" s="10">
        <f t="shared" si="17"/>
        <v>63.646901898354002</v>
      </c>
      <c r="CN32" s="5">
        <f t="shared" si="18"/>
        <v>0.15629404432800265</v>
      </c>
      <c r="CO32" s="19">
        <f t="shared" si="19"/>
        <v>60.368415470124269</v>
      </c>
      <c r="CP32" s="65"/>
      <c r="CR32" t="str">
        <v>Dalton Kincaid</v>
      </c>
      <c r="CS32" s="10">
        <f>T32*$CS$3</f>
        <v>1.4483222634108369E-3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6.5832830155038044E-5</v>
      </c>
      <c r="CY32" s="19">
        <f>AA32*CS32</f>
        <v>0</v>
      </c>
      <c r="CZ32" s="13" t="str">
        <f>""</f>
        <v/>
      </c>
      <c r="DA32" s="10">
        <f>$CS$4*U32</f>
        <v>1.915912000565044E-2</v>
      </c>
      <c r="DB32" s="5">
        <f t="shared" si="23"/>
        <v>4.1128528146284671E-5</v>
      </c>
      <c r="DC32" s="77">
        <f t="shared" si="5"/>
        <v>2.0810810810810811</v>
      </c>
      <c r="DD32" s="10">
        <f>DC32*DA32</f>
        <v>3.9871682173921189E-2</v>
      </c>
      <c r="DE32" s="22">
        <f>AX32*DD32</f>
        <v>8.6924046445515388E-4</v>
      </c>
      <c r="DF32" s="19">
        <f>DA32*BJ32</f>
        <v>5.1781405420676864E-4</v>
      </c>
      <c r="DG32" s="13" t="str">
        <f>""</f>
        <v/>
      </c>
      <c r="DH32" s="20">
        <f>V32*$CS$3</f>
        <v>90.297021437447981</v>
      </c>
      <c r="DI32" s="5">
        <f t="shared" si="24"/>
        <v>0.15257726666235449</v>
      </c>
      <c r="DJ32" s="20">
        <f>CO32</f>
        <v>60.368415470124269</v>
      </c>
      <c r="DK32" s="77">
        <v>6.4118314222448625</v>
      </c>
      <c r="DL32" s="77">
        <f>BO32</f>
        <v>7.6335877862595417E-3</v>
      </c>
      <c r="DM32" s="10">
        <f>DK32*DH32</f>
        <v>578.96927938774695</v>
      </c>
      <c r="DN32" s="19">
        <f>BR32*DM32</f>
        <v>4.1918960193270385</v>
      </c>
      <c r="DO32" s="19">
        <f>DL32*DJ32</f>
        <v>0.46082759900858217</v>
      </c>
      <c r="DP32" s="13" t="str">
        <f>""</f>
        <v/>
      </c>
      <c r="DQ32" s="10">
        <f>CW32*(1/25)+CX32*4-CY32</f>
        <v>2.6333132062015218E-4</v>
      </c>
      <c r="DR32" s="10">
        <f>DN32*6+DM32*0.1+DJ32*1-DO32*2</f>
        <v>142.49506432684402</v>
      </c>
      <c r="DS32" s="10">
        <f>DD32*0.1+DE32*6-DF32*2</f>
        <v>8.1669828957095045E-3</v>
      </c>
      <c r="DT32" s="33">
        <f t="shared" si="25"/>
        <v>142.50349464106034</v>
      </c>
      <c r="DZ32" t="str">
        <v>BUF</v>
      </c>
      <c r="EA32" t="str">
        <v>Buffalo Bills</v>
      </c>
      <c r="EB32" t="s">
        <v>351</v>
      </c>
      <c r="EC32" t="str">
        <v>Dalton Kincaid</v>
      </c>
      <c r="ED32" s="10">
        <v>142.50349464106034</v>
      </c>
      <c r="EE32">
        <v>6.5832830155038044E-5</v>
      </c>
      <c r="EF32">
        <v>0</v>
      </c>
      <c r="EG32">
        <v>8.6924046445515388E-4</v>
      </c>
      <c r="EH32">
        <v>3.9871682173921189E-2</v>
      </c>
      <c r="EI32">
        <v>4.1918960193270385</v>
      </c>
      <c r="EJ32">
        <v>578.96927938774695</v>
      </c>
      <c r="EK32">
        <v>0</v>
      </c>
      <c r="EL32">
        <v>0.46134541306278892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1.2621832526148391E-4</v>
      </c>
      <c r="V33" s="5">
        <f t="shared" si="6"/>
        <v>1.8780812783001515E-2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0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1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0.5</v>
      </c>
      <c r="BM33" s="13">
        <v>5</v>
      </c>
      <c r="BN33" s="13">
        <v>0</v>
      </c>
      <c r="BO33" s="13">
        <v>0</v>
      </c>
      <c r="BP33" s="13">
        <v>0</v>
      </c>
      <c r="BQ33" s="13">
        <v>2.5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11.11470595571892</v>
      </c>
      <c r="CM33" s="10">
        <f t="shared" si="17"/>
        <v>7.7252463765681316</v>
      </c>
      <c r="CN33" s="5">
        <f t="shared" si="18"/>
        <v>1.8970444178922505E-2</v>
      </c>
      <c r="CO33" s="19">
        <f t="shared" si="19"/>
        <v>7.3273147468282005</v>
      </c>
      <c r="CP33" s="65"/>
      <c r="CR33" t="str">
        <v>Zach Davidson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5.8796950671220191E-2</v>
      </c>
      <c r="DB33" s="5">
        <f t="shared" si="23"/>
        <v>1.2621832526148394E-4</v>
      </c>
      <c r="DC33" s="77">
        <f t="shared" si="5"/>
        <v>4.7272727272727275</v>
      </c>
      <c r="DD33" s="10">
        <f>DC33*DA33</f>
        <v>0.27794922135485911</v>
      </c>
      <c r="DE33" s="22">
        <f>AX33*DD33</f>
        <v>6.0595564845135159E-3</v>
      </c>
      <c r="DF33" s="19">
        <f>DA33*BJ33</f>
        <v>0</v>
      </c>
      <c r="DG33" s="13" t="str">
        <f>""</f>
        <v/>
      </c>
      <c r="DH33" s="20">
        <f>V33*$CS$3</f>
        <v>11.11470595571892</v>
      </c>
      <c r="DI33" s="5">
        <f t="shared" si="24"/>
        <v>1.8780812783001519E-2</v>
      </c>
      <c r="DJ33" s="20">
        <f>CO33</f>
        <v>7.3273147468282005</v>
      </c>
      <c r="DK33" s="77">
        <v>1.4387510008006406</v>
      </c>
      <c r="DL33" s="77">
        <f>BO33</f>
        <v>0</v>
      </c>
      <c r="DM33" s="10">
        <f>DK33*DH33</f>
        <v>15.991294317395436</v>
      </c>
      <c r="DN33" s="19">
        <f>BR33*DM33</f>
        <v>0.11578134692027961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9.6211322600894214</v>
      </c>
      <c r="DS33" s="10">
        <f>DD33*0.1+DE33*6-DF33*2</f>
        <v>6.4152261042567008E-2</v>
      </c>
      <c r="DT33" s="33">
        <f t="shared" si="25"/>
        <v>9.6852845211319885</v>
      </c>
      <c r="DZ33" t="str">
        <v>BUF</v>
      </c>
      <c r="EA33" t="str">
        <v>Buffalo Bills</v>
      </c>
      <c r="EB33" t="s">
        <v>351</v>
      </c>
      <c r="EC33" t="str">
        <v>Zach Davidson</v>
      </c>
      <c r="ED33" s="10">
        <v>9.6852845211319885</v>
      </c>
      <c r="EE33">
        <v>0</v>
      </c>
      <c r="EF33">
        <v>0</v>
      </c>
      <c r="EG33">
        <v>6.0595564845135159E-3</v>
      </c>
      <c r="EH33">
        <v>0.27794922135485911</v>
      </c>
      <c r="EI33">
        <v>0.11578134692027961</v>
      </c>
      <c r="EJ33">
        <v>15.991294317395436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5.0815169910467546E-5</v>
      </c>
      <c r="V34" s="5">
        <f t="shared" si="6"/>
        <v>7.2511445596717293E-3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13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0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0.83333333333333337</v>
      </c>
      <c r="BM34" s="13">
        <v>12.8</v>
      </c>
      <c r="BN34" s="13">
        <v>0</v>
      </c>
      <c r="BO34" s="13">
        <v>0</v>
      </c>
      <c r="BP34" s="13">
        <v>0</v>
      </c>
      <c r="BQ34" s="13">
        <v>10.666666666666666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4.2913126579967837</v>
      </c>
      <c r="CM34" s="10">
        <f t="shared" si="17"/>
        <v>2.8852229785680503</v>
      </c>
      <c r="CN34" s="5">
        <f t="shared" si="18"/>
        <v>7.0850764869695671E-3</v>
      </c>
      <c r="CO34" s="19">
        <f t="shared" si="19"/>
        <v>2.7366035784791269</v>
      </c>
      <c r="CP34" s="65"/>
      <c r="CR34" t="str">
        <v>Armani Rogers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2.3671499620880856E-2</v>
      </c>
      <c r="DB34" s="5">
        <f t="shared" si="23"/>
        <v>5.0815169910467552E-5</v>
      </c>
      <c r="DC34" s="77">
        <f t="shared" si="5"/>
        <v>8.6666666666666679</v>
      </c>
      <c r="DD34" s="10">
        <f>DC34*DA34</f>
        <v>0.20515299671430079</v>
      </c>
      <c r="DE34" s="22">
        <f>AX34*DD34</f>
        <v>4.4725297861885477E-3</v>
      </c>
      <c r="DF34" s="19">
        <f>DA34*BJ34</f>
        <v>0</v>
      </c>
      <c r="DG34" s="13" t="str">
        <f>""</f>
        <v/>
      </c>
      <c r="DH34" s="20">
        <f>V34*$CS$3</f>
        <v>4.2913126579967837</v>
      </c>
      <c r="DI34" s="5">
        <f t="shared" si="24"/>
        <v>7.2511445596717301E-3</v>
      </c>
      <c r="DJ34" s="20">
        <f>CO34</f>
        <v>2.7366035784791269</v>
      </c>
      <c r="DK34" s="77">
        <v>1.4873417721518989</v>
      </c>
      <c r="DL34" s="77">
        <f>BO34</f>
        <v>0</v>
      </c>
      <c r="DM34" s="10">
        <f>DK34*DH34</f>
        <v>6.382648573602812</v>
      </c>
      <c r="DN34" s="19">
        <f>BR34*DM34</f>
        <v>4.6212122302486482E-2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3.6521411696543273</v>
      </c>
      <c r="DS34" s="10">
        <f>DD34*0.1+DE34*6-DF34*2</f>
        <v>4.7350478388561365E-2</v>
      </c>
      <c r="DT34" s="33">
        <f t="shared" si="25"/>
        <v>3.6994916480428888</v>
      </c>
      <c r="DZ34" t="str">
        <v>BUF</v>
      </c>
      <c r="EA34" t="str">
        <v>Buffalo Bills</v>
      </c>
      <c r="EB34" t="s">
        <v>351</v>
      </c>
      <c r="EC34" t="str">
        <v>Armani Rogers</v>
      </c>
      <c r="ED34" s="10">
        <v>3.6994916480428888</v>
      </c>
      <c r="EE34">
        <v>0</v>
      </c>
      <c r="EF34">
        <v>0</v>
      </c>
      <c r="EG34">
        <v>4.4725297861885477E-3</v>
      </c>
      <c r="EH34">
        <v>0.20515299671430079</v>
      </c>
      <c r="EI34">
        <v>4.6212122302486482E-2</v>
      </c>
      <c r="EJ34">
        <v>6.382648573602812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6.5260492149025223E-5</v>
      </c>
      <c r="U35" s="5">
        <f t="shared" si="6"/>
        <v>2.2948786411178894E-4</v>
      </c>
      <c r="V35" s="5">
        <f t="shared" si="6"/>
        <v>4.2327374385729621E-3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2.5049838130585207</v>
      </c>
      <c r="CM35" s="10">
        <f t="shared" si="17"/>
        <v>1.5772120304442538</v>
      </c>
      <c r="CN35" s="5">
        <f t="shared" si="18"/>
        <v>3.8730690677543931E-3</v>
      </c>
      <c r="CO35" s="19">
        <f t="shared" si="19"/>
        <v>1.4959689835397842</v>
      </c>
      <c r="CP35" s="65"/>
      <c r="CR35" t="str">
        <v>All Other</v>
      </c>
      <c r="CS35" s="10">
        <f>T35*$CS$3</f>
        <v>3.8621927024288995E-2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1.7555421374676817E-3</v>
      </c>
      <c r="CY35" s="19">
        <f>AA35*CS35</f>
        <v>0</v>
      </c>
      <c r="CZ35" s="13" t="str">
        <f>""</f>
        <v/>
      </c>
      <c r="DA35" s="10">
        <f>$CS$4*U35</f>
        <v>0.10690354667494581</v>
      </c>
      <c r="DB35" s="5">
        <f t="shared" si="23"/>
        <v>2.2948786411178899E-4</v>
      </c>
      <c r="DC35" s="77">
        <f t="shared" si="5"/>
        <v>1.5</v>
      </c>
      <c r="DD35" s="10">
        <f>DC35*DA35</f>
        <v>0.1603553200124187</v>
      </c>
      <c r="DE35" s="22">
        <f>AX35*DD35</f>
        <v>3.4958979718347203E-3</v>
      </c>
      <c r="DF35" s="19">
        <f>DA35*BJ35</f>
        <v>0</v>
      </c>
      <c r="DG35" s="13" t="str">
        <f>""</f>
        <v/>
      </c>
      <c r="DH35" s="20">
        <f>V35*$CS$3</f>
        <v>2.5049838130585207</v>
      </c>
      <c r="DI35" s="5">
        <f t="shared" si="24"/>
        <v>4.232737438572963E-3</v>
      </c>
      <c r="DJ35" s="20">
        <f>CO35</f>
        <v>1.4959689835397842</v>
      </c>
      <c r="DK35" s="77">
        <v>1.588235294117647</v>
      </c>
      <c r="DL35" s="77">
        <f>BO35</f>
        <v>0</v>
      </c>
      <c r="DM35" s="10">
        <f>DK35*DH35</f>
        <v>3.9785037030929442</v>
      </c>
      <c r="DN35" s="19">
        <f>BR35*DM35</f>
        <v>2.8805455539039002E-2</v>
      </c>
      <c r="DO35" s="19">
        <f>DL35*DJ35</f>
        <v>0</v>
      </c>
      <c r="DP35" s="13" t="str">
        <f>""</f>
        <v/>
      </c>
      <c r="DQ35" s="10">
        <f>CW35*(1/25)+CX35*4-CY35</f>
        <v>7.0221685498707267E-3</v>
      </c>
      <c r="DR35" s="10">
        <f>DN35*6+DM35*0.1+DJ35*1-DO35*2</f>
        <v>2.0666520870833125</v>
      </c>
      <c r="DS35" s="10">
        <f>DD35*0.1+DE35*6-DF35*2</f>
        <v>3.7010919832250189E-2</v>
      </c>
      <c r="DT35" s="33">
        <f t="shared" si="25"/>
        <v>2.1106851754654334</v>
      </c>
      <c r="DZ35" t="str">
        <v>BUF</v>
      </c>
      <c r="EA35" t="str">
        <v>Buffalo Bills</v>
      </c>
      <c r="EB35" t="s">
        <v>351</v>
      </c>
      <c r="EC35" t="str">
        <v>All Other</v>
      </c>
      <c r="ED35" s="10">
        <v>2.1106851754654334</v>
      </c>
      <c r="EE35">
        <v>1.7555421374676817E-3</v>
      </c>
      <c r="EF35">
        <v>0</v>
      </c>
      <c r="EG35">
        <v>3.4958979718347203E-3</v>
      </c>
      <c r="EH35">
        <v>0.1603553200124187</v>
      </c>
      <c r="EI35">
        <v>2.8805455539039002E-2</v>
      </c>
      <c r="EJ35">
        <v>3.9785037030929442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3" priority="1">
      <formula>$CR10=""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463C-136C-42A7-ACD9-0179E9B6695C}">
  <sheetPr>
    <tabColor theme="6"/>
  </sheetPr>
  <dimension ref="A1:EL83"/>
  <sheetViews>
    <sheetView topLeftCell="BZ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59</v>
      </c>
      <c r="CV1" s="115" t="e" vm="57">
        <f>_xlfn.IMAGE(_xlfn.XLOOKUP(CS1,Teams[team_abbr],Teams[team_logo_wikipedia]))</f>
        <v>#VALUE!</v>
      </c>
      <c r="CW1" s="115"/>
      <c r="CX1" s="115"/>
      <c r="CY1" s="116" t="e" vm="58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Baltimore Ravens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499.97647058823526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545.12941176470588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38.776470588235291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0.65114862139183916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0.84125031234050129</v>
      </c>
      <c r="G10" s="5">
        <v>0.28374931876495857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0</v>
      </c>
      <c r="O10" s="10"/>
      <c r="P10" s="5">
        <f t="shared" ref="P10:R35" si="1">IF($N10,B10,J10*F10+(1-J10)*B10)</f>
        <v>0.84768779672347616</v>
      </c>
      <c r="Q10" s="5">
        <f t="shared" si="1"/>
        <v>0.27542309632647971</v>
      </c>
      <c r="R10" s="5">
        <f t="shared" si="1"/>
        <v>2.3157987082006591E-5</v>
      </c>
      <c r="S10" s="5"/>
      <c r="T10" s="5">
        <f>P10/SUM(P$10:P$35)</f>
        <v>0.95842738093028379</v>
      </c>
      <c r="U10" s="5">
        <f>Q10/SUM(Q$10:Q$35)</f>
        <v>0.21508037242573436</v>
      </c>
      <c r="V10" s="5">
        <f>R10/SUM(R$10:R$35)</f>
        <v>1.7194194616400539E-5</v>
      </c>
      <c r="X10" s="5" cm="1">
        <f t="array" ref="X10:AB10">_xlfn.XLOOKUP(CR10,passingRates[Player Name],passingRates[[Comp. %]:[Yds per Att]],{0,0,0,0,0})</f>
        <v>0.65267527675276749</v>
      </c>
      <c r="Y10" s="13">
        <v>11.96113074204947</v>
      </c>
      <c r="Z10" s="13">
        <v>9.257950530035336E-2</v>
      </c>
      <c r="AA10" s="13">
        <v>2.0295202952029519E-2</v>
      </c>
      <c r="AB10" s="13">
        <v>7.8067343173431736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0.65277767147486021</v>
      </c>
      <c r="AP10" s="52">
        <f>IF($AN10,AE10,Y10*AJ10+(1-AJ10)*AE10)</f>
        <v>11.916007220787145</v>
      </c>
      <c r="AQ10" s="52">
        <f>IF($AN10,AF10,Z10*AK10+(1-AK10)*AF10)</f>
        <v>9.1510940015664927E-2</v>
      </c>
      <c r="AR10" s="52">
        <f>IF($AN10,AG10,AA10*AL10+(1-AL10)*AG10)</f>
        <v>2.0344647565558135E-2</v>
      </c>
      <c r="AS10" s="52">
        <f>IF($AN10,AH10,AB10*AM10+(1-AM10)*AH10)</f>
        <v>7.7784156590650833</v>
      </c>
      <c r="AT10" s="56" cm="1">
        <f t="array" ref="AT10:AW10">_xlfn.XLOOKUP(CR10,rushingRates[player_display_name],rushingRates[[Yards per Carry]:[TD per Yard]],{0,0,0,0})</f>
        <v>6.2380952380952381</v>
      </c>
      <c r="AU10" s="13">
        <v>3.1746031746031744E-2</v>
      </c>
      <c r="AV10" s="13">
        <v>1.4550264550264549E-2</v>
      </c>
      <c r="AW10" s="13">
        <v>5.0890585241730284E-3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6.1555914401565071</v>
      </c>
      <c r="BI10" s="13">
        <f>IF($BG10=1,AZ10,AU10*BD10+(1-BD10)*AZ10)</f>
        <v>3.2643237847506841E-2</v>
      </c>
      <c r="BJ10" s="13">
        <f>IF($BG10=1,BA10,AV10*BE10+(1-BE10)*BA10)</f>
        <v>1.4603104776962935E-2</v>
      </c>
      <c r="BK10" s="13">
        <f>IF($BG10=1,BB10,AW10*BF10+(1-BF10)*BB10)</f>
        <v>5.3761263583445669E-3</v>
      </c>
      <c r="BL10" s="55" cm="1">
        <f t="array" ref="BL10:BQ10">_xlfn.XLOOKUP(CR10,Receiving[Player Name],Receiving[[Rep Conv %]:[Yards per Target]],{0,0,0,0,0,0})</f>
        <v>1</v>
      </c>
      <c r="BM10" s="13">
        <v>13</v>
      </c>
      <c r="BN10" s="13">
        <v>0</v>
      </c>
      <c r="BO10" s="13">
        <v>0</v>
      </c>
      <c r="BP10" s="13">
        <v>0</v>
      </c>
      <c r="BQ10" s="13">
        <v>13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0</v>
      </c>
      <c r="CF10" s="56">
        <f>IF($CE10=1,BS10,BY10*BL10+(1-BY10)*BS10)</f>
        <v>0.9884615384615385</v>
      </c>
      <c r="CG10" s="13">
        <f>IF($CE10=1,BT10,BZ10*BM10+(1-BZ10)*BT10)</f>
        <v>12.56</v>
      </c>
      <c r="CH10" s="13">
        <f>IF($CE10=1,BU10,CA10*BN10+(1-CA10)*BU10)</f>
        <v>6.410256410256417E-3</v>
      </c>
      <c r="CI10" s="13">
        <f>IF($CE10=1,BV10,CB10*BO10+(1-CB10)*BV10)</f>
        <v>0</v>
      </c>
      <c r="CJ10" s="13">
        <f>IF($CE10=1,BW10,CC10*BP10+(1-CC10)*BW10)</f>
        <v>1.9841269841269858E-3</v>
      </c>
      <c r="CK10" s="13">
        <f>IF($CE10=1,BX10,CD10*BQ10+(1-CD10)*BX10)</f>
        <v>12.414999999999999</v>
      </c>
      <c r="CL10" s="56">
        <f>V10*$CS$3</f>
        <v>8.5966927389151768E-3</v>
      </c>
      <c r="CM10" s="10">
        <f>CL10*CF10</f>
        <v>8.4975001303892322E-3</v>
      </c>
      <c r="CN10" s="5">
        <f>CM10/SUM($CM$10:$CM$35)</f>
        <v>2.4768766416417534E-5</v>
      </c>
      <c r="CO10" s="19">
        <f>CN10*(SUM($CU$10:$CU$35))</f>
        <v>8.0636945669755999E-3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Lamar Jackson</v>
      </c>
      <c r="CS10" s="10">
        <f>T10*$CS$3</f>
        <v>479.19113923264939</v>
      </c>
      <c r="CT10" s="18">
        <f>AO10</f>
        <v>0.65277767147486021</v>
      </c>
      <c r="CU10" s="20">
        <f>CT10*CS10</f>
        <v>312.80527605967438</v>
      </c>
      <c r="CV10" s="21">
        <f>AS10</f>
        <v>7.7784156590650833</v>
      </c>
      <c r="CW10" s="10">
        <f>CV10*CS10</f>
        <v>3727.3478610924767</v>
      </c>
      <c r="CX10" s="22">
        <f>CS10*AC10</f>
        <v>21.129521654969935</v>
      </c>
      <c r="CY10" s="19">
        <f>AA10*CS10</f>
        <v>9.7252814235408547</v>
      </c>
      <c r="CZ10" s="13" t="str">
        <f>""</f>
        <v/>
      </c>
      <c r="DA10" s="10">
        <f>$CS$4*U10</f>
        <v>117.24663690257444</v>
      </c>
      <c r="DB10" s="5">
        <f>DA10/SUM($DA$10:$DA$35)</f>
        <v>0.21508037242573436</v>
      </c>
      <c r="DC10" s="77">
        <f t="shared" ref="DC10:DC35" si="5">BH10</f>
        <v>6.1555914401565071</v>
      </c>
      <c r="DD10" s="10">
        <f>DC10*DA10</f>
        <v>721.7223945046253</v>
      </c>
      <c r="DE10" s="22">
        <f>AX10*DD10</f>
        <v>7.8800405156595952</v>
      </c>
      <c r="DF10" s="19">
        <f>DA10*BJ10</f>
        <v>1.7121649234348235</v>
      </c>
      <c r="DG10" s="13" t="str">
        <f>""</f>
        <v/>
      </c>
      <c r="DH10" s="20">
        <f>V10*$CS$3</f>
        <v>8.5966927389151768E-3</v>
      </c>
      <c r="DI10" s="5">
        <f>DH10/SUM($DH$10:$DH$35)</f>
        <v>1.7194194616400539E-5</v>
      </c>
      <c r="DJ10" s="20">
        <f>CO10</f>
        <v>8.0636945669755999E-3</v>
      </c>
      <c r="DK10" s="77" cm="1">
        <f t="array" ref="DK10:DK35">CK10:CK35</f>
        <v>12.414999999999999</v>
      </c>
      <c r="DL10" s="77">
        <f>CI10</f>
        <v>0</v>
      </c>
      <c r="DM10" s="10">
        <f>DK10*DH10</f>
        <v>0.10672794035363191</v>
      </c>
      <c r="DN10" s="19">
        <f>BR10*DM10</f>
        <v>3.1288321276309026E-3</v>
      </c>
      <c r="DO10" s="19">
        <f>DL10*DJ10</f>
        <v>0</v>
      </c>
      <c r="DP10" s="13" t="str">
        <f>""</f>
        <v/>
      </c>
      <c r="DQ10" s="10">
        <f>CW10*(1/25)+CX10*4-CY10</f>
        <v>223.88671964003797</v>
      </c>
      <c r="DR10" s="10">
        <f>DN10*6+DM10*0.1+DJ10*1-DO10*2</f>
        <v>3.7509481368124209E-2</v>
      </c>
      <c r="DS10" s="10">
        <f>DD10*0.1+DE10*6-DF10*2</f>
        <v>116.02815269755044</v>
      </c>
      <c r="DT10" s="33">
        <f>SUM(DQ10:DS10)</f>
        <v>339.9523818189565</v>
      </c>
      <c r="DZ10" t="str" cm="1">
        <f t="array" ref="DZ10:DZ35">_xlfn.EXPAND(CS1,ROWS($CS$10:$CS$35),,CS1)</f>
        <v>BAL</v>
      </c>
      <c r="EA10" t="str" cm="1">
        <f t="array" ref="EA10:EA35">_xlfn.EXPAND(CS2,ROWS($CS$10:$CS$35),,CS2)</f>
        <v>Baltimore Ravens</v>
      </c>
      <c r="EB10" t="s">
        <v>348</v>
      </c>
      <c r="EC10" t="str" cm="1">
        <f t="array" ref="EC10:EC35">CR10:CR35</f>
        <v>Lamar Jackson</v>
      </c>
      <c r="ED10" s="10" cm="1">
        <f t="array" ref="ED10:ED35">DT10:DT35</f>
        <v>339.9523818189565</v>
      </c>
      <c r="EE10" s="22" cm="1">
        <f t="array" ref="EE10:EE35">CX10:CX35</f>
        <v>21.129521654969935</v>
      </c>
      <c r="EF10" s="10" cm="1">
        <f t="array" ref="EF10:EF35">CW10:CW35</f>
        <v>3727.3478610924767</v>
      </c>
      <c r="EG10" s="10" cm="1">
        <f t="array" ref="EG10:EG35">DE10:DE35</f>
        <v>7.8800405156595952</v>
      </c>
      <c r="EH10" s="10" cm="1">
        <f t="array" ref="EH10:EH35">DD10:DD35</f>
        <v>721.7223945046253</v>
      </c>
      <c r="EI10" s="19" cm="1">
        <f t="array" ref="EI10:EI35">DN10:DN35</f>
        <v>3.1288321276309026E-3</v>
      </c>
      <c r="EJ10" s="10" cm="1">
        <f t="array" ref="EJ10:EJ35">DM10:DM35</f>
        <v>0.10672794035363191</v>
      </c>
      <c r="EK10" s="19" cm="1">
        <f t="array" ref="EK10:EK35">CY10:CY35</f>
        <v>9.7252814235408547</v>
      </c>
      <c r="EL10" s="19" cm="1">
        <f t="array" ref="EL10:EL35">DF10:DF35+DO10:DO35</f>
        <v>1.7121649234348235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0.38581818181818184</v>
      </c>
      <c r="G11" s="5">
        <v>4.237408036219581E-2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2.3658181818181821E-2</v>
      </c>
      <c r="Q11" s="5">
        <f t="shared" si="1"/>
        <v>2.8907296865125689E-2</v>
      </c>
      <c r="R11" s="5">
        <f t="shared" si="1"/>
        <v>4.0480251615986561E-4</v>
      </c>
      <c r="S11" s="5"/>
      <c r="T11" s="5">
        <f t="shared" ref="T11:V35" si="6">P11/SUM(P$10:P$35)</f>
        <v>2.6748821116943777E-2</v>
      </c>
      <c r="U11" s="5">
        <f t="shared" si="6"/>
        <v>2.2573968045884407E-2</v>
      </c>
      <c r="V11" s="5">
        <f t="shared" si="6"/>
        <v>3.0055519158093692E-4</v>
      </c>
      <c r="X11" s="5" cm="1">
        <f t="array" ref="X11:AB11">_xlfn.XLOOKUP(CR11,passingRates[Player Name],passingRates[[Comp. %]:[Yds per Att]],{0,0,0,0,0})</f>
        <v>0.6081330868761553</v>
      </c>
      <c r="Y11" s="13">
        <v>10.519756838905774</v>
      </c>
      <c r="Z11" s="13">
        <v>6.0790273556231005E-2</v>
      </c>
      <c r="AA11" s="13">
        <v>1.8484288354898338E-2</v>
      </c>
      <c r="AB11" s="13">
        <v>6.3974121996303142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0.62630806117902393</v>
      </c>
      <c r="AP11" s="52">
        <f>IF($AN11,AE11,Y11*AJ11+(1-AJ11)*AE11)</f>
        <v>10.453997568389056</v>
      </c>
      <c r="AQ11" s="52">
        <f>IF($AN11,AF11,Z11*AK11+(1-AK11)*AF11)</f>
        <v>5.4704331306990886E-2</v>
      </c>
      <c r="AR11" s="52">
        <f>IF($AN11,AG11,AA11*AL11+(1-AL11)*AG11)</f>
        <v>2.7061334530327025E-2</v>
      </c>
      <c r="AS11" s="52">
        <f>IF($AN11,AH11,AB11*AM11+(1-AM11)*AH11)</f>
        <v>6.547410876172914</v>
      </c>
      <c r="AT11" s="56" cm="1">
        <f t="array" ref="AT11:AW11">_xlfn.XLOOKUP(CR11,rushingRates[player_display_name],rushingRates[[Yards per Carry]:[TD per Yard]],{0,0,0,0})</f>
        <v>0.19642857142857142</v>
      </c>
      <c r="AU11" s="13">
        <v>0</v>
      </c>
      <c r="AV11" s="13">
        <v>3.5714285714285712E-2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3.7838392857142855</v>
      </c>
      <c r="BI11" s="13">
        <f t="shared" ref="BI11:BI35" si="13">IF($BG11=1,AZ11,AU11*BD11+(1-BD11)*AZ11)</f>
        <v>4.8749999999999995E-2</v>
      </c>
      <c r="BJ11" s="13">
        <f t="shared" ref="BJ11:BJ35" si="14">IF($BG11=1,BA11,AV11*BE11+(1-BE11)*BA11)</f>
        <v>1.5825892857142858E-2</v>
      </c>
      <c r="BK11" s="13">
        <f t="shared" ref="BK11:BK35" si="15"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0.15027052390360773</v>
      </c>
      <c r="CM11" s="10">
        <f t="shared" ref="CM11:CM35" si="17">CL11*CF11</f>
        <v>0.10165358969949934</v>
      </c>
      <c r="CN11" s="5">
        <f t="shared" ref="CN11:CN35" si="18">CM11/SUM($CM$10:$CM$35)</f>
        <v>2.9630291027037803E-4</v>
      </c>
      <c r="CO11" s="19">
        <f t="shared" ref="CO11:CO35" si="19">CN11*(SUM($CU$10:$CU$35))</f>
        <v>9.6464076068907653E-2</v>
      </c>
      <c r="CP11" s="65"/>
      <c r="CR11" t="str">
        <v>Cooper Rush</v>
      </c>
      <c r="CS11" s="10">
        <f>T11*$CS$3</f>
        <v>13.373781174445606</v>
      </c>
      <c r="CT11" s="18">
        <f>AO11</f>
        <v>0.62630806117902393</v>
      </c>
      <c r="CU11" s="20">
        <f t="shared" ref="CU11:CU35" si="20">CT11*CS11</f>
        <v>8.3761069579995571</v>
      </c>
      <c r="CV11" s="21">
        <f t="shared" ref="CV11:CV35" si="21">AS11</f>
        <v>6.547410876172914</v>
      </c>
      <c r="CW11" s="10">
        <f t="shared" ref="CW11:CW35" si="22">CV11*CS11</f>
        <v>87.563640317121724</v>
      </c>
      <c r="CX11" s="10">
        <f>CS11*AC11</f>
        <v>0.58970539268899769</v>
      </c>
      <c r="CY11" s="19">
        <f>AA11*CS11</f>
        <v>0.24720482762376353</v>
      </c>
      <c r="CZ11" s="13" t="str">
        <f>""</f>
        <v/>
      </c>
      <c r="DA11" s="10">
        <f>$CS$4*U11</f>
        <v>12.305733922048233</v>
      </c>
      <c r="DB11" s="5">
        <f t="shared" ref="DB11:DB35" si="23">DA11/SUM($DA$10:$DA$35)</f>
        <v>2.2573968045884407E-2</v>
      </c>
      <c r="DC11" s="77">
        <f t="shared" si="5"/>
        <v>3.7838392857142855</v>
      </c>
      <c r="DD11" s="10">
        <f>DC11*DA11</f>
        <v>46.562919453793043</v>
      </c>
      <c r="DE11" s="22">
        <f>AX11*DD11</f>
        <v>0.50839172321253512</v>
      </c>
      <c r="DF11" s="19">
        <f>DA11*BJ11</f>
        <v>0.19474922657884369</v>
      </c>
      <c r="DG11" s="13" t="str">
        <f>""</f>
        <v/>
      </c>
      <c r="DH11" s="20">
        <f>V11*$CS$3</f>
        <v>0.15027052390360773</v>
      </c>
      <c r="DI11" s="5">
        <f t="shared" ref="DI11:DI35" si="24">DH11/SUM($DH$10:$DH$35)</f>
        <v>3.0055519158093692E-4</v>
      </c>
      <c r="DJ11" s="20">
        <f>CO11</f>
        <v>9.6464076068907653E-2</v>
      </c>
      <c r="DK11" s="77">
        <v>1.4782608695652175</v>
      </c>
      <c r="DL11" s="77">
        <f>BO11</f>
        <v>0</v>
      </c>
      <c r="DM11" s="10">
        <f>DK11*DH11</f>
        <v>0.22213903533576798</v>
      </c>
      <c r="DN11" s="19">
        <f>BR11*DM11</f>
        <v>6.5122192769443378E-3</v>
      </c>
      <c r="DO11" s="19">
        <f>DL11*DJ11</f>
        <v>0</v>
      </c>
      <c r="DP11" s="13" t="str">
        <f>""</f>
        <v/>
      </c>
      <c r="DQ11" s="10">
        <f>CW11*(1/25)+CX11*4-CY11</f>
        <v>5.614162355817097</v>
      </c>
      <c r="DR11" s="10">
        <f>DN11*6+DM11*0.1+DJ11*1-DO11*2</f>
        <v>0.15775129526415049</v>
      </c>
      <c r="DS11" s="10">
        <f>DD11*0.1+DE11*6-DF11*2</f>
        <v>7.3171438314968276</v>
      </c>
      <c r="DT11" s="33">
        <f t="shared" ref="DT11:DT35" si="25">SUM(DQ11:DS11)</f>
        <v>13.089057482578074</v>
      </c>
      <c r="DZ11" t="str">
        <v>BAL</v>
      </c>
      <c r="EA11" t="str">
        <v>Baltimore Ravens</v>
      </c>
      <c r="EB11" t="s">
        <v>348</v>
      </c>
      <c r="EC11" t="str">
        <v>Cooper Rush</v>
      </c>
      <c r="ED11" s="10">
        <v>13.089057482578074</v>
      </c>
      <c r="EE11">
        <v>0.58970539268899769</v>
      </c>
      <c r="EF11">
        <v>87.563640317121724</v>
      </c>
      <c r="EG11">
        <v>0.50839172321253512</v>
      </c>
      <c r="EH11">
        <v>46.562919453793043</v>
      </c>
      <c r="EI11">
        <v>6.5122192769443378E-3</v>
      </c>
      <c r="EJ11">
        <v>0.22213903533576798</v>
      </c>
      <c r="EK11">
        <v>0.24720482762376353</v>
      </c>
      <c r="EL11">
        <v>0.19474922657884369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3.7687907609178901E-3</v>
      </c>
      <c r="U12" s="5">
        <f t="shared" si="6"/>
        <v>1.0062238727393693E-2</v>
      </c>
      <c r="V12" s="5">
        <f t="shared" si="6"/>
        <v>1.9064942055606953E-5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9.5320224409315788E-3</v>
      </c>
      <c r="CM12" s="10">
        <f t="shared" si="17"/>
        <v>9.5320224409315788E-3</v>
      </c>
      <c r="CN12" s="5">
        <f t="shared" si="18"/>
        <v>2.7784222852923906E-5</v>
      </c>
      <c r="CO12" s="19">
        <f t="shared" si="19"/>
        <v>9.0454035174823474E-3</v>
      </c>
      <c r="CP12" s="65"/>
      <c r="CR12" t="str">
        <v>Devin Leary</v>
      </c>
      <c r="CS12" s="10">
        <f>T12*$CS$3</f>
        <v>1.8843067030292762</v>
      </c>
      <c r="CT12" s="18">
        <f>AO12</f>
        <v>0.60354446997046274</v>
      </c>
      <c r="CU12" s="20">
        <f t="shared" si="20"/>
        <v>1.1372628903415947</v>
      </c>
      <c r="CV12" s="21">
        <f t="shared" si="21"/>
        <v>6.2527075812274369</v>
      </c>
      <c r="CW12" s="10">
        <f t="shared" si="22"/>
        <v>11.782018807388832</v>
      </c>
      <c r="CX12" s="10">
        <f>CS12*AC12</f>
        <v>8.3086885433689084E-2</v>
      </c>
      <c r="CY12" s="19">
        <f>AA12*CS12</f>
        <v>0</v>
      </c>
      <c r="CZ12" s="13" t="str">
        <f>""</f>
        <v/>
      </c>
      <c r="DA12" s="10">
        <f>$CS$4*U12</f>
        <v>5.4852222785001663</v>
      </c>
      <c r="DB12" s="5">
        <f t="shared" si="23"/>
        <v>1.0062238727393693E-2</v>
      </c>
      <c r="DC12" s="77">
        <f t="shared" si="5"/>
        <v>3.9164785553047405</v>
      </c>
      <c r="DD12" s="10">
        <f>DC12*DA12</f>
        <v>21.482755424825708</v>
      </c>
      <c r="DE12" s="22">
        <f>AX12*DD12</f>
        <v>0.23455692164274061</v>
      </c>
      <c r="DF12" s="19">
        <f>DA12*BJ12</f>
        <v>6.1909957996615875E-2</v>
      </c>
      <c r="DG12" s="13" t="str">
        <f>""</f>
        <v/>
      </c>
      <c r="DH12" s="20">
        <f>V12*$CS$3</f>
        <v>9.5320224409315788E-3</v>
      </c>
      <c r="DI12" s="5">
        <f t="shared" si="24"/>
        <v>1.9064942055606953E-5</v>
      </c>
      <c r="DJ12" s="20">
        <f>CO12</f>
        <v>9.0454035174823474E-3</v>
      </c>
      <c r="DK12" s="77">
        <v>1</v>
      </c>
      <c r="DL12" s="77">
        <f>BO12</f>
        <v>0</v>
      </c>
      <c r="DM12" s="10">
        <f>DK12*DH12</f>
        <v>9.5320224409315788E-3</v>
      </c>
      <c r="DN12" s="19">
        <f>BR12*DM12</f>
        <v>2.7944039729115375E-4</v>
      </c>
      <c r="DO12" s="19">
        <f>DL12*DJ12</f>
        <v>0</v>
      </c>
      <c r="DP12" s="13" t="str">
        <f>""</f>
        <v/>
      </c>
      <c r="DQ12" s="10">
        <f>CW12*(1/25)+CX12*4-CY12</f>
        <v>0.80362829403030966</v>
      </c>
      <c r="DR12" s="10">
        <f>DN12*6+DM12*0.1+DJ12*1-DO12*2</f>
        <v>1.1675248145322427E-2</v>
      </c>
      <c r="DS12" s="10">
        <f>DD12*0.1+DE12*6-DF12*2</f>
        <v>3.431797156345783</v>
      </c>
      <c r="DT12" s="33">
        <f t="shared" si="25"/>
        <v>4.2471006985214146</v>
      </c>
      <c r="DZ12" t="str">
        <v>BAL</v>
      </c>
      <c r="EA12" t="str">
        <v>Baltimore Ravens</v>
      </c>
      <c r="EB12" t="s">
        <v>348</v>
      </c>
      <c r="EC12" t="str">
        <v>Devin Leary</v>
      </c>
      <c r="ED12" s="10">
        <v>4.2471006985214146</v>
      </c>
      <c r="EE12">
        <v>8.3086885433689084E-2</v>
      </c>
      <c r="EF12">
        <v>11.782018807388832</v>
      </c>
      <c r="EG12">
        <v>0.23455692164274061</v>
      </c>
      <c r="EH12">
        <v>21.482755424825708</v>
      </c>
      <c r="EI12">
        <v>2.7944039729115375E-4</v>
      </c>
      <c r="EJ12">
        <v>9.5320224409315788E-3</v>
      </c>
      <c r="EK12">
        <v>0</v>
      </c>
      <c r="EL12">
        <v>6.1909957996615875E-2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3.7687907609178901E-3</v>
      </c>
      <c r="U13" s="5">
        <f t="shared" si="6"/>
        <v>7.1901976760332664E-3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1.8843067030292762</v>
      </c>
      <c r="CT13" s="18">
        <f>AO13</f>
        <v>0.55531914893617018</v>
      </c>
      <c r="CU13" s="20">
        <f t="shared" si="20"/>
        <v>1.0463915946609383</v>
      </c>
      <c r="CV13" s="21">
        <f t="shared" si="21"/>
        <v>6.3808510638297875</v>
      </c>
      <c r="CW13" s="10">
        <f t="shared" si="22"/>
        <v>12.023480430605956</v>
      </c>
      <c r="CX13" s="10">
        <f>CS13*AC13</f>
        <v>8.3086885433689084E-2</v>
      </c>
      <c r="CY13" s="19">
        <f>AA13*CS13</f>
        <v>0</v>
      </c>
      <c r="CZ13" s="13" t="str">
        <f>""</f>
        <v/>
      </c>
      <c r="DA13" s="10">
        <f>$CS$4*U13</f>
        <v>3.9195882296079696</v>
      </c>
      <c r="DB13" s="5">
        <f t="shared" si="23"/>
        <v>7.1901976760332664E-3</v>
      </c>
      <c r="DC13" s="77">
        <f t="shared" si="5"/>
        <v>3.6753246753246751</v>
      </c>
      <c r="DD13" s="10">
        <f>DC13*DA13</f>
        <v>14.405759337390329</v>
      </c>
      <c r="DE13" s="22">
        <f>AX13*DD13</f>
        <v>0.15728757774711091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0.81328675895899449</v>
      </c>
      <c r="DR13" s="10">
        <f>DN13*6+DM13*0.1+DJ13*1-DO13*2</f>
        <v>0</v>
      </c>
      <c r="DS13" s="10">
        <f>DD13*0.1+DE13*6-DF13*2</f>
        <v>2.3843014002216982</v>
      </c>
      <c r="DT13" s="33">
        <f t="shared" si="25"/>
        <v>3.1975881591806927</v>
      </c>
      <c r="DZ13" t="str">
        <v>BAL</v>
      </c>
      <c r="EA13" t="str">
        <v>Baltimore Ravens</v>
      </c>
      <c r="EB13" t="s">
        <v>348</v>
      </c>
      <c r="EC13" t="str">
        <v>All Other</v>
      </c>
      <c r="ED13" s="10">
        <v>3.1975881591806927</v>
      </c>
      <c r="EE13">
        <v>8.3086885433689084E-2</v>
      </c>
      <c r="EF13">
        <v>12.023480430605956</v>
      </c>
      <c r="EG13">
        <v>0.15728757774711091</v>
      </c>
      <c r="EH13">
        <v>14.405759337390329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3.7687907609178901E-3</v>
      </c>
      <c r="U14" s="5">
        <f t="shared" si="6"/>
        <v>1.1765778015327162E-2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1.8843067030292762</v>
      </c>
      <c r="CT14" s="18">
        <f>AO14</f>
        <v>0.5</v>
      </c>
      <c r="CU14" s="20">
        <f t="shared" si="20"/>
        <v>0.94215335151463808</v>
      </c>
      <c r="CV14" s="21">
        <f t="shared" si="21"/>
        <v>6.384615384615385</v>
      </c>
      <c r="CW14" s="10">
        <f t="shared" si="22"/>
        <v>12.03057356549461</v>
      </c>
      <c r="CX14" s="10">
        <f>CS14*AC14</f>
        <v>8.3086885433689084E-2</v>
      </c>
      <c r="CY14" s="19">
        <f>AA14*CS14</f>
        <v>0</v>
      </c>
      <c r="CZ14" s="13" t="str">
        <f>""</f>
        <v/>
      </c>
      <c r="DA14" s="10">
        <f>$CS$4*U14</f>
        <v>6.4138716484494047</v>
      </c>
      <c r="DB14" s="5">
        <f t="shared" si="23"/>
        <v>1.1765778015327162E-2</v>
      </c>
      <c r="DC14" s="77">
        <f t="shared" si="5"/>
        <v>4.7142857142857144</v>
      </c>
      <c r="DD14" s="10">
        <f>DC14*DA14</f>
        <v>30.236823485547195</v>
      </c>
      <c r="DE14" s="22">
        <f>AX14*DD14</f>
        <v>0.33013717732079112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0.81357048435454071</v>
      </c>
      <c r="DR14" s="10">
        <f>DN14*6+DM14*0.1+DJ14*1-DO14*2</f>
        <v>0</v>
      </c>
      <c r="DS14" s="10">
        <f>DD14*0.1+DE14*6-DF14*2</f>
        <v>5.0045054124794666</v>
      </c>
      <c r="DT14" s="33">
        <f t="shared" si="25"/>
        <v>5.8180758968340074</v>
      </c>
      <c r="DZ14" t="str">
        <v>BAL</v>
      </c>
      <c r="EA14" t="str">
        <v>Baltimore Ravens</v>
      </c>
      <c r="EB14" t="s">
        <v>348</v>
      </c>
      <c r="EC14">
        <v>0</v>
      </c>
      <c r="ED14" s="10">
        <v>5.8180758968340074</v>
      </c>
      <c r="EE14">
        <v>8.3086885433689084E-2</v>
      </c>
      <c r="EF14">
        <v>12.03057356549461</v>
      </c>
      <c r="EG14">
        <v>0.33013717732079112</v>
      </c>
      <c r="EH14">
        <v>30.236823485547195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BAL</v>
      </c>
      <c r="EA15" t="str">
        <v>Baltimore Ravens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BAL</v>
      </c>
      <c r="EA16" t="str">
        <v>Baltimore Ravens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2.538426846225828E-3</v>
      </c>
      <c r="G17" s="5">
        <v>0.66917871598750078</v>
      </c>
      <c r="H17" s="5">
        <v>8.7010112493272923E-2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2.3044784491768502E-3</v>
      </c>
      <c r="Q17" s="5">
        <f t="shared" si="1"/>
        <v>0.64737506564380154</v>
      </c>
      <c r="R17" s="5">
        <f t="shared" si="1"/>
        <v>8.7742121315349642E-2</v>
      </c>
      <c r="S17" s="5"/>
      <c r="T17" s="5">
        <f t="shared" si="6"/>
        <v>2.6055291263976299E-3</v>
      </c>
      <c r="U17" s="5">
        <f t="shared" si="6"/>
        <v>0.50554100972256211</v>
      </c>
      <c r="V17" s="5">
        <f t="shared" si="6"/>
        <v>6.5146210877894045E-2</v>
      </c>
      <c r="X17" s="5" cm="1">
        <f t="array" ref="X17:AB17">_xlfn.XLOOKUP(CR17,passingRates[Player Name],passingRates[[Comp. %]:[Yds per Att]],{0,0,0,0,0})</f>
        <v>0.83333333333333337</v>
      </c>
      <c r="Y17" s="13">
        <v>4.5999999999999996</v>
      </c>
      <c r="Z17" s="13">
        <v>0.8</v>
      </c>
      <c r="AA17" s="13">
        <v>0</v>
      </c>
      <c r="AB17" s="13">
        <v>3.8333333333333335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0</v>
      </c>
      <c r="AO17" s="53">
        <f t="shared" si="9"/>
        <v>0.80294117647058827</v>
      </c>
      <c r="AP17" s="52">
        <f>IF($AN17,AE17,Y17*AJ17+(1-AJ17)*AE17)</f>
        <v>4.9288888888888884</v>
      </c>
      <c r="AQ17" s="52">
        <f>IF($AN17,AF17,Z17*AK17+(1-AK17)*AF17)</f>
        <v>0.78666666666666674</v>
      </c>
      <c r="AR17" s="52">
        <f>IF($AN17,AG17,AA17*AL17+(1-AL17)*AG17)</f>
        <v>1.1764705882352939E-2</v>
      </c>
      <c r="AS17" s="52">
        <f>IF($AN17,AH17,AB17*AM17+(1-AM17)*AH17)</f>
        <v>3.8676470588235294</v>
      </c>
      <c r="AT17" s="56" cm="1">
        <f t="array" ref="AT17:AW17">_xlfn.XLOOKUP(CR17,rushingRates[player_display_name],rushingRates[[Yards per Carry]:[TD per Yard]],{0,0,0,0})</f>
        <v>4.8816676885346411</v>
      </c>
      <c r="AU17" s="13">
        <v>4.4144696505211529E-2</v>
      </c>
      <c r="AV17" s="13">
        <v>3.0656039239730227E-3</v>
      </c>
      <c r="AW17" s="117">
        <v>9.0429540316503392E-3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4.834474798497971</v>
      </c>
      <c r="BI17" s="13">
        <f t="shared" si="13"/>
        <v>4.3150432007362127E-2</v>
      </c>
      <c r="BJ17" s="13">
        <f t="shared" si="14"/>
        <v>3.1645778827207585E-3</v>
      </c>
      <c r="BK17" s="13">
        <f t="shared" si="15"/>
        <v>8.9142612927176484E-3</v>
      </c>
      <c r="BL17" s="55" cm="1">
        <f t="array" ref="BL17:BQ17">_xlfn.XLOOKUP(CR17,Receiving[Player Name],Receiving[[Rep Conv %]:[Yards per Target]],{0,0,0,0,0,0})</f>
        <v>0.77419354838709675</v>
      </c>
      <c r="BM17" s="13">
        <v>9.0333333333333332</v>
      </c>
      <c r="BN17" s="13">
        <v>1.2903225806451613E-2</v>
      </c>
      <c r="BO17" s="13">
        <v>8.3333333333333332E-3</v>
      </c>
      <c r="BP17" s="13">
        <v>1.8450184501845018E-3</v>
      </c>
      <c r="BQ17" s="13">
        <v>6.9935483870967738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0.77470444660138971</v>
      </c>
      <c r="CG17" s="13">
        <f>IF($CE17=1,BT17,BZ17*BM17+(1-BZ17)*BT17)</f>
        <v>8.8661712439418423</v>
      </c>
      <c r="CH17" s="13">
        <f>IF($CE17=1,BU17,CA17*BN17+(1-CA17)*BU17)</f>
        <v>1.4709969825328044E-2</v>
      </c>
      <c r="CI17" s="13">
        <f>IF($CE17=1,BV17,CB17*BO17+(1-CB17)*BV17)</f>
        <v>8.1946688206785134E-3</v>
      </c>
      <c r="CJ17" s="13">
        <f>IF($CE17=1,BW17,CC17*BP17+(1-CC17)*BW17)</f>
        <v>2.2003572863308787E-3</v>
      </c>
      <c r="CK17" s="13">
        <f>IF($CE17=1,BX17,CD17*BQ17+(1-CD17)*BX17)</f>
        <v>6.4225134191463855</v>
      </c>
      <c r="CL17" s="56">
        <f>V17*$CS$3</f>
        <v>32.571572586926365</v>
      </c>
      <c r="CM17" s="10">
        <f t="shared" si="17"/>
        <v>25.233342115891784</v>
      </c>
      <c r="CN17" s="5">
        <f t="shared" si="18"/>
        <v>7.3550896991330342E-2</v>
      </c>
      <c r="CO17" s="19">
        <f t="shared" si="19"/>
        <v>23.945155705132414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Derrick Henry</v>
      </c>
      <c r="CS17" s="10">
        <f>T17*$CS$3</f>
        <v>1.302703256631135</v>
      </c>
      <c r="CT17" s="18">
        <f>AO17</f>
        <v>0.80294117647058827</v>
      </c>
      <c r="CU17" s="20">
        <f t="shared" si="20"/>
        <v>1.0459940854714702</v>
      </c>
      <c r="CV17" s="21">
        <f t="shared" si="21"/>
        <v>3.8676470588235294</v>
      </c>
      <c r="CW17" s="10">
        <f t="shared" si="22"/>
        <v>5.038396419029243</v>
      </c>
      <c r="CX17" s="10">
        <f>CS17*AC17</f>
        <v>0.47371027513859454</v>
      </c>
      <c r="CY17" s="19">
        <f>AA17*CS17</f>
        <v>0</v>
      </c>
      <c r="CZ17" s="13" t="str">
        <f>""</f>
        <v/>
      </c>
      <c r="DA17" s="10">
        <f>$CS$4*U17</f>
        <v>275.58527325299576</v>
      </c>
      <c r="DB17" s="5">
        <f t="shared" si="23"/>
        <v>0.50554100972256211</v>
      </c>
      <c r="DC17" s="77">
        <f t="shared" si="5"/>
        <v>4.834474798497971</v>
      </c>
      <c r="DD17" s="10">
        <f>DC17*DA17</f>
        <v>1332.310058378785</v>
      </c>
      <c r="DE17" s="22">
        <f>AX17*DD17</f>
        <v>9.7189019185871715</v>
      </c>
      <c r="DF17" s="19">
        <f>DA17*BJ17</f>
        <v>0.87211106053998699</v>
      </c>
      <c r="DG17" s="13" t="str">
        <f>""</f>
        <v/>
      </c>
      <c r="DH17" s="20">
        <f>V17*$CS$3</f>
        <v>32.571572586926365</v>
      </c>
      <c r="DI17" s="5">
        <f t="shared" si="24"/>
        <v>6.5146210877894045E-2</v>
      </c>
      <c r="DJ17" s="20">
        <f>CO17</f>
        <v>23.945155705132414</v>
      </c>
      <c r="DK17" s="77">
        <v>6.4225134191463855</v>
      </c>
      <c r="DL17" s="77">
        <f>BO17</f>
        <v>8.3333333333333332E-3</v>
      </c>
      <c r="DM17" s="10">
        <f>DK17*DH17</f>
        <v>209.19136202223513</v>
      </c>
      <c r="DN17" s="19">
        <f>BR17*DM17</f>
        <v>1.0865001880292338</v>
      </c>
      <c r="DO17" s="19">
        <f>DL17*DJ17</f>
        <v>0.19954296420943679</v>
      </c>
      <c r="DP17" s="13" t="str">
        <f>""</f>
        <v/>
      </c>
      <c r="DQ17" s="10">
        <f>CW17*(1/25)+CX17*4-CY17</f>
        <v>2.096376957315548</v>
      </c>
      <c r="DR17" s="10">
        <f>DN17*6+DM17*0.1+DJ17*1-DO17*2</f>
        <v>50.984207107112461</v>
      </c>
      <c r="DS17" s="10">
        <f>DD17*0.1+DE17*6-DF17*2</f>
        <v>189.80019522832157</v>
      </c>
      <c r="DT17" s="33">
        <f t="shared" si="25"/>
        <v>242.88077929274959</v>
      </c>
      <c r="DZ17" t="str">
        <v>BAL</v>
      </c>
      <c r="EA17" t="str">
        <v>Baltimore Ravens</v>
      </c>
      <c r="EB17" t="s">
        <v>349</v>
      </c>
      <c r="EC17" t="str">
        <v>Derrick Henry</v>
      </c>
      <c r="ED17" s="10">
        <v>242.88077929274959</v>
      </c>
      <c r="EE17">
        <v>0.47371027513859454</v>
      </c>
      <c r="EF17">
        <v>5.038396419029243</v>
      </c>
      <c r="EG17">
        <v>9.7189019185871715</v>
      </c>
      <c r="EH17">
        <v>1332.310058378785</v>
      </c>
      <c r="EI17">
        <v>1.0865001880292338</v>
      </c>
      <c r="EJ17">
        <v>209.19136202223513</v>
      </c>
      <c r="EK17">
        <v>0</v>
      </c>
      <c r="EL17">
        <v>1.0716540247494237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0.12877263581488935</v>
      </c>
      <c r="H18" s="5">
        <v>9.0163934426229511E-2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0.13654223136455856</v>
      </c>
      <c r="R18" s="5">
        <f t="shared" si="1"/>
        <v>8.6783838762642618E-2</v>
      </c>
      <c r="S18" s="5"/>
      <c r="T18" s="5">
        <f t="shared" si="6"/>
        <v>2.8116527700917147E-6</v>
      </c>
      <c r="U18" s="5">
        <f t="shared" si="6"/>
        <v>0.10662705621070526</v>
      </c>
      <c r="V18" s="5">
        <f t="shared" si="6"/>
        <v>6.4434711357214722E-2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4.8545454545454545</v>
      </c>
      <c r="AU18" s="13">
        <v>1.8181818181818181E-2</v>
      </c>
      <c r="AV18" s="13">
        <v>4.5454545454545452E-3</v>
      </c>
      <c r="AW18" s="13">
        <v>3.7453183520599251E-3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4.7940387850356574</v>
      </c>
      <c r="BI18" s="13">
        <f t="shared" si="13"/>
        <v>1.9360769540597532E-2</v>
      </c>
      <c r="BJ18" s="13">
        <f t="shared" si="14"/>
        <v>4.5144170398275169E-3</v>
      </c>
      <c r="BK18" s="13">
        <f t="shared" si="15"/>
        <v>4.0760808239022756E-3</v>
      </c>
      <c r="BL18" s="55" cm="1">
        <f t="array" ref="BL18:BQ18">_xlfn.XLOOKUP(CR18,Receiving[Player Name],Receiving[[Rep Conv %]:[Yards per Target]],{0,0,0,0,0,0})</f>
        <v>0.80800000000000005</v>
      </c>
      <c r="BM18" s="13">
        <v>7.3465346534653468</v>
      </c>
      <c r="BN18" s="13">
        <v>0.04</v>
      </c>
      <c r="BO18" s="13">
        <v>9.9009900990099011E-3</v>
      </c>
      <c r="BP18" s="13">
        <v>6.7385444743935314E-3</v>
      </c>
      <c r="BQ18" s="13">
        <v>5.9359999999999999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0.805097176569743</v>
      </c>
      <c r="CG18" s="13">
        <f>IF($CE18=1,BT18,BZ18*BM18+(1-BZ18)*BT18)</f>
        <v>7.3581349073506219</v>
      </c>
      <c r="CH18" s="13">
        <f>IF($CE18=1,BU18,CA18*BN18+(1-CA18)*BU18)</f>
        <v>3.8781289506953226E-2</v>
      </c>
      <c r="CI18" s="13">
        <f>IF($CE18=1,BV18,CB18*BO18+(1-CB18)*BV18)</f>
        <v>9.3707233855654989E-3</v>
      </c>
      <c r="CJ18" s="13">
        <f>IF($CE18=1,BW18,CC18*BP18+(1-CC18)*BW18)</f>
        <v>6.5431415837340547E-3</v>
      </c>
      <c r="CK18" s="13">
        <f>IF($CE18=1,BX18,CD18*BQ18+(1-CD18)*BX18)</f>
        <v>5.4707743575872332</v>
      </c>
      <c r="CL18" s="56">
        <f>V18*$CS$3</f>
        <v>32.215839567751893</v>
      </c>
      <c r="CM18" s="10">
        <f t="shared" si="17"/>
        <v>25.936881476820858</v>
      </c>
      <c r="CN18" s="5">
        <f t="shared" si="18"/>
        <v>7.5601594470379355E-2</v>
      </c>
      <c r="CO18" s="19">
        <f t="shared" si="19"/>
        <v>24.612778704288214</v>
      </c>
      <c r="CP18" s="65"/>
      <c r="CR18" t="str">
        <v>Justice Hill</v>
      </c>
      <c r="CS18" s="10">
        <f>T18*$CS$3</f>
        <v>1.4057602285100904E-3</v>
      </c>
      <c r="CT18" s="18">
        <f>AO18</f>
        <v>0.66666666666666674</v>
      </c>
      <c r="CU18" s="20">
        <f t="shared" si="20"/>
        <v>9.3717348567339378E-4</v>
      </c>
      <c r="CV18" s="21">
        <f t="shared" si="21"/>
        <v>6.666666666666667</v>
      </c>
      <c r="CW18" s="10">
        <f t="shared" si="22"/>
        <v>9.3717348567339369E-3</v>
      </c>
      <c r="CX18" s="10">
        <f>CS18*AC18</f>
        <v>5.1118553764003291E-4</v>
      </c>
      <c r="CY18" s="19">
        <f>AA18*CS18</f>
        <v>0</v>
      </c>
      <c r="CZ18" s="13" t="str">
        <f>""</f>
        <v/>
      </c>
      <c r="DA18" s="10">
        <f>$CS$4*U18</f>
        <v>58.125544430343986</v>
      </c>
      <c r="DB18" s="5">
        <f t="shared" si="23"/>
        <v>0.10662705621070526</v>
      </c>
      <c r="DC18" s="77">
        <f t="shared" si="5"/>
        <v>4.7940387850356574</v>
      </c>
      <c r="DD18" s="10">
        <f>DC18*DA18</f>
        <v>278.65611440038242</v>
      </c>
      <c r="DE18" s="22">
        <f>AX18*DD18</f>
        <v>2.0327336177041411</v>
      </c>
      <c r="DF18" s="19">
        <f>DA18*BJ18</f>
        <v>0.26240294822559629</v>
      </c>
      <c r="DG18" s="13" t="str">
        <f>""</f>
        <v/>
      </c>
      <c r="DH18" s="20">
        <f>V18*$CS$3</f>
        <v>32.215839567751893</v>
      </c>
      <c r="DI18" s="5">
        <f t="shared" si="24"/>
        <v>6.4434711357214722E-2</v>
      </c>
      <c r="DJ18" s="20">
        <f>CO18</f>
        <v>24.612778704288214</v>
      </c>
      <c r="DK18" s="77">
        <v>5.4707743575872332</v>
      </c>
      <c r="DL18" s="77">
        <f>BO18</f>
        <v>9.9009900990099011E-3</v>
      </c>
      <c r="DM18" s="10">
        <f>DK18*DH18</f>
        <v>176.24558901540124</v>
      </c>
      <c r="DN18" s="19">
        <f>BR18*DM18</f>
        <v>0.91538610272159693</v>
      </c>
      <c r="DO18" s="19">
        <f>DL18*DJ18</f>
        <v>0.24369087826027935</v>
      </c>
      <c r="DP18" s="13" t="str">
        <f>""</f>
        <v/>
      </c>
      <c r="DQ18" s="10">
        <f>CW18*(1/25)+CX18*4-CY18</f>
        <v>2.4196115448294891E-3</v>
      </c>
      <c r="DR18" s="10">
        <f>DN18*6+DM18*0.1+DJ18*1-DO18*2</f>
        <v>47.242272465637363</v>
      </c>
      <c r="DS18" s="10">
        <f>DD18*0.1+DE18*6-DF18*2</f>
        <v>39.5372072498119</v>
      </c>
      <c r="DT18" s="33">
        <f t="shared" si="25"/>
        <v>86.781899326994093</v>
      </c>
      <c r="DZ18" t="str">
        <v>BAL</v>
      </c>
      <c r="EA18" t="str">
        <v>Baltimore Ravens</v>
      </c>
      <c r="EB18" t="s">
        <v>349</v>
      </c>
      <c r="EC18" t="str">
        <v>Justice Hill</v>
      </c>
      <c r="ED18" s="10">
        <v>86.781899326994093</v>
      </c>
      <c r="EE18">
        <v>5.1118553764003291E-4</v>
      </c>
      <c r="EF18">
        <v>9.3717348567339369E-3</v>
      </c>
      <c r="EG18">
        <v>2.0327336177041411</v>
      </c>
      <c r="EH18">
        <v>278.65611440038242</v>
      </c>
      <c r="EI18">
        <v>0.91538610272159693</v>
      </c>
      <c r="EJ18">
        <v>176.24558901540124</v>
      </c>
      <c r="EK18">
        <v>0</v>
      </c>
      <c r="EL18">
        <v>0.50609382648587564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2.8116527700917156E-5</v>
      </c>
      <c r="U19" s="5">
        <f t="shared" si="6"/>
        <v>6.3440654852286366E-2</v>
      </c>
      <c r="V19" s="5">
        <f t="shared" si="6"/>
        <v>1.7132471866495497E-2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6.870967741935484</v>
      </c>
      <c r="AU19" s="13">
        <v>3.2258064516129031E-2</v>
      </c>
      <c r="AV19" s="13">
        <v>0</v>
      </c>
      <c r="AW19" s="13">
        <v>4.6948356807511738E-3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0</v>
      </c>
      <c r="BH19" s="13">
        <f t="shared" si="12"/>
        <v>6.5919517758227446</v>
      </c>
      <c r="BI19" s="13">
        <f t="shared" si="13"/>
        <v>3.1284286546052809E-2</v>
      </c>
      <c r="BJ19" s="13">
        <f t="shared" si="14"/>
        <v>4.3053485676436485E-4</v>
      </c>
      <c r="BK19" s="13">
        <f t="shared" si="15"/>
        <v>4.7772105772110347E-3</v>
      </c>
      <c r="BL19" s="55" cm="1">
        <f t="array" ref="BL19:BQ19">_xlfn.XLOOKUP(CR19,Receiving[Player Name],Receiving[[Rep Conv %]:[Yards per Target]],{0,0,0,0,0,0})</f>
        <v>0.83333333333333337</v>
      </c>
      <c r="BM19" s="13">
        <v>12.1</v>
      </c>
      <c r="BN19" s="13">
        <v>0</v>
      </c>
      <c r="BO19" s="13">
        <v>0</v>
      </c>
      <c r="BP19" s="13">
        <v>0</v>
      </c>
      <c r="BQ19" s="13">
        <v>10.083333333333334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0</v>
      </c>
      <c r="CF19" s="56">
        <f>IF($CE19=1,BS19,BY19*BL19+(1-BY19)*BS19)</f>
        <v>0.82694287184765825</v>
      </c>
      <c r="CG19" s="13">
        <f>IF($CE19=1,BT19,BZ19*BM19+(1-BZ19)*BT19)</f>
        <v>11.63876254180602</v>
      </c>
      <c r="CH19" s="13">
        <f>IF($CE19=1,BU19,CA19*BN19+(1-CA19)*BU19)</f>
        <v>2.4704065877508997E-3</v>
      </c>
      <c r="CI19" s="13">
        <f>IF($CE19=1,BV19,CB19*BO19+(1-CB19)*BV19)</f>
        <v>3.3444816053511699E-4</v>
      </c>
      <c r="CJ19" s="13">
        <f>IF($CE19=1,BW19,CC19*BP19+(1-CC19)*BW19)</f>
        <v>4.2880114346971579E-4</v>
      </c>
      <c r="CK19" s="13">
        <f>IF($CE19=1,BX19,CD19*BQ19+(1-CD19)*BX19)</f>
        <v>9.2049665551839475</v>
      </c>
      <c r="CL19" s="56">
        <f>V19*$CS$3</f>
        <v>8.5658328162626542</v>
      </c>
      <c r="CM19" s="10">
        <f t="shared" si="17"/>
        <v>7.0834543888471533</v>
      </c>
      <c r="CN19" s="5">
        <f t="shared" si="18"/>
        <v>2.0647063781882666E-2</v>
      </c>
      <c r="CO19" s="19">
        <f t="shared" si="19"/>
        <v>6.7218372220430789</v>
      </c>
      <c r="CP19" s="65"/>
      <c r="CR19" t="str">
        <v>Keaton Mitchell</v>
      </c>
      <c r="CS19" s="10">
        <f>T19*$CS$3</f>
        <v>1.4057602285100909E-2</v>
      </c>
      <c r="CT19" s="18">
        <f>AO19</f>
        <v>0.5</v>
      </c>
      <c r="CU19" s="20">
        <f t="shared" si="20"/>
        <v>7.0288011425504544E-3</v>
      </c>
      <c r="CV19" s="21">
        <f t="shared" si="21"/>
        <v>2</v>
      </c>
      <c r="CW19" s="10">
        <f t="shared" si="22"/>
        <v>2.8115204570201818E-2</v>
      </c>
      <c r="CX19" s="10">
        <f>CS19*AC19</f>
        <v>5.1118553764003304E-3</v>
      </c>
      <c r="CY19" s="19">
        <f>AA19*CS19</f>
        <v>0</v>
      </c>
      <c r="CZ19" s="13" t="str">
        <f>""</f>
        <v/>
      </c>
      <c r="DA19" s="10">
        <f>$CS$4*U19</f>
        <v>34.583366861594598</v>
      </c>
      <c r="DB19" s="5">
        <f t="shared" si="23"/>
        <v>6.3440654852286366E-2</v>
      </c>
      <c r="DC19" s="77">
        <f t="shared" si="5"/>
        <v>6.5919517758227446</v>
      </c>
      <c r="DD19" s="10">
        <f>DC19*DA19</f>
        <v>227.97188659721797</v>
      </c>
      <c r="DE19" s="22">
        <f>AX19*DD19</f>
        <v>1.6630035869651283</v>
      </c>
      <c r="DF19" s="19">
        <f>DA19*BJ19</f>
        <v>1.4889344898186113E-2</v>
      </c>
      <c r="DG19" s="13" t="str">
        <f>""</f>
        <v/>
      </c>
      <c r="DH19" s="20">
        <f>V19*$CS$3</f>
        <v>8.5658328162626542</v>
      </c>
      <c r="DI19" s="5">
        <f t="shared" si="24"/>
        <v>1.7132471866495497E-2</v>
      </c>
      <c r="DJ19" s="20">
        <f>CO19</f>
        <v>6.7218372220430789</v>
      </c>
      <c r="DK19" s="77">
        <v>9.2049665551839475</v>
      </c>
      <c r="DL19" s="77">
        <f>BO19</f>
        <v>0</v>
      </c>
      <c r="DM19" s="10">
        <f>DK19*DH19</f>
        <v>78.848204590994854</v>
      </c>
      <c r="DN19" s="19">
        <f>BR19*DM19</f>
        <v>0.4095225935035387</v>
      </c>
      <c r="DO19" s="19">
        <f>DL19*DJ19</f>
        <v>0</v>
      </c>
      <c r="DP19" s="13" t="str">
        <f>""</f>
        <v/>
      </c>
      <c r="DQ19" s="10">
        <f>CW19*(1/25)+CX19*4-CY19</f>
        <v>2.1572029688409395E-2</v>
      </c>
      <c r="DR19" s="10">
        <f>DN19*6+DM19*0.1+DJ19*1-DO19*2</f>
        <v>17.063793242163797</v>
      </c>
      <c r="DS19" s="10">
        <f>DD19*0.1+DE19*6-DF19*2</f>
        <v>32.745431491716189</v>
      </c>
      <c r="DT19" s="33">
        <f t="shared" si="25"/>
        <v>49.830796763568401</v>
      </c>
      <c r="DZ19" t="str">
        <v>BAL</v>
      </c>
      <c r="EA19" t="str">
        <v>Baltimore Ravens</v>
      </c>
      <c r="EB19" t="s">
        <v>349</v>
      </c>
      <c r="EC19" t="str">
        <v>Keaton Mitchell</v>
      </c>
      <c r="ED19" s="10">
        <v>49.830796763568401</v>
      </c>
      <c r="EE19">
        <v>5.1118553764003304E-3</v>
      </c>
      <c r="EF19">
        <v>2.8115204570201818E-2</v>
      </c>
      <c r="EG19">
        <v>1.6630035869651283</v>
      </c>
      <c r="EH19">
        <v>227.97188659721797</v>
      </c>
      <c r="EI19">
        <v>0.4095225935035387</v>
      </c>
      <c r="EJ19">
        <v>78.848204590994854</v>
      </c>
      <c r="EK19">
        <v>0</v>
      </c>
      <c r="EL19">
        <v>1.4889344898186113E-2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2.7126654868670958E-2</v>
      </c>
      <c r="V20" s="5">
        <f t="shared" si="6"/>
        <v>1.0336111293619688E-2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3.1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3.2082874354561102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5.1678124441911706</v>
      </c>
      <c r="CM20" s="10">
        <f t="shared" si="17"/>
        <v>3.9187203368274277</v>
      </c>
      <c r="CN20" s="5">
        <f t="shared" si="18"/>
        <v>1.1422402728424276E-2</v>
      </c>
      <c r="CO20" s="19">
        <f t="shared" si="19"/>
        <v>3.7186658905205219</v>
      </c>
      <c r="CP20" s="65"/>
      <c r="CR20" t="str">
        <v>Rasheen Ali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14.787537411702795</v>
      </c>
      <c r="DB20" s="5">
        <f t="shared" si="23"/>
        <v>2.7126654868670958E-2</v>
      </c>
      <c r="DC20" s="77">
        <f t="shared" si="5"/>
        <v>3.2082874354561102</v>
      </c>
      <c r="DD20" s="10">
        <f>DC20*DA20</f>
        <v>47.442670479303246</v>
      </c>
      <c r="DE20" s="22">
        <f>AX20*DD20</f>
        <v>0.34608359986809317</v>
      </c>
      <c r="DF20" s="19">
        <f>DA20*BJ20</f>
        <v>8.2718582767700635E-3</v>
      </c>
      <c r="DG20" s="13" t="str">
        <f>""</f>
        <v/>
      </c>
      <c r="DH20" s="20">
        <f>V20*$CS$3</f>
        <v>5.1678124441911706</v>
      </c>
      <c r="DI20" s="5">
        <f t="shared" si="24"/>
        <v>1.0336111293619688E-2</v>
      </c>
      <c r="DJ20" s="20">
        <f>CO20</f>
        <v>3.7186658905205219</v>
      </c>
      <c r="DK20" s="77">
        <v>1.3187500000000001</v>
      </c>
      <c r="DL20" s="77">
        <f>BO20</f>
        <v>0</v>
      </c>
      <c r="DM20" s="10">
        <f>DK20*DH20</f>
        <v>6.8150526607771065</v>
      </c>
      <c r="DN20" s="19">
        <f>BR20*DM20</f>
        <v>3.5396088661521406E-2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4.6125476885673606</v>
      </c>
      <c r="DS20" s="10">
        <f>DD20*0.1+DE20*6-DF20*2</f>
        <v>6.8042249305853435</v>
      </c>
      <c r="DT20" s="33">
        <f t="shared" si="25"/>
        <v>11.416772619152704</v>
      </c>
      <c r="DZ20" t="str">
        <v>BAL</v>
      </c>
      <c r="EA20" t="str">
        <v>Baltimore Ravens</v>
      </c>
      <c r="EB20" t="s">
        <v>349</v>
      </c>
      <c r="EC20" t="str">
        <v>Rasheen Ali</v>
      </c>
      <c r="ED20" s="10">
        <v>11.416772619152704</v>
      </c>
      <c r="EE20">
        <v>0</v>
      </c>
      <c r="EF20">
        <v>0</v>
      </c>
      <c r="EG20">
        <v>0.34608359986809317</v>
      </c>
      <c r="EH20">
        <v>47.442670479303246</v>
      </c>
      <c r="EI20">
        <v>3.5396088661521406E-2</v>
      </c>
      <c r="EJ20">
        <v>6.8150526607771065</v>
      </c>
      <c r="EK20">
        <v>0</v>
      </c>
      <c r="EL20">
        <v>8.2718582767700635E-3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1.0228540686691453E-2</v>
      </c>
      <c r="V21" s="5">
        <f t="shared" si="6"/>
        <v>4.9839015860139949E-3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2.491833524734385</v>
      </c>
      <c r="CM21" s="10">
        <f t="shared" si="17"/>
        <v>1.8502661449663569</v>
      </c>
      <c r="CN21" s="5">
        <f t="shared" si="18"/>
        <v>5.3932108560941936E-3</v>
      </c>
      <c r="CO21" s="19">
        <f t="shared" si="19"/>
        <v>1.7558082767502921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5.5758783677474728</v>
      </c>
      <c r="DB21" s="5">
        <f t="shared" si="23"/>
        <v>1.0228540686691453E-2</v>
      </c>
      <c r="DC21" s="77">
        <f t="shared" si="5"/>
        <v>3.481420313790256</v>
      </c>
      <c r="DD21" s="10">
        <f>DC21*DA21</f>
        <v>19.411976216699706</v>
      </c>
      <c r="DE21" s="22">
        <f>AX21*DD21</f>
        <v>0.14160599607393573</v>
      </c>
      <c r="DF21" s="19">
        <f>DA21*BJ21</f>
        <v>3.2230510796228164E-2</v>
      </c>
      <c r="DG21" s="13" t="str">
        <f>""</f>
        <v/>
      </c>
      <c r="DH21" s="20">
        <f>V21*$CS$3</f>
        <v>2.491833524734385</v>
      </c>
      <c r="DI21" s="5">
        <f t="shared" si="24"/>
        <v>4.9839015860139949E-3</v>
      </c>
      <c r="DJ21" s="20">
        <f>CO21</f>
        <v>1.7558082767502921</v>
      </c>
      <c r="DK21" s="77">
        <v>1.3467432950191571</v>
      </c>
      <c r="DL21" s="77">
        <f>BO21</f>
        <v>0</v>
      </c>
      <c r="DM21" s="10">
        <f>DK21*DH21</f>
        <v>3.3558600917399861</v>
      </c>
      <c r="DN21" s="19">
        <f>BR21*DM21</f>
        <v>1.7429699703794391E-2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2.1959724841470569</v>
      </c>
      <c r="DS21" s="10">
        <f>DD21*0.1+DE21*6-DF21*2</f>
        <v>2.7263725765211286</v>
      </c>
      <c r="DT21" s="33">
        <f t="shared" si="25"/>
        <v>4.9223450606681851</v>
      </c>
      <c r="DZ21" t="str">
        <v>BAL</v>
      </c>
      <c r="EA21" t="str">
        <v>Baltimore Ravens</v>
      </c>
      <c r="EB21" t="s">
        <v>349</v>
      </c>
      <c r="EC21" t="str">
        <v>All Other</v>
      </c>
      <c r="ED21" s="10">
        <v>4.9223450606681851</v>
      </c>
      <c r="EE21">
        <v>0</v>
      </c>
      <c r="EF21">
        <v>0</v>
      </c>
      <c r="EG21">
        <v>0.14160599607393573</v>
      </c>
      <c r="EH21">
        <v>19.411976216699706</v>
      </c>
      <c r="EI21">
        <v>1.7429699703794391E-2</v>
      </c>
      <c r="EJ21">
        <v>3.3558600917399861</v>
      </c>
      <c r="EK21">
        <v>0</v>
      </c>
      <c r="EL21">
        <v>3.2230510796228164E-2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BAL</v>
      </c>
      <c r="EA22" t="str">
        <v>Baltimore Ravens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BAL</v>
      </c>
      <c r="EA23" t="str">
        <v>Baltimore Ravens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0</v>
      </c>
      <c r="G24" s="5">
        <v>1.4951642795629796E-2</v>
      </c>
      <c r="H24" s="5">
        <v>0.30210086053555119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4.7248932987311641E-5</v>
      </c>
      <c r="Q24" s="5">
        <f t="shared" si="1"/>
        <v>1.4488283373611664E-2</v>
      </c>
      <c r="R24" s="5">
        <f t="shared" si="1"/>
        <v>0.29530884357276976</v>
      </c>
      <c r="S24" s="5"/>
      <c r="T24" s="5">
        <f t="shared" si="6"/>
        <v>5.3421402631742585E-5</v>
      </c>
      <c r="U24" s="5">
        <f t="shared" si="6"/>
        <v>1.131403075983203E-2</v>
      </c>
      <c r="V24" s="5">
        <f t="shared" si="6"/>
        <v>0.21925902758101129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1</v>
      </c>
      <c r="AO24" s="53">
        <f t="shared" si="9"/>
        <v>0.57777777777777783</v>
      </c>
      <c r="AP24" s="52">
        <f>IF($AN24,AE24,Y24*AJ24+(1-AJ24)*AE24)</f>
        <v>20.615384615384617</v>
      </c>
      <c r="AQ24" s="52">
        <f>IF($AN24,AF24,Z24*AK24+(1-AK24)*AF24)</f>
        <v>0.30769230769230771</v>
      </c>
      <c r="AR24" s="52">
        <f>IF($AN24,AG24,AA24*AL24+(1-AL24)*AG24)</f>
        <v>2.2222222222222223E-2</v>
      </c>
      <c r="AS24" s="52">
        <f>IF($AN24,AH24,AB24*AM24+(1-AM24)*AH24)</f>
        <v>11.911111111111111</v>
      </c>
      <c r="AT24" s="56" cm="1">
        <f t="array" ref="AT24:AW24">_xlfn.XLOOKUP(CR24,rushingRates[player_display_name],rushingRates[[Yards per Carry]:[TD per Yard]],{0,0,0,0})</f>
        <v>6.1052631578947372</v>
      </c>
      <c r="AU24" s="13">
        <v>5.2631578947368418E-2</v>
      </c>
      <c r="AV24" s="13">
        <v>0</v>
      </c>
      <c r="AW24" s="13">
        <v>8.6206896551724137E-3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6.0579702188979621</v>
      </c>
      <c r="BI24" s="13">
        <f t="shared" si="13"/>
        <v>5.3626569683661564E-2</v>
      </c>
      <c r="BJ24" s="13">
        <f t="shared" si="14"/>
        <v>9.1264667535853952E-4</v>
      </c>
      <c r="BK24" s="13">
        <f t="shared" si="15"/>
        <v>8.8697318007662836E-3</v>
      </c>
      <c r="BL24" s="55" cm="1">
        <f t="array" ref="BL24:BQ24">_xlfn.XLOOKUP(CR24,Receiving[Player Name],Receiving[[Rep Conv %]:[Yards per Target]],{0,0,0,0,0,0})</f>
        <v>0.67510548523206748</v>
      </c>
      <c r="BM24" s="13">
        <v>12.956250000000001</v>
      </c>
      <c r="BN24" s="13">
        <v>4.2194092827004218E-2</v>
      </c>
      <c r="BO24" s="13">
        <v>6.2500000000000003E-3</v>
      </c>
      <c r="BP24" s="13">
        <v>4.8239266763145201E-3</v>
      </c>
      <c r="BQ24" s="13">
        <v>8.7468354430379751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0.67349077321172601</v>
      </c>
      <c r="CG24" s="13">
        <f>IF($CE24=1,BT24,BZ24*BM24+(1-BZ24)*BT24)</f>
        <v>12.92170703786363</v>
      </c>
      <c r="CH24" s="13">
        <f>IF($CE24=1,BU24,CA24*BN24+(1-CA24)*BU24)</f>
        <v>4.3111860885953979E-2</v>
      </c>
      <c r="CI24" s="13">
        <f>IF($CE24=1,BV24,CB24*BO24+(1-CB24)*BV24)</f>
        <v>6.1867977528089896E-3</v>
      </c>
      <c r="CJ24" s="13">
        <f>IF($CE24=1,BW24,CC24*BP24+(1-CC24)*BW24)</f>
        <v>4.9597258129121594E-3</v>
      </c>
      <c r="CK24" s="13">
        <f>IF($CE24=1,BX24,CD24*BQ24+(1-CD24)*BX24)</f>
        <v>8.0239065547292512</v>
      </c>
      <c r="CL24" s="56">
        <f>V24*$CS$3</f>
        <v>109.62435475456256</v>
      </c>
      <c r="CM24" s="10">
        <f t="shared" si="17"/>
        <v>73.830991446486891</v>
      </c>
      <c r="CN24" s="5">
        <f t="shared" si="18"/>
        <v>0.21520477238836949</v>
      </c>
      <c r="CO24" s="19">
        <f t="shared" si="19"/>
        <v>70.061848245501352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Zay Flowers</v>
      </c>
      <c r="CS24" s="10">
        <f>T24*$CS$3</f>
        <v>2.6709444341691719E-2</v>
      </c>
      <c r="CT24" s="18">
        <f>AO24</f>
        <v>0.57777777777777783</v>
      </c>
      <c r="CU24" s="20">
        <f t="shared" si="20"/>
        <v>1.5432123397421884E-2</v>
      </c>
      <c r="CV24" s="21">
        <f t="shared" si="21"/>
        <v>11.911111111111111</v>
      </c>
      <c r="CW24" s="10">
        <f t="shared" si="22"/>
        <v>0.31813915926992803</v>
      </c>
      <c r="CX24" s="10">
        <f>CS24*AC24</f>
        <v>3.9407376897577949E-3</v>
      </c>
      <c r="CY24" s="19">
        <f>AA24*CS24</f>
        <v>0</v>
      </c>
      <c r="CZ24" s="13" t="str">
        <f>""</f>
        <v/>
      </c>
      <c r="DA24" s="10">
        <f>$CS$4*U24</f>
        <v>6.1676109327950224</v>
      </c>
      <c r="DB24" s="5">
        <f t="shared" si="23"/>
        <v>1.131403075983203E-2</v>
      </c>
      <c r="DC24" s="77">
        <f t="shared" si="5"/>
        <v>6.0579702188979621</v>
      </c>
      <c r="DD24" s="10">
        <f>DC24*DA24</f>
        <v>37.363203352621724</v>
      </c>
      <c r="DE24" s="22">
        <f>AX24*DD24</f>
        <v>0.28848519200667216</v>
      </c>
      <c r="DF24" s="19">
        <f>DA24*BJ24</f>
        <v>5.628849612720358E-3</v>
      </c>
      <c r="DG24" s="13" t="str">
        <f>""</f>
        <v/>
      </c>
      <c r="DH24" s="20">
        <f>V24*$CS$3</f>
        <v>109.62435475456256</v>
      </c>
      <c r="DI24" s="5">
        <f t="shared" si="24"/>
        <v>0.21925902758101129</v>
      </c>
      <c r="DJ24" s="20">
        <f>CO24</f>
        <v>70.061848245501352</v>
      </c>
      <c r="DK24" s="77">
        <v>8.0239065547292512</v>
      </c>
      <c r="DL24" s="77">
        <f>BO24</f>
        <v>6.2500000000000003E-3</v>
      </c>
      <c r="DM24" s="10">
        <f>DK24*DH24</f>
        <v>879.61557867309932</v>
      </c>
      <c r="DN24" s="19">
        <f>BR24*DM24</f>
        <v>5.3494124032143118</v>
      </c>
      <c r="DO24" s="19">
        <f>DL24*DJ24</f>
        <v>0.43788655153438349</v>
      </c>
      <c r="DP24" s="13" t="str">
        <f>""</f>
        <v/>
      </c>
      <c r="DQ24" s="10">
        <f>CW24*(1/25)+CX24*4-CY24</f>
        <v>2.8488517129828299E-2</v>
      </c>
      <c r="DR24" s="10">
        <f>DN24*6+DM24*0.1+DJ24*1-DO24*2</f>
        <v>189.24410742902839</v>
      </c>
      <c r="DS24" s="10">
        <f>DD24*0.1+DE24*6-DF24*2</f>
        <v>5.4559737880767649</v>
      </c>
      <c r="DT24" s="33">
        <f t="shared" si="25"/>
        <v>194.72856973423498</v>
      </c>
      <c r="DZ24" t="str">
        <v>BAL</v>
      </c>
      <c r="EA24" t="str">
        <v>Baltimore Ravens</v>
      </c>
      <c r="EB24" t="s">
        <v>350</v>
      </c>
      <c r="EC24" t="str">
        <v>Zay Flowers</v>
      </c>
      <c r="ED24" s="10">
        <v>194.72856973423498</v>
      </c>
      <c r="EE24">
        <v>3.9407376897577949E-3</v>
      </c>
      <c r="EF24">
        <v>0.31813915926992803</v>
      </c>
      <c r="EG24">
        <v>0.28848519200667216</v>
      </c>
      <c r="EH24">
        <v>37.363203352621724</v>
      </c>
      <c r="EI24">
        <v>5.3494124032143118</v>
      </c>
      <c r="EJ24">
        <v>879.61557867309932</v>
      </c>
      <c r="EK24">
        <v>0</v>
      </c>
      <c r="EL24">
        <v>0.44351540114710386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0</v>
      </c>
      <c r="H25" s="5">
        <v>0.13643077686933155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2.2381073520305513E-5</v>
      </c>
      <c r="Q25" s="5">
        <f t="shared" si="1"/>
        <v>5.8518267670405245E-4</v>
      </c>
      <c r="R25" s="5">
        <f t="shared" si="1"/>
        <v>0.13856719530335335</v>
      </c>
      <c r="S25" s="5"/>
      <c r="T25" s="5">
        <f t="shared" si="6"/>
        <v>2.5304874930825435E-5</v>
      </c>
      <c r="U25" s="5">
        <f t="shared" si="6"/>
        <v>4.5697441398815308E-4</v>
      </c>
      <c r="V25" s="5">
        <f t="shared" si="6"/>
        <v>0.10288248780248463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18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16.776091954022988</v>
      </c>
      <c r="BI25" s="13">
        <f t="shared" si="13"/>
        <v>4.3678160919540217E-3</v>
      </c>
      <c r="BJ25" s="13">
        <f t="shared" si="14"/>
        <v>4.5977011494252861E-4</v>
      </c>
      <c r="BK25" s="13">
        <f t="shared" si="15"/>
        <v>7.5818036711891438E-4</v>
      </c>
      <c r="BL25" s="55" cm="1">
        <f t="array" ref="BL25:BQ25">_xlfn.XLOOKUP(CR25,Receiving[Player Name],Receiving[[Rep Conv %]:[Yards per Target]],{0,0,0,0,0,0})</f>
        <v>0.62447257383966248</v>
      </c>
      <c r="BM25" s="13">
        <v>13.878378378378379</v>
      </c>
      <c r="BN25" s="13">
        <v>6.3291139240506333E-2</v>
      </c>
      <c r="BO25" s="13">
        <v>6.7567567567567571E-3</v>
      </c>
      <c r="BP25" s="13">
        <v>7.3028237585199612E-3</v>
      </c>
      <c r="BQ25" s="13">
        <v>8.6666666666666661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0.62637392788039703</v>
      </c>
      <c r="CG25" s="13">
        <f>IF($CE25=1,BT25,BZ25*BM25+(1-BZ25)*BT25)</f>
        <v>13.785300774458669</v>
      </c>
      <c r="CH25" s="13">
        <f>IF($CE25=1,BU25,CA25*BN25+(1-CA25)*BU25)</f>
        <v>6.2147544997346794E-2</v>
      </c>
      <c r="CI25" s="13">
        <f>IF($CE25=1,BV25,CB25*BO25+(1-CB25)*BV25)</f>
        <v>6.5840050576892687E-3</v>
      </c>
      <c r="CJ25" s="13">
        <f>IF($CE25=1,BW25,CC25*BP25+(1-CC25)*BW25)</f>
        <v>7.194933028708687E-3</v>
      </c>
      <c r="CK25" s="13">
        <f>IF($CE25=1,BX25,CD25*BQ25+(1-CD25)*BX25)</f>
        <v>7.9554035087719299</v>
      </c>
      <c r="CL25" s="56">
        <f>V25*$CS$3</f>
        <v>51.43882313682343</v>
      </c>
      <c r="CM25" s="10">
        <f t="shared" si="17"/>
        <v>32.219937693757139</v>
      </c>
      <c r="CN25" s="5">
        <f t="shared" si="18"/>
        <v>9.3915633826726658E-2</v>
      </c>
      <c r="CO25" s="19">
        <f t="shared" si="19"/>
        <v>30.575078851754128</v>
      </c>
      <c r="CP25" s="65"/>
      <c r="CR25" t="str">
        <v>Rashod Bateman</v>
      </c>
      <c r="CS25" s="10">
        <f>T25*$CS$3</f>
        <v>1.2651842056590815E-2</v>
      </c>
      <c r="CT25" s="18">
        <f>AO25</f>
        <v>0.4</v>
      </c>
      <c r="CU25" s="20">
        <f t="shared" si="20"/>
        <v>5.0607368226363268E-3</v>
      </c>
      <c r="CV25" s="21">
        <f t="shared" si="21"/>
        <v>5.9</v>
      </c>
      <c r="CW25" s="10">
        <f t="shared" si="22"/>
        <v>7.4645868133885809E-2</v>
      </c>
      <c r="CX25" s="10">
        <f>CS25*AC25</f>
        <v>1.8666652214642187E-3</v>
      </c>
      <c r="CY25" s="19">
        <f>AA25*CS25</f>
        <v>0</v>
      </c>
      <c r="CZ25" s="13" t="str">
        <f>""</f>
        <v/>
      </c>
      <c r="DA25" s="10">
        <f>$CS$4*U25</f>
        <v>0.24911019348888308</v>
      </c>
      <c r="DB25" s="5">
        <f t="shared" si="23"/>
        <v>4.5697441398815308E-4</v>
      </c>
      <c r="DC25" s="77">
        <f t="shared" si="5"/>
        <v>16.776091954022988</v>
      </c>
      <c r="DD25" s="10">
        <f>DC25*DA25</f>
        <v>4.1790955126539613</v>
      </c>
      <c r="DE25" s="22">
        <f>AX25*DD25</f>
        <v>3.2267232549738116E-2</v>
      </c>
      <c r="DF25" s="19">
        <f>DA25*BJ25</f>
        <v>1.1453342229373932E-4</v>
      </c>
      <c r="DG25" s="13" t="str">
        <f>""</f>
        <v/>
      </c>
      <c r="DH25" s="20">
        <f>V25*$CS$3</f>
        <v>51.43882313682343</v>
      </c>
      <c r="DI25" s="5">
        <f t="shared" si="24"/>
        <v>0.10288248780248463</v>
      </c>
      <c r="DJ25" s="20">
        <f>CO25</f>
        <v>30.575078851754128</v>
      </c>
      <c r="DK25" s="77">
        <v>7.9554035087719299</v>
      </c>
      <c r="DL25" s="77">
        <f>BO25</f>
        <v>6.7567567567567571E-3</v>
      </c>
      <c r="DM25" s="10">
        <f>DK25*DH25</f>
        <v>409.21659406978387</v>
      </c>
      <c r="DN25" s="19">
        <f>BR25*DM25</f>
        <v>2.4886647951599823</v>
      </c>
      <c r="DO25" s="19">
        <f>DL25*DJ25</f>
        <v>0.20658837061996033</v>
      </c>
      <c r="DP25" s="13" t="str">
        <f>""</f>
        <v/>
      </c>
      <c r="DQ25" s="10">
        <f>CW25*(1/25)+CX25*4-CY25</f>
        <v>1.0452495611212307E-2</v>
      </c>
      <c r="DR25" s="10">
        <f>DN25*6+DM25*0.1+DJ25*1-DO25*2</f>
        <v>86.015550288452488</v>
      </c>
      <c r="DS25" s="10">
        <f>DD25*0.1+DE25*6-DF25*2</f>
        <v>0.61128387971923737</v>
      </c>
      <c r="DT25" s="33">
        <f t="shared" si="25"/>
        <v>86.637286663782945</v>
      </c>
      <c r="DZ25" t="str">
        <v>BAL</v>
      </c>
      <c r="EA25" t="str">
        <v>Baltimore Ravens</v>
      </c>
      <c r="EB25" t="s">
        <v>350</v>
      </c>
      <c r="EC25" t="str">
        <v>Rashod Bateman</v>
      </c>
      <c r="ED25" s="10">
        <v>86.637286663782945</v>
      </c>
      <c r="EE25">
        <v>1.8666652214642187E-3</v>
      </c>
      <c r="EF25">
        <v>7.4645868133885809E-2</v>
      </c>
      <c r="EG25">
        <v>3.2267232549738116E-2</v>
      </c>
      <c r="EH25">
        <v>4.1790955126539613</v>
      </c>
      <c r="EI25">
        <v>2.4886647951599823</v>
      </c>
      <c r="EJ25">
        <v>409.21659406978387</v>
      </c>
      <c r="EK25">
        <v>0</v>
      </c>
      <c r="EL25">
        <v>0.20670290404225405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4.1407867494824022E-4</v>
      </c>
      <c r="G26" s="5">
        <v>1.3962911017609474E-3</v>
      </c>
      <c r="H26" s="5">
        <v>0.22922909193918137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3.950518809737217E-4</v>
      </c>
      <c r="Q26" s="5">
        <f t="shared" si="1"/>
        <v>1.7301891230787065E-3</v>
      </c>
      <c r="R26" s="5">
        <f t="shared" si="1"/>
        <v>0.21681872129141311</v>
      </c>
      <c r="S26" s="5"/>
      <c r="T26" s="5">
        <f t="shared" si="6"/>
        <v>4.4666036372909891E-4</v>
      </c>
      <c r="U26" s="5">
        <f t="shared" si="6"/>
        <v>1.3511202434439615E-3</v>
      </c>
      <c r="V26" s="5">
        <f t="shared" si="6"/>
        <v>0.16098218196435052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3.3333333333333335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3.599715909090909</v>
      </c>
      <c r="BI26" s="13">
        <f t="shared" si="13"/>
        <v>3.4090909090909081E-3</v>
      </c>
      <c r="BJ26" s="13">
        <f t="shared" si="14"/>
        <v>2.8409090909090902E-4</v>
      </c>
      <c r="BK26" s="13">
        <f t="shared" si="15"/>
        <v>5.684509711037422E-4</v>
      </c>
      <c r="BL26" s="55" cm="1">
        <f t="array" ref="BL26:BQ26">_xlfn.XLOOKUP(CR26,Receiving[Player Name],Receiving[[Rep Conv %]:[Yards per Target]],{0,0,0,0,0,0})</f>
        <v>0.65137614678899081</v>
      </c>
      <c r="BM26" s="13">
        <v>12.371830985915492</v>
      </c>
      <c r="BN26" s="13">
        <v>5.5045871559633031E-2</v>
      </c>
      <c r="BO26" s="13">
        <v>8.4507042253521118E-3</v>
      </c>
      <c r="BP26" s="13">
        <v>6.8306010928961746E-3</v>
      </c>
      <c r="BQ26" s="13">
        <v>8.0587155963302752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0.64880066496142474</v>
      </c>
      <c r="CG26" s="13">
        <f>IF($CE26=1,BT26,BZ26*BM26+(1-BZ26)*BT26)</f>
        <v>12.377930660888406</v>
      </c>
      <c r="CH26" s="13">
        <f>IF($CE26=1,BU26,CA26*BN26+(1-CA26)*BU26)</f>
        <v>5.4150412284374651E-2</v>
      </c>
      <c r="CI26" s="13">
        <f>IF($CE26=1,BV26,CB26*BO26+(1-CB26)*BV26)</f>
        <v>8.0751173708920182E-3</v>
      </c>
      <c r="CJ26" s="13">
        <f>IF($CE26=1,BW26,CC26*BP26+(1-CC26)*BW26)</f>
        <v>6.7401077562962005E-3</v>
      </c>
      <c r="CK26" s="13">
        <f>IF($CE26=1,BX26,CD26*BQ26+(1-CD26)*BX26)</f>
        <v>7.4126851345665141</v>
      </c>
      <c r="CL26" s="56">
        <f>V26*$CS$3</f>
        <v>80.487303166129038</v>
      </c>
      <c r="CM26" s="10">
        <f t="shared" si="17"/>
        <v>52.220215815136307</v>
      </c>
      <c r="CN26" s="5">
        <f t="shared" si="18"/>
        <v>0.15221304005802677</v>
      </c>
      <c r="CO26" s="19">
        <f t="shared" si="19"/>
        <v>49.55432351791206</v>
      </c>
      <c r="CP26" s="65"/>
      <c r="CR26" t="str">
        <v>DeAndre Hopkins</v>
      </c>
      <c r="CS26" s="10">
        <f>T26*$CS$3</f>
        <v>0.22331967220893228</v>
      </c>
      <c r="CT26" s="18">
        <f>AO26</f>
        <v>0.45833333333333337</v>
      </c>
      <c r="CU26" s="20">
        <f t="shared" si="20"/>
        <v>0.1023548497624273</v>
      </c>
      <c r="CV26" s="21">
        <f t="shared" si="21"/>
        <v>10.541666666666668</v>
      </c>
      <c r="CW26" s="10">
        <f t="shared" si="22"/>
        <v>2.3541615445358279</v>
      </c>
      <c r="CX26" s="10">
        <f>CS26*AC26</f>
        <v>3.2948804096399845E-2</v>
      </c>
      <c r="CY26" s="19">
        <f>AA26*CS26</f>
        <v>0</v>
      </c>
      <c r="CZ26" s="13" t="str">
        <f>""</f>
        <v/>
      </c>
      <c r="DA26" s="10">
        <f>$CS$4*U26</f>
        <v>0.73653538353199299</v>
      </c>
      <c r="DB26" s="5">
        <f t="shared" si="23"/>
        <v>1.3511202434439615E-3</v>
      </c>
      <c r="DC26" s="77">
        <f t="shared" si="5"/>
        <v>3.599715909090909</v>
      </c>
      <c r="DD26" s="10">
        <f>DC26*DA26</f>
        <v>2.6513181377084893</v>
      </c>
      <c r="DE26" s="22">
        <f>AX26*DD26</f>
        <v>2.047110401131964E-2</v>
      </c>
      <c r="DF26" s="19">
        <f>DA26*BJ26</f>
        <v>2.0924300668522522E-4</v>
      </c>
      <c r="DG26" s="13" t="str">
        <f>""</f>
        <v/>
      </c>
      <c r="DH26" s="20">
        <f>V26*$CS$3</f>
        <v>80.487303166129038</v>
      </c>
      <c r="DI26" s="5">
        <f t="shared" si="24"/>
        <v>0.16098218196435052</v>
      </c>
      <c r="DJ26" s="20">
        <f>CO26</f>
        <v>49.55432351791206</v>
      </c>
      <c r="DK26" s="77">
        <v>7.4126851345665141</v>
      </c>
      <c r="DL26" s="77">
        <f>BO26</f>
        <v>8.4507042253521118E-3</v>
      </c>
      <c r="DM26" s="10">
        <f>DK26*DH26</f>
        <v>596.6270357009131</v>
      </c>
      <c r="DN26" s="19">
        <f>BR26*DM26</f>
        <v>3.6284078434422335</v>
      </c>
      <c r="DO26" s="19">
        <f>DL26*DJ26</f>
        <v>0.41876893113728497</v>
      </c>
      <c r="DP26" s="13" t="str">
        <f>""</f>
        <v/>
      </c>
      <c r="DQ26" s="10">
        <f>CW26*(1/25)+CX26*4-CY26</f>
        <v>0.2259616781670325</v>
      </c>
      <c r="DR26" s="10">
        <f>DN26*6+DM26*0.1+DJ26*1-DO26*2</f>
        <v>130.1499362863822</v>
      </c>
      <c r="DS26" s="10">
        <f>DD26*0.1+DE26*6-DF26*2</f>
        <v>0.3875399518253963</v>
      </c>
      <c r="DT26" s="33">
        <f t="shared" si="25"/>
        <v>130.76343791637464</v>
      </c>
      <c r="DZ26" t="str">
        <v>BAL</v>
      </c>
      <c r="EA26" t="str">
        <v>Baltimore Ravens</v>
      </c>
      <c r="EB26" t="s">
        <v>350</v>
      </c>
      <c r="EC26" t="str">
        <v>DeAndre Hopkins</v>
      </c>
      <c r="ED26" s="10">
        <v>130.76343791637464</v>
      </c>
      <c r="EE26">
        <v>3.2948804096399845E-2</v>
      </c>
      <c r="EF26">
        <v>2.3541615445358279</v>
      </c>
      <c r="EG26">
        <v>2.047110401131964E-2</v>
      </c>
      <c r="EH26">
        <v>2.6513181377084893</v>
      </c>
      <c r="EI26">
        <v>3.6284078434422335</v>
      </c>
      <c r="EJ26">
        <v>596.6270357009131</v>
      </c>
      <c r="EK26">
        <v>0</v>
      </c>
      <c r="EL26">
        <v>0.41897817414397021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2.1087395775687867E-4</v>
      </c>
      <c r="U27" s="5">
        <f t="shared" si="6"/>
        <v>3.1725580005614309E-3</v>
      </c>
      <c r="V27" s="5">
        <f t="shared" si="6"/>
        <v>4.4660818324137763E-2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0.66666666666666663</v>
      </c>
      <c r="BM27" s="13">
        <v>15.4</v>
      </c>
      <c r="BN27" s="13">
        <v>3.3333333333333333E-2</v>
      </c>
      <c r="BO27" s="13">
        <v>0</v>
      </c>
      <c r="BP27" s="13">
        <v>3.246753246753247E-3</v>
      </c>
      <c r="BQ27" s="13">
        <v>10.266666666666667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0.66110562685093777</v>
      </c>
      <c r="CG27" s="13">
        <f>IF($CE27=1,BT27,BZ27*BM27+(1-BZ27)*BT27)</f>
        <v>15.082810985460421</v>
      </c>
      <c r="CH27" s="13">
        <f>IF($CE27=1,BU27,CA27*BN27+(1-CA27)*BU27)</f>
        <v>3.4442250740375123E-2</v>
      </c>
      <c r="CI27" s="13">
        <f>IF($CE27=1,BV27,CB27*BO27+(1-CB27)*BV27)</f>
        <v>6.7851373182552493E-4</v>
      </c>
      <c r="CJ27" s="13">
        <f>IF($CE27=1,BW27,CC27*BP27+(1-CC27)*BW27)</f>
        <v>3.5165925339259376E-3</v>
      </c>
      <c r="CK27" s="13">
        <f>IF($CE27=1,BX27,CD27*BQ27+(1-CD27)*BX27)</f>
        <v>9.4036510500807751</v>
      </c>
      <c r="CL27" s="56">
        <f>V27*$CS$3</f>
        <v>22.329358319284783</v>
      </c>
      <c r="CM27" s="10">
        <f t="shared" si="17"/>
        <v>14.762064428849968</v>
      </c>
      <c r="CN27" s="5">
        <f t="shared" si="18"/>
        <v>4.3028904978144759E-2</v>
      </c>
      <c r="CO27" s="19">
        <f t="shared" si="19"/>
        <v>14.008446826208958</v>
      </c>
      <c r="CP27" s="65"/>
      <c r="CR27" t="str">
        <v>Tylan Wallace</v>
      </c>
      <c r="CS27" s="10">
        <f>T27*$CS$3</f>
        <v>0.10543201713825681</v>
      </c>
      <c r="CT27" s="18">
        <f>AO27</f>
        <v>0.58823529411764708</v>
      </c>
      <c r="CU27" s="20">
        <f t="shared" si="20"/>
        <v>6.2018833610739302E-2</v>
      </c>
      <c r="CV27" s="21">
        <f t="shared" si="21"/>
        <v>7.2352941176470598</v>
      </c>
      <c r="CW27" s="10">
        <f t="shared" si="22"/>
        <v>0.76283165341209347</v>
      </c>
      <c r="CX27" s="10">
        <f>CS27*AC27</f>
        <v>1.5555543512201824E-2</v>
      </c>
      <c r="CY27" s="19">
        <f>AA27*CS27</f>
        <v>0</v>
      </c>
      <c r="CZ27" s="13" t="str">
        <f>""</f>
        <v/>
      </c>
      <c r="DA27" s="10">
        <f>$CS$4*U27</f>
        <v>1.7294546766354641</v>
      </c>
      <c r="DB27" s="5">
        <f t="shared" si="23"/>
        <v>3.1725580005614309E-3</v>
      </c>
      <c r="DC27" s="77">
        <f t="shared" si="5"/>
        <v>5.8245033112582787</v>
      </c>
      <c r="DD27" s="10">
        <f>DC27*DA27</f>
        <v>10.073214490734376</v>
      </c>
      <c r="DE27" s="22">
        <f>AX27*DD27</f>
        <v>7.777634024198278E-2</v>
      </c>
      <c r="DF27" s="19">
        <f>DA27*BJ27</f>
        <v>1.1453342229373937E-2</v>
      </c>
      <c r="DG27" s="13" t="str">
        <f>""</f>
        <v/>
      </c>
      <c r="DH27" s="20">
        <f>V27*$CS$3</f>
        <v>22.329358319284783</v>
      </c>
      <c r="DI27" s="5">
        <f t="shared" si="24"/>
        <v>4.4660818324137763E-2</v>
      </c>
      <c r="DJ27" s="20">
        <f>CO27</f>
        <v>14.008446826208958</v>
      </c>
      <c r="DK27" s="77">
        <v>9.4036510500807751</v>
      </c>
      <c r="DL27" s="77">
        <f>BO27</f>
        <v>0</v>
      </c>
      <c r="DM27" s="10">
        <f>DK27*DH27</f>
        <v>209.97749380677223</v>
      </c>
      <c r="DN27" s="19">
        <f>BR27*DM27</f>
        <v>1.2769853524652626</v>
      </c>
      <c r="DO27" s="19">
        <f>DL27*DJ27</f>
        <v>0</v>
      </c>
      <c r="DP27" s="13" t="str">
        <f>""</f>
        <v/>
      </c>
      <c r="DQ27" s="10">
        <f>CW27*(1/25)+CX27*4-CY27</f>
        <v>9.2735440185291035E-2</v>
      </c>
      <c r="DR27" s="10">
        <f>DN27*6+DM27*0.1+DJ27*1-DO27*2</f>
        <v>42.668108321677757</v>
      </c>
      <c r="DS27" s="10">
        <f>DD27*0.1+DE27*6-DF27*2</f>
        <v>1.4510728060665867</v>
      </c>
      <c r="DT27" s="33">
        <f t="shared" si="25"/>
        <v>44.211916567929634</v>
      </c>
      <c r="DZ27" t="str">
        <v>BAL</v>
      </c>
      <c r="EA27" t="str">
        <v>Baltimore Ravens</v>
      </c>
      <c r="EB27" t="s">
        <v>350</v>
      </c>
      <c r="EC27" t="str">
        <v>Tylan Wallace</v>
      </c>
      <c r="ED27" s="10">
        <v>44.211916567929634</v>
      </c>
      <c r="EE27">
        <v>1.5555543512201824E-2</v>
      </c>
      <c r="EF27">
        <v>0.76283165341209347</v>
      </c>
      <c r="EG27">
        <v>7.777634024198278E-2</v>
      </c>
      <c r="EH27">
        <v>10.073214490734376</v>
      </c>
      <c r="EI27">
        <v>1.2769853524652626</v>
      </c>
      <c r="EJ27">
        <v>209.97749380677223</v>
      </c>
      <c r="EK27">
        <v>0</v>
      </c>
      <c r="EL27">
        <v>1.1453342229373937E-2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6.1295398588860758E-5</v>
      </c>
      <c r="U28" s="5">
        <f t="shared" si="6"/>
        <v>1.1270274564640385E-3</v>
      </c>
      <c r="V28" s="5">
        <f t="shared" si="6"/>
        <v>1.3860690416327455E-2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6.9300190742715779</v>
      </c>
      <c r="CM28" s="10">
        <f t="shared" si="17"/>
        <v>3.9930174622886634</v>
      </c>
      <c r="CN28" s="5">
        <f t="shared" si="18"/>
        <v>1.1638966202119252E-2</v>
      </c>
      <c r="CO28" s="19">
        <f t="shared" si="19"/>
        <v>3.7891700761905049</v>
      </c>
      <c r="CP28" s="65"/>
      <c r="CR28" t="str">
        <v>All Other</v>
      </c>
      <c r="CS28" s="10">
        <f>T28*$CS$3</f>
        <v>3.0646257049757698E-2</v>
      </c>
      <c r="CT28" s="18">
        <f>AO28</f>
        <v>0.375</v>
      </c>
      <c r="CU28" s="20">
        <f t="shared" si="20"/>
        <v>1.1492346393659137E-2</v>
      </c>
      <c r="CV28" s="21">
        <f t="shared" si="21"/>
        <v>9.75</v>
      </c>
      <c r="CW28" s="10">
        <f t="shared" si="22"/>
        <v>0.29880100623513756</v>
      </c>
      <c r="CX28" s="10">
        <f>CS28*AC28</f>
        <v>4.5215789089806434E-3</v>
      </c>
      <c r="CY28" s="19">
        <f>AA28*CS28</f>
        <v>0</v>
      </c>
      <c r="CZ28" s="13" t="str">
        <f>""</f>
        <v/>
      </c>
      <c r="DA28" s="10">
        <f>$CS$4*U28</f>
        <v>0.61437581438491395</v>
      </c>
      <c r="DB28" s="5">
        <f t="shared" si="23"/>
        <v>1.1270274564640385E-3</v>
      </c>
      <c r="DC28" s="77">
        <f t="shared" si="5"/>
        <v>6.1091954022988508</v>
      </c>
      <c r="DD28" s="10">
        <f>DC28*DA28</f>
        <v>3.7533419005239286</v>
      </c>
      <c r="DE28" s="22">
        <f>AX28*DD28</f>
        <v>2.897994448228583E-2</v>
      </c>
      <c r="DF28" s="19">
        <f>DA28*BJ28</f>
        <v>3.5308954849707697E-3</v>
      </c>
      <c r="DG28" s="13" t="str">
        <f>""</f>
        <v/>
      </c>
      <c r="DH28" s="20">
        <f>V28*$CS$3</f>
        <v>6.9300190742715779</v>
      </c>
      <c r="DI28" s="5">
        <f t="shared" si="24"/>
        <v>1.3860690416327455E-2</v>
      </c>
      <c r="DJ28" s="20">
        <f>CO28</f>
        <v>3.7891700761905049</v>
      </c>
      <c r="DK28" s="77">
        <v>1.7355343771272975</v>
      </c>
      <c r="DL28" s="77">
        <f>BO28</f>
        <v>0</v>
      </c>
      <c r="DM28" s="10">
        <f>DK28*DH28</f>
        <v>12.027286337546213</v>
      </c>
      <c r="DN28" s="19">
        <f>BR28*DM28</f>
        <v>7.3144355637874262E-2</v>
      </c>
      <c r="DO28" s="19">
        <f>DL28*DJ28</f>
        <v>0</v>
      </c>
      <c r="DP28" s="13" t="str">
        <f>""</f>
        <v/>
      </c>
      <c r="DQ28" s="10">
        <f>CW28*(1/25)+CX28*4-CY28</f>
        <v>3.0038355885328077E-2</v>
      </c>
      <c r="DR28" s="10">
        <f>DN28*6+DM28*0.1+DJ28*1-DO28*2</f>
        <v>5.4307648437723719</v>
      </c>
      <c r="DS28" s="10">
        <f>DD28*0.1+DE28*6-DF28*2</f>
        <v>0.54215206597616628</v>
      </c>
      <c r="DT28" s="33">
        <f t="shared" si="25"/>
        <v>6.0029552656338661</v>
      </c>
      <c r="DZ28" t="str">
        <v>BAL</v>
      </c>
      <c r="EA28" t="str">
        <v>Baltimore Ravens</v>
      </c>
      <c r="EB28" t="s">
        <v>350</v>
      </c>
      <c r="EC28" t="str">
        <v>All Other</v>
      </c>
      <c r="ED28" s="10">
        <v>6.0029552656338661</v>
      </c>
      <c r="EE28">
        <v>4.5215789089806434E-3</v>
      </c>
      <c r="EF28">
        <v>0.29880100623513756</v>
      </c>
      <c r="EG28">
        <v>2.897994448228583E-2</v>
      </c>
      <c r="EH28">
        <v>3.7533419005239286</v>
      </c>
      <c r="EI28">
        <v>7.3144355637874262E-2</v>
      </c>
      <c r="EJ28">
        <v>12.027286337546213</v>
      </c>
      <c r="EK28">
        <v>0</v>
      </c>
      <c r="EL28">
        <v>3.5308954849707697E-3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BAL</v>
      </c>
      <c r="EA29" t="str">
        <v>Baltimore Ravens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BAL</v>
      </c>
      <c r="EA30" t="str">
        <v>Baltimore Ravens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3.2773834407502601E-3</v>
      </c>
      <c r="H31" s="5">
        <v>0.25152245138139762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3.225420840869098E-3</v>
      </c>
      <c r="R31" s="5">
        <f t="shared" si="1"/>
        <v>0.24050726666501202</v>
      </c>
      <c r="S31" s="5"/>
      <c r="T31" s="5">
        <f t="shared" si="6"/>
        <v>5.6233055401834294E-6</v>
      </c>
      <c r="U31" s="5">
        <f t="shared" si="6"/>
        <v>2.5187601364466787E-3</v>
      </c>
      <c r="V31" s="5">
        <f t="shared" si="6"/>
        <v>0.17857030211878158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1.5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1.7860975609756098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0.68833652007648183</v>
      </c>
      <c r="BM31" s="13">
        <v>12.141666666666667</v>
      </c>
      <c r="BN31" s="13">
        <v>7.2657743785850867E-2</v>
      </c>
      <c r="BO31" s="13">
        <v>2.7777777777777779E-3</v>
      </c>
      <c r="BP31" s="13">
        <v>8.6936627773964766E-3</v>
      </c>
      <c r="BQ31" s="13">
        <v>8.3575525812619507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0.68907612075700575</v>
      </c>
      <c r="CG31" s="13">
        <f>IF($CE31=1,BT31,BZ31*BM31+(1-BZ31)*BT31)</f>
        <v>11.994452426950012</v>
      </c>
      <c r="CH31" s="13">
        <f>IF($CE31=1,BU31,CA31*BN31+(1-CA31)*BU31)</f>
        <v>7.0432291987910942E-2</v>
      </c>
      <c r="CI31" s="13">
        <f>IF($CE31=1,BV31,CB31*BO31+(1-CB31)*BV31)</f>
        <v>3.1882395556628832E-3</v>
      </c>
      <c r="CJ31" s="13">
        <f>IF($CE31=1,BW31,CC31*BP31+(1-CC31)*BW31)</f>
        <v>8.5032983669119638E-3</v>
      </c>
      <c r="CK31" s="13">
        <f>IF($CE31=1,BX31,CD31*BQ31+(1-CD31)*BX31)</f>
        <v>7.6655307208657728</v>
      </c>
      <c r="CL31" s="56">
        <f>V31*$CS$3</f>
        <v>89.280949405223282</v>
      </c>
      <c r="CM31" s="10">
        <f t="shared" si="17"/>
        <v>61.521370273653758</v>
      </c>
      <c r="CN31" s="5">
        <f t="shared" si="18"/>
        <v>0.17932432204108298</v>
      </c>
      <c r="CO31" s="19">
        <f t="shared" si="19"/>
        <v>58.380645085772116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Mark Andrews</v>
      </c>
      <c r="CS31" s="10">
        <f>T31*$CS$3</f>
        <v>2.8115204570201809E-3</v>
      </c>
      <c r="CT31" s="18">
        <f>AO31</f>
        <v>0.52631578947368418</v>
      </c>
      <c r="CU31" s="20">
        <f t="shared" si="20"/>
        <v>1.4797476089579899E-3</v>
      </c>
      <c r="CV31" s="21">
        <f t="shared" si="21"/>
        <v>7.1578947368421053</v>
      </c>
      <c r="CW31" s="10">
        <f t="shared" si="22"/>
        <v>2.0124567481828663E-2</v>
      </c>
      <c r="CX31" s="10">
        <f>CS31*AC31</f>
        <v>1.2779638441000823E-4</v>
      </c>
      <c r="CY31" s="19">
        <f>AA31*CS31</f>
        <v>0</v>
      </c>
      <c r="CZ31" s="13" t="str">
        <f>""</f>
        <v/>
      </c>
      <c r="DA31" s="10">
        <f>$CS$4*U31</f>
        <v>1.3730502315575683</v>
      </c>
      <c r="DB31" s="5">
        <f t="shared" si="23"/>
        <v>2.5187601364466787E-3</v>
      </c>
      <c r="DC31" s="77">
        <f t="shared" si="5"/>
        <v>1.7860975609756098</v>
      </c>
      <c r="DD31" s="10">
        <f>DC31*DA31</f>
        <v>2.452401669681969</v>
      </c>
      <c r="DE31" s="22">
        <f>AX31*DD31</f>
        <v>5.3464680950412596E-2</v>
      </c>
      <c r="DF31" s="19">
        <f>DA31*BJ31</f>
        <v>1.3395612015195785E-3</v>
      </c>
      <c r="DG31" s="13" t="str">
        <f>""</f>
        <v/>
      </c>
      <c r="DH31" s="20">
        <f>V31*$CS$3</f>
        <v>89.280949405223282</v>
      </c>
      <c r="DI31" s="5">
        <f t="shared" si="24"/>
        <v>0.17857030211878158</v>
      </c>
      <c r="DJ31" s="20">
        <f>CO31</f>
        <v>58.380645085772116</v>
      </c>
      <c r="DK31" s="77">
        <v>7.6655307208657728</v>
      </c>
      <c r="DL31" s="77">
        <f>BO31</f>
        <v>2.7777777777777779E-3</v>
      </c>
      <c r="DM31" s="10">
        <f>DK31*DH31</f>
        <v>684.3858604538018</v>
      </c>
      <c r="DN31" s="19">
        <f>BR31*DM31</f>
        <v>4.9551409137870008</v>
      </c>
      <c r="DO31" s="19">
        <f>DL31*DJ31</f>
        <v>0.16216845857158921</v>
      </c>
      <c r="DP31" s="13" t="str">
        <f>""</f>
        <v/>
      </c>
      <c r="DQ31" s="10">
        <f>CW31*(1/25)+CX31*4-CY31</f>
        <v>1.3161682369131796E-3</v>
      </c>
      <c r="DR31" s="10">
        <f>DN31*6+DM31*0.1+DJ31*1-DO31*2</f>
        <v>156.22573969673113</v>
      </c>
      <c r="DS31" s="10">
        <f>DD31*0.1+DE31*6-DF31*2</f>
        <v>0.56334913026763334</v>
      </c>
      <c r="DT31" s="33">
        <f t="shared" si="25"/>
        <v>156.79040499523566</v>
      </c>
      <c r="DZ31" t="str">
        <v>BAL</v>
      </c>
      <c r="EA31" t="str">
        <v>Baltimore Ravens</v>
      </c>
      <c r="EB31" t="s">
        <v>351</v>
      </c>
      <c r="EC31" t="str">
        <v>Mark Andrews</v>
      </c>
      <c r="ED31" s="10">
        <v>156.79040499523566</v>
      </c>
      <c r="EE31">
        <v>1.2779638441000823E-4</v>
      </c>
      <c r="EF31">
        <v>2.0124567481828663E-2</v>
      </c>
      <c r="EG31">
        <v>5.3464680950412596E-2</v>
      </c>
      <c r="EH31">
        <v>2.452401669681969</v>
      </c>
      <c r="EI31">
        <v>4.9551409137870008</v>
      </c>
      <c r="EJ31">
        <v>684.3858604538018</v>
      </c>
      <c r="EK31">
        <v>0</v>
      </c>
      <c r="EL31">
        <v>0.16350801977310878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0.13049853372434017</v>
      </c>
      <c r="J32" s="5">
        <v>0.9</v>
      </c>
      <c r="K32" s="5">
        <v>0.9</v>
      </c>
      <c r="L32" s="5">
        <v>0.9</v>
      </c>
      <c r="M32" s="5"/>
      <c r="N32" s="10">
        <f t="shared" si="0"/>
        <v>0</v>
      </c>
      <c r="O32" s="10"/>
      <c r="P32" s="5">
        <f t="shared" si="1"/>
        <v>2.4867859467006124E-6</v>
      </c>
      <c r="Q32" s="5">
        <f t="shared" si="1"/>
        <v>4.9774158708160785E-5</v>
      </c>
      <c r="R32" s="5">
        <f t="shared" si="1"/>
        <v>0.12263963222551902</v>
      </c>
      <c r="S32" s="5"/>
      <c r="T32" s="5">
        <f t="shared" si="6"/>
        <v>2.8116527700917147E-6</v>
      </c>
      <c r="U32" s="5">
        <f t="shared" si="6"/>
        <v>3.886908808634865E-5</v>
      </c>
      <c r="V32" s="5">
        <f t="shared" si="6"/>
        <v>9.1056692306723891E-2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0.68786127167630062</v>
      </c>
      <c r="BM32" s="13">
        <v>12.07563025210084</v>
      </c>
      <c r="BN32" s="13">
        <v>9.2485549132947972E-2</v>
      </c>
      <c r="BO32" s="13">
        <v>8.4033613445378148E-3</v>
      </c>
      <c r="BP32" s="13">
        <v>1.1134307585247043E-2</v>
      </c>
      <c r="BQ32" s="13">
        <v>8.306358381502891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0.69006576450409496</v>
      </c>
      <c r="CG32" s="13">
        <f>IF($CE32=1,BT32,BZ32*BM32+(1-BZ32)*BT32)</f>
        <v>11.870452015804711</v>
      </c>
      <c r="CH32" s="13">
        <f>IF($CE32=1,BU32,CA32*BN32+(1-CA32)*BU32)</f>
        <v>8.8430313826150547E-2</v>
      </c>
      <c r="CI32" s="13">
        <f>IF($CE32=1,BV32,CB32*BO32+(1-CB32)*BV32)</f>
        <v>8.1753358771803914E-3</v>
      </c>
      <c r="CJ32" s="13">
        <f>IF($CE32=1,BW32,CC32*BP32+(1-CC32)*BW32)</f>
        <v>1.0750686497504233E-2</v>
      </c>
      <c r="CK32" s="13">
        <f>IF($CE32=1,BX32,CD32*BQ32+(1-CD32)*BX32)</f>
        <v>7.6165862236619803</v>
      </c>
      <c r="CL32" s="56">
        <f>V32*$CS$3</f>
        <v>45.526203642954727</v>
      </c>
      <c r="CM32" s="10">
        <f t="shared" si="17"/>
        <v>31.416074521844667</v>
      </c>
      <c r="CN32" s="5">
        <f t="shared" si="18"/>
        <v>9.1572509516006761E-2</v>
      </c>
      <c r="CO32" s="19">
        <f t="shared" si="19"/>
        <v>29.812253668761699</v>
      </c>
      <c r="CP32" s="65"/>
      <c r="CR32" t="str">
        <v>Isaiah Likely</v>
      </c>
      <c r="CS32" s="10">
        <f>T32*$CS$3</f>
        <v>1.4057602285100904E-3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6.3898192205004114E-5</v>
      </c>
      <c r="CY32" s="19">
        <f>AA32*CS32</f>
        <v>0</v>
      </c>
      <c r="CZ32" s="13" t="str">
        <f>""</f>
        <v/>
      </c>
      <c r="DA32" s="10">
        <f>$CS$4*U32</f>
        <v>2.1188683124341776E-2</v>
      </c>
      <c r="DB32" s="5">
        <f t="shared" si="23"/>
        <v>3.886908808634865E-5</v>
      </c>
      <c r="DC32" s="77">
        <f t="shared" si="5"/>
        <v>2.0810810810810811</v>
      </c>
      <c r="DD32" s="10">
        <f>DC32*DA32</f>
        <v>4.4095367583089642E-2</v>
      </c>
      <c r="DE32" s="22">
        <f>AX32*DD32</f>
        <v>9.6132080986830501E-4</v>
      </c>
      <c r="DF32" s="19">
        <f>DA32*BJ32</f>
        <v>5.726671114686967E-4</v>
      </c>
      <c r="DG32" s="13" t="str">
        <f>""</f>
        <v/>
      </c>
      <c r="DH32" s="20">
        <f>V32*$CS$3</f>
        <v>45.526203642954727</v>
      </c>
      <c r="DI32" s="5">
        <f t="shared" si="24"/>
        <v>9.1056692306723891E-2</v>
      </c>
      <c r="DJ32" s="20">
        <f>CO32</f>
        <v>29.812253668761699</v>
      </c>
      <c r="DK32" s="77">
        <v>7.6165862236619803</v>
      </c>
      <c r="DL32" s="77">
        <f>BO32</f>
        <v>8.4033613445378148E-3</v>
      </c>
      <c r="DM32" s="10">
        <f>DK32*DH32</f>
        <v>346.75425548255885</v>
      </c>
      <c r="DN32" s="19">
        <f>BR32*DM32</f>
        <v>2.5105956999638552</v>
      </c>
      <c r="DO32" s="19">
        <f>DL32*DJ32</f>
        <v>0.25052314007362769</v>
      </c>
      <c r="DP32" s="13" t="str">
        <f>""</f>
        <v/>
      </c>
      <c r="DQ32" s="10">
        <f>CW32*(1/25)+CX32*4-CY32</f>
        <v>2.5559276882001645E-4</v>
      </c>
      <c r="DR32" s="10">
        <f>DN32*6+DM32*0.1+DJ32*1-DO32*2</f>
        <v>79.050207136653469</v>
      </c>
      <c r="DS32" s="10">
        <f>DD32*0.1+DE32*6-DF32*2</f>
        <v>9.0321273945814014E-3</v>
      </c>
      <c r="DT32" s="33">
        <f t="shared" si="25"/>
        <v>79.059494856816869</v>
      </c>
      <c r="DZ32" t="str">
        <v>BAL</v>
      </c>
      <c r="EA32" t="str">
        <v>Baltimore Ravens</v>
      </c>
      <c r="EB32" t="s">
        <v>351</v>
      </c>
      <c r="EC32" t="str">
        <v>Isaiah Likely</v>
      </c>
      <c r="ED32" s="10">
        <v>79.059494856816869</v>
      </c>
      <c r="EE32">
        <v>6.3898192205004114E-5</v>
      </c>
      <c r="EF32">
        <v>0</v>
      </c>
      <c r="EG32">
        <v>9.6132080986830501E-4</v>
      </c>
      <c r="EH32">
        <v>4.4095367583089642E-2</v>
      </c>
      <c r="EI32">
        <v>2.5105956999638552</v>
      </c>
      <c r="EJ32">
        <v>346.75425548255885</v>
      </c>
      <c r="EK32">
        <v>0</v>
      </c>
      <c r="EL32">
        <v>0.25109580718509639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1.1928438540884681E-4</v>
      </c>
      <c r="V33" s="5">
        <f t="shared" si="6"/>
        <v>1.6356244288196785E-2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1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2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0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0.77777777777777779</v>
      </c>
      <c r="BM33" s="13">
        <v>12.904761904761905</v>
      </c>
      <c r="BN33" s="13">
        <v>7.407407407407407E-2</v>
      </c>
      <c r="BO33" s="13">
        <v>0</v>
      </c>
      <c r="BP33" s="13">
        <v>7.3800738007380072E-3</v>
      </c>
      <c r="BQ33" s="13">
        <v>10.037037037037036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8.17773729129161</v>
      </c>
      <c r="CM33" s="10">
        <f t="shared" si="17"/>
        <v>5.6839142330680144</v>
      </c>
      <c r="CN33" s="5">
        <f t="shared" si="18"/>
        <v>1.6567642460673195E-2</v>
      </c>
      <c r="CO33" s="19">
        <f t="shared" si="19"/>
        <v>5.3937449387537004</v>
      </c>
      <c r="CP33" s="65"/>
      <c r="CR33" t="str">
        <v>Charlie Kolar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6.5025426850639126E-2</v>
      </c>
      <c r="DB33" s="5">
        <f t="shared" si="23"/>
        <v>1.1928438540884681E-4</v>
      </c>
      <c r="DC33" s="77">
        <f t="shared" si="5"/>
        <v>4.7272727272727275</v>
      </c>
      <c r="DD33" s="10">
        <f>DC33*DA33</f>
        <v>0.30739292693029407</v>
      </c>
      <c r="DE33" s="22">
        <f>AX33*DD33</f>
        <v>6.7014571747836624E-3</v>
      </c>
      <c r="DF33" s="19">
        <f>DA33*BJ33</f>
        <v>0</v>
      </c>
      <c r="DG33" s="13" t="str">
        <f>""</f>
        <v/>
      </c>
      <c r="DH33" s="20">
        <f>V33*$CS$3</f>
        <v>8.17773729129161</v>
      </c>
      <c r="DI33" s="5">
        <f t="shared" si="24"/>
        <v>1.6356244288196785E-2</v>
      </c>
      <c r="DJ33" s="20">
        <f>CO33</f>
        <v>5.3937449387537004</v>
      </c>
      <c r="DK33" s="77">
        <v>1.4387510008006406</v>
      </c>
      <c r="DL33" s="77">
        <f>BO33</f>
        <v>0</v>
      </c>
      <c r="DM33" s="10">
        <f>DK33*DH33</f>
        <v>11.765727712130523</v>
      </c>
      <c r="DN33" s="19">
        <f>BR33*DM33</f>
        <v>8.5187088360062599E-2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7.0814402401271286</v>
      </c>
      <c r="DS33" s="10">
        <f>DD33*0.1+DE33*6-DF33*2</f>
        <v>7.0948035741731391E-2</v>
      </c>
      <c r="DT33" s="33">
        <f t="shared" si="25"/>
        <v>7.1523882758688604</v>
      </c>
      <c r="DZ33" t="str">
        <v>BAL</v>
      </c>
      <c r="EA33" t="str">
        <v>Baltimore Ravens</v>
      </c>
      <c r="EB33" t="s">
        <v>351</v>
      </c>
      <c r="EC33" t="str">
        <v>Charlie Kolar</v>
      </c>
      <c r="ED33" s="10">
        <v>7.1523882758688604</v>
      </c>
      <c r="EE33">
        <v>0</v>
      </c>
      <c r="EF33">
        <v>0</v>
      </c>
      <c r="EG33">
        <v>6.7014571747836624E-3</v>
      </c>
      <c r="EH33">
        <v>0.30739292693029407</v>
      </c>
      <c r="EI33">
        <v>8.5187088360062599E-2</v>
      </c>
      <c r="EJ33">
        <v>11.765727712130523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4.8023583736029231E-5</v>
      </c>
      <c r="V34" s="5">
        <f t="shared" si="6"/>
        <v>6.3150350923239038E-3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1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3.1573689571009558</v>
      </c>
      <c r="CM34" s="10">
        <f t="shared" si="17"/>
        <v>2.1228267881785148</v>
      </c>
      <c r="CN34" s="5">
        <f t="shared" si="18"/>
        <v>6.1876787351692634E-3</v>
      </c>
      <c r="CO34" s="19">
        <f t="shared" si="19"/>
        <v>2.0144544366934021</v>
      </c>
      <c r="CP34" s="65"/>
      <c r="CR34" t="str">
        <v>Zaire Mitchell-Paden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2.6179067952854712E-2</v>
      </c>
      <c r="DB34" s="5">
        <f t="shared" si="23"/>
        <v>4.8023583736029231E-5</v>
      </c>
      <c r="DC34" s="77">
        <f t="shared" si="5"/>
        <v>8.6666666666666679</v>
      </c>
      <c r="DD34" s="10">
        <f>DC34*DA34</f>
        <v>0.22688525559140754</v>
      </c>
      <c r="DE34" s="22">
        <f>AX34*DD34</f>
        <v>4.9463136290069888E-3</v>
      </c>
      <c r="DF34" s="19">
        <f>DA34*BJ34</f>
        <v>0</v>
      </c>
      <c r="DG34" s="13" t="str">
        <f>""</f>
        <v/>
      </c>
      <c r="DH34" s="20">
        <f>V34*$CS$3</f>
        <v>3.1573689571009558</v>
      </c>
      <c r="DI34" s="5">
        <f t="shared" si="24"/>
        <v>6.3150350923239038E-3</v>
      </c>
      <c r="DJ34" s="20">
        <f>CO34</f>
        <v>2.0144544366934021</v>
      </c>
      <c r="DK34" s="77">
        <v>1.4873417721518989</v>
      </c>
      <c r="DL34" s="77">
        <f>BO34</f>
        <v>0</v>
      </c>
      <c r="DM34" s="10">
        <f>DK34*DH34</f>
        <v>4.6960867399919284</v>
      </c>
      <c r="DN34" s="19">
        <f>BR34*DM34</f>
        <v>3.4000953094789142E-2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2.6880688292613297</v>
      </c>
      <c r="DS34" s="10">
        <f>DD34*0.1+DE34*6-DF34*2</f>
        <v>5.2366407333182687E-2</v>
      </c>
      <c r="DT34" s="33">
        <f t="shared" si="25"/>
        <v>2.7404352365945126</v>
      </c>
      <c r="DZ34" t="str">
        <v>BAL</v>
      </c>
      <c r="EA34" t="str">
        <v>Baltimore Ravens</v>
      </c>
      <c r="EB34" t="s">
        <v>351</v>
      </c>
      <c r="EC34" t="str">
        <v>Zaire Mitchell-Paden</v>
      </c>
      <c r="ED34" s="10">
        <v>2.7404352365945126</v>
      </c>
      <c r="EE34">
        <v>0</v>
      </c>
      <c r="EF34">
        <v>0</v>
      </c>
      <c r="EG34">
        <v>4.9463136290069888E-3</v>
      </c>
      <c r="EH34">
        <v>0.22688525559140754</v>
      </c>
      <c r="EI34">
        <v>3.4000953094789142E-2</v>
      </c>
      <c r="EJ34">
        <v>4.6960867399919284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7.4977407202445751E-5</v>
      </c>
      <c r="U35" s="5">
        <f t="shared" si="6"/>
        <v>2.1688070074335784E-4</v>
      </c>
      <c r="V35" s="5">
        <f t="shared" si="6"/>
        <v>3.6862987961712285E-3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1.8430626616433512</v>
      </c>
      <c r="CM35" s="10">
        <f t="shared" si="17"/>
        <v>1.1604468610347027</v>
      </c>
      <c r="CN35" s="5">
        <f t="shared" si="18"/>
        <v>3.3825050660301562E-3</v>
      </c>
      <c r="CO35" s="19">
        <f t="shared" si="19"/>
        <v>1.1012049314509158</v>
      </c>
      <c r="CP35" s="65"/>
      <c r="CR35" t="str">
        <v>All Other</v>
      </c>
      <c r="CS35" s="10">
        <f>T35*$CS$3</f>
        <v>3.7486939426935754E-2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1.7039517921334435E-3</v>
      </c>
      <c r="CY35" s="19">
        <f>AA35*CS35</f>
        <v>0</v>
      </c>
      <c r="CZ35" s="13" t="str">
        <f>""</f>
        <v/>
      </c>
      <c r="DA35" s="10">
        <f>$CS$4*U35</f>
        <v>0.11822804881934387</v>
      </c>
      <c r="DB35" s="5">
        <f t="shared" si="23"/>
        <v>2.1688070074335784E-4</v>
      </c>
      <c r="DC35" s="77">
        <f t="shared" si="5"/>
        <v>1.5</v>
      </c>
      <c r="DD35" s="10">
        <f>DC35*DA35</f>
        <v>0.1773420732290158</v>
      </c>
      <c r="DE35" s="22">
        <f>AX35*DD35</f>
        <v>3.8662252931444202E-3</v>
      </c>
      <c r="DF35" s="19">
        <f>DA35*BJ35</f>
        <v>0</v>
      </c>
      <c r="DG35" s="13" t="str">
        <f>""</f>
        <v/>
      </c>
      <c r="DH35" s="20">
        <f>V35*$CS$3</f>
        <v>1.8430626616433512</v>
      </c>
      <c r="DI35" s="5">
        <f t="shared" si="24"/>
        <v>3.6862987961712285E-3</v>
      </c>
      <c r="DJ35" s="20">
        <f>CO35</f>
        <v>1.1012049314509158</v>
      </c>
      <c r="DK35" s="77">
        <v>1.588235294117647</v>
      </c>
      <c r="DL35" s="77">
        <f>BO35</f>
        <v>0</v>
      </c>
      <c r="DM35" s="10">
        <f>DK35*DH35</f>
        <v>2.9272171684923811</v>
      </c>
      <c r="DN35" s="19">
        <f>BR35*DM35</f>
        <v>2.1193853341035605E-2</v>
      </c>
      <c r="DO35" s="19">
        <f>DL35*DJ35</f>
        <v>0</v>
      </c>
      <c r="DP35" s="13" t="str">
        <f>""</f>
        <v/>
      </c>
      <c r="DQ35" s="10">
        <f>CW35*(1/25)+CX35*4-CY35</f>
        <v>6.8158071685337739E-3</v>
      </c>
      <c r="DR35" s="10">
        <f>DN35*6+DM35*0.1+DJ35*1-DO35*2</f>
        <v>1.5210897683463676</v>
      </c>
      <c r="DS35" s="10">
        <f>DD35*0.1+DE35*6-DF35*2</f>
        <v>4.0931559081768099E-2</v>
      </c>
      <c r="DT35" s="33">
        <f t="shared" si="25"/>
        <v>1.5688371345966694</v>
      </c>
      <c r="DZ35" t="str">
        <v>BAL</v>
      </c>
      <c r="EA35" t="str">
        <v>Baltimore Ravens</v>
      </c>
      <c r="EB35" t="s">
        <v>351</v>
      </c>
      <c r="EC35" t="str">
        <v>All Other</v>
      </c>
      <c r="ED35" s="10">
        <v>1.5688371345966694</v>
      </c>
      <c r="EE35">
        <v>1.7039517921334435E-3</v>
      </c>
      <c r="EF35">
        <v>0</v>
      </c>
      <c r="EG35">
        <v>3.8662252931444202E-3</v>
      </c>
      <c r="EH35">
        <v>0.1773420732290158</v>
      </c>
      <c r="EI35">
        <v>2.1193853341035605E-2</v>
      </c>
      <c r="EJ35">
        <v>2.9272171684923811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2" priority="1">
      <formula>$CR10=""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9A6F-4F8A-4F96-A977-B93B348D5DDA}">
  <sheetPr>
    <tabColor theme="6"/>
  </sheetPr>
  <dimension ref="A1:EL83"/>
  <sheetViews>
    <sheetView topLeftCell="CF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50</v>
      </c>
      <c r="CV1" s="115" t="e" vm="59">
        <f>_xlfn.IMAGE(_xlfn.XLOOKUP(CS1,Teams[team_abbr],Teams[team_logo_wikipedia]))</f>
        <v>#VALUE!</v>
      </c>
      <c r="CW1" s="115"/>
      <c r="CX1" s="115"/>
      <c r="CY1" s="116" t="e" vm="60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Atlanta Falcons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548.38823529411764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480.41176470588232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38.482352941176472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0.58561156120347713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>AE9</f>
        <v>Yards per Comp</v>
      </c>
      <c r="AQ9" s="49" t="str">
        <f>AF9</f>
        <v>Passing TD per Comp</v>
      </c>
      <c r="AR9" s="49" t="str">
        <f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</v>
      </c>
      <c r="G10" s="5">
        <v>0</v>
      </c>
      <c r="H10" s="5">
        <v>0</v>
      </c>
      <c r="J10" s="5">
        <v>0.95</v>
      </c>
      <c r="K10" s="5">
        <v>0.95</v>
      </c>
      <c r="L10" s="5">
        <v>0.95</v>
      </c>
      <c r="M10" s="5"/>
      <c r="N10" s="10">
        <f t="shared" ref="N10:N34" si="0">--(SUM(_xlfn.ANCHORARRAY(F10))=0)</f>
        <v>1</v>
      </c>
      <c r="O10" s="10"/>
      <c r="P10" s="5">
        <f t="shared" ref="P10:R35" si="1">IF($N10,B10,J10*F10+(1-J10)*B10)</f>
        <v>0.97</v>
      </c>
      <c r="Q10" s="5">
        <f t="shared" si="1"/>
        <v>0.11722486999538194</v>
      </c>
      <c r="R10" s="5">
        <f t="shared" si="1"/>
        <v>4.631597416401314E-4</v>
      </c>
      <c r="S10" s="5"/>
      <c r="T10" s="5">
        <f>P10/SUM(P$10:P$35)</f>
        <v>0.96072111529412674</v>
      </c>
      <c r="U10" s="5">
        <f>Q10/SUM(Q$10:Q$35)</f>
        <v>9.7714693476639899E-2</v>
      </c>
      <c r="V10" s="5">
        <f>R10/SUM(R$10:R$35)</f>
        <v>3.6182071780421998E-4</v>
      </c>
      <c r="X10" s="5" cm="1">
        <f t="array" ref="X10:AB10">_xlfn.XLOOKUP(CR10,passingRates[Player Name],passingRates[[Comp. %]:[Yds per Att]],{0,0,0,0,0})</f>
        <v>0.580952380952381</v>
      </c>
      <c r="Y10" s="13">
        <v>12.704918032786885</v>
      </c>
      <c r="Z10" s="13">
        <v>4.9180327868852458E-2</v>
      </c>
      <c r="AA10" s="13">
        <v>2.8571428571428571E-2</v>
      </c>
      <c r="AB10" s="13">
        <v>7.3809523809523814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0.95</v>
      </c>
      <c r="AJ10" s="21">
        <f t="shared" ref="AJ10:AM35" si="2">$J10</f>
        <v>0.95</v>
      </c>
      <c r="AK10" s="21">
        <f t="shared" si="2"/>
        <v>0.95</v>
      </c>
      <c r="AL10" s="21">
        <f t="shared" si="2"/>
        <v>0.95</v>
      </c>
      <c r="AM10" s="21">
        <f t="shared" si="2"/>
        <v>0.95</v>
      </c>
      <c r="AN10" s="53">
        <f>--(SUM(_xlfn.ANCHORARRAY(X10))=0)</f>
        <v>0</v>
      </c>
      <c r="AO10" s="53">
        <f>IF($AN10,AD10,X10*AI10+(1-AI10)*AD10)</f>
        <v>0.58464092046449301</v>
      </c>
      <c r="AP10" s="52">
        <f>IF($AN10,AE10,Y10*AJ10+(1-AJ10)*AE10)</f>
        <v>12.62260514698769</v>
      </c>
      <c r="AQ10" s="52">
        <f>IF($AN10,AF10,Z10*AK10+(1-AK10)*AF10)</f>
        <v>5.0281721455739059E-2</v>
      </c>
      <c r="AR10" s="52">
        <f>IF($AN10,AG10,AA10*AL10+(1-AL10)*AG10)</f>
        <v>2.8207061903987234E-2</v>
      </c>
      <c r="AS10" s="52">
        <f>IF($AN10,AH10,AB10*AM10+(1-AM10)*AH10)</f>
        <v>7.3739228194938304</v>
      </c>
      <c r="AT10" s="56" cm="1">
        <f t="array" ref="AT10:AW10">_xlfn.XLOOKUP(CR10,rushingRates[player_display_name],rushingRates[[Yards per Carry]:[TD per Yard]],{0,0,0,0})</f>
        <v>1.5714285714285714</v>
      </c>
      <c r="AU10" s="13">
        <v>0.14285714285714285</v>
      </c>
      <c r="AV10" s="13">
        <v>0</v>
      </c>
      <c r="AW10" s="13">
        <v>9.0909090909090912E-2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0.95</v>
      </c>
      <c r="BD10" s="21">
        <f t="shared" ref="BD10:BF35" si="3">$AI10</f>
        <v>0.95</v>
      </c>
      <c r="BE10" s="21">
        <f t="shared" si="3"/>
        <v>0.95</v>
      </c>
      <c r="BF10" s="21">
        <f t="shared" si="3"/>
        <v>0.95</v>
      </c>
      <c r="BG10" s="13">
        <f>--(SUM(_xlfn.ANCHORARRAY(AT10))=0)</f>
        <v>0</v>
      </c>
      <c r="BH10" s="13">
        <f>IF($BG10=1,AY10,AT10*BC10+(1-BC10)*AY10)</f>
        <v>1.7222581068231746</v>
      </c>
      <c r="BI10" s="13">
        <f>IF($BG10=1,AZ10,AU10*BD10+(1-BD10)*AZ10)</f>
        <v>0.13819879340306238</v>
      </c>
      <c r="BJ10" s="13">
        <f>IF($BG10=1,BA10,AV10*BE10+(1-BE10)*BA10)</f>
        <v>7.8035345421161419E-4</v>
      </c>
      <c r="BK10" s="13">
        <f>IF($BG10=1,BB10,AW10*BF10+(1-BF10)*BB10)</f>
        <v>8.6905157124016558E-2</v>
      </c>
      <c r="BL10" s="55" cm="1">
        <f t="array" ref="BL10:BQ10">_xlfn.XLOOKUP(CR10,Receiving[Player Name],Receiving[[Rep Conv %]:[Yards per Target]],{0,0,0,0,0,0})</f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0.95</v>
      </c>
      <c r="BZ10" s="21">
        <f t="shared" ref="BZ10:CD35" si="4">$AI10</f>
        <v>0.95</v>
      </c>
      <c r="CA10" s="21">
        <f t="shared" si="4"/>
        <v>0.95</v>
      </c>
      <c r="CB10" s="21">
        <f t="shared" si="4"/>
        <v>0.95</v>
      </c>
      <c r="CC10" s="21">
        <f t="shared" si="4"/>
        <v>0.95</v>
      </c>
      <c r="CD10" s="21">
        <f t="shared" si="4"/>
        <v>0.95</v>
      </c>
      <c r="CE10" s="56">
        <f>--(SUM(_xlfn.ANCHORARRAY(BL10))=0)</f>
        <v>1</v>
      </c>
      <c r="CF10" s="56">
        <f>IF($CE10=1,BS10,BY10*BL10+(1-BY10)*BS10)</f>
        <v>0.76923076923076927</v>
      </c>
      <c r="CG10" s="13">
        <f>IF($CE10=1,BT10,BZ10*BM10+(1-BZ10)*BT10)</f>
        <v>4.2</v>
      </c>
      <c r="CH10" s="13">
        <f>IF($CE10=1,BU10,CA10*BN10+(1-CA10)*BU10)</f>
        <v>0.12820512820512822</v>
      </c>
      <c r="CI10" s="13">
        <f>IF($CE10=1,BV10,CB10*BO10+(1-CB10)*BV10)</f>
        <v>0</v>
      </c>
      <c r="CJ10" s="13">
        <f>IF($CE10=1,BW10,CC10*BP10+(1-CC10)*BW10)</f>
        <v>3.968253968253968E-2</v>
      </c>
      <c r="CK10" s="13">
        <f>IF($CE10=1,BX10,CD10*BQ10+(1-CD10)*BX10)</f>
        <v>1.3</v>
      </c>
      <c r="CL10" s="56">
        <f>V10*$CS$3</f>
        <v>0.19841822492950711</v>
      </c>
      <c r="CM10" s="10">
        <f>CL10*CF10</f>
        <v>0.15262940379192855</v>
      </c>
      <c r="CN10" s="5">
        <f>CM10/SUM($CM$10:$CM$35)</f>
        <v>4.2439601701847236E-4</v>
      </c>
      <c r="CO10" s="19">
        <f>CN10*(SUM($CU$10:$CU$35))</f>
        <v>0.13629159391291082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Michael Penix</v>
      </c>
      <c r="CS10" s="10">
        <f>T10*$CS$3</f>
        <v>526.84815702594267</v>
      </c>
      <c r="CT10" s="18">
        <f>AO10</f>
        <v>0.58464092046449301</v>
      </c>
      <c r="CU10" s="20">
        <f>CT10*CS10</f>
        <v>308.01699146866889</v>
      </c>
      <c r="CV10" s="21">
        <f>AS10</f>
        <v>7.3739228194938304</v>
      </c>
      <c r="CW10" s="10">
        <f>CV10*CS10</f>
        <v>3884.9376475018676</v>
      </c>
      <c r="CX10" s="22">
        <f>CS10*AC10</f>
        <v>23.230916916758758</v>
      </c>
      <c r="CY10" s="19">
        <f>AA10*CS10</f>
        <v>15.052804486455504</v>
      </c>
      <c r="CZ10" s="13" t="str">
        <f>""</f>
        <v/>
      </c>
      <c r="DA10" s="10">
        <f>$CS$4*U10</f>
        <v>46.943288330806944</v>
      </c>
      <c r="DB10" s="5">
        <f>DA10/SUM($DA$10:$DA$35)</f>
        <v>9.7714693476639899E-2</v>
      </c>
      <c r="DC10" s="77">
        <f t="shared" ref="DC10:DC35" si="5">BH10</f>
        <v>1.7222581068231746</v>
      </c>
      <c r="DD10" s="10">
        <f>DC10*DA10</f>
        <v>80.848458888669995</v>
      </c>
      <c r="DE10" s="22">
        <f>AX10*DD10</f>
        <v>0.88273432627602322</v>
      </c>
      <c r="DF10" s="19">
        <f>DA10*BJ10</f>
        <v>3.6632357200996959E-2</v>
      </c>
      <c r="DG10" s="13" t="str">
        <f>""</f>
        <v/>
      </c>
      <c r="DH10" s="20">
        <f>V10*$CS$3</f>
        <v>0.19841822492950711</v>
      </c>
      <c r="DI10" s="5">
        <f>DH10/SUM($DH$10:$DH$35)</f>
        <v>3.6182071780421987E-4</v>
      </c>
      <c r="DJ10" s="20">
        <f>CO10</f>
        <v>0.13629159391291082</v>
      </c>
      <c r="DK10" s="77" cm="1">
        <f t="array" ref="DK10:DK35">CK10:CK35</f>
        <v>1.3</v>
      </c>
      <c r="DL10" s="77">
        <f>CI10</f>
        <v>0</v>
      </c>
      <c r="DM10" s="10">
        <f>DK10*DH10</f>
        <v>0.25794369240835924</v>
      </c>
      <c r="DN10" s="19">
        <f>BR10*DM10</f>
        <v>7.5618672041538534E-3</v>
      </c>
      <c r="DO10" s="19">
        <f>DL10*DJ10</f>
        <v>0</v>
      </c>
      <c r="DP10" s="13" t="str">
        <f>""</f>
        <v/>
      </c>
      <c r="DQ10" s="10">
        <f>CW10*(1/25)+CX10*4-CY10</f>
        <v>233.26836908065425</v>
      </c>
      <c r="DR10" s="10">
        <f>DN10*6+DM10*0.1+DJ10*1-DO10*2</f>
        <v>0.20745716637866987</v>
      </c>
      <c r="DS10" s="10">
        <f>DD10*0.1+DE10*6-DF10*2</f>
        <v>13.307987132121145</v>
      </c>
      <c r="DT10" s="33">
        <f>SUM(DQ10:DS10)</f>
        <v>246.78381337915408</v>
      </c>
      <c r="DZ10" t="str" cm="1">
        <f t="array" ref="DZ10:DZ35">_xlfn.EXPAND(CS1,ROWS($CS$10:$CS$35),,CS1)</f>
        <v>ATL</v>
      </c>
      <c r="EA10" t="str" cm="1">
        <f t="array" ref="EA10:EA35">_xlfn.EXPAND(CS2,ROWS($CS$10:$CS$35),,CS2)</f>
        <v>Atlanta Falcons</v>
      </c>
      <c r="EB10" t="s">
        <v>348</v>
      </c>
      <c r="EC10" t="str" cm="1">
        <f t="array" ref="EC10:EC35">CR10:CR35</f>
        <v>Michael Penix</v>
      </c>
      <c r="ED10" s="10" cm="1">
        <f t="array" ref="ED10:ED35">DT10:DT35</f>
        <v>246.78381337915408</v>
      </c>
      <c r="EE10" s="22" cm="1">
        <f t="array" ref="EE10:EE35">CX10:CX35</f>
        <v>23.230916916758758</v>
      </c>
      <c r="EF10" s="10" cm="1">
        <f t="array" ref="EF10:EF35">CW10:CW35</f>
        <v>3884.9376475018676</v>
      </c>
      <c r="EG10" s="10" cm="1">
        <f t="array" ref="EG10:EG35">DE10:DE35</f>
        <v>0.88273432627602322</v>
      </c>
      <c r="EH10" s="10" cm="1">
        <f t="array" ref="EH10:EH35">DD10:DD35</f>
        <v>80.848458888669995</v>
      </c>
      <c r="EI10" s="19" cm="1">
        <f t="array" ref="EI10:EI35">DN10:DN35</f>
        <v>7.5618672041538534E-3</v>
      </c>
      <c r="EJ10" s="10" cm="1">
        <f t="array" ref="EJ10:EJ35">DM10:DM35</f>
        <v>0.25794369240835924</v>
      </c>
      <c r="EK10" s="19" cm="1">
        <f t="array" ref="EK10:EK35">CY10:CY35</f>
        <v>15.052804486455504</v>
      </c>
      <c r="EL10" s="19" cm="1">
        <f t="array" ref="EL10:EL35">DF10:DF35+DO10:DO35</f>
        <v>3.6632357200996959E-2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0.84746781486618661</v>
      </c>
      <c r="G11" s="5">
        <v>6.4599929400536979E-2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0"/>
        <v>0</v>
      </c>
      <c r="O11" s="10"/>
      <c r="P11" s="5">
        <f t="shared" si="1"/>
        <v>2.8274678148661869E-2</v>
      </c>
      <c r="Q11" s="5">
        <f t="shared" si="1"/>
        <v>2.9129555355509099E-2</v>
      </c>
      <c r="R11" s="5">
        <f t="shared" si="1"/>
        <v>4.0480251615986561E-4</v>
      </c>
      <c r="S11" s="5"/>
      <c r="T11" s="5">
        <f t="shared" ref="T11:V35" si="6">P11/SUM(P$10:P$35)</f>
        <v>2.8004206521200937E-2</v>
      </c>
      <c r="U11" s="5">
        <f t="shared" si="6"/>
        <v>2.4281413771553073E-2</v>
      </c>
      <c r="V11" s="5">
        <f t="shared" si="6"/>
        <v>3.1623201197767076E-4</v>
      </c>
      <c r="X11" s="5" cm="1">
        <f t="array" ref="X11:AB11">_xlfn.XLOOKUP(CR11,passingRates[Player Name],passingRates[[Comp. %]:[Yds per Att]],{0,0,0,0,0})</f>
        <v>0.67181926278240189</v>
      </c>
      <c r="Y11" s="13">
        <v>11.294985250737463</v>
      </c>
      <c r="Z11" s="13">
        <v>7.9646017699115043E-2</v>
      </c>
      <c r="AA11" s="13">
        <v>2.1799445105033691E-2</v>
      </c>
      <c r="AB11" s="13">
        <v>7.5881886642885457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7">$J11</f>
        <v>0.01</v>
      </c>
      <c r="AJ11" s="21">
        <f t="shared" si="2"/>
        <v>0.01</v>
      </c>
      <c r="AK11" s="21">
        <f t="shared" si="2"/>
        <v>0.01</v>
      </c>
      <c r="AL11" s="21">
        <f t="shared" si="2"/>
        <v>0.01</v>
      </c>
      <c r="AM11" s="21">
        <f t="shared" si="2"/>
        <v>0.01</v>
      </c>
      <c r="AN11" s="53">
        <f t="shared" ref="AN11:AN35" si="8">--(SUM(_xlfn.ANCHORARRAY(X11))=0)</f>
        <v>0</v>
      </c>
      <c r="AO11" s="53">
        <f t="shared" ref="AO11:AO35" si="9">IF($AN11,AD11,X11*AI11+(1-AI11)*AD11)</f>
        <v>0.62694492293808646</v>
      </c>
      <c r="AP11" s="52">
        <f>IF($AN11,AE11,Y11*AJ11+(1-AJ11)*AE11)</f>
        <v>10.461749852507374</v>
      </c>
      <c r="AQ11" s="52">
        <f>IF($AN11,AF11,Z11*AK11+(1-AK11)*AF11)</f>
        <v>5.4892888748419723E-2</v>
      </c>
      <c r="AR11" s="52">
        <f>IF($AN11,AG11,AA11*AL11+(1-AL11)*AG11)</f>
        <v>2.7094486097828378E-2</v>
      </c>
      <c r="AS11" s="52">
        <f>IF($AN11,AH11,AB11*AM11+(1-AM11)*AH11)</f>
        <v>6.5593186408194963</v>
      </c>
      <c r="AT11" s="56" cm="1">
        <f t="array" ref="AT11:AW11">_xlfn.XLOOKUP(CR11,rushingRates[player_display_name],rushingRates[[Yards per Carry]:[TD per Yard]],{0,0,0,0})</f>
        <v>3.0307692307692307</v>
      </c>
      <c r="AU11" s="13">
        <v>3.8461538461538464E-2</v>
      </c>
      <c r="AV11" s="13">
        <v>1.5384615384615385E-2</v>
      </c>
      <c r="AW11" s="13">
        <v>1.2690355329949238E-2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0">$AI11</f>
        <v>0.01</v>
      </c>
      <c r="BD11" s="21">
        <f t="shared" si="3"/>
        <v>0.01</v>
      </c>
      <c r="BE11" s="21">
        <f t="shared" si="3"/>
        <v>0.01</v>
      </c>
      <c r="BF11" s="21">
        <f t="shared" si="3"/>
        <v>0.01</v>
      </c>
      <c r="BG11" s="13">
        <f t="shared" ref="BG11:BG35" si="11">--(SUM(_xlfn.ANCHORARRAY(AT11))=0)</f>
        <v>0</v>
      </c>
      <c r="BH11" s="13">
        <f t="shared" ref="BH11:BH35" si="12">IF($BG11=1,AY11,AT11*BC11+(1-BC11)*AY11)</f>
        <v>3.812182692307692</v>
      </c>
      <c r="BI11" s="13">
        <f t="shared" ref="BI11:BI35" si="13">IF($BG11=1,AZ11,AU11*BD11+(1-BD11)*AZ11)</f>
        <v>4.9134615384615381E-2</v>
      </c>
      <c r="BJ11" s="13">
        <f t="shared" ref="BJ11:BJ35" si="14">IF($BG11=1,BA11,AV11*BE11+(1-BE11)*BA11)</f>
        <v>1.5622596153846154E-2</v>
      </c>
      <c r="BK11" s="13">
        <f t="shared" ref="BK11:BK35" si="15">IF($BG11=1,BB11,AW11*BF11+(1-BF11)*BB11)</f>
        <v>1.288843057362671E-2</v>
      </c>
      <c r="BL11" s="55" cm="1">
        <f t="array" ref="BL11:BQ11">_xlfn.XLOOKUP(CR11,Receiving[Player Name],Receiving[[Rep Conv %]:[Yards per Target]],{0,0,0,0,0,0})</f>
        <v>1</v>
      </c>
      <c r="BM11" s="13">
        <v>-2</v>
      </c>
      <c r="BN11" s="13">
        <v>0</v>
      </c>
      <c r="BO11" s="13">
        <v>0</v>
      </c>
      <c r="BP11" s="13">
        <v>0</v>
      </c>
      <c r="BQ11" s="13">
        <v>-2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16">$AI11</f>
        <v>0.01</v>
      </c>
      <c r="BZ11" s="21">
        <f t="shared" si="4"/>
        <v>0.01</v>
      </c>
      <c r="CA11" s="21">
        <f t="shared" si="4"/>
        <v>0.01</v>
      </c>
      <c r="CB11" s="21">
        <f t="shared" si="4"/>
        <v>0.01</v>
      </c>
      <c r="CC11" s="21">
        <f t="shared" si="4"/>
        <v>0.01</v>
      </c>
      <c r="CD11" s="21">
        <f t="shared" si="4"/>
        <v>0.01</v>
      </c>
      <c r="CE11" s="56">
        <f>--(SUM(_xlfn.ANCHORARRAY(BL11))=0)</f>
        <v>0</v>
      </c>
      <c r="CF11" s="56">
        <f>IF($CE11=1,BS11,BY11*BL11+(1-BY11)*BS11)</f>
        <v>0.67970588235294116</v>
      </c>
      <c r="CG11" s="13">
        <f>IF($CE11=1,BT11,BZ11*BM11+(1-BZ11)*BT11)</f>
        <v>7.5986956521739133</v>
      </c>
      <c r="CH11" s="13">
        <f>IF($CE11=1,BU11,CA11*BN11+(1-CA11)*BU11)</f>
        <v>0.11647058823529412</v>
      </c>
      <c r="CI11" s="13">
        <f>IF($CE11=1,BV11,CB11*BO11+(1-CB11)*BV11)</f>
        <v>0</v>
      </c>
      <c r="CJ11" s="13">
        <f>IF($CE11=1,BW11,CC11*BP11+(1-CC11)*BW11)</f>
        <v>2.2372881355932205E-2</v>
      </c>
      <c r="CK11" s="13">
        <f>IF($CE11=1,BX11,CD11*BQ11+(1-CD11)*BX11)</f>
        <v>1.4434782608695653</v>
      </c>
      <c r="CL11" s="56">
        <f>V11*$CS$3</f>
        <v>0.17341791499194315</v>
      </c>
      <c r="CM11" s="10">
        <f t="shared" ref="CM11:CM35" si="17">CL11*CF11</f>
        <v>0.11787317692540605</v>
      </c>
      <c r="CN11" s="5">
        <f t="shared" ref="CN11:CN35" si="18">CM11/SUM($CM$10:$CM$35)</f>
        <v>3.2775406021144063E-4</v>
      </c>
      <c r="CO11" s="19">
        <f t="shared" ref="CO11:CO35" si="19">CN11*(SUM($CU$10:$CU$35))</f>
        <v>0.10525575520587666</v>
      </c>
      <c r="CP11" s="65"/>
      <c r="CR11" t="str">
        <v>Kirk Cousins</v>
      </c>
      <c r="CS11" s="10">
        <f>T11*$CS$3</f>
        <v>15.357177394973403</v>
      </c>
      <c r="CT11" s="18">
        <f>AO11</f>
        <v>0.62694492293808646</v>
      </c>
      <c r="CU11" s="20">
        <f t="shared" ref="CU11:CU35" si="20">CT11*CS11</f>
        <v>9.6281043984381238</v>
      </c>
      <c r="CV11" s="21">
        <f t="shared" ref="CV11:CV35" si="21">AS11</f>
        <v>6.5593186408194963</v>
      </c>
      <c r="CW11" s="10">
        <f t="shared" ref="CW11:CW35" si="22">CV11*CS11</f>
        <v>100.73261995722083</v>
      </c>
      <c r="CX11" s="10">
        <f>CS11*AC11</f>
        <v>0.67716154527799832</v>
      </c>
      <c r="CY11" s="19">
        <f>AA11*CS11</f>
        <v>0.33477794558998702</v>
      </c>
      <c r="CZ11" s="13" t="str">
        <f>""</f>
        <v/>
      </c>
      <c r="DA11" s="10">
        <f>$CS$4*U11</f>
        <v>11.665076839545526</v>
      </c>
      <c r="DB11" s="5">
        <f t="shared" ref="DB11:DB35" si="23">DA11/SUM($DA$10:$DA$35)</f>
        <v>2.4281413771553073E-2</v>
      </c>
      <c r="DC11" s="77">
        <f t="shared" si="5"/>
        <v>3.812182692307692</v>
      </c>
      <c r="DD11" s="10">
        <f>DC11*DA11</f>
        <v>44.469404032154763</v>
      </c>
      <c r="DE11" s="22">
        <f>AX11*DD11</f>
        <v>0.48553392294434333</v>
      </c>
      <c r="DF11" s="19">
        <f>DA11*BJ11</f>
        <v>0.18223878456780376</v>
      </c>
      <c r="DG11" s="13" t="str">
        <f>""</f>
        <v/>
      </c>
      <c r="DH11" s="20">
        <f>V11*$CS$3</f>
        <v>0.17341791499194315</v>
      </c>
      <c r="DI11" s="5">
        <f t="shared" ref="DI11:DI35" si="24">DH11/SUM($DH$10:$DH$35)</f>
        <v>3.162320119776707E-4</v>
      </c>
      <c r="DJ11" s="20">
        <f>CO11</f>
        <v>0.10525575520587666</v>
      </c>
      <c r="DK11" s="77">
        <v>1.4434782608695653</v>
      </c>
      <c r="DL11" s="77">
        <f>BO11</f>
        <v>0</v>
      </c>
      <c r="DM11" s="10">
        <f>DK11*DH11</f>
        <v>0.25032499033619621</v>
      </c>
      <c r="DN11" s="19">
        <f>BR11*DM11</f>
        <v>7.3385176320057517E-3</v>
      </c>
      <c r="DO11" s="19">
        <f>DL11*DJ11</f>
        <v>0</v>
      </c>
      <c r="DP11" s="13" t="str">
        <f>""</f>
        <v/>
      </c>
      <c r="DQ11" s="10">
        <f>CW11*(1/25)+CX11*4-CY11</f>
        <v>6.4031730338108401</v>
      </c>
      <c r="DR11" s="10">
        <f>DN11*6+DM11*0.1+DJ11*1-DO11*2</f>
        <v>0.17431936003153078</v>
      </c>
      <c r="DS11" s="10">
        <f>DD11*0.1+DE11*6-DF11*2</f>
        <v>6.9956663717459291</v>
      </c>
      <c r="DT11" s="33">
        <f t="shared" ref="DT11:DT35" si="25">SUM(DQ11:DS11)</f>
        <v>13.5731587655883</v>
      </c>
      <c r="DZ11" t="str">
        <v>ATL</v>
      </c>
      <c r="EA11" t="str">
        <v>Atlanta Falcons</v>
      </c>
      <c r="EB11" t="s">
        <v>348</v>
      </c>
      <c r="EC11" t="str">
        <v>Kirk Cousins</v>
      </c>
      <c r="ED11" s="10">
        <v>13.5731587655883</v>
      </c>
      <c r="EE11">
        <v>0.67716154527799832</v>
      </c>
      <c r="EF11">
        <v>100.73261995722083</v>
      </c>
      <c r="EG11">
        <v>0.48553392294434333</v>
      </c>
      <c r="EH11">
        <v>44.469404032154763</v>
      </c>
      <c r="EI11">
        <v>7.3385176320057517E-3</v>
      </c>
      <c r="EJ11">
        <v>0.25032499033619621</v>
      </c>
      <c r="EK11">
        <v>0.33477794558998702</v>
      </c>
      <c r="EL11">
        <v>0.18223878456780376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0"/>
        <v>1</v>
      </c>
      <c r="O12" s="10"/>
      <c r="P12" s="5">
        <f t="shared" si="1"/>
        <v>3.3333333333333335E-3</v>
      </c>
      <c r="Q12" s="5">
        <f t="shared" si="1"/>
        <v>1.2885289880330305E-2</v>
      </c>
      <c r="R12" s="5">
        <f t="shared" si="1"/>
        <v>2.567760175413064E-5</v>
      </c>
      <c r="S12" s="5"/>
      <c r="T12" s="5">
        <f t="shared" si="6"/>
        <v>3.3014471315949375E-3</v>
      </c>
      <c r="U12" s="5">
        <f t="shared" si="6"/>
        <v>1.0740742566519605E-2</v>
      </c>
      <c r="V12" s="5">
        <f t="shared" si="6"/>
        <v>2.005936065442661E-5</v>
      </c>
      <c r="X12" s="5" cm="1">
        <f t="array" ref="X12:AB12">_xlfn.XLOOKUP(CR12,passingRates[Player Name],passingRates[[Comp. %]:[Yds per Att]],{0,0,0,0,0})</f>
        <v>0</v>
      </c>
      <c r="Y12" s="13">
        <v>0</v>
      </c>
      <c r="Z12" s="13">
        <v>0</v>
      </c>
      <c r="AA12" s="13">
        <v>0</v>
      </c>
      <c r="AB12" s="13">
        <v>0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7"/>
        <v>0</v>
      </c>
      <c r="AJ12" s="21">
        <f t="shared" si="2"/>
        <v>0</v>
      </c>
      <c r="AK12" s="21">
        <f t="shared" si="2"/>
        <v>0</v>
      </c>
      <c r="AL12" s="21">
        <f t="shared" si="2"/>
        <v>0</v>
      </c>
      <c r="AM12" s="21">
        <f t="shared" si="2"/>
        <v>0</v>
      </c>
      <c r="AN12" s="53">
        <f t="shared" si="8"/>
        <v>1</v>
      </c>
      <c r="AO12" s="53">
        <f t="shared" si="9"/>
        <v>0.60354446997046274</v>
      </c>
      <c r="AP12" s="52">
        <f>IF($AN12,AE12,Y12*AJ12+(1-AJ12)*AE12)</f>
        <v>10.359978249048398</v>
      </c>
      <c r="AQ12" s="52">
        <f>IF($AN12,AF12,Z12*AK12+(1-AK12)*AF12)</f>
        <v>4.7852093529091901E-2</v>
      </c>
      <c r="AR12" s="52">
        <f>IF($AN12,AG12,AA12*AL12+(1-AL12)*AG12)</f>
        <v>3.3803741384968819E-2</v>
      </c>
      <c r="AS12" s="52">
        <f>IF($AN12,AH12,AB12*AM12+(1-AM12)*AH12)</f>
        <v>6.2527075812274369</v>
      </c>
      <c r="AT12" s="56" cm="1">
        <f t="array" ref="AT12:AW12">_xlfn.XLOOKUP(CR12,rushingRates[player_display_name],rushingRates[[Yards per Carry]:[TD per Yard]],{0,0,0,0})</f>
        <v>0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0"/>
        <v>0</v>
      </c>
      <c r="BD12" s="21">
        <f t="shared" si="3"/>
        <v>0</v>
      </c>
      <c r="BE12" s="21">
        <f t="shared" si="3"/>
        <v>0</v>
      </c>
      <c r="BF12" s="21">
        <f t="shared" si="3"/>
        <v>0</v>
      </c>
      <c r="BG12" s="13">
        <f t="shared" si="11"/>
        <v>1</v>
      </c>
      <c r="BH12" s="13">
        <f t="shared" si="12"/>
        <v>3.9164785553047405</v>
      </c>
      <c r="BI12" s="13">
        <f t="shared" si="13"/>
        <v>2.2573363431151242E-2</v>
      </c>
      <c r="BJ12" s="13">
        <f t="shared" si="14"/>
        <v>1.1286681715575621E-2</v>
      </c>
      <c r="BK12" s="13">
        <f t="shared" si="15"/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16"/>
        <v>0</v>
      </c>
      <c r="BZ12" s="21">
        <f t="shared" si="4"/>
        <v>0</v>
      </c>
      <c r="CA12" s="21">
        <f t="shared" si="4"/>
        <v>0</v>
      </c>
      <c r="CB12" s="21">
        <f t="shared" si="4"/>
        <v>0</v>
      </c>
      <c r="CC12" s="21">
        <f t="shared" si="4"/>
        <v>0</v>
      </c>
      <c r="CD12" s="21">
        <f t="shared" si="4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1.1000317390409265E-2</v>
      </c>
      <c r="CM12" s="10">
        <f t="shared" si="17"/>
        <v>1.1000317390409265E-2</v>
      </c>
      <c r="CN12" s="5">
        <f t="shared" si="18"/>
        <v>3.0587100325655664E-5</v>
      </c>
      <c r="CO12" s="19">
        <f t="shared" si="19"/>
        <v>9.8228175793088884E-3</v>
      </c>
      <c r="CP12" s="65"/>
      <c r="CR12" t="str">
        <v>Emory Jones</v>
      </c>
      <c r="CS12" s="10">
        <f>T12*$CS$3</f>
        <v>1.8104747664121743</v>
      </c>
      <c r="CT12" s="18">
        <f>AO12</f>
        <v>0.60354446997046274</v>
      </c>
      <c r="CU12" s="20">
        <f t="shared" si="20"/>
        <v>1.0927020332891331</v>
      </c>
      <c r="CV12" s="21">
        <f t="shared" si="21"/>
        <v>6.2527075812274369</v>
      </c>
      <c r="CW12" s="10">
        <f t="shared" si="22"/>
        <v>11.320369297566375</v>
      </c>
      <c r="CX12" s="10">
        <f>CS12*AC12</f>
        <v>7.9831329610854845E-2</v>
      </c>
      <c r="CY12" s="19">
        <f>AA12*CS12</f>
        <v>0</v>
      </c>
      <c r="CZ12" s="13" t="str">
        <f>""</f>
        <v/>
      </c>
      <c r="DA12" s="10">
        <f>$CS$4*U12</f>
        <v>5.1599790906332705</v>
      </c>
      <c r="DB12" s="5">
        <f t="shared" si="23"/>
        <v>1.0740742566519603E-2</v>
      </c>
      <c r="DC12" s="77">
        <f t="shared" si="5"/>
        <v>3.9164785553047405</v>
      </c>
      <c r="DD12" s="10">
        <f>DC12*DA12</f>
        <v>20.208947454286061</v>
      </c>
      <c r="DE12" s="22">
        <f>AX12*DD12</f>
        <v>0.22064900012963284</v>
      </c>
      <c r="DF12" s="19">
        <f>DA12*BJ12</f>
        <v>5.8239041655003057E-2</v>
      </c>
      <c r="DG12" s="13" t="str">
        <f>""</f>
        <v/>
      </c>
      <c r="DH12" s="20">
        <f>V12*$CS$3</f>
        <v>1.1000317390409265E-2</v>
      </c>
      <c r="DI12" s="5">
        <f t="shared" si="24"/>
        <v>2.0059360654426603E-5</v>
      </c>
      <c r="DJ12" s="20">
        <f>CO12</f>
        <v>9.8228175793088884E-3</v>
      </c>
      <c r="DK12" s="77">
        <v>1</v>
      </c>
      <c r="DL12" s="77">
        <f>BO12</f>
        <v>0</v>
      </c>
      <c r="DM12" s="10">
        <f>DK12*DH12</f>
        <v>1.1000317390409265E-2</v>
      </c>
      <c r="DN12" s="19">
        <f>BR12*DM12</f>
        <v>3.2248487463740514E-4</v>
      </c>
      <c r="DO12" s="19">
        <f>DL12*DJ12</f>
        <v>0</v>
      </c>
      <c r="DP12" s="13" t="str">
        <f>""</f>
        <v/>
      </c>
      <c r="DQ12" s="10">
        <f>CW12*(1/25)+CX12*4-CY12</f>
        <v>0.77214009034607445</v>
      </c>
      <c r="DR12" s="10">
        <f>DN12*6+DM12*0.1+DJ12*1-DO12*2</f>
        <v>1.2857758566174247E-2</v>
      </c>
      <c r="DS12" s="10">
        <f>DD12*0.1+DE12*6-DF12*2</f>
        <v>3.2283106628963969</v>
      </c>
      <c r="DT12" s="33">
        <f t="shared" si="25"/>
        <v>4.0133085118086456</v>
      </c>
      <c r="DZ12" t="str">
        <v>ATL</v>
      </c>
      <c r="EA12" t="str">
        <v>Atlanta Falcons</v>
      </c>
      <c r="EB12" t="s">
        <v>348</v>
      </c>
      <c r="EC12" t="str">
        <v>Emory Jones</v>
      </c>
      <c r="ED12" s="10">
        <v>4.0133085118086456</v>
      </c>
      <c r="EE12">
        <v>7.9831329610854845E-2</v>
      </c>
      <c r="EF12">
        <v>11.320369297566375</v>
      </c>
      <c r="EG12">
        <v>0.22064900012963284</v>
      </c>
      <c r="EH12">
        <v>20.208947454286061</v>
      </c>
      <c r="EI12">
        <v>3.2248487463740514E-4</v>
      </c>
      <c r="EJ12">
        <v>1.1000317390409265E-2</v>
      </c>
      <c r="EK12">
        <v>0</v>
      </c>
      <c r="EL12">
        <v>5.8239041655003057E-2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0"/>
        <v>1</v>
      </c>
      <c r="O13" s="10"/>
      <c r="P13" s="5">
        <f t="shared" si="1"/>
        <v>3.3333333333333335E-3</v>
      </c>
      <c r="Q13" s="5">
        <f t="shared" si="1"/>
        <v>9.2074720012693852E-3</v>
      </c>
      <c r="R13" s="5">
        <f t="shared" si="1"/>
        <v>0</v>
      </c>
      <c r="S13" s="5"/>
      <c r="T13" s="5">
        <f t="shared" si="6"/>
        <v>3.3014471315949375E-3</v>
      </c>
      <c r="U13" s="5">
        <f t="shared" si="6"/>
        <v>7.6750377657422517E-3</v>
      </c>
      <c r="V13" s="5">
        <f t="shared" si="6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7"/>
        <v>0</v>
      </c>
      <c r="AJ13" s="21">
        <f t="shared" si="2"/>
        <v>0</v>
      </c>
      <c r="AK13" s="21">
        <f t="shared" si="2"/>
        <v>0</v>
      </c>
      <c r="AL13" s="21">
        <f t="shared" si="2"/>
        <v>0</v>
      </c>
      <c r="AM13" s="21">
        <f t="shared" si="2"/>
        <v>0</v>
      </c>
      <c r="AN13" s="53">
        <f t="shared" si="8"/>
        <v>1</v>
      </c>
      <c r="AO13" s="53">
        <f t="shared" si="9"/>
        <v>0.55531914893617018</v>
      </c>
      <c r="AP13" s="52">
        <f>IF($AN13,AE13,Y13*AJ13+(1-AJ13)*AE13)</f>
        <v>11.490421455938698</v>
      </c>
      <c r="AQ13" s="52">
        <f>IF($AN13,AF13,Z13*AK13+(1-AK13)*AF13)</f>
        <v>4.5977011494252873E-2</v>
      </c>
      <c r="AR13" s="52">
        <f>IF($AN13,AG13,AA13*AL13+(1-AL13)*AG13)</f>
        <v>4.042553191489362E-2</v>
      </c>
      <c r="AS13" s="52">
        <f>IF($AN13,AH13,AB13*AM13+(1-AM13)*AH13)</f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0"/>
        <v>0</v>
      </c>
      <c r="BD13" s="21">
        <f t="shared" si="3"/>
        <v>0</v>
      </c>
      <c r="BE13" s="21">
        <f t="shared" si="3"/>
        <v>0</v>
      </c>
      <c r="BF13" s="21">
        <f t="shared" si="3"/>
        <v>0</v>
      </c>
      <c r="BG13" s="13">
        <f t="shared" si="11"/>
        <v>1</v>
      </c>
      <c r="BH13" s="13">
        <f t="shared" si="12"/>
        <v>3.6753246753246751</v>
      </c>
      <c r="BI13" s="13">
        <f t="shared" si="13"/>
        <v>0</v>
      </c>
      <c r="BJ13" s="13">
        <f t="shared" si="14"/>
        <v>0</v>
      </c>
      <c r="BK13" s="13">
        <f t="shared" si="15"/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16"/>
        <v>0</v>
      </c>
      <c r="BZ13" s="21">
        <f t="shared" si="4"/>
        <v>0</v>
      </c>
      <c r="CA13" s="21">
        <f t="shared" si="4"/>
        <v>0</v>
      </c>
      <c r="CB13" s="21">
        <f t="shared" si="4"/>
        <v>0</v>
      </c>
      <c r="CC13" s="21">
        <f t="shared" si="4"/>
        <v>0</v>
      </c>
      <c r="CD13" s="21">
        <f t="shared" si="4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17"/>
        <v>0</v>
      </c>
      <c r="CN13" s="5">
        <f t="shared" si="18"/>
        <v>0</v>
      </c>
      <c r="CO13" s="19">
        <f t="shared" si="19"/>
        <v>0</v>
      </c>
      <c r="CP13" s="65"/>
      <c r="CR13" t="str">
        <v>All Other</v>
      </c>
      <c r="CS13" s="10">
        <f>T13*$CS$3</f>
        <v>1.8104747664121743</v>
      </c>
      <c r="CT13" s="18">
        <f>AO13</f>
        <v>0.55531914893617018</v>
      </c>
      <c r="CU13" s="20">
        <f t="shared" si="20"/>
        <v>1.0053913064544202</v>
      </c>
      <c r="CV13" s="21">
        <f t="shared" si="21"/>
        <v>6.3808510638297875</v>
      </c>
      <c r="CW13" s="10">
        <f t="shared" si="22"/>
        <v>11.552369839298109</v>
      </c>
      <c r="CX13" s="10">
        <f>CS13*AC13</f>
        <v>7.9831329610854845E-2</v>
      </c>
      <c r="CY13" s="19">
        <f>AA13*CS13</f>
        <v>0</v>
      </c>
      <c r="CZ13" s="13" t="str">
        <f>""</f>
        <v/>
      </c>
      <c r="DA13" s="10">
        <f>$CS$4*U13</f>
        <v>3.6871784372245275</v>
      </c>
      <c r="DB13" s="5">
        <f t="shared" si="23"/>
        <v>7.6750377657422517E-3</v>
      </c>
      <c r="DC13" s="77">
        <f t="shared" si="5"/>
        <v>3.6753246753246751</v>
      </c>
      <c r="DD13" s="10">
        <f>DC13*DA13</f>
        <v>13.551577892656379</v>
      </c>
      <c r="DE13" s="22">
        <f>AX13*DD13</f>
        <v>0.14796129877408809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4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0.78142011201534367</v>
      </c>
      <c r="DR13" s="10">
        <f>DN13*6+DM13*0.1+DJ13*1-DO13*2</f>
        <v>0</v>
      </c>
      <c r="DS13" s="10">
        <f>DD13*0.1+DE13*6-DF13*2</f>
        <v>2.2429255819101663</v>
      </c>
      <c r="DT13" s="33">
        <f t="shared" si="25"/>
        <v>3.0243456939255102</v>
      </c>
      <c r="DZ13" t="str">
        <v>ATL</v>
      </c>
      <c r="EA13" t="str">
        <v>Atlanta Falcons</v>
      </c>
      <c r="EB13" t="s">
        <v>348</v>
      </c>
      <c r="EC13" t="str">
        <v>All Other</v>
      </c>
      <c r="ED13" s="10">
        <v>3.0243456939255102</v>
      </c>
      <c r="EE13">
        <v>7.9831329610854845E-2</v>
      </c>
      <c r="EF13">
        <v>11.552369839298109</v>
      </c>
      <c r="EG13">
        <v>0.14796129877408809</v>
      </c>
      <c r="EH13">
        <v>13.551577892656379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0"/>
        <v>1</v>
      </c>
      <c r="O14" s="10"/>
      <c r="P14" s="5">
        <f t="shared" si="1"/>
        <v>3.3333333333333335E-3</v>
      </c>
      <c r="Q14" s="5">
        <f t="shared" si="1"/>
        <v>1.5066772365713538E-2</v>
      </c>
      <c r="R14" s="5">
        <f t="shared" si="1"/>
        <v>0</v>
      </c>
      <c r="S14" s="5"/>
      <c r="T14" s="5">
        <f t="shared" si="6"/>
        <v>3.3014471315949375E-3</v>
      </c>
      <c r="U14" s="5">
        <f t="shared" si="6"/>
        <v>1.2559152707578229E-2</v>
      </c>
      <c r="V14" s="5">
        <f t="shared" si="6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7"/>
        <v>0</v>
      </c>
      <c r="AJ14" s="21">
        <f t="shared" si="2"/>
        <v>0</v>
      </c>
      <c r="AK14" s="21">
        <f t="shared" si="2"/>
        <v>0</v>
      </c>
      <c r="AL14" s="21">
        <f t="shared" si="2"/>
        <v>0</v>
      </c>
      <c r="AM14" s="21">
        <f t="shared" si="2"/>
        <v>0</v>
      </c>
      <c r="AN14" s="53">
        <f t="shared" si="8"/>
        <v>1</v>
      </c>
      <c r="AO14" s="53">
        <f t="shared" si="9"/>
        <v>0.5</v>
      </c>
      <c r="AP14" s="52">
        <f>IF($AN14,AE14,Y14*AJ14+(1-AJ14)*AE14)</f>
        <v>12.76923076923077</v>
      </c>
      <c r="AQ14" s="52">
        <f>IF($AN14,AF14,Z14*AK14+(1-AK14)*AF14)</f>
        <v>0.15384615384615385</v>
      </c>
      <c r="AR14" s="52">
        <f>IF($AN14,AG14,AA14*AL14+(1-AL14)*AG14)</f>
        <v>7.6923076923076927E-2</v>
      </c>
      <c r="AS14" s="52">
        <f>IF($AN14,AH14,AB14*AM14+(1-AM14)*AH14)</f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0"/>
        <v>0</v>
      </c>
      <c r="BD14" s="21">
        <f t="shared" si="3"/>
        <v>0</v>
      </c>
      <c r="BE14" s="21">
        <f t="shared" si="3"/>
        <v>0</v>
      </c>
      <c r="BF14" s="21">
        <f t="shared" si="3"/>
        <v>0</v>
      </c>
      <c r="BG14" s="13">
        <f t="shared" si="11"/>
        <v>1</v>
      </c>
      <c r="BH14" s="13">
        <f t="shared" si="12"/>
        <v>4.7142857142857144</v>
      </c>
      <c r="BI14" s="13">
        <f t="shared" si="13"/>
        <v>0</v>
      </c>
      <c r="BJ14" s="13">
        <f t="shared" si="14"/>
        <v>0</v>
      </c>
      <c r="BK14" s="13">
        <f t="shared" si="15"/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16"/>
        <v>0</v>
      </c>
      <c r="BZ14" s="21">
        <f t="shared" si="4"/>
        <v>0</v>
      </c>
      <c r="CA14" s="21">
        <f t="shared" si="4"/>
        <v>0</v>
      </c>
      <c r="CB14" s="21">
        <f t="shared" si="4"/>
        <v>0</v>
      </c>
      <c r="CC14" s="21">
        <f t="shared" si="4"/>
        <v>0</v>
      </c>
      <c r="CD14" s="21">
        <f t="shared" si="4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17"/>
        <v>0</v>
      </c>
      <c r="CN14" s="5">
        <f t="shared" si="18"/>
        <v>0</v>
      </c>
      <c r="CO14" s="19">
        <f t="shared" si="19"/>
        <v>0</v>
      </c>
      <c r="CP14" s="65"/>
      <c r="CS14" s="10">
        <f>T14*$CS$3</f>
        <v>1.8104747664121743</v>
      </c>
      <c r="CT14" s="18">
        <f>AO14</f>
        <v>0.5</v>
      </c>
      <c r="CU14" s="20">
        <f t="shared" si="20"/>
        <v>0.90523738320608715</v>
      </c>
      <c r="CV14" s="21">
        <f t="shared" si="21"/>
        <v>6.384615384615385</v>
      </c>
      <c r="CW14" s="10">
        <f t="shared" si="22"/>
        <v>11.559185047093113</v>
      </c>
      <c r="CX14" s="10">
        <f>CS14*AC14</f>
        <v>7.9831329610854845E-2</v>
      </c>
      <c r="CY14" s="19">
        <f>AA14*CS14</f>
        <v>0</v>
      </c>
      <c r="CZ14" s="13" t="str">
        <f>""</f>
        <v/>
      </c>
      <c r="DA14" s="10">
        <f>$CS$4*U14</f>
        <v>6.0335647154583167</v>
      </c>
      <c r="DB14" s="5">
        <f t="shared" si="23"/>
        <v>1.2559152707578229E-2</v>
      </c>
      <c r="DC14" s="77">
        <f t="shared" si="5"/>
        <v>4.7142857142857144</v>
      </c>
      <c r="DD14" s="10">
        <f>DC14*DA14</f>
        <v>28.443947944303495</v>
      </c>
      <c r="DE14" s="22">
        <f>AX14*DD14</f>
        <v>0.3105618779922556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4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0.78169272032714388</v>
      </c>
      <c r="DR14" s="10">
        <f>DN14*6+DM14*0.1+DJ14*1-DO14*2</f>
        <v>0</v>
      </c>
      <c r="DS14" s="10">
        <f>DD14*0.1+DE14*6-DF14*2</f>
        <v>4.7077660623838833</v>
      </c>
      <c r="DT14" s="33">
        <f t="shared" si="25"/>
        <v>5.4894587827110275</v>
      </c>
      <c r="DZ14" t="str">
        <v>ATL</v>
      </c>
      <c r="EA14" t="str">
        <v>Atlanta Falcons</v>
      </c>
      <c r="EB14" t="s">
        <v>348</v>
      </c>
      <c r="EC14">
        <v>0</v>
      </c>
      <c r="ED14" s="10">
        <v>5.4894587827110275</v>
      </c>
      <c r="EE14">
        <v>7.9831329610854845E-2</v>
      </c>
      <c r="EF14">
        <v>11.559185047093113</v>
      </c>
      <c r="EG14">
        <v>0.3105618779922556</v>
      </c>
      <c r="EH14">
        <v>28.443947944303495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0"/>
        <v>1</v>
      </c>
      <c r="O15" s="10"/>
      <c r="P15" s="5">
        <f t="shared" si="1"/>
        <v>0</v>
      </c>
      <c r="Q15" s="5">
        <f t="shared" si="1"/>
        <v>0</v>
      </c>
      <c r="R15" s="5">
        <f t="shared" si="1"/>
        <v>0</v>
      </c>
      <c r="S15" s="5"/>
      <c r="T15" s="5">
        <f t="shared" si="6"/>
        <v>0</v>
      </c>
      <c r="U15" s="5">
        <f t="shared" si="6"/>
        <v>0</v>
      </c>
      <c r="V15" s="5">
        <f t="shared" si="6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7"/>
        <v>0</v>
      </c>
      <c r="AJ15" s="21">
        <f t="shared" si="2"/>
        <v>0</v>
      </c>
      <c r="AK15" s="21">
        <f t="shared" si="2"/>
        <v>0</v>
      </c>
      <c r="AL15" s="21">
        <f t="shared" si="2"/>
        <v>0</v>
      </c>
      <c r="AM15" s="21">
        <f t="shared" si="2"/>
        <v>0</v>
      </c>
      <c r="AN15" s="53">
        <f t="shared" si="8"/>
        <v>1</v>
      </c>
      <c r="AO15" s="53">
        <f t="shared" si="9"/>
        <v>0</v>
      </c>
      <c r="AP15" s="52">
        <f>IF($AN15,AE15,Y15*AJ15+(1-AJ15)*AE15)</f>
        <v>0</v>
      </c>
      <c r="AQ15" s="52">
        <f>IF($AN15,AF15,Z15*AK15+(1-AK15)*AF15)</f>
        <v>0</v>
      </c>
      <c r="AR15" s="52">
        <f>IF($AN15,AG15,AA15*AL15+(1-AL15)*AG15)</f>
        <v>0</v>
      </c>
      <c r="AS15" s="52">
        <f>IF($AN15,AH15,AB15*AM15+(1-AM15)*AH15)</f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0"/>
        <v>0</v>
      </c>
      <c r="BD15" s="21">
        <f t="shared" si="3"/>
        <v>0</v>
      </c>
      <c r="BE15" s="21">
        <f t="shared" si="3"/>
        <v>0</v>
      </c>
      <c r="BF15" s="21">
        <f t="shared" si="3"/>
        <v>0</v>
      </c>
      <c r="BG15" s="13">
        <f t="shared" si="11"/>
        <v>1</v>
      </c>
      <c r="BH15" s="13">
        <f t="shared" si="12"/>
        <v>0</v>
      </c>
      <c r="BI15" s="13">
        <f t="shared" si="13"/>
        <v>0</v>
      </c>
      <c r="BJ15" s="13">
        <f t="shared" si="14"/>
        <v>0</v>
      </c>
      <c r="BK15" s="13">
        <f t="shared" si="15"/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16"/>
        <v>0</v>
      </c>
      <c r="BZ15" s="21">
        <f t="shared" si="4"/>
        <v>0</v>
      </c>
      <c r="CA15" s="21">
        <f t="shared" si="4"/>
        <v>0</v>
      </c>
      <c r="CB15" s="21">
        <f t="shared" si="4"/>
        <v>0</v>
      </c>
      <c r="CC15" s="21">
        <f t="shared" si="4"/>
        <v>0</v>
      </c>
      <c r="CD15" s="21">
        <f t="shared" si="4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17"/>
        <v>0</v>
      </c>
      <c r="CN15" s="5">
        <f t="shared" si="18"/>
        <v>0</v>
      </c>
      <c r="CO15" s="19">
        <f t="shared" si="19"/>
        <v>0</v>
      </c>
      <c r="CP15" s="65"/>
      <c r="CS15" s="10">
        <f>T15*$CS$3</f>
        <v>0</v>
      </c>
      <c r="CT15" s="18">
        <f>AO15</f>
        <v>0</v>
      </c>
      <c r="CU15" s="20">
        <f t="shared" si="20"/>
        <v>0</v>
      </c>
      <c r="CV15" s="21">
        <f t="shared" si="21"/>
        <v>0</v>
      </c>
      <c r="CW15" s="10">
        <f t="shared" si="22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3"/>
        <v>0</v>
      </c>
      <c r="DC15" s="77">
        <f t="shared" si="5"/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4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25"/>
        <v>0</v>
      </c>
      <c r="DZ15" t="str">
        <v>ATL</v>
      </c>
      <c r="EA15" t="str">
        <v>Atlanta Falcons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0"/>
        <v>1</v>
      </c>
      <c r="O16" s="10"/>
      <c r="P16" s="5">
        <f t="shared" si="1"/>
        <v>0</v>
      </c>
      <c r="Q16" s="5">
        <f t="shared" si="1"/>
        <v>0</v>
      </c>
      <c r="R16" s="5">
        <f t="shared" si="1"/>
        <v>0</v>
      </c>
      <c r="S16" s="5"/>
      <c r="T16" s="5">
        <f t="shared" si="6"/>
        <v>0</v>
      </c>
      <c r="U16" s="5">
        <f t="shared" si="6"/>
        <v>0</v>
      </c>
      <c r="V16" s="5">
        <f t="shared" si="6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7"/>
        <v>0</v>
      </c>
      <c r="AJ16" s="21">
        <f t="shared" si="2"/>
        <v>0</v>
      </c>
      <c r="AK16" s="21">
        <f t="shared" si="2"/>
        <v>0</v>
      </c>
      <c r="AL16" s="21">
        <f t="shared" si="2"/>
        <v>0</v>
      </c>
      <c r="AM16" s="21">
        <f t="shared" si="2"/>
        <v>0</v>
      </c>
      <c r="AN16" s="53">
        <f t="shared" si="8"/>
        <v>1</v>
      </c>
      <c r="AO16" s="53">
        <f t="shared" si="9"/>
        <v>0</v>
      </c>
      <c r="AP16" s="52">
        <f>IF($AN16,AE16,Y16*AJ16+(1-AJ16)*AE16)</f>
        <v>0</v>
      </c>
      <c r="AQ16" s="52">
        <f>IF($AN16,AF16,Z16*AK16+(1-AK16)*AF16)</f>
        <v>0</v>
      </c>
      <c r="AR16" s="52">
        <f>IF($AN16,AG16,AA16*AL16+(1-AL16)*AG16)</f>
        <v>0</v>
      </c>
      <c r="AS16" s="52">
        <f>IF($AN16,AH16,AB16*AM16+(1-AM16)*AH16)</f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0"/>
        <v>0</v>
      </c>
      <c r="BD16" s="21">
        <f t="shared" si="3"/>
        <v>0</v>
      </c>
      <c r="BE16" s="21">
        <f t="shared" si="3"/>
        <v>0</v>
      </c>
      <c r="BF16" s="21">
        <f t="shared" si="3"/>
        <v>0</v>
      </c>
      <c r="BG16" s="13">
        <f t="shared" si="11"/>
        <v>1</v>
      </c>
      <c r="BH16" s="13">
        <f t="shared" si="12"/>
        <v>0</v>
      </c>
      <c r="BI16" s="13">
        <f t="shared" si="13"/>
        <v>0</v>
      </c>
      <c r="BJ16" s="13">
        <f t="shared" si="14"/>
        <v>0</v>
      </c>
      <c r="BK16" s="13">
        <f t="shared" si="15"/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16"/>
        <v>0</v>
      </c>
      <c r="BZ16" s="21">
        <f t="shared" si="4"/>
        <v>0</v>
      </c>
      <c r="CA16" s="21">
        <f t="shared" si="4"/>
        <v>0</v>
      </c>
      <c r="CB16" s="21">
        <f t="shared" si="4"/>
        <v>0</v>
      </c>
      <c r="CC16" s="21">
        <f t="shared" si="4"/>
        <v>0</v>
      </c>
      <c r="CD16" s="21">
        <f t="shared" si="4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17"/>
        <v>0</v>
      </c>
      <c r="CN16" s="5">
        <f t="shared" si="18"/>
        <v>0</v>
      </c>
      <c r="CO16" s="19">
        <f t="shared" si="19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20"/>
        <v>0</v>
      </c>
      <c r="CV16" s="21">
        <f t="shared" si="21"/>
        <v>0</v>
      </c>
      <c r="CW16" s="10">
        <f t="shared" si="22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3"/>
        <v>0</v>
      </c>
      <c r="DC16" s="77">
        <f t="shared" si="5"/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4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25"/>
        <v>0</v>
      </c>
      <c r="DZ16" t="str">
        <v>ATL</v>
      </c>
      <c r="EA16" t="str">
        <v>Atlanta Falcons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0.53913580246913584</v>
      </c>
      <c r="H17" s="5">
        <v>0.18628962223187145</v>
      </c>
      <c r="J17" s="5">
        <v>0.9</v>
      </c>
      <c r="K17" s="5">
        <v>0.9</v>
      </c>
      <c r="L17" s="5">
        <v>0.9</v>
      </c>
      <c r="M17" s="5"/>
      <c r="N17" s="10">
        <f t="shared" si="0"/>
        <v>0</v>
      </c>
      <c r="O17" s="10"/>
      <c r="P17" s="5">
        <f t="shared" si="1"/>
        <v>1.9894287573604899E-5</v>
      </c>
      <c r="Q17" s="5">
        <f t="shared" si="1"/>
        <v>0.53033644347727305</v>
      </c>
      <c r="R17" s="5">
        <f t="shared" si="1"/>
        <v>0.17709368008008833</v>
      </c>
      <c r="S17" s="5"/>
      <c r="T17" s="5">
        <f t="shared" si="6"/>
        <v>1.9703981593500812E-5</v>
      </c>
      <c r="U17" s="5">
        <f t="shared" si="6"/>
        <v>0.44207055222935715</v>
      </c>
      <c r="V17" s="5">
        <f t="shared" si="6"/>
        <v>0.13834570815300853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7"/>
        <v>0.9</v>
      </c>
      <c r="AJ17" s="21">
        <f t="shared" si="2"/>
        <v>0.9</v>
      </c>
      <c r="AK17" s="21">
        <f t="shared" si="2"/>
        <v>0.9</v>
      </c>
      <c r="AL17" s="21">
        <f t="shared" si="2"/>
        <v>0.9</v>
      </c>
      <c r="AM17" s="21">
        <f t="shared" si="2"/>
        <v>0.9</v>
      </c>
      <c r="AN17" s="53">
        <f t="shared" si="8"/>
        <v>1</v>
      </c>
      <c r="AO17" s="53">
        <f t="shared" si="9"/>
        <v>0.52941176470588236</v>
      </c>
      <c r="AP17" s="52">
        <f>IF($AN17,AE17,Y17*AJ17+(1-AJ17)*AE17)</f>
        <v>7.8888888888888884</v>
      </c>
      <c r="AQ17" s="52">
        <f>IF($AN17,AF17,Z17*AK17+(1-AK17)*AF17)</f>
        <v>0.66666666666666663</v>
      </c>
      <c r="AR17" s="52">
        <f>IF($AN17,AG17,AA17*AL17+(1-AL17)*AG17)</f>
        <v>0.11764705882352942</v>
      </c>
      <c r="AS17" s="52">
        <f>IF($AN17,AH17,AB17*AM17+(1-AM17)*AH17)</f>
        <v>4.1764705882352944</v>
      </c>
      <c r="AT17" s="56" cm="1">
        <f t="array" ref="AT17:AW17">_xlfn.XLOOKUP(CR17,rushingRates[player_display_name],rushingRates[[Yards per Carry]:[TD per Yard]],{0,0,0,0})</f>
        <v>4.6949806949806954</v>
      </c>
      <c r="AU17" s="13">
        <v>3.4749034749034749E-2</v>
      </c>
      <c r="AV17" s="13">
        <v>5.7915057915057912E-3</v>
      </c>
      <c r="AW17" s="117">
        <v>7.4013157894736838E-3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0"/>
        <v>0.9</v>
      </c>
      <c r="BD17" s="21">
        <f t="shared" si="3"/>
        <v>0.9</v>
      </c>
      <c r="BE17" s="21">
        <f t="shared" si="3"/>
        <v>0.9</v>
      </c>
      <c r="BF17" s="21">
        <f t="shared" si="3"/>
        <v>0.9</v>
      </c>
      <c r="BG17" s="13">
        <f t="shared" si="11"/>
        <v>0</v>
      </c>
      <c r="BH17" s="13">
        <f t="shared" si="12"/>
        <v>4.6664565042994202</v>
      </c>
      <c r="BI17" s="13">
        <f t="shared" si="13"/>
        <v>3.469433642680303E-2</v>
      </c>
      <c r="BJ17" s="13">
        <f t="shared" si="14"/>
        <v>5.6178895635002508E-3</v>
      </c>
      <c r="BK17" s="13">
        <f t="shared" si="15"/>
        <v>7.4367868747586587E-3</v>
      </c>
      <c r="BL17" s="55" cm="1">
        <f t="array" ref="BL17:BQ17">_xlfn.XLOOKUP(CR17,Receiving[Player Name],Receiving[[Rep Conv %]:[Yards per Target]],{0,0,0,0,0,0})</f>
        <v>0.75316455696202533</v>
      </c>
      <c r="BM17" s="13">
        <v>7.7142857142857144</v>
      </c>
      <c r="BN17" s="13">
        <v>3.1645569620253167E-2</v>
      </c>
      <c r="BO17" s="13">
        <v>0</v>
      </c>
      <c r="BP17" s="13">
        <v>5.4466230936819175E-3</v>
      </c>
      <c r="BQ17" s="13">
        <v>5.8101265822784809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16"/>
        <v>0.9</v>
      </c>
      <c r="BZ17" s="21">
        <f t="shared" si="4"/>
        <v>0.9</v>
      </c>
      <c r="CA17" s="21">
        <f t="shared" si="4"/>
        <v>0.9</v>
      </c>
      <c r="CB17" s="21">
        <f t="shared" si="4"/>
        <v>0.9</v>
      </c>
      <c r="CC17" s="21">
        <f t="shared" si="4"/>
        <v>0.9</v>
      </c>
      <c r="CD17" s="21">
        <f t="shared" si="4"/>
        <v>0.9</v>
      </c>
      <c r="CE17" s="56">
        <f>--(SUM(_xlfn.ANCHORARRAY(BL17))=0)</f>
        <v>0</v>
      </c>
      <c r="CF17" s="56">
        <f>IF($CE17=1,BS17,BY17*BL17+(1-BY17)*BS17)</f>
        <v>0.75577835431882545</v>
      </c>
      <c r="CG17" s="13">
        <f>IF($CE17=1,BT17,BZ17*BM17+(1-BZ17)*BT17)</f>
        <v>7.6790283867989846</v>
      </c>
      <c r="CH17" s="13">
        <f>IF($CE17=1,BU17,CA17*BN17+(1-CA17)*BU17)</f>
        <v>3.1578079257749442E-2</v>
      </c>
      <c r="CI17" s="13">
        <f>IF($CE17=1,BV17,CB17*BO17+(1-CB17)*BV17)</f>
        <v>6.946688206785136E-4</v>
      </c>
      <c r="CJ17" s="13">
        <f>IF($CE17=1,BW17,CC17*BP17+(1-CC17)*BW17)</f>
        <v>5.4418014654785529E-3</v>
      </c>
      <c r="CK17" s="13">
        <f>IF($CE17=1,BX17,CD17*BQ17+(1-CD17)*BX17)</f>
        <v>5.3574337948099222</v>
      </c>
      <c r="CL17" s="56">
        <f>V17*$CS$3</f>
        <v>75.867158754543368</v>
      </c>
      <c r="CM17" s="10">
        <f t="shared" si="17"/>
        <v>57.338756390353858</v>
      </c>
      <c r="CN17" s="5">
        <f t="shared" si="18"/>
        <v>0.15943415376261544</v>
      </c>
      <c r="CO17" s="19">
        <f t="shared" si="19"/>
        <v>51.201081228613795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Bijan Robinson</v>
      </c>
      <c r="CS17" s="10">
        <f>T17*$CS$3</f>
        <v>1.0805431694327686E-2</v>
      </c>
      <c r="CT17" s="18">
        <f>AO17</f>
        <v>0.52941176470588236</v>
      </c>
      <c r="CU17" s="20">
        <f t="shared" si="20"/>
        <v>5.7205226617028926E-3</v>
      </c>
      <c r="CV17" s="21">
        <f t="shared" si="21"/>
        <v>4.1764705882352944</v>
      </c>
      <c r="CW17" s="10">
        <f t="shared" si="22"/>
        <v>4.5128567664545045E-2</v>
      </c>
      <c r="CX17" s="10">
        <f>CS17*AC17</f>
        <v>3.9292478888464316E-3</v>
      </c>
      <c r="CY17" s="19">
        <f>AA17*CS17</f>
        <v>0</v>
      </c>
      <c r="CZ17" s="13" t="str">
        <f>""</f>
        <v/>
      </c>
      <c r="DA17" s="10">
        <f>$CS$4*U17</f>
        <v>212.3758941210094</v>
      </c>
      <c r="DB17" s="5">
        <f t="shared" si="23"/>
        <v>0.44207055222935715</v>
      </c>
      <c r="DC17" s="77">
        <f t="shared" si="5"/>
        <v>4.6664565042994202</v>
      </c>
      <c r="DD17" s="10">
        <f>DC17*DA17</f>
        <v>991.04287247738932</v>
      </c>
      <c r="DE17" s="22">
        <f>AX17*DD17</f>
        <v>7.2294346305867485</v>
      </c>
      <c r="DF17" s="19">
        <f>DA17*BJ17</f>
        <v>1.193104319121453</v>
      </c>
      <c r="DG17" s="13" t="str">
        <f>""</f>
        <v/>
      </c>
      <c r="DH17" s="20">
        <f>V17*$CS$3</f>
        <v>75.867158754543368</v>
      </c>
      <c r="DI17" s="5">
        <f t="shared" si="24"/>
        <v>0.13834570815300851</v>
      </c>
      <c r="DJ17" s="20">
        <f>CO17</f>
        <v>51.201081228613795</v>
      </c>
      <c r="DK17" s="77">
        <v>5.3574337948099222</v>
      </c>
      <c r="DL17" s="77">
        <f>BO17</f>
        <v>0</v>
      </c>
      <c r="DM17" s="10">
        <f>DK17*DH17</f>
        <v>406.45328022780006</v>
      </c>
      <c r="DN17" s="19">
        <f>BR17*DM17</f>
        <v>2.1110411114664682</v>
      </c>
      <c r="DO17" s="19">
        <f>DL17*DJ17</f>
        <v>0</v>
      </c>
      <c r="DP17" s="13" t="str">
        <f>""</f>
        <v/>
      </c>
      <c r="DQ17" s="10">
        <f>CW17*(1/25)+CX17*4-CY17</f>
        <v>1.7522134261967529E-2</v>
      </c>
      <c r="DR17" s="10">
        <f>DN17*6+DM17*0.1+DJ17*1-DO17*2</f>
        <v>104.5126559201926</v>
      </c>
      <c r="DS17" s="10">
        <f>DD17*0.1+DE17*6-DF17*2</f>
        <v>140.0946863930165</v>
      </c>
      <c r="DT17" s="33">
        <f t="shared" si="25"/>
        <v>244.62486444747105</v>
      </c>
      <c r="DZ17" t="str">
        <v>ATL</v>
      </c>
      <c r="EA17" t="str">
        <v>Atlanta Falcons</v>
      </c>
      <c r="EB17" t="s">
        <v>349</v>
      </c>
      <c r="EC17" t="str">
        <v>Bijan Robinson</v>
      </c>
      <c r="ED17" s="10">
        <v>244.62486444747105</v>
      </c>
      <c r="EE17">
        <v>3.9292478888464316E-3</v>
      </c>
      <c r="EF17">
        <v>4.5128567664545045E-2</v>
      </c>
      <c r="EG17">
        <v>7.2294346305867485</v>
      </c>
      <c r="EH17">
        <v>991.04287247738932</v>
      </c>
      <c r="EI17">
        <v>2.1110411114664682</v>
      </c>
      <c r="EJ17">
        <v>406.45328022780006</v>
      </c>
      <c r="EK17">
        <v>0</v>
      </c>
      <c r="EL17">
        <v>1.193104319121453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0.35035898940182836</v>
      </c>
      <c r="H18" s="5">
        <v>4.6674974979770058E-2</v>
      </c>
      <c r="J18" s="5">
        <v>0.9</v>
      </c>
      <c r="K18" s="5">
        <v>0.9</v>
      </c>
      <c r="L18" s="5">
        <v>0.9</v>
      </c>
      <c r="M18" s="5"/>
      <c r="N18" s="10">
        <f t="shared" si="0"/>
        <v>0</v>
      </c>
      <c r="O18" s="10"/>
      <c r="P18" s="5">
        <f t="shared" si="1"/>
        <v>2.4867859467006124E-6</v>
      </c>
      <c r="Q18" s="5">
        <f t="shared" si="1"/>
        <v>0.33596994959280368</v>
      </c>
      <c r="R18" s="5">
        <f t="shared" si="1"/>
        <v>4.7643775260829108E-2</v>
      </c>
      <c r="S18" s="5"/>
      <c r="T18" s="5">
        <f t="shared" si="6"/>
        <v>2.4629976991876015E-6</v>
      </c>
      <c r="U18" s="5">
        <f t="shared" si="6"/>
        <v>0.28005320580109216</v>
      </c>
      <c r="V18" s="5">
        <f t="shared" si="6"/>
        <v>3.7219350936528936E-2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7"/>
        <v>0.9</v>
      </c>
      <c r="AJ18" s="21">
        <f t="shared" si="2"/>
        <v>0.9</v>
      </c>
      <c r="AK18" s="21">
        <f t="shared" si="2"/>
        <v>0.9</v>
      </c>
      <c r="AL18" s="21">
        <f t="shared" si="2"/>
        <v>0.9</v>
      </c>
      <c r="AM18" s="21">
        <f t="shared" si="2"/>
        <v>0.9</v>
      </c>
      <c r="AN18" s="53">
        <f t="shared" si="8"/>
        <v>1</v>
      </c>
      <c r="AO18" s="53">
        <f t="shared" si="9"/>
        <v>0.66666666666666674</v>
      </c>
      <c r="AP18" s="52">
        <f>IF($AN18,AE18,Y18*AJ18+(1-AJ18)*AE18)</f>
        <v>10</v>
      </c>
      <c r="AQ18" s="52">
        <f>IF($AN18,AF18,Z18*AK18+(1-AK18)*AF18)</f>
        <v>0.5</v>
      </c>
      <c r="AR18" s="52">
        <f>IF($AN18,AG18,AA18*AL18+(1-AL18)*AG18)</f>
        <v>0</v>
      </c>
      <c r="AS18" s="52">
        <f>IF($AN18,AH18,AB18*AM18+(1-AM18)*AH18)</f>
        <v>6.666666666666667</v>
      </c>
      <c r="AT18" s="56" cm="1">
        <f t="array" ref="AT18:AW18">_xlfn.XLOOKUP(CR18,rushingRates[player_display_name],rushingRates[[Yards per Carry]:[TD per Yard]],{0,0,0,0})</f>
        <v>4.4315196998123829</v>
      </c>
      <c r="AU18" s="13">
        <v>1.8761726078799251E-2</v>
      </c>
      <c r="AV18" s="13">
        <v>0</v>
      </c>
      <c r="AW18" s="13">
        <v>4.2337002540220152E-3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0"/>
        <v>0.9</v>
      </c>
      <c r="BD18" s="21">
        <f t="shared" si="3"/>
        <v>0.9</v>
      </c>
      <c r="BE18" s="21">
        <f t="shared" si="3"/>
        <v>0.9</v>
      </c>
      <c r="BF18" s="21">
        <f t="shared" si="3"/>
        <v>0.9</v>
      </c>
      <c r="BG18" s="13">
        <f t="shared" si="11"/>
        <v>0</v>
      </c>
      <c r="BH18" s="13">
        <f t="shared" si="12"/>
        <v>4.4133156057758933</v>
      </c>
      <c r="BI18" s="13">
        <f t="shared" si="13"/>
        <v>1.9882686647880492E-2</v>
      </c>
      <c r="BJ18" s="13">
        <f t="shared" si="14"/>
        <v>4.2350794891842571E-4</v>
      </c>
      <c r="BK18" s="13">
        <f t="shared" si="15"/>
        <v>4.5156245356681567E-3</v>
      </c>
      <c r="BL18" s="55" cm="1">
        <f t="array" ref="BL18:BQ18">_xlfn.XLOOKUP(CR18,Receiving[Player Name],Receiving[[Rep Conv %]:[Yards per Target]],{0,0,0,0,0,0})</f>
        <v>0.8867924528301887</v>
      </c>
      <c r="BM18" s="13">
        <v>8.9361702127659566</v>
      </c>
      <c r="BN18" s="13">
        <v>3.7735849056603772E-2</v>
      </c>
      <c r="BO18" s="13">
        <v>0</v>
      </c>
      <c r="BP18" s="13">
        <v>4.7619047619047623E-3</v>
      </c>
      <c r="BQ18" s="13">
        <v>7.9245283018867925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16"/>
        <v>0.9</v>
      </c>
      <c r="BZ18" s="21">
        <f t="shared" si="4"/>
        <v>0.9</v>
      </c>
      <c r="CA18" s="21">
        <f t="shared" si="4"/>
        <v>0.9</v>
      </c>
      <c r="CB18" s="21">
        <f t="shared" si="4"/>
        <v>0.9</v>
      </c>
      <c r="CC18" s="21">
        <f t="shared" si="4"/>
        <v>0.9</v>
      </c>
      <c r="CD18" s="21">
        <f t="shared" si="4"/>
        <v>0.9</v>
      </c>
      <c r="CE18" s="56">
        <f>--(SUM(_xlfn.ANCHORARRAY(BL18))=0)</f>
        <v>0</v>
      </c>
      <c r="CF18" s="56">
        <f>IF($CE18=1,BS18,BY18*BL18+(1-BY18)*BS18)</f>
        <v>0.87601038411691279</v>
      </c>
      <c r="CG18" s="13">
        <f>IF($CE18=1,BT18,BZ18*BM18+(1-BZ18)*BT18)</f>
        <v>8.7888069107211706</v>
      </c>
      <c r="CH18" s="13">
        <f>IF($CE18=1,BU18,CA18*BN18+(1-CA18)*BU18)</f>
        <v>3.6743553657896617E-2</v>
      </c>
      <c r="CI18" s="13">
        <f>IF($CE18=1,BV18,CB18*BO18+(1-CB18)*BV18)</f>
        <v>4.598322964565863E-4</v>
      </c>
      <c r="CJ18" s="13">
        <f>IF($CE18=1,BW18,CC18*BP18+(1-CC18)*BW18)</f>
        <v>4.764165842494162E-3</v>
      </c>
      <c r="CK18" s="13">
        <f>IF($CE18=1,BX18,CD18*BQ18+(1-CD18)*BX18)</f>
        <v>7.2604498292853457</v>
      </c>
      <c r="CL18" s="56">
        <f>V18*$CS$3</f>
        <v>20.410654178875568</v>
      </c>
      <c r="CM18" s="10">
        <f t="shared" si="17"/>
        <v>17.879945007314259</v>
      </c>
      <c r="CN18" s="5">
        <f t="shared" si="18"/>
        <v>4.9716353842003118E-2</v>
      </c>
      <c r="CO18" s="19">
        <f t="shared" si="19"/>
        <v>15.966033697177563</v>
      </c>
      <c r="CP18" s="65"/>
      <c r="CR18" t="str">
        <v>Tyler Allgeier</v>
      </c>
      <c r="CS18" s="10">
        <f>T18*$CS$3</f>
        <v>1.3506789617909608E-3</v>
      </c>
      <c r="CT18" s="18">
        <f>AO18</f>
        <v>0.66666666666666674</v>
      </c>
      <c r="CU18" s="20">
        <f t="shared" si="20"/>
        <v>9.0045264119397394E-4</v>
      </c>
      <c r="CV18" s="21">
        <f t="shared" si="21"/>
        <v>6.666666666666667</v>
      </c>
      <c r="CW18" s="10">
        <f t="shared" si="22"/>
        <v>9.0045264119397398E-3</v>
      </c>
      <c r="CX18" s="10">
        <f>CS18*AC18</f>
        <v>4.9115598610580396E-4</v>
      </c>
      <c r="CY18" s="19">
        <f>AA18*CS18</f>
        <v>0</v>
      </c>
      <c r="CZ18" s="13" t="str">
        <f>""</f>
        <v/>
      </c>
      <c r="DA18" s="10">
        <f>$CS$4*U18</f>
        <v>134.54085481044234</v>
      </c>
      <c r="DB18" s="5">
        <f t="shared" si="23"/>
        <v>0.28005320580109222</v>
      </c>
      <c r="DC18" s="77">
        <f t="shared" si="5"/>
        <v>4.4133156057758933</v>
      </c>
      <c r="DD18" s="10">
        <f>DC18*DA18</f>
        <v>593.77125414935381</v>
      </c>
      <c r="DE18" s="22">
        <f>AX18*DD18</f>
        <v>4.3314276169139196</v>
      </c>
      <c r="DF18" s="19">
        <f>DA18*BJ18</f>
        <v>5.6979121466502143E-2</v>
      </c>
      <c r="DG18" s="13" t="str">
        <f>""</f>
        <v/>
      </c>
      <c r="DH18" s="20">
        <f>V18*$CS$3</f>
        <v>20.410654178875568</v>
      </c>
      <c r="DI18" s="5">
        <f t="shared" si="24"/>
        <v>3.7219350936528929E-2</v>
      </c>
      <c r="DJ18" s="20">
        <f>CO18</f>
        <v>15.966033697177563</v>
      </c>
      <c r="DK18" s="77">
        <v>7.2604498292853457</v>
      </c>
      <c r="DL18" s="77">
        <f>BO18</f>
        <v>0</v>
      </c>
      <c r="DM18" s="10">
        <f>DK18*DH18</f>
        <v>148.19053064861933</v>
      </c>
      <c r="DN18" s="19">
        <f>BR18*DM18</f>
        <v>0.76967346001964954</v>
      </c>
      <c r="DO18" s="19">
        <f>DL18*DJ18</f>
        <v>0</v>
      </c>
      <c r="DP18" s="13" t="str">
        <f>""</f>
        <v/>
      </c>
      <c r="DQ18" s="10">
        <f>CW18*(1/25)+CX18*4-CY18</f>
        <v>2.3248050009008056E-3</v>
      </c>
      <c r="DR18" s="10">
        <f>DN18*6+DM18*0.1+DJ18*1-DO18*2</f>
        <v>35.403127522157391</v>
      </c>
      <c r="DS18" s="10">
        <f>DD18*0.1+DE18*6-DF18*2</f>
        <v>85.251732873485892</v>
      </c>
      <c r="DT18" s="33">
        <f t="shared" si="25"/>
        <v>120.65718520064419</v>
      </c>
      <c r="DZ18" t="str">
        <v>ATL</v>
      </c>
      <c r="EA18" t="str">
        <v>Atlanta Falcons</v>
      </c>
      <c r="EB18" t="s">
        <v>349</v>
      </c>
      <c r="EC18" t="str">
        <v>Tyler Allgeier</v>
      </c>
      <c r="ED18" s="10">
        <v>120.65718520064419</v>
      </c>
      <c r="EE18">
        <v>4.9115598610580396E-4</v>
      </c>
      <c r="EF18">
        <v>9.0045264119397398E-3</v>
      </c>
      <c r="EG18">
        <v>4.3314276169139196</v>
      </c>
      <c r="EH18">
        <v>593.77125414935381</v>
      </c>
      <c r="EI18">
        <v>0.76967346001964954</v>
      </c>
      <c r="EJ18">
        <v>148.19053064861933</v>
      </c>
      <c r="EK18">
        <v>0</v>
      </c>
      <c r="EL18">
        <v>5.6979121466502143E-2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</v>
      </c>
      <c r="H19" s="5">
        <v>0</v>
      </c>
      <c r="J19" s="5">
        <v>0.9</v>
      </c>
      <c r="K19" s="5">
        <v>0.9</v>
      </c>
      <c r="L19" s="5">
        <v>0.9</v>
      </c>
      <c r="M19" s="5"/>
      <c r="N19" s="10">
        <f t="shared" si="0"/>
        <v>1</v>
      </c>
      <c r="O19" s="10"/>
      <c r="P19" s="5">
        <f t="shared" si="1"/>
        <v>2.4867859467006131E-5</v>
      </c>
      <c r="Q19" s="5">
        <f t="shared" si="1"/>
        <v>8.1239498496914336E-2</v>
      </c>
      <c r="R19" s="5">
        <f t="shared" si="1"/>
        <v>2.3074855846327576E-2</v>
      </c>
      <c r="S19" s="5"/>
      <c r="T19" s="5">
        <f t="shared" si="6"/>
        <v>2.4629976991876022E-5</v>
      </c>
      <c r="U19" s="5">
        <f t="shared" si="6"/>
        <v>6.7718502858093679E-2</v>
      </c>
      <c r="V19" s="5">
        <f t="shared" si="6"/>
        <v>1.8026093710092294E-2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7"/>
        <v>0.9</v>
      </c>
      <c r="AJ19" s="21">
        <f t="shared" si="2"/>
        <v>0.9</v>
      </c>
      <c r="AK19" s="21">
        <f t="shared" si="2"/>
        <v>0.9</v>
      </c>
      <c r="AL19" s="21">
        <f t="shared" si="2"/>
        <v>0.9</v>
      </c>
      <c r="AM19" s="21">
        <f t="shared" si="2"/>
        <v>0.9</v>
      </c>
      <c r="AN19" s="53">
        <f t="shared" si="8"/>
        <v>1</v>
      </c>
      <c r="AO19" s="53">
        <f t="shared" si="9"/>
        <v>0.5</v>
      </c>
      <c r="AP19" s="52">
        <f>IF($AN19,AE19,Y19*AJ19+(1-AJ19)*AE19)</f>
        <v>4</v>
      </c>
      <c r="AQ19" s="52">
        <f>IF($AN19,AF19,Z19*AK19+(1-AK19)*AF19)</f>
        <v>1</v>
      </c>
      <c r="AR19" s="52">
        <f>IF($AN19,AG19,AA19*AL19+(1-AL19)*AG19)</f>
        <v>0.5</v>
      </c>
      <c r="AS19" s="52">
        <f>IF($AN19,AH19,AB19*AM19+(1-AM19)*AH19)</f>
        <v>2</v>
      </c>
      <c r="AT19" s="56" cm="1">
        <f t="array" ref="AT19:AW19">_xlfn.XLOOKUP(CR19,rushingRates[player_display_name],rushingRates[[Yards per Carry]:[TD per Yard]],{0,0,0,0})</f>
        <v>0</v>
      </c>
      <c r="AU19" s="13">
        <v>0</v>
      </c>
      <c r="AV19" s="13">
        <v>0</v>
      </c>
      <c r="AW19" s="13">
        <v>0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0"/>
        <v>0.9</v>
      </c>
      <c r="BD19" s="21">
        <f t="shared" si="3"/>
        <v>0.9</v>
      </c>
      <c r="BE19" s="21">
        <f t="shared" si="3"/>
        <v>0.9</v>
      </c>
      <c r="BF19" s="21">
        <f t="shared" si="3"/>
        <v>0.9</v>
      </c>
      <c r="BG19" s="13">
        <f t="shared" si="11"/>
        <v>1</v>
      </c>
      <c r="BH19" s="13">
        <f t="shared" si="12"/>
        <v>4.0808080808080813</v>
      </c>
      <c r="BI19" s="13">
        <f t="shared" si="13"/>
        <v>2.2520284815366783E-2</v>
      </c>
      <c r="BJ19" s="13">
        <f t="shared" si="14"/>
        <v>4.3053485676436496E-3</v>
      </c>
      <c r="BK19" s="13">
        <f t="shared" si="15"/>
        <v>5.5185846453497805E-3</v>
      </c>
      <c r="BL19" s="55" cm="1">
        <f t="array" ref="BL19:BQ19">_xlfn.XLOOKUP(CR19,Receiving[Player Name],Receiving[[Rep Conv %]:[Yards per Target]],{0,0,0,0,0,0})</f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16"/>
        <v>0.9</v>
      </c>
      <c r="BZ19" s="21">
        <f t="shared" si="4"/>
        <v>0.9</v>
      </c>
      <c r="CA19" s="21">
        <f t="shared" si="4"/>
        <v>0.9</v>
      </c>
      <c r="CB19" s="21">
        <f t="shared" si="4"/>
        <v>0.9</v>
      </c>
      <c r="CC19" s="21">
        <f t="shared" si="4"/>
        <v>0.9</v>
      </c>
      <c r="CD19" s="21">
        <f t="shared" si="4"/>
        <v>0.9</v>
      </c>
      <c r="CE19" s="56">
        <f>--(SUM(_xlfn.ANCHORARRAY(BL19))=0)</f>
        <v>1</v>
      </c>
      <c r="CF19" s="56">
        <f>IF($CE19=1,BS19,BY19*BL19+(1-BY19)*BS19)</f>
        <v>0.76942871847658256</v>
      </c>
      <c r="CG19" s="13">
        <f>IF($CE19=1,BT19,BZ19*BM19+(1-BZ19)*BT19)</f>
        <v>7.4876254180602011</v>
      </c>
      <c r="CH19" s="13">
        <f>IF($CE19=1,BU19,CA19*BN19+(1-CA19)*BU19)</f>
        <v>2.4704065877509004E-2</v>
      </c>
      <c r="CI19" s="13">
        <f>IF($CE19=1,BV19,CB19*BO19+(1-CB19)*BV19)</f>
        <v>3.3444816053511705E-3</v>
      </c>
      <c r="CJ19" s="13">
        <f>IF($CE19=1,BW19,CC19*BP19+(1-CC19)*BW19)</f>
        <v>4.2880114346971589E-3</v>
      </c>
      <c r="CK19" s="13">
        <f>IF($CE19=1,BX19,CD19*BQ19+(1-CD19)*BX19)</f>
        <v>1.2996655518394649</v>
      </c>
      <c r="CL19" s="56">
        <f>V19*$CS$3</f>
        <v>9.8852977189239066</v>
      </c>
      <c r="CM19" s="10">
        <f t="shared" si="17"/>
        <v>7.6060319556311065</v>
      </c>
      <c r="CN19" s="5">
        <f t="shared" si="18"/>
        <v>2.1149068181420542E-2</v>
      </c>
      <c r="CO19" s="19">
        <f t="shared" si="19"/>
        <v>6.7918644299933897</v>
      </c>
      <c r="CP19" s="65"/>
      <c r="CR19" t="str">
        <v>Carlos Washington</v>
      </c>
      <c r="CS19" s="10">
        <f>T19*$CS$3</f>
        <v>1.3506789617909612E-2</v>
      </c>
      <c r="CT19" s="18">
        <f>AO19</f>
        <v>0.5</v>
      </c>
      <c r="CU19" s="20">
        <f t="shared" si="20"/>
        <v>6.7533948089548062E-3</v>
      </c>
      <c r="CV19" s="21">
        <f t="shared" si="21"/>
        <v>2</v>
      </c>
      <c r="CW19" s="10">
        <f t="shared" si="22"/>
        <v>2.7013579235819225E-2</v>
      </c>
      <c r="CX19" s="10">
        <f>CS19*AC19</f>
        <v>4.9115598610580411E-3</v>
      </c>
      <c r="CY19" s="19">
        <f>AA19*CS19</f>
        <v>0</v>
      </c>
      <c r="CZ19" s="13" t="str">
        <f>""</f>
        <v/>
      </c>
      <c r="DA19" s="10">
        <f>$CS$4*U19</f>
        <v>32.532765461297117</v>
      </c>
      <c r="DB19" s="5">
        <f t="shared" si="23"/>
        <v>6.7718502858093679E-2</v>
      </c>
      <c r="DC19" s="77">
        <f t="shared" si="5"/>
        <v>4.0808080808080813</v>
      </c>
      <c r="DD19" s="10">
        <f>DC19*DA19</f>
        <v>132.75997218549531</v>
      </c>
      <c r="DE19" s="22">
        <f>AX19*DD19</f>
        <v>0.96845410741345161</v>
      </c>
      <c r="DF19" s="19">
        <f>DA19*BJ19</f>
        <v>0.14006489518028234</v>
      </c>
      <c r="DG19" s="13" t="str">
        <f>""</f>
        <v/>
      </c>
      <c r="DH19" s="20">
        <f>V19*$CS$3</f>
        <v>9.8852977189239066</v>
      </c>
      <c r="DI19" s="5">
        <f t="shared" si="24"/>
        <v>1.8026093710092291E-2</v>
      </c>
      <c r="DJ19" s="20">
        <f>CO19</f>
        <v>6.7918644299933897</v>
      </c>
      <c r="DK19" s="77">
        <v>1.2996655518394649</v>
      </c>
      <c r="DL19" s="77">
        <f>BO19</f>
        <v>0</v>
      </c>
      <c r="DM19" s="10">
        <f>DK19*DH19</f>
        <v>12.847580914962641</v>
      </c>
      <c r="DN19" s="19">
        <f>BR19*DM19</f>
        <v>6.6727894234676871E-2</v>
      </c>
      <c r="DO19" s="19">
        <f>DL19*DJ19</f>
        <v>0</v>
      </c>
      <c r="DP19" s="13" t="str">
        <f>""</f>
        <v/>
      </c>
      <c r="DQ19" s="10">
        <f>CW19*(1/25)+CX19*4-CY19</f>
        <v>2.0726782613664934E-2</v>
      </c>
      <c r="DR19" s="10">
        <f>DN19*6+DM19*0.1+DJ19*1-DO19*2</f>
        <v>8.4769898868977158</v>
      </c>
      <c r="DS19" s="10">
        <f>DD19*0.1+DE19*6-DF19*2</f>
        <v>18.806592072669677</v>
      </c>
      <c r="DT19" s="33">
        <f t="shared" si="25"/>
        <v>27.304308742181057</v>
      </c>
      <c r="DZ19" t="str">
        <v>ATL</v>
      </c>
      <c r="EA19" t="str">
        <v>Atlanta Falcons</v>
      </c>
      <c r="EB19" t="s">
        <v>349</v>
      </c>
      <c r="EC19" t="str">
        <v>Carlos Washington</v>
      </c>
      <c r="ED19" s="10">
        <v>27.304308742181057</v>
      </c>
      <c r="EE19">
        <v>4.9115598610580411E-3</v>
      </c>
      <c r="EF19">
        <v>2.7013579235819225E-2</v>
      </c>
      <c r="EG19">
        <v>0.96845410741345161</v>
      </c>
      <c r="EH19">
        <v>132.75997218549531</v>
      </c>
      <c r="EI19">
        <v>6.6727894234676871E-2</v>
      </c>
      <c r="EJ19">
        <v>12.847580914962641</v>
      </c>
      <c r="EK19">
        <v>0</v>
      </c>
      <c r="EL19">
        <v>0.14006489518028234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0.9</v>
      </c>
      <c r="K20" s="5">
        <v>0.9</v>
      </c>
      <c r="L20" s="5">
        <v>0.9</v>
      </c>
      <c r="M20" s="5"/>
      <c r="N20" s="10">
        <f t="shared" si="0"/>
        <v>1</v>
      </c>
      <c r="O20" s="10"/>
      <c r="P20" s="5">
        <f t="shared" si="1"/>
        <v>0</v>
      </c>
      <c r="Q20" s="5">
        <f t="shared" si="1"/>
        <v>3.4737280732061768E-2</v>
      </c>
      <c r="R20" s="5">
        <f t="shared" si="1"/>
        <v>1.3921183117673467E-2</v>
      </c>
      <c r="S20" s="5"/>
      <c r="T20" s="5">
        <f t="shared" si="6"/>
        <v>0</v>
      </c>
      <c r="U20" s="5">
        <f t="shared" si="6"/>
        <v>2.8955824298027583E-2</v>
      </c>
      <c r="V20" s="5">
        <f t="shared" si="6"/>
        <v>1.087523809924365E-2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7"/>
        <v>0.9</v>
      </c>
      <c r="AJ20" s="21">
        <f t="shared" si="2"/>
        <v>0.9</v>
      </c>
      <c r="AK20" s="21">
        <f t="shared" si="2"/>
        <v>0.9</v>
      </c>
      <c r="AL20" s="21">
        <f t="shared" si="2"/>
        <v>0.9</v>
      </c>
      <c r="AM20" s="21">
        <f t="shared" si="2"/>
        <v>0.9</v>
      </c>
      <c r="AN20" s="53">
        <f t="shared" si="8"/>
        <v>1</v>
      </c>
      <c r="AO20" s="53">
        <f t="shared" si="9"/>
        <v>0</v>
      </c>
      <c r="AP20" s="52">
        <f>IF($AN20,AE20,Y20*AJ20+(1-AJ20)*AE20)</f>
        <v>0</v>
      </c>
      <c r="AQ20" s="52">
        <f>IF($AN20,AF20,Z20*AK20+(1-AK20)*AF20)</f>
        <v>0</v>
      </c>
      <c r="AR20" s="52">
        <f>IF($AN20,AG20,AA20*AL20+(1-AL20)*AG20)</f>
        <v>0</v>
      </c>
      <c r="AS20" s="52">
        <f>IF($AN20,AH20,AB20*AM20+(1-AM20)*AH20)</f>
        <v>0</v>
      </c>
      <c r="AT20" s="56" cm="1">
        <f t="array" ref="AT20:AW20">_xlfn.XLOOKUP(CR20,rushingRates[player_display_name],rushingRates[[Yards per Carry]:[TD per Yard]],{0,0,0,0})</f>
        <v>2.4615384615384617</v>
      </c>
      <c r="AU20" s="13">
        <v>0</v>
      </c>
      <c r="AV20" s="13">
        <v>0</v>
      </c>
      <c r="AW20" s="13">
        <v>0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0"/>
        <v>0.9</v>
      </c>
      <c r="BD20" s="21">
        <f t="shared" si="3"/>
        <v>0.9</v>
      </c>
      <c r="BE20" s="21">
        <f t="shared" si="3"/>
        <v>0.9</v>
      </c>
      <c r="BF20" s="21">
        <f t="shared" si="3"/>
        <v>0.9</v>
      </c>
      <c r="BG20" s="13">
        <f t="shared" si="11"/>
        <v>0</v>
      </c>
      <c r="BH20" s="13">
        <f t="shared" si="12"/>
        <v>2.6336720508407256</v>
      </c>
      <c r="BI20" s="13">
        <f t="shared" si="13"/>
        <v>2.5817555938037859E-3</v>
      </c>
      <c r="BJ20" s="13">
        <f t="shared" si="14"/>
        <v>5.5938037865748693E-4</v>
      </c>
      <c r="BK20" s="13">
        <f t="shared" si="15"/>
        <v>6.172204505709288E-4</v>
      </c>
      <c r="BL20" s="55" cm="1">
        <f t="array" ref="BL20:BQ20">_xlfn.XLOOKUP(CR20,Receiving[Player Name],Receiving[[Rep Conv %]:[Yards per Target]],{0,0,0,0,0,0})</f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16"/>
        <v>0.9</v>
      </c>
      <c r="BZ20" s="21">
        <f t="shared" si="4"/>
        <v>0.9</v>
      </c>
      <c r="CA20" s="21">
        <f t="shared" si="4"/>
        <v>0.9</v>
      </c>
      <c r="CB20" s="21">
        <f t="shared" si="4"/>
        <v>0.9</v>
      </c>
      <c r="CC20" s="21">
        <f t="shared" si="4"/>
        <v>0.9</v>
      </c>
      <c r="CD20" s="21">
        <f t="shared" si="4"/>
        <v>0.9</v>
      </c>
      <c r="CE20" s="56">
        <f>--(SUM(_xlfn.ANCHORARRAY(BL20))=0)</f>
        <v>1</v>
      </c>
      <c r="CF20" s="56">
        <f>IF($CE20=1,BS20,BY20*BL20+(1-BY20)*BS20)</f>
        <v>0.75829383886255919</v>
      </c>
      <c r="CG20" s="13">
        <f>IF($CE20=1,BT20,BZ20*BM20+(1-BZ20)*BT20)</f>
        <v>7.298750000000001</v>
      </c>
      <c r="CH20" s="13">
        <f>IF($CE20=1,BU20,CA20*BN20+(1-CA20)*BU20)</f>
        <v>2.9383886255924172E-2</v>
      </c>
      <c r="CI20" s="13">
        <f>IF($CE20=1,BV20,CB20*BO20+(1-CB20)*BV20)</f>
        <v>2.5000000000000001E-3</v>
      </c>
      <c r="CJ20" s="13">
        <f>IF($CE20=1,BW20,CC20*BP20+(1-CC20)*BW20)</f>
        <v>5.3091282753896215E-3</v>
      </c>
      <c r="CK20" s="13">
        <f>IF($CE20=1,BX20,CD20*BQ20+(1-CD20)*BX20)</f>
        <v>1.3187500000000001</v>
      </c>
      <c r="CL20" s="56">
        <f>V20*$CS$3</f>
        <v>5.9638526296475796</v>
      </c>
      <c r="CM20" s="10">
        <f t="shared" si="17"/>
        <v>4.5223527049460319</v>
      </c>
      <c r="CN20" s="5">
        <f t="shared" si="18"/>
        <v>1.2574696800547331E-2</v>
      </c>
      <c r="CO20" s="19">
        <f t="shared" si="19"/>
        <v>4.0382694492714322</v>
      </c>
      <c r="CP20" s="65"/>
      <c r="CR20" t="str">
        <v>Jase McClellan</v>
      </c>
      <c r="CS20" s="10">
        <f>T20*$CS$3</f>
        <v>0</v>
      </c>
      <c r="CT20" s="18">
        <f>AO20</f>
        <v>0</v>
      </c>
      <c r="CU20" s="20">
        <f t="shared" si="20"/>
        <v>0</v>
      </c>
      <c r="CV20" s="21">
        <f t="shared" si="21"/>
        <v>0</v>
      </c>
      <c r="CW20" s="10">
        <f t="shared" si="22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13.910718649528897</v>
      </c>
      <c r="DB20" s="5">
        <f t="shared" si="23"/>
        <v>2.8955824298027583E-2</v>
      </c>
      <c r="DC20" s="77">
        <f t="shared" si="5"/>
        <v>2.6336720508407256</v>
      </c>
      <c r="DD20" s="10">
        <f>DC20*DA20</f>
        <v>36.6362709143731</v>
      </c>
      <c r="DE20" s="22">
        <f>AX20*DD20</f>
        <v>0.26725334800283296</v>
      </c>
      <c r="DF20" s="19">
        <f>DA20*BJ20</f>
        <v>7.7813830655712396E-3</v>
      </c>
      <c r="DG20" s="13" t="str">
        <f>""</f>
        <v/>
      </c>
      <c r="DH20" s="20">
        <f>V20*$CS$3</f>
        <v>5.9638526296475796</v>
      </c>
      <c r="DI20" s="5">
        <f t="shared" si="24"/>
        <v>1.0875238099243649E-2</v>
      </c>
      <c r="DJ20" s="20">
        <f>CO20</f>
        <v>4.0382694492714322</v>
      </c>
      <c r="DK20" s="77">
        <v>1.3187500000000001</v>
      </c>
      <c r="DL20" s="77">
        <f>BO20</f>
        <v>0</v>
      </c>
      <c r="DM20" s="10">
        <f>DK20*DH20</f>
        <v>7.8648306553477463</v>
      </c>
      <c r="DN20" s="19">
        <f>BR20*DM20</f>
        <v>4.0848436107725795E-2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5.0698431314525614</v>
      </c>
      <c r="DS20" s="10">
        <f>DD20*0.1+DE20*6-DF20*2</f>
        <v>5.2515844133231653</v>
      </c>
      <c r="DT20" s="33">
        <f t="shared" si="25"/>
        <v>10.321427544775727</v>
      </c>
      <c r="DZ20" t="str">
        <v>ATL</v>
      </c>
      <c r="EA20" t="str">
        <v>Atlanta Falcons</v>
      </c>
      <c r="EB20" t="s">
        <v>349</v>
      </c>
      <c r="EC20" t="str">
        <v>Jase McClellan</v>
      </c>
      <c r="ED20" s="10">
        <v>10.321427544775727</v>
      </c>
      <c r="EE20">
        <v>0</v>
      </c>
      <c r="EF20">
        <v>0</v>
      </c>
      <c r="EG20">
        <v>0.26725334800283296</v>
      </c>
      <c r="EH20">
        <v>36.6362709143731</v>
      </c>
      <c r="EI20">
        <v>4.0848436107725795E-2</v>
      </c>
      <c r="EJ20">
        <v>7.8648306553477463</v>
      </c>
      <c r="EK20">
        <v>0</v>
      </c>
      <c r="EL20">
        <v>7.7813830655712396E-3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0.9</v>
      </c>
      <c r="K21" s="5">
        <v>0.9</v>
      </c>
      <c r="L21" s="5">
        <v>0.9</v>
      </c>
      <c r="M21" s="5"/>
      <c r="N21" s="10">
        <f t="shared" si="0"/>
        <v>1</v>
      </c>
      <c r="O21" s="10"/>
      <c r="P21" s="5">
        <f t="shared" si="1"/>
        <v>0</v>
      </c>
      <c r="Q21" s="5">
        <f t="shared" si="1"/>
        <v>1.3098249343057498E-2</v>
      </c>
      <c r="R21" s="5">
        <f t="shared" si="1"/>
        <v>6.7125638113235383E-3</v>
      </c>
      <c r="S21" s="5"/>
      <c r="T21" s="5">
        <f t="shared" si="6"/>
        <v>0</v>
      </c>
      <c r="U21" s="5">
        <f t="shared" si="6"/>
        <v>1.0918258383975043E-2</v>
      </c>
      <c r="V21" s="5">
        <f t="shared" si="6"/>
        <v>5.2438595978119649E-3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7"/>
        <v>0.9</v>
      </c>
      <c r="AJ21" s="21">
        <f t="shared" si="2"/>
        <v>0.9</v>
      </c>
      <c r="AK21" s="21">
        <f t="shared" si="2"/>
        <v>0.9</v>
      </c>
      <c r="AL21" s="21">
        <f t="shared" si="2"/>
        <v>0.9</v>
      </c>
      <c r="AM21" s="21">
        <f t="shared" si="2"/>
        <v>0.9</v>
      </c>
      <c r="AN21" s="53">
        <f t="shared" si="8"/>
        <v>1</v>
      </c>
      <c r="AO21" s="53">
        <f t="shared" si="9"/>
        <v>0</v>
      </c>
      <c r="AP21" s="52">
        <f>IF($AN21,AE21,Y21*AJ21+(1-AJ21)*AE21)</f>
        <v>0</v>
      </c>
      <c r="AQ21" s="52">
        <f>IF($AN21,AF21,Z21*AK21+(1-AK21)*AF21)</f>
        <v>0</v>
      </c>
      <c r="AR21" s="52">
        <f>IF($AN21,AG21,AA21*AL21+(1-AL21)*AG21)</f>
        <v>0</v>
      </c>
      <c r="AS21" s="52">
        <f>IF($AN21,AH21,AB21*AM21+(1-AM21)*AH21)</f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0"/>
        <v>0.9</v>
      </c>
      <c r="BD21" s="21">
        <f t="shared" si="3"/>
        <v>0.9</v>
      </c>
      <c r="BE21" s="21">
        <f t="shared" si="3"/>
        <v>0.9</v>
      </c>
      <c r="BF21" s="21">
        <f t="shared" si="3"/>
        <v>0.9</v>
      </c>
      <c r="BG21" s="13">
        <f t="shared" si="11"/>
        <v>1</v>
      </c>
      <c r="BH21" s="13">
        <f t="shared" si="12"/>
        <v>3.481420313790256</v>
      </c>
      <c r="BI21" s="13">
        <f t="shared" si="13"/>
        <v>2.7250206440957884E-2</v>
      </c>
      <c r="BJ21" s="13">
        <f t="shared" si="14"/>
        <v>5.7803468208092483E-3</v>
      </c>
      <c r="BK21" s="13">
        <f t="shared" si="15"/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16"/>
        <v>0.9</v>
      </c>
      <c r="BZ21" s="21">
        <f t="shared" si="4"/>
        <v>0.9</v>
      </c>
      <c r="CA21" s="21">
        <f t="shared" si="4"/>
        <v>0.9</v>
      </c>
      <c r="CB21" s="21">
        <f t="shared" si="4"/>
        <v>0.9</v>
      </c>
      <c r="CC21" s="21">
        <f t="shared" si="4"/>
        <v>0.9</v>
      </c>
      <c r="CD21" s="21">
        <f t="shared" si="4"/>
        <v>0.9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2.8756709109742249</v>
      </c>
      <c r="CM21" s="10">
        <f t="shared" si="17"/>
        <v>2.1352776892297944</v>
      </c>
      <c r="CN21" s="5">
        <f t="shared" si="18"/>
        <v>5.9372789516554123E-3</v>
      </c>
      <c r="CO21" s="19">
        <f t="shared" si="19"/>
        <v>1.9067125500178077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20"/>
        <v>0</v>
      </c>
      <c r="CV21" s="21">
        <f t="shared" si="21"/>
        <v>0</v>
      </c>
      <c r="CW21" s="10">
        <f t="shared" si="22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5.2452597777602454</v>
      </c>
      <c r="DB21" s="5">
        <f t="shared" si="23"/>
        <v>1.0918258383975043E-2</v>
      </c>
      <c r="DC21" s="77">
        <f t="shared" si="5"/>
        <v>3.481420313790256</v>
      </c>
      <c r="DD21" s="10">
        <f>DC21*DA21</f>
        <v>18.260953941401482</v>
      </c>
      <c r="DE21" s="22">
        <f>AX21*DD21</f>
        <v>0.13320954771765375</v>
      </c>
      <c r="DF21" s="19">
        <f>DA21*BJ21</f>
        <v>3.0319420680695059E-2</v>
      </c>
      <c r="DG21" s="13" t="str">
        <f>""</f>
        <v/>
      </c>
      <c r="DH21" s="20">
        <f>V21*$CS$3</f>
        <v>2.8756709109742249</v>
      </c>
      <c r="DI21" s="5">
        <f t="shared" si="24"/>
        <v>5.243859597811964E-3</v>
      </c>
      <c r="DJ21" s="20">
        <f>CO21</f>
        <v>1.9067125500178077</v>
      </c>
      <c r="DK21" s="77">
        <v>1.3467432950191571</v>
      </c>
      <c r="DL21" s="77">
        <f>BO21</f>
        <v>0</v>
      </c>
      <c r="DM21" s="10">
        <f>DK21*DH21</f>
        <v>3.8727905180361688</v>
      </c>
      <c r="DN21" s="19">
        <f>BR21*DM21</f>
        <v>2.01145381213058E-2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2.4146788305492595</v>
      </c>
      <c r="DS21" s="10">
        <f>DD21*0.1+DE21*6-DF21*2</f>
        <v>2.5647138390846806</v>
      </c>
      <c r="DT21" s="33">
        <f t="shared" si="25"/>
        <v>4.9793926696339401</v>
      </c>
      <c r="DZ21" t="str">
        <v>ATL</v>
      </c>
      <c r="EA21" t="str">
        <v>Atlanta Falcons</v>
      </c>
      <c r="EB21" t="s">
        <v>349</v>
      </c>
      <c r="EC21" t="str">
        <v>All Other</v>
      </c>
      <c r="ED21" s="10">
        <v>4.9793926696339401</v>
      </c>
      <c r="EE21">
        <v>0</v>
      </c>
      <c r="EF21">
        <v>0</v>
      </c>
      <c r="EG21">
        <v>0.13320954771765375</v>
      </c>
      <c r="EH21">
        <v>18.260953941401482</v>
      </c>
      <c r="EI21">
        <v>2.01145381213058E-2</v>
      </c>
      <c r="EJ21">
        <v>3.8727905180361688</v>
      </c>
      <c r="EK21">
        <v>0</v>
      </c>
      <c r="EL21">
        <v>3.0319420680695059E-2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0"/>
        <v>1</v>
      </c>
      <c r="O22" s="10"/>
      <c r="P22" s="5">
        <f t="shared" si="1"/>
        <v>0</v>
      </c>
      <c r="Q22" s="5">
        <f t="shared" si="1"/>
        <v>0</v>
      </c>
      <c r="R22" s="5">
        <f t="shared" si="1"/>
        <v>0</v>
      </c>
      <c r="S22" s="5"/>
      <c r="T22" s="5">
        <f t="shared" si="6"/>
        <v>0</v>
      </c>
      <c r="U22" s="5">
        <f t="shared" si="6"/>
        <v>0</v>
      </c>
      <c r="V22" s="5">
        <f t="shared" si="6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7"/>
        <v>0</v>
      </c>
      <c r="AJ22" s="21">
        <f t="shared" si="2"/>
        <v>0</v>
      </c>
      <c r="AK22" s="21">
        <f t="shared" si="2"/>
        <v>0</v>
      </c>
      <c r="AL22" s="21">
        <f t="shared" si="2"/>
        <v>0</v>
      </c>
      <c r="AM22" s="21">
        <f t="shared" si="2"/>
        <v>0</v>
      </c>
      <c r="AN22" s="53">
        <f t="shared" si="8"/>
        <v>1</v>
      </c>
      <c r="AO22" s="53">
        <f t="shared" si="9"/>
        <v>0</v>
      </c>
      <c r="AP22" s="52">
        <f>IF($AN22,AE22,Y22*AJ22+(1-AJ22)*AE22)</f>
        <v>0</v>
      </c>
      <c r="AQ22" s="52">
        <f>IF($AN22,AF22,Z22*AK22+(1-AK22)*AF22)</f>
        <v>0</v>
      </c>
      <c r="AR22" s="52">
        <f>IF($AN22,AG22,AA22*AL22+(1-AL22)*AG22)</f>
        <v>0</v>
      </c>
      <c r="AS22" s="52">
        <f>IF($AN22,AH22,AB22*AM22+(1-AM22)*AH22)</f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0"/>
        <v>0</v>
      </c>
      <c r="BD22" s="21">
        <f t="shared" si="3"/>
        <v>0</v>
      </c>
      <c r="BE22" s="21">
        <f t="shared" si="3"/>
        <v>0</v>
      </c>
      <c r="BF22" s="21">
        <f t="shared" si="3"/>
        <v>0</v>
      </c>
      <c r="BG22" s="13">
        <f t="shared" si="11"/>
        <v>1</v>
      </c>
      <c r="BH22" s="13">
        <f t="shared" si="12"/>
        <v>0</v>
      </c>
      <c r="BI22" s="13">
        <f t="shared" si="13"/>
        <v>0</v>
      </c>
      <c r="BJ22" s="13">
        <f t="shared" si="14"/>
        <v>0</v>
      </c>
      <c r="BK22" s="13">
        <f t="shared" si="15"/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16"/>
        <v>0</v>
      </c>
      <c r="BZ22" s="21">
        <f t="shared" si="4"/>
        <v>0</v>
      </c>
      <c r="CA22" s="21">
        <f t="shared" si="4"/>
        <v>0</v>
      </c>
      <c r="CB22" s="21">
        <f t="shared" si="4"/>
        <v>0</v>
      </c>
      <c r="CC22" s="21">
        <f t="shared" si="4"/>
        <v>0</v>
      </c>
      <c r="CD22" s="21">
        <f t="shared" si="4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17"/>
        <v>0</v>
      </c>
      <c r="CN22" s="5">
        <f t="shared" si="18"/>
        <v>0</v>
      </c>
      <c r="CO22" s="19">
        <f t="shared" si="19"/>
        <v>0</v>
      </c>
      <c r="CP22" s="65"/>
      <c r="CS22" s="10">
        <f>T22*$CS$3</f>
        <v>0</v>
      </c>
      <c r="CT22" s="18">
        <f>AO22</f>
        <v>0</v>
      </c>
      <c r="CU22" s="20">
        <f t="shared" si="20"/>
        <v>0</v>
      </c>
      <c r="CV22" s="21">
        <f t="shared" si="21"/>
        <v>0</v>
      </c>
      <c r="CW22" s="10">
        <f t="shared" si="22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3"/>
        <v>0</v>
      </c>
      <c r="DC22" s="77">
        <f t="shared" si="5"/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4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25"/>
        <v>0</v>
      </c>
      <c r="DZ22" t="str">
        <v>ATL</v>
      </c>
      <c r="EA22" t="str">
        <v>Atlanta Falcons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0"/>
        <v>1</v>
      </c>
      <c r="O23" s="10"/>
      <c r="P23" s="5">
        <f t="shared" si="1"/>
        <v>0</v>
      </c>
      <c r="Q23" s="5">
        <f t="shared" si="1"/>
        <v>0</v>
      </c>
      <c r="R23" s="5">
        <f t="shared" si="1"/>
        <v>0</v>
      </c>
      <c r="S23" s="5"/>
      <c r="T23" s="5">
        <f t="shared" si="6"/>
        <v>0</v>
      </c>
      <c r="U23" s="5">
        <f t="shared" si="6"/>
        <v>0</v>
      </c>
      <c r="V23" s="5">
        <f t="shared" si="6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7"/>
        <v>0</v>
      </c>
      <c r="AJ23" s="21">
        <f t="shared" si="2"/>
        <v>0</v>
      </c>
      <c r="AK23" s="21">
        <f t="shared" si="2"/>
        <v>0</v>
      </c>
      <c r="AL23" s="21">
        <f t="shared" si="2"/>
        <v>0</v>
      </c>
      <c r="AM23" s="21">
        <f t="shared" si="2"/>
        <v>0</v>
      </c>
      <c r="AN23" s="53">
        <f t="shared" si="8"/>
        <v>1</v>
      </c>
      <c r="AO23" s="53">
        <f t="shared" si="9"/>
        <v>0</v>
      </c>
      <c r="AP23" s="52">
        <f>IF($AN23,AE23,Y23*AJ23+(1-AJ23)*AE23)</f>
        <v>0</v>
      </c>
      <c r="AQ23" s="52">
        <f>IF($AN23,AF23,Z23*AK23+(1-AK23)*AF23)</f>
        <v>0</v>
      </c>
      <c r="AR23" s="52">
        <f>IF($AN23,AG23,AA23*AL23+(1-AL23)*AG23)</f>
        <v>0</v>
      </c>
      <c r="AS23" s="52">
        <f>IF($AN23,AH23,AB23*AM23+(1-AM23)*AH23)</f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0"/>
        <v>0</v>
      </c>
      <c r="BD23" s="21">
        <f t="shared" si="3"/>
        <v>0</v>
      </c>
      <c r="BE23" s="21">
        <f t="shared" si="3"/>
        <v>0</v>
      </c>
      <c r="BF23" s="21">
        <f t="shared" si="3"/>
        <v>0</v>
      </c>
      <c r="BG23" s="13">
        <f t="shared" si="11"/>
        <v>1</v>
      </c>
      <c r="BH23" s="13">
        <f t="shared" si="12"/>
        <v>0</v>
      </c>
      <c r="BI23" s="13">
        <f t="shared" si="13"/>
        <v>0</v>
      </c>
      <c r="BJ23" s="13">
        <f t="shared" si="14"/>
        <v>0</v>
      </c>
      <c r="BK23" s="13">
        <f t="shared" si="15"/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16"/>
        <v>0</v>
      </c>
      <c r="BZ23" s="21">
        <f t="shared" si="4"/>
        <v>0</v>
      </c>
      <c r="CA23" s="21">
        <f t="shared" si="4"/>
        <v>0</v>
      </c>
      <c r="CB23" s="21">
        <f t="shared" si="4"/>
        <v>0</v>
      </c>
      <c r="CC23" s="21">
        <f t="shared" si="4"/>
        <v>0</v>
      </c>
      <c r="CD23" s="21">
        <f t="shared" si="4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17"/>
        <v>0</v>
      </c>
      <c r="CN23" s="5">
        <f t="shared" si="18"/>
        <v>0</v>
      </c>
      <c r="CO23" s="19">
        <f t="shared" si="19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20"/>
        <v>0</v>
      </c>
      <c r="CV23" s="21">
        <f t="shared" si="21"/>
        <v>0</v>
      </c>
      <c r="CW23" s="10">
        <f t="shared" si="22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3"/>
        <v>0</v>
      </c>
      <c r="DC23" s="77">
        <f t="shared" si="5"/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4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25"/>
        <v>0</v>
      </c>
      <c r="DZ23" t="str">
        <v>ATL</v>
      </c>
      <c r="EA23" t="str">
        <v>Atlanta Falcons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6.4724919093851134E-4</v>
      </c>
      <c r="G24" s="5">
        <v>7.0175438596491223E-4</v>
      </c>
      <c r="H24" s="5">
        <v>0.33056411025074828</v>
      </c>
      <c r="J24" s="5">
        <v>0.9</v>
      </c>
      <c r="K24" s="5">
        <v>0.9</v>
      </c>
      <c r="L24" s="5">
        <v>0.9</v>
      </c>
      <c r="M24" s="5"/>
      <c r="N24" s="10">
        <f t="shared" si="0"/>
        <v>0</v>
      </c>
      <c r="O24" s="10"/>
      <c r="P24" s="5">
        <f t="shared" si="1"/>
        <v>6.2977320483197183E-4</v>
      </c>
      <c r="Q24" s="5">
        <f t="shared" si="1"/>
        <v>1.6633838049132676E-3</v>
      </c>
      <c r="R24" s="5">
        <f t="shared" si="1"/>
        <v>0.32092576831644715</v>
      </c>
      <c r="S24" s="5"/>
      <c r="T24" s="5">
        <f t="shared" si="6"/>
        <v>6.2374888219435937E-4</v>
      </c>
      <c r="U24" s="5">
        <f t="shared" si="6"/>
        <v>1.3865405748584754E-3</v>
      </c>
      <c r="V24" s="5">
        <f t="shared" si="6"/>
        <v>0.25070743722875083</v>
      </c>
      <c r="X24" s="5" cm="1">
        <f t="array" ref="X24:AB24">_xlfn.XLOOKUP(CR24,passingRates[Player Name],passingRates[[Comp. %]:[Yds per Att]],{0,0,0,0,0})</f>
        <v>1</v>
      </c>
      <c r="Y24" s="13">
        <v>22</v>
      </c>
      <c r="Z24" s="13">
        <v>0</v>
      </c>
      <c r="AA24" s="13">
        <v>0</v>
      </c>
      <c r="AB24" s="13">
        <v>22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7"/>
        <v>0.9</v>
      </c>
      <c r="AJ24" s="21">
        <f t="shared" si="2"/>
        <v>0.9</v>
      </c>
      <c r="AK24" s="21">
        <f t="shared" si="2"/>
        <v>0.9</v>
      </c>
      <c r="AL24" s="21">
        <f t="shared" si="2"/>
        <v>0.9</v>
      </c>
      <c r="AM24" s="21">
        <f t="shared" si="2"/>
        <v>0.9</v>
      </c>
      <c r="AN24" s="53">
        <f t="shared" si="8"/>
        <v>0</v>
      </c>
      <c r="AO24" s="53">
        <f t="shared" si="9"/>
        <v>0.95777777777777784</v>
      </c>
      <c r="AP24" s="52">
        <f>IF($AN24,AE24,Y24*AJ24+(1-AJ24)*AE24)</f>
        <v>21.861538461538462</v>
      </c>
      <c r="AQ24" s="52">
        <f>IF($AN24,AF24,Z24*AK24+(1-AK24)*AF24)</f>
        <v>3.0769230769230764E-2</v>
      </c>
      <c r="AR24" s="52">
        <f>IF($AN24,AG24,AA24*AL24+(1-AL24)*AG24)</f>
        <v>2.2222222222222218E-3</v>
      </c>
      <c r="AS24" s="52">
        <f>IF($AN24,AH24,AB24*AM24+(1-AM24)*AH24)</f>
        <v>20.99111111111111</v>
      </c>
      <c r="AT24" s="56" cm="1">
        <f t="array" ref="AT24:AW24">_xlfn.XLOOKUP(CR24,rushingRates[player_display_name],rushingRates[[Yards per Carry]:[TD per Yard]],{0,0,0,0})</f>
        <v>-3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0"/>
        <v>0.9</v>
      </c>
      <c r="BD24" s="21">
        <f t="shared" si="3"/>
        <v>0.9</v>
      </c>
      <c r="BE24" s="21">
        <f t="shared" si="3"/>
        <v>0.9</v>
      </c>
      <c r="BF24" s="21">
        <f t="shared" si="3"/>
        <v>0.9</v>
      </c>
      <c r="BG24" s="13">
        <f t="shared" si="11"/>
        <v>0</v>
      </c>
      <c r="BH24" s="13">
        <f t="shared" si="12"/>
        <v>-2.1367666232073015</v>
      </c>
      <c r="BI24" s="13">
        <f t="shared" si="13"/>
        <v>6.258148631029985E-3</v>
      </c>
      <c r="BJ24" s="13">
        <f t="shared" si="14"/>
        <v>9.1264667535853952E-4</v>
      </c>
      <c r="BK24" s="13">
        <f t="shared" si="15"/>
        <v>1.1111111111111109E-3</v>
      </c>
      <c r="BL24" s="55" cm="1">
        <f t="array" ref="BL24:BQ24">_xlfn.XLOOKUP(CR24,Receiving[Player Name],Receiving[[Rep Conv %]:[Yards per Target]],{0,0,0,0,0,0})</f>
        <v>0.62597402597402596</v>
      </c>
      <c r="BM24" s="13">
        <v>12.622406639004149</v>
      </c>
      <c r="BN24" s="13">
        <v>3.896103896103896E-2</v>
      </c>
      <c r="BO24" s="13">
        <v>1.2448132780082987E-2</v>
      </c>
      <c r="BP24" s="13">
        <v>4.9309664694280079E-3</v>
      </c>
      <c r="BQ24" s="13">
        <v>7.9012987012987015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16"/>
        <v>0.9</v>
      </c>
      <c r="BZ24" s="21">
        <f t="shared" si="4"/>
        <v>0.9</v>
      </c>
      <c r="CA24" s="21">
        <f t="shared" si="4"/>
        <v>0.9</v>
      </c>
      <c r="CB24" s="21">
        <f t="shared" si="4"/>
        <v>0.9</v>
      </c>
      <c r="CC24" s="21">
        <f t="shared" si="4"/>
        <v>0.9</v>
      </c>
      <c r="CD24" s="21">
        <f t="shared" si="4"/>
        <v>0.9</v>
      </c>
      <c r="CE24" s="56">
        <f>--(SUM(_xlfn.ANCHORARRAY(BL24))=0)</f>
        <v>0</v>
      </c>
      <c r="CF24" s="56">
        <f>IF($CE24=1,BS24,BY24*BL24+(1-BY24)*BS24)</f>
        <v>0.62927245987948865</v>
      </c>
      <c r="CG24" s="13">
        <f>IF($CE24=1,BT24,BZ24*BM24+(1-BZ24)*BT24)</f>
        <v>12.621248012967364</v>
      </c>
      <c r="CH24" s="13">
        <f>IF($CE24=1,BU24,CA24*BN24+(1-CA24)*BU24)</f>
        <v>4.020211240658525E-2</v>
      </c>
      <c r="CI24" s="13">
        <f>IF($CE24=1,BV24,CB24*BO24+(1-CB24)*BV24)</f>
        <v>1.1765117254883677E-2</v>
      </c>
      <c r="CJ24" s="13">
        <f>IF($CE24=1,BW24,CC24*BP24+(1-CC24)*BW24)</f>
        <v>5.0560616267142982E-3</v>
      </c>
      <c r="CK24" s="13">
        <f>IF($CE24=1,BX24,CD24*BQ24+(1-CD24)*BX24)</f>
        <v>7.2629234871639063</v>
      </c>
      <c r="CL24" s="56">
        <f>V24*$CS$3</f>
        <v>137.48500907698545</v>
      </c>
      <c r="CM24" s="10">
        <f t="shared" si="17"/>
        <v>86.515529858428465</v>
      </c>
      <c r="CN24" s="5">
        <f t="shared" si="18"/>
        <v>0.24056207631010509</v>
      </c>
      <c r="CO24" s="19">
        <f t="shared" si="19"/>
        <v>77.254704334033448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Drake London</v>
      </c>
      <c r="CS24" s="10">
        <f>T24*$CS$3</f>
        <v>0.34205654877324321</v>
      </c>
      <c r="CT24" s="18">
        <f>AO24</f>
        <v>0.95777777777777784</v>
      </c>
      <c r="CU24" s="20">
        <f t="shared" si="20"/>
        <v>0.32761416115837294</v>
      </c>
      <c r="CV24" s="21">
        <f t="shared" si="21"/>
        <v>20.99111111111111</v>
      </c>
      <c r="CW24" s="10">
        <f t="shared" si="22"/>
        <v>7.1801470215823446</v>
      </c>
      <c r="CX24" s="10">
        <f>CS24*AC24</f>
        <v>5.0467359655068669E-2</v>
      </c>
      <c r="CY24" s="19">
        <f>AA24*CS24</f>
        <v>0</v>
      </c>
      <c r="CZ24" s="13" t="str">
        <f>""</f>
        <v/>
      </c>
      <c r="DA24" s="10">
        <f>$CS$4*U24</f>
        <v>0.66611040440406866</v>
      </c>
      <c r="DB24" s="5">
        <f t="shared" si="23"/>
        <v>1.3865405748584754E-3</v>
      </c>
      <c r="DC24" s="77">
        <f t="shared" si="5"/>
        <v>-2.1367666232073015</v>
      </c>
      <c r="DD24" s="10">
        <f>DC24*DA24</f>
        <v>-1.4233224795017319</v>
      </c>
      <c r="DE24" s="22">
        <f>AX24*DD24</f>
        <v>-1.098962139063106E-2</v>
      </c>
      <c r="DF24" s="19">
        <f>DA24*BJ24</f>
        <v>6.0792344600110553E-4</v>
      </c>
      <c r="DG24" s="13" t="str">
        <f>""</f>
        <v/>
      </c>
      <c r="DH24" s="20">
        <f>V24*$CS$3</f>
        <v>137.48500907698545</v>
      </c>
      <c r="DI24" s="5">
        <f t="shared" si="24"/>
        <v>0.25070743722875077</v>
      </c>
      <c r="DJ24" s="20">
        <f>CO24</f>
        <v>77.254704334033448</v>
      </c>
      <c r="DK24" s="77">
        <v>7.2629234871639063</v>
      </c>
      <c r="DL24" s="77">
        <f>BO24</f>
        <v>1.2448132780082987E-2</v>
      </c>
      <c r="DM24" s="10">
        <f>DK24*DH24</f>
        <v>998.54310155818052</v>
      </c>
      <c r="DN24" s="19">
        <f>BR24*DM24</f>
        <v>6.0726742251169021</v>
      </c>
      <c r="DO24" s="19">
        <f>DL24*DJ24</f>
        <v>0.96167681743610089</v>
      </c>
      <c r="DP24" s="13" t="str">
        <f>""</f>
        <v/>
      </c>
      <c r="DQ24" s="10">
        <f>CW24*(1/25)+CX24*4-CY24</f>
        <v>0.48907531948356847</v>
      </c>
      <c r="DR24" s="10">
        <f>DN24*6+DM24*0.1+DJ24*1-DO24*2</f>
        <v>211.62170620568071</v>
      </c>
      <c r="DS24" s="10">
        <f>DD24*0.1+DE24*6-DF24*2</f>
        <v>-0.20948582318596176</v>
      </c>
      <c r="DT24" s="33">
        <f t="shared" si="25"/>
        <v>211.90129570197831</v>
      </c>
      <c r="DZ24" t="str">
        <v>ATL</v>
      </c>
      <c r="EA24" t="str">
        <v>Atlanta Falcons</v>
      </c>
      <c r="EB24" t="s">
        <v>350</v>
      </c>
      <c r="EC24" t="str">
        <v>Drake London</v>
      </c>
      <c r="ED24" s="10">
        <v>211.90129570197831</v>
      </c>
      <c r="EE24">
        <v>5.0467359655068669E-2</v>
      </c>
      <c r="EF24">
        <v>7.1801470215823446</v>
      </c>
      <c r="EG24">
        <v>-1.098962139063106E-2</v>
      </c>
      <c r="EH24">
        <v>-1.4233224795017319</v>
      </c>
      <c r="EI24">
        <v>6.0726742251169021</v>
      </c>
      <c r="EJ24">
        <v>998.54310155818052</v>
      </c>
      <c r="EK24">
        <v>0</v>
      </c>
      <c r="EL24">
        <v>0.96228474088210203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3.6101083032490978E-4</v>
      </c>
      <c r="G25" s="5">
        <v>5.6985571161387912E-3</v>
      </c>
      <c r="H25" s="5">
        <v>0.21983880655473481</v>
      </c>
      <c r="J25" s="5">
        <v>0.9</v>
      </c>
      <c r="K25" s="5">
        <v>0.9</v>
      </c>
      <c r="L25" s="5">
        <v>0.9</v>
      </c>
      <c r="M25" s="5"/>
      <c r="N25" s="10">
        <f t="shared" si="0"/>
        <v>0</v>
      </c>
      <c r="O25" s="10"/>
      <c r="P25" s="5">
        <f t="shared" si="1"/>
        <v>3.4729082081272431E-4</v>
      </c>
      <c r="Q25" s="5">
        <f t="shared" si="1"/>
        <v>5.7138840812289643E-3</v>
      </c>
      <c r="R25" s="5">
        <f t="shared" si="1"/>
        <v>0.21363442202021629</v>
      </c>
      <c r="S25" s="5"/>
      <c r="T25" s="5">
        <f t="shared" si="6"/>
        <v>3.4396868526042604E-4</v>
      </c>
      <c r="U25" s="5">
        <f t="shared" si="6"/>
        <v>4.7629008381953062E-3</v>
      </c>
      <c r="V25" s="5">
        <f t="shared" si="6"/>
        <v>0.16689136160522189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7"/>
        <v>0.9</v>
      </c>
      <c r="AJ25" s="21">
        <f t="shared" si="2"/>
        <v>0.9</v>
      </c>
      <c r="AK25" s="21">
        <f t="shared" si="2"/>
        <v>0.9</v>
      </c>
      <c r="AL25" s="21">
        <f t="shared" si="2"/>
        <v>0.9</v>
      </c>
      <c r="AM25" s="21">
        <f t="shared" si="2"/>
        <v>0.9</v>
      </c>
      <c r="AN25" s="53">
        <f t="shared" si="8"/>
        <v>1</v>
      </c>
      <c r="AO25" s="53">
        <f t="shared" si="9"/>
        <v>0.4</v>
      </c>
      <c r="AP25" s="52">
        <f>IF($AN25,AE25,Y25*AJ25+(1-AJ25)*AE25)</f>
        <v>14.75</v>
      </c>
      <c r="AQ25" s="52">
        <f>IF($AN25,AF25,Z25*AK25+(1-AK25)*AF25)</f>
        <v>0.5</v>
      </c>
      <c r="AR25" s="52">
        <f>IF($AN25,AG25,AA25*AL25+(1-AL25)*AG25)</f>
        <v>0.1</v>
      </c>
      <c r="AS25" s="52">
        <f>IF($AN25,AH25,AB25*AM25+(1-AM25)*AH25)</f>
        <v>5.9</v>
      </c>
      <c r="AT25" s="56" cm="1">
        <f t="array" ref="AT25:AW25">_xlfn.XLOOKUP(CR25,rushingRates[player_display_name],rushingRates[[Yards per Carry]:[TD per Yard]],{0,0,0,0})</f>
        <v>4.5384615384615383</v>
      </c>
      <c r="AU25" s="13">
        <v>7.6923076923076927E-2</v>
      </c>
      <c r="AV25" s="13">
        <v>0</v>
      </c>
      <c r="AW25" s="13">
        <v>1.6949152542372881E-2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0"/>
        <v>0.9</v>
      </c>
      <c r="BD25" s="21">
        <f t="shared" si="3"/>
        <v>0.9</v>
      </c>
      <c r="BE25" s="21">
        <f t="shared" si="3"/>
        <v>0.9</v>
      </c>
      <c r="BF25" s="21">
        <f t="shared" si="3"/>
        <v>0.9</v>
      </c>
      <c r="BG25" s="13">
        <f t="shared" si="11"/>
        <v>0</v>
      </c>
      <c r="BH25" s="13">
        <f t="shared" si="12"/>
        <v>4.6607073386383728</v>
      </c>
      <c r="BI25" s="13">
        <f t="shared" si="13"/>
        <v>7.3598585322723259E-2</v>
      </c>
      <c r="BJ25" s="13">
        <f t="shared" si="14"/>
        <v>4.5977011494252861E-4</v>
      </c>
      <c r="BK25" s="13">
        <f t="shared" si="15"/>
        <v>1.6012417655254508E-2</v>
      </c>
      <c r="BL25" s="55" cm="1">
        <f t="array" ref="BL25:BQ25">_xlfn.XLOOKUP(CR25,Receiving[Player Name],Receiving[[Rep Conv %]:[Yards per Target]],{0,0,0,0,0,0})</f>
        <v>0.59442060085836912</v>
      </c>
      <c r="BM25" s="13">
        <v>12.942238267148014</v>
      </c>
      <c r="BN25" s="13">
        <v>3.4334763948497854E-2</v>
      </c>
      <c r="BO25" s="13">
        <v>0</v>
      </c>
      <c r="BP25" s="13">
        <v>4.4630404463040447E-3</v>
      </c>
      <c r="BQ25" s="13">
        <v>7.6931330472103001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16"/>
        <v>0.9</v>
      </c>
      <c r="BZ25" s="21">
        <f t="shared" si="4"/>
        <v>0.9</v>
      </c>
      <c r="CA25" s="21">
        <f t="shared" si="4"/>
        <v>0.9</v>
      </c>
      <c r="CB25" s="21">
        <f t="shared" si="4"/>
        <v>0.9</v>
      </c>
      <c r="CC25" s="21">
        <f t="shared" si="4"/>
        <v>0.9</v>
      </c>
      <c r="CD25" s="21">
        <f t="shared" si="4"/>
        <v>0.9</v>
      </c>
      <c r="CE25" s="56">
        <f>--(SUM(_xlfn.ANCHORARRAY(BL25))=0)</f>
        <v>0</v>
      </c>
      <c r="CF25" s="56">
        <f>IF($CE25=1,BS25,BY25*BL25+(1-BY25)*BS25)</f>
        <v>0.59932715219723309</v>
      </c>
      <c r="CG25" s="13">
        <f>IF($CE25=1,BT25,BZ25*BM25+(1-BZ25)*BT25)</f>
        <v>12.942774674351341</v>
      </c>
      <c r="CH25" s="13">
        <f>IF($CE25=1,BU25,CA25*BN25+(1-CA25)*BU25)</f>
        <v>3.6086807234539164E-2</v>
      </c>
      <c r="CI25" s="13">
        <f>IF($CE25=1,BV25,CB25*BO25+(1-CB25)*BV25)</f>
        <v>5.0292397660818696E-4</v>
      </c>
      <c r="CJ25" s="13">
        <f>IF($CE25=1,BW25,CC25*BP25+(1-CC25)*BW25)</f>
        <v>4.6391280477143622E-3</v>
      </c>
      <c r="CK25" s="13">
        <f>IF($CE25=1,BX25,CD25*BQ25+(1-CD25)*BX25)</f>
        <v>7.0792232512612001</v>
      </c>
      <c r="CL25" s="56">
        <f>V25*$CS$3</f>
        <v>91.521259276520084</v>
      </c>
      <c r="CM25" s="10">
        <f t="shared" si="17"/>
        <v>54.851175687701385</v>
      </c>
      <c r="CN25" s="5">
        <f t="shared" si="18"/>
        <v>0.15251727329273607</v>
      </c>
      <c r="CO25" s="19">
        <f t="shared" si="19"/>
        <v>48.979777007222125</v>
      </c>
      <c r="CP25" s="65"/>
      <c r="CR25" t="str">
        <v>Darnell Mooney</v>
      </c>
      <c r="CS25" s="10">
        <f>T25*$CS$3</f>
        <v>0.1886283803064028</v>
      </c>
      <c r="CT25" s="18">
        <f>AO25</f>
        <v>0.4</v>
      </c>
      <c r="CU25" s="20">
        <f t="shared" si="20"/>
        <v>7.5451352122561127E-2</v>
      </c>
      <c r="CV25" s="21">
        <f t="shared" si="21"/>
        <v>5.9</v>
      </c>
      <c r="CW25" s="10">
        <f t="shared" si="22"/>
        <v>1.1129074438077766</v>
      </c>
      <c r="CX25" s="10">
        <f>CS25*AC25</f>
        <v>2.7830416766518446E-2</v>
      </c>
      <c r="CY25" s="19">
        <f>AA25*CS25</f>
        <v>0</v>
      </c>
      <c r="CZ25" s="13" t="str">
        <f>""</f>
        <v/>
      </c>
      <c r="DA25" s="10">
        <f>$CS$4*U25</f>
        <v>2.288153596796533</v>
      </c>
      <c r="DB25" s="5">
        <f t="shared" si="23"/>
        <v>4.7629008381953062E-3</v>
      </c>
      <c r="DC25" s="77">
        <f t="shared" si="5"/>
        <v>4.6607073386383728</v>
      </c>
      <c r="DD25" s="10">
        <f>DC25*DA25</f>
        <v>10.66441426052139</v>
      </c>
      <c r="DE25" s="22">
        <f>AX25*DD25</f>
        <v>8.2341055357324722E-2</v>
      </c>
      <c r="DF25" s="19">
        <f>DA25*BJ25</f>
        <v>1.0520246422053023E-3</v>
      </c>
      <c r="DG25" s="13" t="str">
        <f>""</f>
        <v/>
      </c>
      <c r="DH25" s="20">
        <f>V25*$CS$3</f>
        <v>91.521259276520084</v>
      </c>
      <c r="DI25" s="5">
        <f t="shared" si="24"/>
        <v>0.16689136160522183</v>
      </c>
      <c r="DJ25" s="20">
        <f>CO25</f>
        <v>48.979777007222125</v>
      </c>
      <c r="DK25" s="77">
        <v>7.0792232512612001</v>
      </c>
      <c r="DL25" s="77">
        <f>BO25</f>
        <v>0</v>
      </c>
      <c r="DM25" s="10">
        <f>DK25*DH25</f>
        <v>647.89942665504577</v>
      </c>
      <c r="DN25" s="19">
        <f>BR25*DM25</f>
        <v>3.9402226529596343</v>
      </c>
      <c r="DO25" s="19">
        <f>DL25*DJ25</f>
        <v>0</v>
      </c>
      <c r="DP25" s="13" t="str">
        <f>""</f>
        <v/>
      </c>
      <c r="DQ25" s="10">
        <f>CW25*(1/25)+CX25*4-CY25</f>
        <v>0.15583796481838486</v>
      </c>
      <c r="DR25" s="10">
        <f>DN25*6+DM25*0.1+DJ25*1-DO25*2</f>
        <v>137.41105559048452</v>
      </c>
      <c r="DS25" s="10">
        <f>DD25*0.1+DE25*6-DF25*2</f>
        <v>1.5583837089116768</v>
      </c>
      <c r="DT25" s="33">
        <f t="shared" si="25"/>
        <v>139.12527726421456</v>
      </c>
      <c r="DZ25" t="str">
        <v>ATL</v>
      </c>
      <c r="EA25" t="str">
        <v>Atlanta Falcons</v>
      </c>
      <c r="EB25" t="s">
        <v>350</v>
      </c>
      <c r="EC25" t="str">
        <v>Darnell Mooney</v>
      </c>
      <c r="ED25" s="10">
        <v>139.12527726421456</v>
      </c>
      <c r="EE25">
        <v>2.7830416766518446E-2</v>
      </c>
      <c r="EF25">
        <v>1.1129074438077766</v>
      </c>
      <c r="EG25">
        <v>8.2341055357324722E-2</v>
      </c>
      <c r="EH25">
        <v>10.66441426052139</v>
      </c>
      <c r="EI25">
        <v>3.9402226529596343</v>
      </c>
      <c r="EJ25">
        <v>647.89942665504577</v>
      </c>
      <c r="EK25">
        <v>0</v>
      </c>
      <c r="EL25">
        <v>1.0520246422053023E-3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6.3157894736842104E-3</v>
      </c>
      <c r="H26" s="5">
        <v>0.12818383590999541</v>
      </c>
      <c r="J26" s="5">
        <v>0.9</v>
      </c>
      <c r="K26" s="5">
        <v>0.9</v>
      </c>
      <c r="L26" s="5">
        <v>0.9</v>
      </c>
      <c r="M26" s="5"/>
      <c r="N26" s="10">
        <f t="shared" si="0"/>
        <v>0</v>
      </c>
      <c r="O26" s="10"/>
      <c r="P26" s="5">
        <f t="shared" si="1"/>
        <v>2.2381073520305513E-5</v>
      </c>
      <c r="Q26" s="5">
        <f t="shared" si="1"/>
        <v>6.1577376578096435E-3</v>
      </c>
      <c r="R26" s="5">
        <f t="shared" si="1"/>
        <v>0.12587799086514573</v>
      </c>
      <c r="S26" s="5"/>
      <c r="T26" s="5">
        <f t="shared" si="6"/>
        <v>2.2166979292688415E-5</v>
      </c>
      <c r="U26" s="5">
        <f t="shared" si="6"/>
        <v>5.1328821927133358E-3</v>
      </c>
      <c r="V26" s="5">
        <f t="shared" si="6"/>
        <v>9.8335975508786991E-2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7"/>
        <v>0.9</v>
      </c>
      <c r="AJ26" s="21">
        <f t="shared" si="2"/>
        <v>0.9</v>
      </c>
      <c r="AK26" s="21">
        <f t="shared" si="2"/>
        <v>0.9</v>
      </c>
      <c r="AL26" s="21">
        <f t="shared" si="2"/>
        <v>0.9</v>
      </c>
      <c r="AM26" s="21">
        <f t="shared" si="2"/>
        <v>0.9</v>
      </c>
      <c r="AN26" s="53">
        <f t="shared" si="8"/>
        <v>1</v>
      </c>
      <c r="AO26" s="53">
        <f t="shared" si="9"/>
        <v>0.45833333333333337</v>
      </c>
      <c r="AP26" s="52">
        <f>IF($AN26,AE26,Y26*AJ26+(1-AJ26)*AE26)</f>
        <v>23</v>
      </c>
      <c r="AQ26" s="52">
        <f>IF($AN26,AF26,Z26*AK26+(1-AK26)*AF26)</f>
        <v>9.0909090909090912E-2</v>
      </c>
      <c r="AR26" s="52">
        <f>IF($AN26,AG26,AA26*AL26+(1-AL26)*AG26)</f>
        <v>0</v>
      </c>
      <c r="AS26" s="52">
        <f>IF($AN26,AH26,AB26*AM26+(1-AM26)*AH26)</f>
        <v>10.541666666666668</v>
      </c>
      <c r="AT26" s="56" cm="1">
        <f t="array" ref="AT26:AW26">_xlfn.XLOOKUP(CR26,rushingRates[player_display_name],rushingRates[[Yards per Carry]:[TD per Yard]],{0,0,0,0})</f>
        <v>11.608695652173912</v>
      </c>
      <c r="AU26" s="13">
        <v>4.3478260869565216E-2</v>
      </c>
      <c r="AV26" s="13">
        <v>0</v>
      </c>
      <c r="AW26" s="13">
        <v>3.7453183520599251E-3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0"/>
        <v>0.9</v>
      </c>
      <c r="BD26" s="21">
        <f t="shared" si="3"/>
        <v>0.9</v>
      </c>
      <c r="BE26" s="21">
        <f t="shared" si="3"/>
        <v>0.9</v>
      </c>
      <c r="BF26" s="21">
        <f t="shared" si="3"/>
        <v>0.9</v>
      </c>
      <c r="BG26" s="13">
        <f t="shared" si="11"/>
        <v>0</v>
      </c>
      <c r="BH26" s="13">
        <f t="shared" si="12"/>
        <v>11.04754199604743</v>
      </c>
      <c r="BI26" s="13">
        <f t="shared" si="13"/>
        <v>4.2539525691699609E-2</v>
      </c>
      <c r="BJ26" s="13">
        <f t="shared" si="14"/>
        <v>2.8409090909090902E-4</v>
      </c>
      <c r="BK26" s="13">
        <f t="shared" si="15"/>
        <v>3.9392374879576751E-3</v>
      </c>
      <c r="BL26" s="55" cm="1">
        <f t="array" ref="BL26:BQ26">_xlfn.XLOOKUP(CR26,Receiving[Player Name],Receiving[[Rep Conv %]:[Yards per Target]],{0,0,0,0,0,0})</f>
        <v>0.6863636363636364</v>
      </c>
      <c r="BM26" s="13">
        <v>9.6953642384105958</v>
      </c>
      <c r="BN26" s="13">
        <v>9.0909090909090905E-3</v>
      </c>
      <c r="BO26" s="13">
        <v>6.6225165562913907E-3</v>
      </c>
      <c r="BP26" s="13">
        <v>1.366120218579235E-3</v>
      </c>
      <c r="BQ26" s="13">
        <v>6.6545454545454543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16"/>
        <v>0.9</v>
      </c>
      <c r="BZ26" s="21">
        <f t="shared" si="4"/>
        <v>0.9</v>
      </c>
      <c r="CA26" s="21">
        <f t="shared" si="4"/>
        <v>0.9</v>
      </c>
      <c r="CB26" s="21">
        <f t="shared" si="4"/>
        <v>0.9</v>
      </c>
      <c r="CC26" s="21">
        <f t="shared" si="4"/>
        <v>0.9</v>
      </c>
      <c r="CD26" s="21">
        <f t="shared" si="4"/>
        <v>0.9</v>
      </c>
      <c r="CE26" s="56">
        <f>--(SUM(_xlfn.ANCHORARRAY(BL26))=0)</f>
        <v>0</v>
      </c>
      <c r="CF26" s="56">
        <f>IF($CE26=1,BS26,BY26*BL26+(1-BY26)*BS26)</f>
        <v>0.68028940557860584</v>
      </c>
      <c r="CG26" s="13">
        <f>IF($CE26=1,BT26,BZ26*BM26+(1-BZ26)*BT26)</f>
        <v>9.969110588133999</v>
      </c>
      <c r="CH26" s="13">
        <f>IF($CE26=1,BU26,CA26*BN26+(1-CA26)*BU26)</f>
        <v>1.2790946062523106E-2</v>
      </c>
      <c r="CI26" s="13">
        <f>IF($CE26=1,BV26,CB26*BO26+(1-CB26)*BV26)</f>
        <v>6.4297484687373691E-3</v>
      </c>
      <c r="CJ26" s="13">
        <f>IF($CE26=1,BW26,CC26*BP26+(1-CC26)*BW26)</f>
        <v>1.8220749694109546E-3</v>
      </c>
      <c r="CK26" s="13">
        <f>IF($CE26=1,BX26,CD26*BQ26+(1-CD26)*BX26)</f>
        <v>6.1489320069601758</v>
      </c>
      <c r="CL26" s="56">
        <f>V26*$CS$3</f>
        <v>53.926292075189266</v>
      </c>
      <c r="CM26" s="10">
        <f t="shared" si="17"/>
        <v>36.68548518088879</v>
      </c>
      <c r="CN26" s="5">
        <f t="shared" si="18"/>
        <v>0.10200638544316147</v>
      </c>
      <c r="CO26" s="19">
        <f t="shared" si="19"/>
        <v>32.758584679973779</v>
      </c>
      <c r="CP26" s="65"/>
      <c r="CR26" t="str">
        <v>Ray-Ray McCloud</v>
      </c>
      <c r="CS26" s="10">
        <f>T26*$CS$3</f>
        <v>1.2156110656118648E-2</v>
      </c>
      <c r="CT26" s="18">
        <f>AO26</f>
        <v>0.45833333333333337</v>
      </c>
      <c r="CU26" s="20">
        <f t="shared" si="20"/>
        <v>5.5715507173877141E-3</v>
      </c>
      <c r="CV26" s="21">
        <f t="shared" si="21"/>
        <v>10.541666666666668</v>
      </c>
      <c r="CW26" s="10">
        <f t="shared" si="22"/>
        <v>0.12814566649991743</v>
      </c>
      <c r="CX26" s="10">
        <f>CS26*AC26</f>
        <v>1.7935245230338989E-3</v>
      </c>
      <c r="CY26" s="19">
        <f>AA26*CS26</f>
        <v>0</v>
      </c>
      <c r="CZ26" s="13" t="str">
        <f>""</f>
        <v/>
      </c>
      <c r="DA26" s="10">
        <f>$CS$4*U26</f>
        <v>2.4658969922288123</v>
      </c>
      <c r="DB26" s="5">
        <f t="shared" si="23"/>
        <v>5.1328821927133358E-3</v>
      </c>
      <c r="DC26" s="77">
        <f t="shared" si="5"/>
        <v>11.04754199604743</v>
      </c>
      <c r="DD26" s="10">
        <f>DC26*DA26</f>
        <v>27.242100579574849</v>
      </c>
      <c r="DE26" s="22">
        <f>AX26*DD26</f>
        <v>0.21033910133972158</v>
      </c>
      <c r="DF26" s="19">
        <f>DA26*BJ26</f>
        <v>7.0053891824682147E-4</v>
      </c>
      <c r="DG26" s="13" t="str">
        <f>""</f>
        <v/>
      </c>
      <c r="DH26" s="20">
        <f>V26*$CS$3</f>
        <v>53.926292075189266</v>
      </c>
      <c r="DI26" s="5">
        <f t="shared" si="24"/>
        <v>9.8335975508786963E-2</v>
      </c>
      <c r="DJ26" s="20">
        <f>CO26</f>
        <v>32.758584679973779</v>
      </c>
      <c r="DK26" s="77">
        <v>6.1489320069601758</v>
      </c>
      <c r="DL26" s="77">
        <f>BO26</f>
        <v>6.6225165562913907E-3</v>
      </c>
      <c r="DM26" s="10">
        <f>DK26*DH26</f>
        <v>331.58910335781417</v>
      </c>
      <c r="DN26" s="19">
        <f>BR26*DM26</f>
        <v>2.0165705397678293</v>
      </c>
      <c r="DO26" s="19">
        <f>DL26*DJ26</f>
        <v>0.21694426940379985</v>
      </c>
      <c r="DP26" s="13" t="str">
        <f>""</f>
        <v/>
      </c>
      <c r="DQ26" s="10">
        <f>CW26*(1/25)+CX26*4-CY26</f>
        <v>1.2299924752132292E-2</v>
      </c>
      <c r="DR26" s="10">
        <f>DN26*6+DM26*0.1+DJ26*1-DO26*2</f>
        <v>77.583029715554574</v>
      </c>
      <c r="DS26" s="10">
        <f>DD26*0.1+DE26*6-DF26*2</f>
        <v>3.9848435881593214</v>
      </c>
      <c r="DT26" s="33">
        <f t="shared" si="25"/>
        <v>81.580173228466023</v>
      </c>
      <c r="DZ26" t="str">
        <v>ATL</v>
      </c>
      <c r="EA26" t="str">
        <v>Atlanta Falcons</v>
      </c>
      <c r="EB26" t="s">
        <v>350</v>
      </c>
      <c r="EC26" t="str">
        <v>Ray-Ray McCloud</v>
      </c>
      <c r="ED26" s="10">
        <v>81.580173228466023</v>
      </c>
      <c r="EE26">
        <v>1.7935245230338989E-3</v>
      </c>
      <c r="EF26">
        <v>0.12814566649991743</v>
      </c>
      <c r="EG26">
        <v>0.21033910133972158</v>
      </c>
      <c r="EH26">
        <v>27.242100579574849</v>
      </c>
      <c r="EI26">
        <v>2.0165705397678293</v>
      </c>
      <c r="EJ26">
        <v>331.58910335781417</v>
      </c>
      <c r="EK26">
        <v>0</v>
      </c>
      <c r="EL26">
        <v>0.21764480832204666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0.9</v>
      </c>
      <c r="K27" s="5">
        <v>0.9</v>
      </c>
      <c r="L27" s="5">
        <v>0.9</v>
      </c>
      <c r="M27" s="5"/>
      <c r="N27" s="10">
        <f t="shared" si="0"/>
        <v>1</v>
      </c>
      <c r="O27" s="10"/>
      <c r="P27" s="5">
        <f t="shared" si="1"/>
        <v>1.8650894600254599E-4</v>
      </c>
      <c r="Q27" s="5">
        <f t="shared" si="1"/>
        <v>4.0626475486120429E-3</v>
      </c>
      <c r="R27" s="5">
        <f t="shared" si="1"/>
        <v>6.0151386959160655E-2</v>
      </c>
      <c r="S27" s="5"/>
      <c r="T27" s="5">
        <f t="shared" si="6"/>
        <v>1.8472482743907016E-4</v>
      </c>
      <c r="U27" s="5">
        <f t="shared" si="6"/>
        <v>3.3864858193648436E-3</v>
      </c>
      <c r="V27" s="5">
        <f t="shared" si="6"/>
        <v>4.6990306043035238E-2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7"/>
        <v>0.9</v>
      </c>
      <c r="AJ27" s="21">
        <f t="shared" si="2"/>
        <v>0.9</v>
      </c>
      <c r="AK27" s="21">
        <f t="shared" si="2"/>
        <v>0.9</v>
      </c>
      <c r="AL27" s="21">
        <f t="shared" si="2"/>
        <v>0.9</v>
      </c>
      <c r="AM27" s="21">
        <f t="shared" si="2"/>
        <v>0.9</v>
      </c>
      <c r="AN27" s="53">
        <f t="shared" si="8"/>
        <v>1</v>
      </c>
      <c r="AO27" s="53">
        <f t="shared" si="9"/>
        <v>0.58823529411764708</v>
      </c>
      <c r="AP27" s="52">
        <f>IF($AN27,AE27,Y27*AJ27+(1-AJ27)*AE27)</f>
        <v>12.3</v>
      </c>
      <c r="AQ27" s="52">
        <f>IF($AN27,AF27,Z27*AK27+(1-AK27)*AF27)</f>
        <v>0.2</v>
      </c>
      <c r="AR27" s="52">
        <f>IF($AN27,AG27,AA27*AL27+(1-AL27)*AG27)</f>
        <v>0.11764705882352942</v>
      </c>
      <c r="AS27" s="52">
        <f>IF($AN27,AH27,AB27*AM27+(1-AM27)*AH27)</f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0"/>
        <v>0.9</v>
      </c>
      <c r="BD27" s="21">
        <f t="shared" si="3"/>
        <v>0.9</v>
      </c>
      <c r="BE27" s="21">
        <f t="shared" si="3"/>
        <v>0.9</v>
      </c>
      <c r="BF27" s="21">
        <f t="shared" si="3"/>
        <v>0.9</v>
      </c>
      <c r="BG27" s="13">
        <f t="shared" si="11"/>
        <v>1</v>
      </c>
      <c r="BH27" s="13">
        <f t="shared" si="12"/>
        <v>5.8245033112582787</v>
      </c>
      <c r="BI27" s="13">
        <f t="shared" si="13"/>
        <v>3.3112582781456956E-2</v>
      </c>
      <c r="BJ27" s="13">
        <f t="shared" si="14"/>
        <v>6.6225165562913916E-3</v>
      </c>
      <c r="BK27" s="13">
        <f t="shared" si="15"/>
        <v>5.6850483229107449E-3</v>
      </c>
      <c r="BL27" s="55" cm="1">
        <f t="array" ref="BL27:BQ27">_xlfn.XLOOKUP(CR27,Receiving[Player Name],Receiving[[Rep Conv %]:[Yards per Target]],{0,0,0,0,0,0})</f>
        <v>0.58585858585858586</v>
      </c>
      <c r="BM27" s="13">
        <v>15.551724137931034</v>
      </c>
      <c r="BN27" s="13">
        <v>2.0202020202020204E-2</v>
      </c>
      <c r="BO27" s="13">
        <v>0</v>
      </c>
      <c r="BP27" s="13">
        <v>2.2172949002217295E-3</v>
      </c>
      <c r="BQ27" s="13">
        <v>9.1111111111111107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16"/>
        <v>0.9</v>
      </c>
      <c r="BZ27" s="21">
        <f t="shared" si="4"/>
        <v>0.9</v>
      </c>
      <c r="CA27" s="21">
        <f t="shared" si="4"/>
        <v>0.9</v>
      </c>
      <c r="CB27" s="21">
        <f t="shared" si="4"/>
        <v>0.9</v>
      </c>
      <c r="CC27" s="21">
        <f t="shared" si="4"/>
        <v>0.9</v>
      </c>
      <c r="CD27" s="21">
        <f t="shared" si="4"/>
        <v>0.9</v>
      </c>
      <c r="CE27" s="56">
        <f>--(SUM(_xlfn.ANCHORARRAY(BL27))=0)</f>
        <v>0</v>
      </c>
      <c r="CF27" s="56">
        <f>IF($CE27=1,BS27,BY27*BL27+(1-BY27)*BS27)</f>
        <v>0.58837835412366513</v>
      </c>
      <c r="CG27" s="13">
        <f>IF($CE27=1,BT27,BZ27*BM27+(1-BZ27)*BT27)</f>
        <v>15.21936270959835</v>
      </c>
      <c r="CH27" s="13">
        <f>IF($CE27=1,BU27,CA27*BN27+(1-CA27)*BU27)</f>
        <v>2.2624068922193305E-2</v>
      </c>
      <c r="CI27" s="13">
        <f>IF($CE27=1,BV27,CB27*BO27+(1-CB27)*BV27)</f>
        <v>6.7851373182552493E-4</v>
      </c>
      <c r="CJ27" s="13">
        <f>IF($CE27=1,BW27,CC27*BP27+(1-CC27)*BW27)</f>
        <v>2.5900800220475719E-3</v>
      </c>
      <c r="CK27" s="13">
        <f>IF($CE27=1,BX27,CD27*BQ27+(1-CD27)*BX27)</f>
        <v>8.3636510500807741</v>
      </c>
      <c r="CL27" s="56">
        <f>V27*$CS$3</f>
        <v>25.768931006870606</v>
      </c>
      <c r="CM27" s="10">
        <f t="shared" si="17"/>
        <v>15.161881213348808</v>
      </c>
      <c r="CN27" s="5">
        <f t="shared" si="18"/>
        <v>4.2158600096639555E-2</v>
      </c>
      <c r="CO27" s="19">
        <f t="shared" si="19"/>
        <v>13.538917835927535</v>
      </c>
      <c r="CP27" s="65"/>
      <c r="CR27" t="str">
        <v>KhaDarel Hodge</v>
      </c>
      <c r="CS27" s="10">
        <f>T27*$CS$3</f>
        <v>0.10130092213432208</v>
      </c>
      <c r="CT27" s="18">
        <f>AO27</f>
        <v>0.58823529411764708</v>
      </c>
      <c r="CU27" s="20">
        <f t="shared" si="20"/>
        <v>5.9588777726071816E-2</v>
      </c>
      <c r="CV27" s="21">
        <f t="shared" si="21"/>
        <v>7.2352941176470598</v>
      </c>
      <c r="CW27" s="10">
        <f t="shared" si="22"/>
        <v>0.7329419660306834</v>
      </c>
      <c r="CX27" s="10">
        <f>CS27*AC27</f>
        <v>1.494603769194916E-2</v>
      </c>
      <c r="CY27" s="19">
        <f>AA27*CS27</f>
        <v>0</v>
      </c>
      <c r="CZ27" s="13" t="str">
        <f>""</f>
        <v/>
      </c>
      <c r="DA27" s="10">
        <f>$CS$4*U27</f>
        <v>1.6269076286325104</v>
      </c>
      <c r="DB27" s="5">
        <f t="shared" si="23"/>
        <v>3.3864858193648436E-3</v>
      </c>
      <c r="DC27" s="77">
        <f t="shared" si="5"/>
        <v>5.8245033112582787</v>
      </c>
      <c r="DD27" s="10">
        <f>DC27*DA27</f>
        <v>9.475928870081411</v>
      </c>
      <c r="DE27" s="22">
        <f>AX27*DD27</f>
        <v>7.3164635637034764E-2</v>
      </c>
      <c r="DF27" s="19">
        <f>DA27*BJ27</f>
        <v>1.0774222706175568E-2</v>
      </c>
      <c r="DG27" s="13" t="str">
        <f>""</f>
        <v/>
      </c>
      <c r="DH27" s="20">
        <f>V27*$CS$3</f>
        <v>25.768931006870606</v>
      </c>
      <c r="DI27" s="5">
        <f t="shared" si="24"/>
        <v>4.6990306043035231E-2</v>
      </c>
      <c r="DJ27" s="20">
        <f>CO27</f>
        <v>13.538917835927535</v>
      </c>
      <c r="DK27" s="77">
        <v>8.3636510500807741</v>
      </c>
      <c r="DL27" s="77">
        <f>BO27</f>
        <v>0</v>
      </c>
      <c r="DM27" s="10">
        <f>DK27*DH27</f>
        <v>215.52234687507237</v>
      </c>
      <c r="DN27" s="19">
        <f>BR27*DM27</f>
        <v>1.3107065671603348</v>
      </c>
      <c r="DO27" s="19">
        <f>DL27*DJ27</f>
        <v>0</v>
      </c>
      <c r="DP27" s="13" t="str">
        <f>""</f>
        <v/>
      </c>
      <c r="DQ27" s="10">
        <f>CW27*(1/25)+CX27*4-CY27</f>
        <v>8.9101829409023975E-2</v>
      </c>
      <c r="DR27" s="10">
        <f>DN27*6+DM27*0.1+DJ27*1-DO27*2</f>
        <v>42.955391926396786</v>
      </c>
      <c r="DS27" s="10">
        <f>DD27*0.1+DE27*6-DF27*2</f>
        <v>1.3650322554179986</v>
      </c>
      <c r="DT27" s="33">
        <f t="shared" si="25"/>
        <v>44.409526011223811</v>
      </c>
      <c r="DZ27" t="str">
        <v>ATL</v>
      </c>
      <c r="EA27" t="str">
        <v>Atlanta Falcons</v>
      </c>
      <c r="EB27" t="s">
        <v>350</v>
      </c>
      <c r="EC27" t="str">
        <v>KhaDarel Hodge</v>
      </c>
      <c r="ED27" s="10">
        <v>44.409526011223811</v>
      </c>
      <c r="EE27">
        <v>1.494603769194916E-2</v>
      </c>
      <c r="EF27">
        <v>0.7329419660306834</v>
      </c>
      <c r="EG27">
        <v>7.3164635637034764E-2</v>
      </c>
      <c r="EH27">
        <v>9.475928870081411</v>
      </c>
      <c r="EI27">
        <v>1.3107065671603348</v>
      </c>
      <c r="EJ27">
        <v>215.52234687507237</v>
      </c>
      <c r="EK27">
        <v>0</v>
      </c>
      <c r="EL27">
        <v>1.0774222706175568E-2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0"/>
        <v>1</v>
      </c>
      <c r="O28" s="10"/>
      <c r="P28" s="5">
        <f t="shared" si="1"/>
        <v>5.4213143752889276E-5</v>
      </c>
      <c r="Q28" s="5">
        <f t="shared" si="1"/>
        <v>1.4432250986150044E-3</v>
      </c>
      <c r="R28" s="5">
        <f t="shared" si="1"/>
        <v>1.8668259652175525E-2</v>
      </c>
      <c r="S28" s="5"/>
      <c r="T28" s="5">
        <f t="shared" si="6"/>
        <v>5.369454838131609E-5</v>
      </c>
      <c r="U28" s="5">
        <f t="shared" si="6"/>
        <v>1.2030237110479559E-3</v>
      </c>
      <c r="V28" s="5">
        <f t="shared" si="6"/>
        <v>1.4583657646035019E-2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7"/>
        <v>0</v>
      </c>
      <c r="AJ28" s="21">
        <f t="shared" si="2"/>
        <v>0</v>
      </c>
      <c r="AK28" s="21">
        <f t="shared" si="2"/>
        <v>0</v>
      </c>
      <c r="AL28" s="21">
        <f t="shared" si="2"/>
        <v>0</v>
      </c>
      <c r="AM28" s="21">
        <f t="shared" si="2"/>
        <v>0</v>
      </c>
      <c r="AN28" s="53">
        <f t="shared" si="8"/>
        <v>1</v>
      </c>
      <c r="AO28" s="53">
        <f t="shared" si="9"/>
        <v>0.375</v>
      </c>
      <c r="AP28" s="52">
        <f>IF($AN28,AE28,Y28*AJ28+(1-AJ28)*AE28)</f>
        <v>26.000000000000004</v>
      </c>
      <c r="AQ28" s="52">
        <f>IF($AN28,AF28,Z28*AK28+(1-AK28)*AF28)</f>
        <v>0.5</v>
      </c>
      <c r="AR28" s="52">
        <f>IF($AN28,AG28,AA28*AL28+(1-AL28)*AG28)</f>
        <v>0.125</v>
      </c>
      <c r="AS28" s="52">
        <f>IF($AN28,AH28,AB28*AM28+(1-AM28)*AH28)</f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0"/>
        <v>0</v>
      </c>
      <c r="BD28" s="21">
        <f t="shared" si="3"/>
        <v>0</v>
      </c>
      <c r="BE28" s="21">
        <f t="shared" si="3"/>
        <v>0</v>
      </c>
      <c r="BF28" s="21">
        <f t="shared" si="3"/>
        <v>0</v>
      </c>
      <c r="BG28" s="13">
        <f t="shared" si="11"/>
        <v>1</v>
      </c>
      <c r="BH28" s="13">
        <f t="shared" si="12"/>
        <v>6.1091954022988508</v>
      </c>
      <c r="BI28" s="13">
        <f t="shared" si="13"/>
        <v>2.8735632183908042E-2</v>
      </c>
      <c r="BJ28" s="13">
        <f t="shared" si="14"/>
        <v>5.7471264367816091E-3</v>
      </c>
      <c r="BK28" s="13">
        <f t="shared" si="15"/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16"/>
        <v>0</v>
      </c>
      <c r="BZ28" s="21">
        <f t="shared" si="4"/>
        <v>0</v>
      </c>
      <c r="CA28" s="21">
        <f t="shared" si="4"/>
        <v>0</v>
      </c>
      <c r="CB28" s="21">
        <f t="shared" si="4"/>
        <v>0</v>
      </c>
      <c r="CC28" s="21">
        <f t="shared" si="4"/>
        <v>0</v>
      </c>
      <c r="CD28" s="21">
        <f t="shared" si="4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7.9975062806427095</v>
      </c>
      <c r="CM28" s="10">
        <f t="shared" si="17"/>
        <v>4.6080944209704411</v>
      </c>
      <c r="CN28" s="5">
        <f t="shared" si="18"/>
        <v>1.2813107236997011E-2</v>
      </c>
      <c r="CO28" s="19">
        <f t="shared" si="19"/>
        <v>4.1148331706217798</v>
      </c>
      <c r="CP28" s="65"/>
      <c r="CR28" t="str">
        <v>All Other</v>
      </c>
      <c r="CS28" s="10">
        <f>T28*$CS$3</f>
        <v>2.944545863174455E-2</v>
      </c>
      <c r="CT28" s="18">
        <f>AO28</f>
        <v>0.375</v>
      </c>
      <c r="CU28" s="20">
        <f t="shared" si="20"/>
        <v>1.1042046986904206E-2</v>
      </c>
      <c r="CV28" s="21">
        <f t="shared" si="21"/>
        <v>9.75</v>
      </c>
      <c r="CW28" s="10">
        <f t="shared" si="22"/>
        <v>0.28709322165950935</v>
      </c>
      <c r="CX28" s="10">
        <f>CS28*AC28</f>
        <v>4.3444119292737858E-3</v>
      </c>
      <c r="CY28" s="19">
        <f>AA28*CS28</f>
        <v>0</v>
      </c>
      <c r="CZ28" s="13" t="str">
        <f>""</f>
        <v/>
      </c>
      <c r="DA28" s="10">
        <f>$CS$4*U28</f>
        <v>0.57794674400756796</v>
      </c>
      <c r="DB28" s="5">
        <f t="shared" si="23"/>
        <v>1.2030237110479559E-3</v>
      </c>
      <c r="DC28" s="77">
        <f t="shared" si="5"/>
        <v>6.1091954022988508</v>
      </c>
      <c r="DD28" s="10">
        <f>DC28*DA28</f>
        <v>3.5307895912646252</v>
      </c>
      <c r="DE28" s="22">
        <f>AX28*DD28</f>
        <v>2.7261594878739501E-2</v>
      </c>
      <c r="DF28" s="19">
        <f>DA28*BJ28</f>
        <v>3.3215330115377467E-3</v>
      </c>
      <c r="DG28" s="13" t="str">
        <f>""</f>
        <v/>
      </c>
      <c r="DH28" s="20">
        <f>V28*$CS$3</f>
        <v>7.9975062806427095</v>
      </c>
      <c r="DI28" s="5">
        <f t="shared" si="24"/>
        <v>1.4583657646035015E-2</v>
      </c>
      <c r="DJ28" s="20">
        <f>CO28</f>
        <v>4.1148331706217798</v>
      </c>
      <c r="DK28" s="77">
        <v>1.7355343771272975</v>
      </c>
      <c r="DL28" s="77">
        <f>BO28</f>
        <v>0</v>
      </c>
      <c r="DM28" s="10">
        <f>DK28*DH28</f>
        <v>13.879947081346895</v>
      </c>
      <c r="DN28" s="19">
        <f>BR28*DM28</f>
        <v>8.4411375688594414E-2</v>
      </c>
      <c r="DO28" s="19">
        <f>DL28*DJ28</f>
        <v>0</v>
      </c>
      <c r="DP28" s="13" t="str">
        <f>""</f>
        <v/>
      </c>
      <c r="DQ28" s="10">
        <f>CW28*(1/25)+CX28*4-CY28</f>
        <v>2.8861376583475519E-2</v>
      </c>
      <c r="DR28" s="10">
        <f>DN28*6+DM28*0.1+DJ28*1-DO28*2</f>
        <v>6.0092961328880357</v>
      </c>
      <c r="DS28" s="10">
        <f>DD28*0.1+DE28*6-DF28*2</f>
        <v>0.510005462375824</v>
      </c>
      <c r="DT28" s="33">
        <f t="shared" si="25"/>
        <v>6.5481629718473355</v>
      </c>
      <c r="DZ28" t="str">
        <v>ATL</v>
      </c>
      <c r="EA28" t="str">
        <v>Atlanta Falcons</v>
      </c>
      <c r="EB28" t="s">
        <v>350</v>
      </c>
      <c r="EC28" t="str">
        <v>All Other</v>
      </c>
      <c r="ED28" s="10">
        <v>6.5481629718473355</v>
      </c>
      <c r="EE28">
        <v>4.3444119292737858E-3</v>
      </c>
      <c r="EF28">
        <v>0.28709322165950935</v>
      </c>
      <c r="EG28">
        <v>2.7261594878739501E-2</v>
      </c>
      <c r="EH28">
        <v>3.5307895912646252</v>
      </c>
      <c r="EI28">
        <v>8.4411375688594414E-2</v>
      </c>
      <c r="EJ28">
        <v>13.879947081346895</v>
      </c>
      <c r="EK28">
        <v>0</v>
      </c>
      <c r="EL28">
        <v>3.3215330115377467E-3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0"/>
        <v>1</v>
      </c>
      <c r="O29" s="10"/>
      <c r="P29" s="5">
        <f t="shared" si="1"/>
        <v>0</v>
      </c>
      <c r="Q29" s="5">
        <f t="shared" si="1"/>
        <v>0</v>
      </c>
      <c r="R29" s="5">
        <f t="shared" si="1"/>
        <v>0</v>
      </c>
      <c r="S29" s="5"/>
      <c r="T29" s="5">
        <f t="shared" si="6"/>
        <v>0</v>
      </c>
      <c r="U29" s="5">
        <f t="shared" si="6"/>
        <v>0</v>
      </c>
      <c r="V29" s="5">
        <f t="shared" si="6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7"/>
        <v>0</v>
      </c>
      <c r="AJ29" s="21">
        <f t="shared" si="2"/>
        <v>0</v>
      </c>
      <c r="AK29" s="21">
        <f t="shared" si="2"/>
        <v>0</v>
      </c>
      <c r="AL29" s="21">
        <f t="shared" si="2"/>
        <v>0</v>
      </c>
      <c r="AM29" s="21">
        <f t="shared" si="2"/>
        <v>0</v>
      </c>
      <c r="AN29" s="53">
        <f t="shared" si="8"/>
        <v>1</v>
      </c>
      <c r="AO29" s="53">
        <f t="shared" si="9"/>
        <v>0</v>
      </c>
      <c r="AP29" s="52">
        <f>IF($AN29,AE29,Y29*AJ29+(1-AJ29)*AE29)</f>
        <v>0</v>
      </c>
      <c r="AQ29" s="52">
        <f>IF($AN29,AF29,Z29*AK29+(1-AK29)*AF29)</f>
        <v>0</v>
      </c>
      <c r="AR29" s="52">
        <f>IF($AN29,AG29,AA29*AL29+(1-AL29)*AG29)</f>
        <v>0</v>
      </c>
      <c r="AS29" s="52">
        <f>IF($AN29,AH29,AB29*AM29+(1-AM29)*AH29)</f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0"/>
        <v>0</v>
      </c>
      <c r="BD29" s="21">
        <f t="shared" si="3"/>
        <v>0</v>
      </c>
      <c r="BE29" s="21">
        <f t="shared" si="3"/>
        <v>0</v>
      </c>
      <c r="BF29" s="21">
        <f t="shared" si="3"/>
        <v>0</v>
      </c>
      <c r="BG29" s="13">
        <f t="shared" si="11"/>
        <v>1</v>
      </c>
      <c r="BH29" s="13">
        <f t="shared" si="12"/>
        <v>0</v>
      </c>
      <c r="BI29" s="13">
        <f t="shared" si="13"/>
        <v>0</v>
      </c>
      <c r="BJ29" s="13">
        <f t="shared" si="14"/>
        <v>0</v>
      </c>
      <c r="BK29" s="13">
        <f t="shared" si="15"/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16"/>
        <v>0</v>
      </c>
      <c r="BZ29" s="21">
        <f t="shared" si="4"/>
        <v>0</v>
      </c>
      <c r="CA29" s="21">
        <f t="shared" si="4"/>
        <v>0</v>
      </c>
      <c r="CB29" s="21">
        <f t="shared" si="4"/>
        <v>0</v>
      </c>
      <c r="CC29" s="21">
        <f t="shared" si="4"/>
        <v>0</v>
      </c>
      <c r="CD29" s="21">
        <f t="shared" si="4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17"/>
        <v>0</v>
      </c>
      <c r="CN29" s="5">
        <f t="shared" si="18"/>
        <v>0</v>
      </c>
      <c r="CO29" s="19">
        <f t="shared" si="19"/>
        <v>0</v>
      </c>
      <c r="CP29" s="65"/>
      <c r="CS29" s="10">
        <f>T29*$CS$3</f>
        <v>0</v>
      </c>
      <c r="CT29" s="18">
        <f>AO29</f>
        <v>0</v>
      </c>
      <c r="CU29" s="20">
        <f t="shared" si="20"/>
        <v>0</v>
      </c>
      <c r="CV29" s="21">
        <f t="shared" si="21"/>
        <v>0</v>
      </c>
      <c r="CW29" s="10">
        <f t="shared" si="22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3"/>
        <v>0</v>
      </c>
      <c r="DC29" s="77">
        <f t="shared" si="5"/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4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25"/>
        <v>0</v>
      </c>
      <c r="DZ29" t="str">
        <v>ATL</v>
      </c>
      <c r="EA29" t="str">
        <v>Atlanta Falcons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0"/>
        <v>1</v>
      </c>
      <c r="O30" s="10"/>
      <c r="P30" s="5">
        <f t="shared" si="1"/>
        <v>0</v>
      </c>
      <c r="Q30" s="5">
        <f t="shared" si="1"/>
        <v>0</v>
      </c>
      <c r="R30" s="5">
        <f t="shared" si="1"/>
        <v>0</v>
      </c>
      <c r="S30" s="5"/>
      <c r="T30" s="5">
        <f t="shared" si="6"/>
        <v>0</v>
      </c>
      <c r="U30" s="5">
        <f t="shared" si="6"/>
        <v>0</v>
      </c>
      <c r="V30" s="5">
        <f t="shared" si="6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7"/>
        <v>0</v>
      </c>
      <c r="AJ30" s="21">
        <f t="shared" si="2"/>
        <v>0</v>
      </c>
      <c r="AK30" s="21">
        <f t="shared" si="2"/>
        <v>0</v>
      </c>
      <c r="AL30" s="21">
        <f t="shared" si="2"/>
        <v>0</v>
      </c>
      <c r="AM30" s="21">
        <f t="shared" si="2"/>
        <v>0</v>
      </c>
      <c r="AN30" s="53">
        <f t="shared" si="8"/>
        <v>1</v>
      </c>
      <c r="AO30" s="53">
        <f t="shared" si="9"/>
        <v>0</v>
      </c>
      <c r="AP30" s="52">
        <f>IF($AN30,AE30,Y30*AJ30+(1-AJ30)*AE30)</f>
        <v>0</v>
      </c>
      <c r="AQ30" s="52">
        <f>IF($AN30,AF30,Z30*AK30+(1-AK30)*AF30)</f>
        <v>0</v>
      </c>
      <c r="AR30" s="52">
        <f>IF($AN30,AG30,AA30*AL30+(1-AL30)*AG30)</f>
        <v>0</v>
      </c>
      <c r="AS30" s="52">
        <f>IF($AN30,AH30,AB30*AM30+(1-AM30)*AH30)</f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0"/>
        <v>0</v>
      </c>
      <c r="BD30" s="21">
        <f t="shared" si="3"/>
        <v>0</v>
      </c>
      <c r="BE30" s="21">
        <f t="shared" si="3"/>
        <v>0</v>
      </c>
      <c r="BF30" s="21">
        <f t="shared" si="3"/>
        <v>0</v>
      </c>
      <c r="BG30" s="13">
        <f t="shared" si="11"/>
        <v>1</v>
      </c>
      <c r="BH30" s="13">
        <f t="shared" si="12"/>
        <v>0</v>
      </c>
      <c r="BI30" s="13">
        <f t="shared" si="13"/>
        <v>0</v>
      </c>
      <c r="BJ30" s="13">
        <f t="shared" si="14"/>
        <v>0</v>
      </c>
      <c r="BK30" s="13">
        <f t="shared" si="15"/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16"/>
        <v>0</v>
      </c>
      <c r="BZ30" s="21">
        <f t="shared" si="4"/>
        <v>0</v>
      </c>
      <c r="CA30" s="21">
        <f t="shared" si="4"/>
        <v>0</v>
      </c>
      <c r="CB30" s="21">
        <f t="shared" si="4"/>
        <v>0</v>
      </c>
      <c r="CC30" s="21">
        <f t="shared" si="4"/>
        <v>0</v>
      </c>
      <c r="CD30" s="21">
        <f t="shared" si="4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17"/>
        <v>0</v>
      </c>
      <c r="CN30" s="5">
        <f t="shared" si="18"/>
        <v>0</v>
      </c>
      <c r="CO30" s="19">
        <f t="shared" si="19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20"/>
        <v>0</v>
      </c>
      <c r="CV30" s="21">
        <f t="shared" si="21"/>
        <v>0</v>
      </c>
      <c r="CW30" s="10">
        <f t="shared" si="22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3"/>
        <v>0</v>
      </c>
      <c r="DC30" s="77">
        <f t="shared" si="5"/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4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25"/>
        <v>0</v>
      </c>
      <c r="DZ30" t="str">
        <v>ATL</v>
      </c>
      <c r="EA30" t="str">
        <v>Atlanta Falcons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5.1440329218107E-4</v>
      </c>
      <c r="H31" s="5">
        <v>0.18881886484148075</v>
      </c>
      <c r="J31" s="5">
        <v>0.9</v>
      </c>
      <c r="K31" s="5">
        <v>0.9</v>
      </c>
      <c r="L31" s="5">
        <v>0.9</v>
      </c>
      <c r="M31" s="5"/>
      <c r="N31" s="10">
        <f t="shared" si="0"/>
        <v>0</v>
      </c>
      <c r="O31" s="10"/>
      <c r="P31" s="5">
        <f t="shared" si="1"/>
        <v>4.9735718934012248E-6</v>
      </c>
      <c r="Q31" s="5">
        <f t="shared" si="1"/>
        <v>7.3873870715682687E-4</v>
      </c>
      <c r="R31" s="5">
        <f t="shared" si="1"/>
        <v>0.18407403877908685</v>
      </c>
      <c r="S31" s="5"/>
      <c r="T31" s="5">
        <f t="shared" si="6"/>
        <v>4.925995398375203E-6</v>
      </c>
      <c r="U31" s="5">
        <f t="shared" si="6"/>
        <v>6.1578764243459881E-4</v>
      </c>
      <c r="V31" s="5">
        <f t="shared" si="6"/>
        <v>0.14379876930650784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7"/>
        <v>0.9</v>
      </c>
      <c r="AJ31" s="21">
        <f t="shared" si="2"/>
        <v>0.9</v>
      </c>
      <c r="AK31" s="21">
        <f t="shared" si="2"/>
        <v>0.9</v>
      </c>
      <c r="AL31" s="21">
        <f t="shared" si="2"/>
        <v>0.9</v>
      </c>
      <c r="AM31" s="21">
        <f t="shared" si="2"/>
        <v>0.9</v>
      </c>
      <c r="AN31" s="53">
        <f t="shared" si="8"/>
        <v>1</v>
      </c>
      <c r="AO31" s="53">
        <f t="shared" si="9"/>
        <v>0.52631578947368418</v>
      </c>
      <c r="AP31" s="52">
        <f>IF($AN31,AE31,Y31*AJ31+(1-AJ31)*AE31)</f>
        <v>13.6</v>
      </c>
      <c r="AQ31" s="52">
        <f>IF($AN31,AF31,Z31*AK31+(1-AK31)*AF31)</f>
        <v>0.1</v>
      </c>
      <c r="AR31" s="52">
        <f>IF($AN31,AG31,AA31*AL31+(1-AL31)*AG31)</f>
        <v>5.2631578947368425E-2</v>
      </c>
      <c r="AS31" s="52">
        <f>IF($AN31,AH31,AB31*AM31+(1-AM31)*AH31)</f>
        <v>7.1578947368421053</v>
      </c>
      <c r="AT31" s="56" cm="1">
        <f t="array" ref="AT31:AW31">_xlfn.XLOOKUP(CR31,rushingRates[player_display_name],rushingRates[[Yards per Carry]:[TD per Yard]],{0,0,0,0})</f>
        <v>-4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0"/>
        <v>0.9</v>
      </c>
      <c r="BD31" s="21">
        <f t="shared" si="3"/>
        <v>0.9</v>
      </c>
      <c r="BE31" s="21">
        <f t="shared" si="3"/>
        <v>0.9</v>
      </c>
      <c r="BF31" s="21">
        <f t="shared" si="3"/>
        <v>0.9</v>
      </c>
      <c r="BG31" s="13">
        <f t="shared" si="11"/>
        <v>0</v>
      </c>
      <c r="BH31" s="13">
        <f t="shared" si="12"/>
        <v>-3.1639024390243904</v>
      </c>
      <c r="BI31" s="13">
        <f t="shared" si="13"/>
        <v>9.2682926829268271E-3</v>
      </c>
      <c r="BJ31" s="13">
        <f t="shared" si="14"/>
        <v>9.7560975609756076E-4</v>
      </c>
      <c r="BK31" s="13">
        <f t="shared" si="15"/>
        <v>2.1252796420581648E-3</v>
      </c>
      <c r="BL31" s="55" cm="1">
        <f t="array" ref="BL31:BQ31">_xlfn.XLOOKUP(CR31,Receiving[Player Name],Receiving[[Rep Conv %]:[Yards per Target]],{0,0,0,0,0,0})</f>
        <v>0.58858858858858853</v>
      </c>
      <c r="BM31" s="13">
        <v>13.525510204081632</v>
      </c>
      <c r="BN31" s="13">
        <v>3.003003003003003E-2</v>
      </c>
      <c r="BO31" s="13">
        <v>0</v>
      </c>
      <c r="BP31" s="13">
        <v>3.7721614485099961E-3</v>
      </c>
      <c r="BQ31" s="13">
        <v>7.9609609609609606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16"/>
        <v>0.9</v>
      </c>
      <c r="BZ31" s="21">
        <f t="shared" si="4"/>
        <v>0.9</v>
      </c>
      <c r="CA31" s="21">
        <f t="shared" si="4"/>
        <v>0.9</v>
      </c>
      <c r="CB31" s="21">
        <f t="shared" si="4"/>
        <v>0.9</v>
      </c>
      <c r="CC31" s="21">
        <f t="shared" si="4"/>
        <v>0.9</v>
      </c>
      <c r="CD31" s="21">
        <f t="shared" si="4"/>
        <v>0.9</v>
      </c>
      <c r="CE31" s="56">
        <f>--(SUM(_xlfn.ANCHORARRAY(BL31))=0)</f>
        <v>0</v>
      </c>
      <c r="CF31" s="56">
        <f>IF($CE31=1,BS31,BY31*BL31+(1-BY31)*BS31)</f>
        <v>0.5993029824179017</v>
      </c>
      <c r="CG31" s="13">
        <f>IF($CE31=1,BT31,BZ31*BM31+(1-BZ31)*BT31)</f>
        <v>13.239911610623482</v>
      </c>
      <c r="CH31" s="13">
        <f>IF($CE31=1,BU31,CA31*BN31+(1-CA31)*BU31)</f>
        <v>3.2067349607672185E-2</v>
      </c>
      <c r="CI31" s="13">
        <f>IF($CE31=1,BV31,CB31*BO31+(1-CB31)*BV31)</f>
        <v>6.8823955566288321E-4</v>
      </c>
      <c r="CJ31" s="13">
        <f>IF($CE31=1,BW31,CC31*BP31+(1-CC31)*BW31)</f>
        <v>4.0739471709141314E-3</v>
      </c>
      <c r="CK31" s="13">
        <f>IF($CE31=1,BX31,CD31*BQ31+(1-CD31)*BX31)</f>
        <v>7.3085982625948818</v>
      </c>
      <c r="CL31" s="56">
        <f>V31*$CS$3</f>
        <v>78.857553337461766</v>
      </c>
      <c r="CM31" s="10">
        <f t="shared" si="17"/>
        <v>47.259566901319594</v>
      </c>
      <c r="CN31" s="5">
        <f t="shared" si="18"/>
        <v>0.1314083096745918</v>
      </c>
      <c r="CO31" s="19">
        <f t="shared" si="19"/>
        <v>42.200791856564358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Kyle Pitts</v>
      </c>
      <c r="CS31" s="10">
        <f>T31*$CS$3</f>
        <v>2.7013579235819216E-3</v>
      </c>
      <c r="CT31" s="18">
        <f>AO31</f>
        <v>0.52631578947368418</v>
      </c>
      <c r="CU31" s="20">
        <f t="shared" si="20"/>
        <v>1.4217673282010113E-3</v>
      </c>
      <c r="CV31" s="21">
        <f t="shared" si="21"/>
        <v>7.1578947368421053</v>
      </c>
      <c r="CW31" s="10">
        <f t="shared" si="22"/>
        <v>1.9336035663533754E-2</v>
      </c>
      <c r="CX31" s="10">
        <f>CS31*AC31</f>
        <v>1.2278899652645099E-4</v>
      </c>
      <c r="CY31" s="19">
        <f>AA31*CS31</f>
        <v>0</v>
      </c>
      <c r="CZ31" s="13" t="str">
        <f>""</f>
        <v/>
      </c>
      <c r="DA31" s="10">
        <f>$CS$4*U31</f>
        <v>0.29583162798608048</v>
      </c>
      <c r="DB31" s="5">
        <f t="shared" si="23"/>
        <v>6.1578764243459881E-4</v>
      </c>
      <c r="DC31" s="77">
        <f t="shared" si="5"/>
        <v>-3.1639024390243904</v>
      </c>
      <c r="DD31" s="10">
        <f>DC31*DA31</f>
        <v>-0.93598240932571619</v>
      </c>
      <c r="DE31" s="22">
        <f>AX31*DD31</f>
        <v>-2.0405303710418456E-2</v>
      </c>
      <c r="DF31" s="19">
        <f>DA31*BJ31</f>
        <v>2.8861622242544433E-4</v>
      </c>
      <c r="DG31" s="13" t="str">
        <f>""</f>
        <v/>
      </c>
      <c r="DH31" s="20">
        <f>V31*$CS$3</f>
        <v>78.857553337461766</v>
      </c>
      <c r="DI31" s="5">
        <f t="shared" si="24"/>
        <v>0.14379876930650781</v>
      </c>
      <c r="DJ31" s="20">
        <f>CO31</f>
        <v>42.200791856564358</v>
      </c>
      <c r="DK31" s="77">
        <v>7.3085982625948818</v>
      </c>
      <c r="DL31" s="77">
        <f>BO31</f>
        <v>0</v>
      </c>
      <c r="DM31" s="10">
        <f>DK31*DH31</f>
        <v>576.33817731465626</v>
      </c>
      <c r="DN31" s="19">
        <f>BR31*DM31</f>
        <v>4.1728461203094342</v>
      </c>
      <c r="DO31" s="19">
        <f>DL31*DJ31</f>
        <v>0</v>
      </c>
      <c r="DP31" s="13" t="str">
        <f>""</f>
        <v/>
      </c>
      <c r="DQ31" s="10">
        <f>CW31*(1/25)+CX31*4-CY31</f>
        <v>1.264597412647154E-3</v>
      </c>
      <c r="DR31" s="10">
        <f>DN31*6+DM31*0.1+DJ31*1-DO31*2</f>
        <v>124.8716863098866</v>
      </c>
      <c r="DS31" s="10">
        <f>DD31*0.1+DE31*6-DF31*2</f>
        <v>-0.21660729563993325</v>
      </c>
      <c r="DT31" s="33">
        <f t="shared" si="25"/>
        <v>124.65634361165931</v>
      </c>
      <c r="DZ31" t="str">
        <v>ATL</v>
      </c>
      <c r="EA31" t="str">
        <v>Atlanta Falcons</v>
      </c>
      <c r="EB31" t="s">
        <v>351</v>
      </c>
      <c r="EC31" t="str">
        <v>Kyle Pitts</v>
      </c>
      <c r="ED31" s="10">
        <v>124.65634361165931</v>
      </c>
      <c r="EE31">
        <v>1.2278899652645099E-4</v>
      </c>
      <c r="EF31">
        <v>1.9336035663533754E-2</v>
      </c>
      <c r="EG31">
        <v>-2.0405303710418456E-2</v>
      </c>
      <c r="EH31">
        <v>-0.93598240932571619</v>
      </c>
      <c r="EI31">
        <v>4.1728461203094342</v>
      </c>
      <c r="EJ31">
        <v>576.33817731465626</v>
      </c>
      <c r="EK31">
        <v>0</v>
      </c>
      <c r="EL31">
        <v>2.8861622242544433E-4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0.9</v>
      </c>
      <c r="K32" s="5">
        <v>0.9</v>
      </c>
      <c r="L32" s="5">
        <v>0.9</v>
      </c>
      <c r="M32" s="5"/>
      <c r="N32" s="10">
        <f t="shared" si="0"/>
        <v>1</v>
      </c>
      <c r="O32" s="10"/>
      <c r="P32" s="5">
        <f t="shared" si="1"/>
        <v>2.4867859467006131E-5</v>
      </c>
      <c r="Q32" s="5">
        <f t="shared" si="1"/>
        <v>4.9774158708160794E-4</v>
      </c>
      <c r="R32" s="5">
        <f t="shared" si="1"/>
        <v>5.1909518736128576E-2</v>
      </c>
      <c r="S32" s="5"/>
      <c r="T32" s="5">
        <f t="shared" si="6"/>
        <v>2.4629976991876022E-5</v>
      </c>
      <c r="U32" s="5">
        <f t="shared" si="6"/>
        <v>4.149005805182093E-4</v>
      </c>
      <c r="V32" s="5">
        <f t="shared" si="6"/>
        <v>4.0551752756980655E-2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7"/>
        <v>0.9</v>
      </c>
      <c r="AJ32" s="21">
        <f t="shared" si="2"/>
        <v>0.9</v>
      </c>
      <c r="AK32" s="21">
        <f t="shared" si="2"/>
        <v>0.9</v>
      </c>
      <c r="AL32" s="21">
        <f t="shared" si="2"/>
        <v>0.9</v>
      </c>
      <c r="AM32" s="21">
        <f t="shared" si="2"/>
        <v>0.9</v>
      </c>
      <c r="AN32" s="53">
        <f t="shared" si="8"/>
        <v>1</v>
      </c>
      <c r="AO32" s="53">
        <f t="shared" si="9"/>
        <v>0</v>
      </c>
      <c r="AP32" s="52">
        <f>IF($AN32,AE32,Y32*AJ32+(1-AJ32)*AE32)</f>
        <v>0</v>
      </c>
      <c r="AQ32" s="52">
        <f>IF($AN32,AF32,Z32*AK32+(1-AK32)*AF32)</f>
        <v>0</v>
      </c>
      <c r="AR32" s="52">
        <f>IF($AN32,AG32,AA32*AL32+(1-AL32)*AG32)</f>
        <v>0</v>
      </c>
      <c r="AS32" s="52">
        <f>IF($AN32,AH32,AB32*AM32+(1-AM32)*AH32)</f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0"/>
        <v>0.9</v>
      </c>
      <c r="BD32" s="21">
        <f t="shared" si="3"/>
        <v>0.9</v>
      </c>
      <c r="BE32" s="21">
        <f t="shared" si="3"/>
        <v>0.9</v>
      </c>
      <c r="BF32" s="21">
        <f t="shared" si="3"/>
        <v>0.9</v>
      </c>
      <c r="BG32" s="13">
        <f t="shared" si="11"/>
        <v>1</v>
      </c>
      <c r="BH32" s="13">
        <f t="shared" si="12"/>
        <v>2.0810810810810811</v>
      </c>
      <c r="BI32" s="13">
        <f t="shared" si="13"/>
        <v>5.4054054054054057E-2</v>
      </c>
      <c r="BJ32" s="13">
        <f t="shared" si="14"/>
        <v>2.7027027027027029E-2</v>
      </c>
      <c r="BK32" s="13">
        <f t="shared" si="15"/>
        <v>2.5974025974025976E-2</v>
      </c>
      <c r="BL32" s="55" cm="1">
        <f t="array" ref="BL32:BQ32">_xlfn.XLOOKUP(CR32,Receiving[Player Name],Receiving[[Rep Conv %]:[Yards per Target]],{0,0,0,0,0,0})</f>
        <v>0.6428571428571429</v>
      </c>
      <c r="BM32" s="13">
        <v>9.2222222222222214</v>
      </c>
      <c r="BN32" s="13">
        <v>0</v>
      </c>
      <c r="BO32" s="13">
        <v>0</v>
      </c>
      <c r="BP32" s="13">
        <v>0</v>
      </c>
      <c r="BQ32" s="13">
        <v>5.9285714285714288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16"/>
        <v>0.9</v>
      </c>
      <c r="BZ32" s="21">
        <f t="shared" si="4"/>
        <v>0.9</v>
      </c>
      <c r="CA32" s="21">
        <f t="shared" si="4"/>
        <v>0.9</v>
      </c>
      <c r="CB32" s="21">
        <f t="shared" si="4"/>
        <v>0.9</v>
      </c>
      <c r="CC32" s="21">
        <f t="shared" si="4"/>
        <v>0.9</v>
      </c>
      <c r="CD32" s="21">
        <f t="shared" si="4"/>
        <v>0.9</v>
      </c>
      <c r="CE32" s="56">
        <f>--(SUM(_xlfn.ANCHORARRAY(BL32))=0)</f>
        <v>0</v>
      </c>
      <c r="CF32" s="56">
        <f>IF($CE32=1,BS32,BY32*BL32+(1-BY32)*BS32)</f>
        <v>0.64956204856685296</v>
      </c>
      <c r="CG32" s="13">
        <f>IF($CE32=1,BT32,BZ32*BM32+(1-BZ32)*BT32)</f>
        <v>9.3023847889139528</v>
      </c>
      <c r="CH32" s="13">
        <f>IF($CE32=1,BU32,CA32*BN32+(1-CA32)*BU32)</f>
        <v>5.1933196064973671E-3</v>
      </c>
      <c r="CI32" s="13">
        <f>IF($CE32=1,BV32,CB32*BO32+(1-CB32)*BV32)</f>
        <v>6.1231066709635821E-4</v>
      </c>
      <c r="CJ32" s="13">
        <f>IF($CE32=1,BW32,CC32*BP32+(1-CC32)*BW32)</f>
        <v>7.298096707818928E-4</v>
      </c>
      <c r="CK32" s="13">
        <f>IF($CE32=1,BX32,CD32*BQ32+(1-CD32)*BX32)</f>
        <v>5.4765779660236644</v>
      </c>
      <c r="CL32" s="56">
        <f>V32*$CS$3</f>
        <v>22.23810413248399</v>
      </c>
      <c r="CM32" s="10">
        <f t="shared" si="17"/>
        <v>14.445028476539299</v>
      </c>
      <c r="CN32" s="5">
        <f t="shared" si="18"/>
        <v>4.0165344283981816E-2</v>
      </c>
      <c r="CO32" s="19">
        <f t="shared" si="19"/>
        <v>12.898798699815394</v>
      </c>
      <c r="CP32" s="65"/>
      <c r="CR32" t="str">
        <v>Charlie Woerner</v>
      </c>
      <c r="CS32" s="10">
        <f>T32*$CS$3</f>
        <v>1.3506789617909612E-2</v>
      </c>
      <c r="CT32" s="18">
        <f>AO32</f>
        <v>0</v>
      </c>
      <c r="CU32" s="20">
        <f t="shared" si="20"/>
        <v>0</v>
      </c>
      <c r="CV32" s="21">
        <f t="shared" si="21"/>
        <v>0</v>
      </c>
      <c r="CW32" s="10">
        <f t="shared" si="22"/>
        <v>0</v>
      </c>
      <c r="CX32" s="10">
        <f>CS32*AC32</f>
        <v>6.1394498263225513E-4</v>
      </c>
      <c r="CY32" s="19">
        <f>AA32*CS32</f>
        <v>0</v>
      </c>
      <c r="CZ32" s="13" t="str">
        <f>""</f>
        <v/>
      </c>
      <c r="DA32" s="10">
        <f>$CS$4*U32</f>
        <v>0.19932312006424796</v>
      </c>
      <c r="DB32" s="5">
        <f t="shared" si="23"/>
        <v>4.1490058051820935E-4</v>
      </c>
      <c r="DC32" s="77">
        <f t="shared" si="5"/>
        <v>2.0810810810810811</v>
      </c>
      <c r="DD32" s="10">
        <f>DC32*DA32</f>
        <v>0.41480757418775926</v>
      </c>
      <c r="DE32" s="22">
        <f>AX32*DD32</f>
        <v>9.0431982998279269E-3</v>
      </c>
      <c r="DF32" s="19">
        <f>DA32*BJ32</f>
        <v>5.387111353087783E-3</v>
      </c>
      <c r="DG32" s="13" t="str">
        <f>""</f>
        <v/>
      </c>
      <c r="DH32" s="20">
        <f>V32*$CS$3</f>
        <v>22.23810413248399</v>
      </c>
      <c r="DI32" s="5">
        <f t="shared" si="24"/>
        <v>4.0551752756980641E-2</v>
      </c>
      <c r="DJ32" s="20">
        <f>CO32</f>
        <v>12.898798699815394</v>
      </c>
      <c r="DK32" s="77">
        <v>5.4765779660236644</v>
      </c>
      <c r="DL32" s="77">
        <f>BO32</f>
        <v>0</v>
      </c>
      <c r="DM32" s="10">
        <f>DK32*DH32</f>
        <v>121.78871109810161</v>
      </c>
      <c r="DN32" s="19">
        <f>BR32*DM32</f>
        <v>0.88178359617107416</v>
      </c>
      <c r="DO32" s="19">
        <f>DL32*DJ32</f>
        <v>0</v>
      </c>
      <c r="DP32" s="13" t="str">
        <f>""</f>
        <v/>
      </c>
      <c r="DQ32" s="10">
        <f>CW32*(1/25)+CX32*4-CY32</f>
        <v>2.4557799305290205E-3</v>
      </c>
      <c r="DR32" s="10">
        <f>DN32*6+DM32*0.1+DJ32*1-DO32*2</f>
        <v>30.368371386652001</v>
      </c>
      <c r="DS32" s="10">
        <f>DD32*0.1+DE32*6-DF32*2</f>
        <v>8.4965724511567919E-2</v>
      </c>
      <c r="DT32" s="33">
        <f t="shared" si="25"/>
        <v>30.455792891094099</v>
      </c>
      <c r="DZ32" t="str">
        <v>ATL</v>
      </c>
      <c r="EA32" t="str">
        <v>Atlanta Falcons</v>
      </c>
      <c r="EB32" t="s">
        <v>351</v>
      </c>
      <c r="EC32" t="str">
        <v>Charlie Woerner</v>
      </c>
      <c r="ED32" s="10">
        <v>30.455792891094099</v>
      </c>
      <c r="EE32">
        <v>6.1394498263225513E-4</v>
      </c>
      <c r="EF32">
        <v>0</v>
      </c>
      <c r="EG32">
        <v>9.0431982998279269E-3</v>
      </c>
      <c r="EH32">
        <v>0.41480757418775926</v>
      </c>
      <c r="EI32">
        <v>0.88178359617107416</v>
      </c>
      <c r="EJ32">
        <v>121.78871109810161</v>
      </c>
      <c r="EK32">
        <v>0</v>
      </c>
      <c r="EL32">
        <v>5.387111353087783E-3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0</v>
      </c>
      <c r="J33" s="5">
        <v>0</v>
      </c>
      <c r="K33" s="5">
        <v>0</v>
      </c>
      <c r="L33" s="5">
        <v>0</v>
      </c>
      <c r="M33" s="5"/>
      <c r="N33" s="10">
        <f t="shared" si="0"/>
        <v>1</v>
      </c>
      <c r="O33" s="10"/>
      <c r="P33" s="5">
        <f t="shared" si="1"/>
        <v>0</v>
      </c>
      <c r="Q33" s="5">
        <f t="shared" si="1"/>
        <v>1.527506875786626E-4</v>
      </c>
      <c r="R33" s="5">
        <f t="shared" si="1"/>
        <v>2.202939436168248E-2</v>
      </c>
      <c r="S33" s="5"/>
      <c r="T33" s="5">
        <f t="shared" si="6"/>
        <v>0</v>
      </c>
      <c r="U33" s="5">
        <f t="shared" si="6"/>
        <v>1.2732781546853503E-4</v>
      </c>
      <c r="V33" s="5">
        <f t="shared" si="6"/>
        <v>1.7209378458737691E-2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1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7"/>
        <v>0</v>
      </c>
      <c r="AJ33" s="21">
        <f t="shared" si="2"/>
        <v>0</v>
      </c>
      <c r="AK33" s="21">
        <f t="shared" si="2"/>
        <v>0</v>
      </c>
      <c r="AL33" s="21">
        <f t="shared" si="2"/>
        <v>0</v>
      </c>
      <c r="AM33" s="21">
        <f t="shared" si="2"/>
        <v>0</v>
      </c>
      <c r="AN33" s="53">
        <f t="shared" si="8"/>
        <v>0</v>
      </c>
      <c r="AO33" s="53">
        <f t="shared" si="9"/>
        <v>0</v>
      </c>
      <c r="AP33" s="52">
        <f>IF($AN33,AE33,Y33*AJ33+(1-AJ33)*AE33)</f>
        <v>0</v>
      </c>
      <c r="AQ33" s="52">
        <f>IF($AN33,AF33,Z33*AK33+(1-AK33)*AF33)</f>
        <v>0</v>
      </c>
      <c r="AR33" s="52">
        <f>IF($AN33,AG33,AA33*AL33+(1-AL33)*AG33)</f>
        <v>0</v>
      </c>
      <c r="AS33" s="52">
        <f>IF($AN33,AH33,AB33*AM33+(1-AM33)*AH33)</f>
        <v>0</v>
      </c>
      <c r="AT33" s="56" cm="1">
        <f t="array" ref="AT33:AW33">_xlfn.XLOOKUP(CR33,rushingRates[player_display_name],rushingRates[[Yards per Carry]:[TD per Yard]],{0,0,0,0})</f>
        <v>1.5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0"/>
        <v>0</v>
      </c>
      <c r="BD33" s="21">
        <f t="shared" si="3"/>
        <v>0</v>
      </c>
      <c r="BE33" s="21">
        <f t="shared" si="3"/>
        <v>0</v>
      </c>
      <c r="BF33" s="21">
        <f t="shared" si="3"/>
        <v>0</v>
      </c>
      <c r="BG33" s="13">
        <f t="shared" si="11"/>
        <v>0</v>
      </c>
      <c r="BH33" s="13">
        <f t="shared" si="12"/>
        <v>4.7272727272727275</v>
      </c>
      <c r="BI33" s="13">
        <f t="shared" si="13"/>
        <v>0.18181818181818182</v>
      </c>
      <c r="BJ33" s="13">
        <f t="shared" si="14"/>
        <v>0</v>
      </c>
      <c r="BK33" s="13">
        <f t="shared" si="15"/>
        <v>3.8461538461538457E-2</v>
      </c>
      <c r="BL33" s="55" cm="1">
        <f t="array" ref="BL33:BQ33">_xlfn.XLOOKUP(CR33,Receiving[Player Name],Receiving[[Rep Conv %]:[Yards per Target]],{0,0,0,0,0,0})</f>
        <v>0.2</v>
      </c>
      <c r="BM33" s="13">
        <v>12</v>
      </c>
      <c r="BN33" s="13">
        <v>0</v>
      </c>
      <c r="BO33" s="13">
        <v>0</v>
      </c>
      <c r="BP33" s="13">
        <v>0</v>
      </c>
      <c r="BQ33" s="13">
        <v>2.4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16"/>
        <v>0</v>
      </c>
      <c r="BZ33" s="21">
        <f t="shared" si="4"/>
        <v>0</v>
      </c>
      <c r="CA33" s="21">
        <f t="shared" si="4"/>
        <v>0</v>
      </c>
      <c r="CB33" s="21">
        <f t="shared" si="4"/>
        <v>0</v>
      </c>
      <c r="CC33" s="21">
        <f t="shared" si="4"/>
        <v>0</v>
      </c>
      <c r="CD33" s="21">
        <f t="shared" si="4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9.4374206834957644</v>
      </c>
      <c r="CM33" s="10">
        <f t="shared" si="17"/>
        <v>6.5594537750062383</v>
      </c>
      <c r="CN33" s="5">
        <f t="shared" si="18"/>
        <v>1.8238989256122912E-2</v>
      </c>
      <c r="CO33" s="19">
        <f t="shared" si="19"/>
        <v>5.8573144360335707</v>
      </c>
      <c r="CP33" s="65"/>
      <c r="CR33" t="str">
        <v>Feleipe Franks</v>
      </c>
      <c r="CS33" s="10">
        <f>T33*$CS$3</f>
        <v>0</v>
      </c>
      <c r="CT33" s="18">
        <f>AO33</f>
        <v>0</v>
      </c>
      <c r="CU33" s="20">
        <f t="shared" si="20"/>
        <v>0</v>
      </c>
      <c r="CV33" s="21">
        <f t="shared" si="21"/>
        <v>0</v>
      </c>
      <c r="CW33" s="10">
        <f t="shared" si="22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6.1169780525383854E-2</v>
      </c>
      <c r="DB33" s="5">
        <f t="shared" si="23"/>
        <v>1.2732781546853503E-4</v>
      </c>
      <c r="DC33" s="77">
        <f t="shared" si="5"/>
        <v>4.7272727272727275</v>
      </c>
      <c r="DD33" s="10">
        <f>DC33*DA33</f>
        <v>0.28916623521090551</v>
      </c>
      <c r="DE33" s="22">
        <f>AX33*DD33</f>
        <v>6.304098018815949E-3</v>
      </c>
      <c r="DF33" s="19">
        <f>DA33*BJ33</f>
        <v>0</v>
      </c>
      <c r="DG33" s="13" t="str">
        <f>""</f>
        <v/>
      </c>
      <c r="DH33" s="20">
        <f>V33*$CS$3</f>
        <v>9.4374206834957644</v>
      </c>
      <c r="DI33" s="5">
        <f t="shared" si="24"/>
        <v>1.7209378458737688E-2</v>
      </c>
      <c r="DJ33" s="20">
        <f>CO33</f>
        <v>5.8573144360335707</v>
      </c>
      <c r="DK33" s="77">
        <v>1.4387510008006406</v>
      </c>
      <c r="DL33" s="77">
        <f>BO33</f>
        <v>0</v>
      </c>
      <c r="DM33" s="10">
        <f>DK33*DH33</f>
        <v>13.578098453356196</v>
      </c>
      <c r="DN33" s="19">
        <f>BR33*DM33</f>
        <v>9.8309148486849823E-2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7.8049791722902899</v>
      </c>
      <c r="DS33" s="10">
        <f>DD33*0.1+DE33*6-DF33*2</f>
        <v>6.6741211633986247E-2</v>
      </c>
      <c r="DT33" s="33">
        <f t="shared" si="25"/>
        <v>7.8717203839242762</v>
      </c>
      <c r="DZ33" t="str">
        <v>ATL</v>
      </c>
      <c r="EA33" t="str">
        <v>Atlanta Falcons</v>
      </c>
      <c r="EB33" t="s">
        <v>351</v>
      </c>
      <c r="EC33" t="str">
        <v>Feleipe Franks</v>
      </c>
      <c r="ED33" s="10">
        <v>7.8717203839242762</v>
      </c>
      <c r="EE33">
        <v>0</v>
      </c>
      <c r="EF33">
        <v>0</v>
      </c>
      <c r="EG33">
        <v>6.304098018815949E-3</v>
      </c>
      <c r="EH33">
        <v>0.28916623521090551</v>
      </c>
      <c r="EI33">
        <v>9.8309148486849823E-2</v>
      </c>
      <c r="EJ33">
        <v>13.578098453356196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0"/>
        <v>1</v>
      </c>
      <c r="O34" s="10"/>
      <c r="P34" s="5">
        <f t="shared" si="1"/>
        <v>0</v>
      </c>
      <c r="Q34" s="5">
        <f t="shared" si="1"/>
        <v>6.1497030064136887E-5</v>
      </c>
      <c r="R34" s="5">
        <f t="shared" si="1"/>
        <v>8.5053998953206061E-3</v>
      </c>
      <c r="S34" s="5"/>
      <c r="T34" s="5">
        <f t="shared" si="6"/>
        <v>0</v>
      </c>
      <c r="U34" s="5">
        <f t="shared" si="6"/>
        <v>5.1261847786033585E-5</v>
      </c>
      <c r="V34" s="5">
        <f t="shared" si="6"/>
        <v>6.6444244148662615E-3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7"/>
        <v>0</v>
      </c>
      <c r="AJ34" s="21">
        <f t="shared" si="2"/>
        <v>0</v>
      </c>
      <c r="AK34" s="21">
        <f t="shared" si="2"/>
        <v>0</v>
      </c>
      <c r="AL34" s="21">
        <f t="shared" si="2"/>
        <v>0</v>
      </c>
      <c r="AM34" s="21">
        <f t="shared" si="2"/>
        <v>0</v>
      </c>
      <c r="AN34" s="53">
        <f t="shared" si="8"/>
        <v>1</v>
      </c>
      <c r="AO34" s="53">
        <f t="shared" si="9"/>
        <v>0</v>
      </c>
      <c r="AP34" s="52">
        <f>IF($AN34,AE34,Y34*AJ34+(1-AJ34)*AE34)</f>
        <v>0</v>
      </c>
      <c r="AQ34" s="52">
        <f>IF($AN34,AF34,Z34*AK34+(1-AK34)*AF34)</f>
        <v>0</v>
      </c>
      <c r="AR34" s="52">
        <f>IF($AN34,AG34,AA34*AL34+(1-AL34)*AG34)</f>
        <v>0</v>
      </c>
      <c r="AS34" s="52">
        <f>IF($AN34,AH34,AB34*AM34+(1-AM34)*AH34)</f>
        <v>0</v>
      </c>
      <c r="AT34" s="56" cm="1">
        <f t="array" ref="AT34:AW34">_xlfn.XLOOKUP(CR34,rushingRates[player_display_name],rushingRates[[Yards per Carry]:[TD per Yard]],{0,0,0,0})</f>
        <v>0</v>
      </c>
      <c r="AU34" s="13">
        <v>0</v>
      </c>
      <c r="AV34" s="13">
        <v>0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0"/>
        <v>0</v>
      </c>
      <c r="BD34" s="21">
        <f t="shared" si="3"/>
        <v>0</v>
      </c>
      <c r="BE34" s="21">
        <f t="shared" si="3"/>
        <v>0</v>
      </c>
      <c r="BF34" s="21">
        <f t="shared" si="3"/>
        <v>0</v>
      </c>
      <c r="BG34" s="13">
        <f t="shared" si="11"/>
        <v>1</v>
      </c>
      <c r="BH34" s="13">
        <f t="shared" si="12"/>
        <v>8.6666666666666679</v>
      </c>
      <c r="BI34" s="13">
        <f t="shared" si="13"/>
        <v>0</v>
      </c>
      <c r="BJ34" s="13">
        <f t="shared" si="14"/>
        <v>0</v>
      </c>
      <c r="BK34" s="13">
        <f t="shared" si="15"/>
        <v>0</v>
      </c>
      <c r="BL34" s="55" cm="1">
        <f t="array" ref="BL34:BQ34">_xlfn.XLOOKUP(CR34,Receiving[Player Name],Receiving[[Rep Conv %]:[Yards per Target]],{0,0,0,0,0,0})</f>
        <v>0.52941176470588236</v>
      </c>
      <c r="BM34" s="13">
        <v>16.222222222222221</v>
      </c>
      <c r="BN34" s="13">
        <v>0.11764705882352941</v>
      </c>
      <c r="BO34" s="13">
        <v>0</v>
      </c>
      <c r="BP34" s="13">
        <v>1.3698630136986301E-2</v>
      </c>
      <c r="BQ34" s="13">
        <v>8.5882352941176467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16"/>
        <v>0</v>
      </c>
      <c r="BZ34" s="21">
        <f t="shared" si="4"/>
        <v>0</v>
      </c>
      <c r="CA34" s="21">
        <f t="shared" si="4"/>
        <v>0</v>
      </c>
      <c r="CB34" s="21">
        <f t="shared" si="4"/>
        <v>0</v>
      </c>
      <c r="CC34" s="21">
        <f t="shared" si="4"/>
        <v>0</v>
      </c>
      <c r="CD34" s="21">
        <f t="shared" si="4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3.6437241794136592</v>
      </c>
      <c r="CM34" s="10">
        <f t="shared" si="17"/>
        <v>2.4498230653079069</v>
      </c>
      <c r="CN34" s="5">
        <f t="shared" si="18"/>
        <v>6.8118928953822102E-3</v>
      </c>
      <c r="CO34" s="19">
        <f t="shared" si="19"/>
        <v>2.1875882502338957</v>
      </c>
      <c r="CP34" s="65"/>
      <c r="CR34" t="str">
        <v>Teagan Quitoriano</v>
      </c>
      <c r="CS34" s="10">
        <f>T34*$CS$3</f>
        <v>0</v>
      </c>
      <c r="CT34" s="18">
        <f>AO34</f>
        <v>0</v>
      </c>
      <c r="CU34" s="20">
        <f t="shared" si="20"/>
        <v>0</v>
      </c>
      <c r="CV34" s="21">
        <f t="shared" si="21"/>
        <v>0</v>
      </c>
      <c r="CW34" s="10">
        <f t="shared" si="22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2.4626794756972721E-2</v>
      </c>
      <c r="DB34" s="5">
        <f t="shared" si="23"/>
        <v>5.1261847786033585E-5</v>
      </c>
      <c r="DC34" s="77">
        <f t="shared" si="5"/>
        <v>8.6666666666666679</v>
      </c>
      <c r="DD34" s="10">
        <f>DC34*DA34</f>
        <v>0.21343222122709696</v>
      </c>
      <c r="DE34" s="22">
        <f>AX34*DD34</f>
        <v>4.653024728173678E-3</v>
      </c>
      <c r="DF34" s="19">
        <f>DA34*BJ34</f>
        <v>0</v>
      </c>
      <c r="DG34" s="13" t="str">
        <f>""</f>
        <v/>
      </c>
      <c r="DH34" s="20">
        <f>V34*$CS$3</f>
        <v>3.6437241794136592</v>
      </c>
      <c r="DI34" s="5">
        <f t="shared" si="24"/>
        <v>6.6444244148662597E-3</v>
      </c>
      <c r="DJ34" s="20">
        <f>CO34</f>
        <v>2.1875882502338957</v>
      </c>
      <c r="DK34" s="77">
        <v>1.4873417721518989</v>
      </c>
      <c r="DL34" s="77">
        <f>BO34</f>
        <v>0</v>
      </c>
      <c r="DM34" s="10">
        <f>DK34*DH34</f>
        <v>5.4194631782418359</v>
      </c>
      <c r="DN34" s="19">
        <f>BR34*DM34</f>
        <v>3.9238396461700423E-2</v>
      </c>
      <c r="DO34" s="19">
        <f>DL34*DJ34</f>
        <v>0</v>
      </c>
      <c r="DP34" s="13" t="str">
        <f>""</f>
        <v/>
      </c>
      <c r="DQ34" s="10">
        <f>CW34*(1/25)+CX34*4-CY34</f>
        <v>0</v>
      </c>
      <c r="DR34" s="10">
        <f>DN34*6+DM34*0.1+DJ34*1-DO34*2</f>
        <v>2.9649649468282817</v>
      </c>
      <c r="DS34" s="10">
        <f>DD34*0.1+DE34*6-DF34*2</f>
        <v>4.9261370491751763E-2</v>
      </c>
      <c r="DT34" s="33">
        <f t="shared" si="25"/>
        <v>3.0142263173200337</v>
      </c>
      <c r="DZ34" t="str">
        <v>ATL</v>
      </c>
      <c r="EA34" t="str">
        <v>Atlanta Falcons</v>
      </c>
      <c r="EB34" t="s">
        <v>351</v>
      </c>
      <c r="EC34" t="str">
        <v>Teagan Quitoriano</v>
      </c>
      <c r="ED34" s="10">
        <v>3.0142263173200337</v>
      </c>
      <c r="EE34">
        <v>0</v>
      </c>
      <c r="EF34">
        <v>0</v>
      </c>
      <c r="EG34">
        <v>4.653024728173678E-3</v>
      </c>
      <c r="EH34">
        <v>0.21343222122709696</v>
      </c>
      <c r="EI34">
        <v>3.9238396461700423E-2</v>
      </c>
      <c r="EJ34">
        <v>5.4194631782418359</v>
      </c>
      <c r="EK34">
        <v>0</v>
      </c>
      <c r="EL34">
        <v>0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1"/>
        <v>6.6314291912016344E-5</v>
      </c>
      <c r="Q35" s="5">
        <f t="shared" si="1"/>
        <v>2.7772852287029565E-4</v>
      </c>
      <c r="R35" s="5">
        <f t="shared" si="1"/>
        <v>4.9648885456212597E-3</v>
      </c>
      <c r="S35" s="5"/>
      <c r="T35" s="5">
        <f t="shared" si="6"/>
        <v>6.5679938645002713E-5</v>
      </c>
      <c r="U35" s="5">
        <f t="shared" si="6"/>
        <v>2.3150511903370009E-4</v>
      </c>
      <c r="V35" s="5">
        <f t="shared" si="6"/>
        <v>3.8785744439559064E-3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7"/>
        <v>0</v>
      </c>
      <c r="AJ35" s="21">
        <f t="shared" si="2"/>
        <v>0</v>
      </c>
      <c r="AK35" s="21">
        <f t="shared" si="2"/>
        <v>0</v>
      </c>
      <c r="AL35" s="21">
        <f t="shared" si="2"/>
        <v>0</v>
      </c>
      <c r="AM35" s="21">
        <f t="shared" si="2"/>
        <v>0</v>
      </c>
      <c r="AN35" s="53">
        <f t="shared" si="8"/>
        <v>1</v>
      </c>
      <c r="AO35" s="53">
        <f t="shared" si="9"/>
        <v>0</v>
      </c>
      <c r="AP35" s="52">
        <f>IF($AN35,AE35,Y35*AJ35+(1-AJ35)*AE35)</f>
        <v>0</v>
      </c>
      <c r="AQ35" s="52">
        <f>IF($AN35,AF35,Z35*AK35+(1-AK35)*AF35)</f>
        <v>0</v>
      </c>
      <c r="AR35" s="52">
        <f>IF($AN35,AG35,AA35*AL35+(1-AL35)*AG35)</f>
        <v>1</v>
      </c>
      <c r="AS35" s="52">
        <f>IF($AN35,AH35,AB35*AM35+(1-AM35)*AH35)</f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0"/>
        <v>0</v>
      </c>
      <c r="BD35" s="21">
        <f t="shared" si="3"/>
        <v>0</v>
      </c>
      <c r="BE35" s="21">
        <f t="shared" si="3"/>
        <v>0</v>
      </c>
      <c r="BF35" s="21">
        <f t="shared" si="3"/>
        <v>0</v>
      </c>
      <c r="BG35" s="13">
        <f t="shared" si="11"/>
        <v>1</v>
      </c>
      <c r="BH35" s="13">
        <f t="shared" si="12"/>
        <v>1.5</v>
      </c>
      <c r="BI35" s="13">
        <f t="shared" si="13"/>
        <v>0</v>
      </c>
      <c r="BJ35" s="13">
        <f t="shared" si="14"/>
        <v>0</v>
      </c>
      <c r="BK35" s="13">
        <f t="shared" si="15"/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16"/>
        <v>0</v>
      </c>
      <c r="BZ35" s="21">
        <f t="shared" si="4"/>
        <v>0</v>
      </c>
      <c r="CA35" s="21">
        <f t="shared" si="4"/>
        <v>0</v>
      </c>
      <c r="CB35" s="21">
        <f t="shared" si="4"/>
        <v>0</v>
      </c>
      <c r="CC35" s="21">
        <f t="shared" si="4"/>
        <v>0</v>
      </c>
      <c r="CD35" s="21">
        <f t="shared" si="4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2.1269645947778431</v>
      </c>
      <c r="CM35" s="10">
        <f t="shared" si="17"/>
        <v>1.3391999300453086</v>
      </c>
      <c r="CN35" s="5">
        <f t="shared" si="18"/>
        <v>3.7237327944846608E-3</v>
      </c>
      <c r="CO35" s="19">
        <f t="shared" si="19"/>
        <v>1.1958488240100562</v>
      </c>
      <c r="CP35" s="65"/>
      <c r="CR35" t="str">
        <v>All Other</v>
      </c>
      <c r="CS35" s="10">
        <f>T35*$CS$3</f>
        <v>3.6018105647758959E-2</v>
      </c>
      <c r="CT35" s="18">
        <f>AO35</f>
        <v>0</v>
      </c>
      <c r="CU35" s="20">
        <f t="shared" si="20"/>
        <v>0</v>
      </c>
      <c r="CV35" s="21">
        <f t="shared" si="21"/>
        <v>0</v>
      </c>
      <c r="CW35" s="10">
        <f t="shared" si="22"/>
        <v>0</v>
      </c>
      <c r="CX35" s="10">
        <f>CS35*AC35</f>
        <v>1.6371866203526799E-3</v>
      </c>
      <c r="CY35" s="19">
        <f>AA35*CS35</f>
        <v>0</v>
      </c>
      <c r="CZ35" s="13" t="str">
        <f>""</f>
        <v/>
      </c>
      <c r="DA35" s="10">
        <f>$CS$4*U35</f>
        <v>0.11121778277342521</v>
      </c>
      <c r="DB35" s="5">
        <f t="shared" si="23"/>
        <v>2.3150511903370012E-4</v>
      </c>
      <c r="DC35" s="77">
        <f t="shared" si="5"/>
        <v>1.5</v>
      </c>
      <c r="DD35" s="10">
        <f>DC35*DA35</f>
        <v>0.16682667416013783</v>
      </c>
      <c r="DE35" s="22">
        <f>AX35*DD35</f>
        <v>3.6369796262399716E-3</v>
      </c>
      <c r="DF35" s="19">
        <f>DA35*BJ35</f>
        <v>0</v>
      </c>
      <c r="DG35" s="13" t="str">
        <f>""</f>
        <v/>
      </c>
      <c r="DH35" s="20">
        <f>V35*$CS$3</f>
        <v>2.1269645947778431</v>
      </c>
      <c r="DI35" s="5">
        <f t="shared" si="24"/>
        <v>3.8785744439559055E-3</v>
      </c>
      <c r="DJ35" s="20">
        <f>CO35</f>
        <v>1.1958488240100562</v>
      </c>
      <c r="DK35" s="77">
        <v>1.588235294117647</v>
      </c>
      <c r="DL35" s="77">
        <f>BO35</f>
        <v>0</v>
      </c>
      <c r="DM35" s="10">
        <f>DK35*DH35</f>
        <v>3.3781202387648093</v>
      </c>
      <c r="DN35" s="19">
        <f>BR35*DM35</f>
        <v>2.4458514960692058E-2</v>
      </c>
      <c r="DO35" s="19">
        <f>DL35*DJ35</f>
        <v>0</v>
      </c>
      <c r="DP35" s="13" t="str">
        <f>""</f>
        <v/>
      </c>
      <c r="DQ35" s="10">
        <f>CW35*(1/25)+CX35*4-CY35</f>
        <v>6.5487464814107197E-3</v>
      </c>
      <c r="DR35" s="10">
        <f>DN35*6+DM35*0.1+DJ35*1-DO35*2</f>
        <v>1.6804119376506894</v>
      </c>
      <c r="DS35" s="10">
        <f>DD35*0.1+DE35*6-DF35*2</f>
        <v>3.8504545173453614E-2</v>
      </c>
      <c r="DT35" s="33">
        <f t="shared" si="25"/>
        <v>1.7254652293055537</v>
      </c>
      <c r="DZ35" t="str">
        <v>ATL</v>
      </c>
      <c r="EA35" t="str">
        <v>Atlanta Falcons</v>
      </c>
      <c r="EB35" t="s">
        <v>351</v>
      </c>
      <c r="EC35" t="str">
        <v>All Other</v>
      </c>
      <c r="ED35" s="10">
        <v>1.7254652293055537</v>
      </c>
      <c r="EE35">
        <v>1.6371866203526799E-3</v>
      </c>
      <c r="EF35">
        <v>0</v>
      </c>
      <c r="EG35">
        <v>3.6369796262399716E-3</v>
      </c>
      <c r="EH35">
        <v>0.16682667416013783</v>
      </c>
      <c r="EI35">
        <v>2.4458514960692058E-2</v>
      </c>
      <c r="EJ35">
        <v>3.3781202387648093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1" priority="1">
      <formula>$CR10=""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89424-A4C7-437D-BFFB-88AEFB72ECFC}">
  <sheetPr>
    <tabColor theme="6"/>
  </sheetPr>
  <dimension ref="A1:EL83"/>
  <sheetViews>
    <sheetView topLeftCell="DE1" zoomScaleNormal="100" workbookViewId="0">
      <selection activeCell="DA12" sqref="DA12"/>
    </sheetView>
  </sheetViews>
  <sheetFormatPr defaultRowHeight="14.5" x14ac:dyDescent="0.35"/>
  <cols>
    <col min="1" max="4" width="10.6328125" hidden="1" customWidth="1"/>
    <col min="5" max="5" width="1.6328125" hidden="1" customWidth="1"/>
    <col min="6" max="8" width="10.6328125" hidden="1" customWidth="1"/>
    <col min="9" max="9" width="1.6328125" hidden="1" customWidth="1"/>
    <col min="10" max="12" width="10.6328125" hidden="1" customWidth="1"/>
    <col min="13" max="13" width="1.6328125" hidden="1" customWidth="1"/>
    <col min="14" max="14" width="10.6328125" hidden="1" customWidth="1"/>
    <col min="15" max="15" width="1.6328125" hidden="1" customWidth="1"/>
    <col min="16" max="18" width="10.6328125" hidden="1" customWidth="1"/>
    <col min="19" max="19" width="1.6328125" hidden="1" customWidth="1"/>
    <col min="20" max="93" width="10.6328125" hidden="1" customWidth="1"/>
    <col min="94" max="94" width="1.6328125" customWidth="1"/>
    <col min="95" max="95" width="3.81640625" customWidth="1"/>
    <col min="96" max="96" width="15.81640625" bestFit="1" customWidth="1"/>
    <col min="97" max="103" width="7.54296875" customWidth="1"/>
    <col min="104" max="104" width="0.81640625" customWidth="1"/>
    <col min="105" max="110" width="7.54296875" customWidth="1"/>
    <col min="111" max="111" width="0.81640625" customWidth="1"/>
    <col min="112" max="119" width="7.54296875" customWidth="1"/>
    <col min="120" max="120" width="0.81640625" customWidth="1"/>
    <col min="121" max="124" width="7.54296875" customWidth="1"/>
    <col min="130" max="130" width="9.7265625" bestFit="1" customWidth="1"/>
    <col min="131" max="131" width="10.54296875" bestFit="1" customWidth="1"/>
    <col min="132" max="132" width="10.54296875" customWidth="1"/>
    <col min="133" max="133" width="14.26953125" bestFit="1" customWidth="1"/>
    <col min="134" max="134" width="12.26953125" bestFit="1" customWidth="1"/>
  </cols>
  <sheetData>
    <row r="1" spans="1:142" s="102" customFormat="1" ht="14.5" customHeight="1" x14ac:dyDescent="0.35">
      <c r="CR1" s="102" t="s">
        <v>0</v>
      </c>
      <c r="CS1" s="102" t="s">
        <v>267</v>
      </c>
      <c r="CV1" s="115" t="e" vm="61">
        <f>_xlfn.IMAGE(_xlfn.XLOOKUP(CS1,Teams[team_abbr],Teams[team_logo_wikipedia]))</f>
        <v>#VALUE!</v>
      </c>
      <c r="CW1" s="115"/>
      <c r="CX1" s="115"/>
      <c r="CY1" s="116" t="e" vm="62">
        <f>_xlfn.IMAGE(_xlfn.XLOOKUP(CS1,Teams[team_abbr],Teams[team_wordmark]))</f>
        <v>#VALUE!</v>
      </c>
      <c r="CZ1" s="116"/>
      <c r="DA1" s="116"/>
      <c r="DB1" s="116"/>
      <c r="DC1" s="116"/>
      <c r="DD1" s="116"/>
      <c r="DE1" s="116"/>
      <c r="DF1" s="116"/>
      <c r="DG1" s="116"/>
      <c r="DH1" s="116"/>
      <c r="DI1" s="107"/>
    </row>
    <row r="2" spans="1:142" s="102" customFormat="1" ht="14.5" customHeight="1" x14ac:dyDescent="0.35">
      <c r="CR2" s="102" t="s">
        <v>321</v>
      </c>
      <c r="CS2" s="102" t="str">
        <f>_xlfn.XLOOKUP(CS1,Teams[team_abbr],Teams[team_name])</f>
        <v>Philadelphia Eagles</v>
      </c>
      <c r="CV2" s="115"/>
      <c r="CW2" s="115"/>
      <c r="CX2" s="115"/>
      <c r="CY2" s="116"/>
      <c r="CZ2" s="116"/>
      <c r="DA2" s="116"/>
      <c r="DB2" s="116"/>
      <c r="DC2" s="116"/>
      <c r="DD2" s="116"/>
      <c r="DE2" s="116"/>
      <c r="DF2" s="116"/>
      <c r="DG2" s="116"/>
      <c r="DH2" s="116"/>
      <c r="DI2" s="107"/>
    </row>
    <row r="3" spans="1:142" s="102" customFormat="1" ht="14.5" customHeight="1" x14ac:dyDescent="0.35">
      <c r="CR3" s="102" t="s">
        <v>322</v>
      </c>
      <c r="CS3" s="103" cm="1">
        <f t="array" ref="CS3:CS5">TRANSPOSE(_xlfn.XLOOKUP(CS1,Table4[Team],Table4[[Att per Game]:[Sacks Per Game]]))*18</f>
        <v>534.83529411764709</v>
      </c>
      <c r="CV3" s="115"/>
      <c r="CW3" s="115"/>
      <c r="CX3" s="115"/>
      <c r="CY3" s="116"/>
      <c r="CZ3" s="116"/>
      <c r="DA3" s="116"/>
      <c r="DB3" s="116"/>
      <c r="DC3" s="116"/>
      <c r="DD3" s="116"/>
      <c r="DE3" s="116"/>
      <c r="DF3" s="116"/>
      <c r="DG3" s="116"/>
      <c r="DH3" s="116"/>
      <c r="DI3" s="107"/>
    </row>
    <row r="4" spans="1:142" s="102" customFormat="1" x14ac:dyDescent="0.35">
      <c r="CR4" s="102" t="s">
        <v>323</v>
      </c>
      <c r="CS4" s="103">
        <v>530.34117647058827</v>
      </c>
      <c r="CV4" s="115"/>
      <c r="CW4" s="115"/>
      <c r="CX4" s="115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07"/>
    </row>
    <row r="5" spans="1:142" s="102" customFormat="1" x14ac:dyDescent="0.35">
      <c r="CR5" s="102" t="s">
        <v>324</v>
      </c>
      <c r="CS5" s="103">
        <v>45.564705882352939</v>
      </c>
      <c r="CV5" s="115"/>
      <c r="CW5" s="115"/>
      <c r="CX5" s="115"/>
      <c r="CY5" s="116"/>
      <c r="CZ5" s="116"/>
      <c r="DA5" s="116"/>
      <c r="DB5" s="116"/>
      <c r="DC5" s="116"/>
      <c r="DD5" s="116"/>
      <c r="DE5" s="116"/>
      <c r="DF5" s="116"/>
      <c r="DG5" s="116"/>
      <c r="DH5" s="116"/>
      <c r="DI5" s="107"/>
    </row>
    <row r="6" spans="1:142" x14ac:dyDescent="0.35">
      <c r="CR6" t="s">
        <v>1529</v>
      </c>
      <c r="CS6" s="5">
        <f>SUM(CU10:CU35)/SUM(CS10:CS35)</f>
        <v>0.64887525054117634</v>
      </c>
    </row>
    <row r="7" spans="1:142" x14ac:dyDescent="0.35">
      <c r="CS7" s="14" t="s">
        <v>2</v>
      </c>
      <c r="CT7" s="1"/>
      <c r="CU7" s="1"/>
      <c r="CV7" s="1"/>
      <c r="CW7" s="1"/>
      <c r="CX7" s="1"/>
      <c r="CY7" s="1"/>
      <c r="DA7" s="2" t="s">
        <v>3</v>
      </c>
      <c r="DB7" s="2"/>
      <c r="DC7" s="2"/>
      <c r="DD7" s="2"/>
      <c r="DE7" s="2"/>
      <c r="DF7" s="2"/>
      <c r="DH7" s="3" t="s">
        <v>4</v>
      </c>
      <c r="DI7" s="3"/>
      <c r="DJ7" s="3"/>
      <c r="DK7" s="3"/>
      <c r="DL7" s="3"/>
      <c r="DM7" s="3"/>
      <c r="DN7" s="3"/>
      <c r="DO7" s="3"/>
      <c r="DQ7" s="11" t="s">
        <v>19</v>
      </c>
      <c r="DR7" s="11"/>
      <c r="DS7" s="11"/>
      <c r="DT7" s="11"/>
    </row>
    <row r="8" spans="1:142" ht="43.5" x14ac:dyDescent="0.35">
      <c r="B8" t="s">
        <v>378</v>
      </c>
      <c r="F8" t="s">
        <v>379</v>
      </c>
      <c r="J8" t="s">
        <v>1121</v>
      </c>
      <c r="P8" t="s">
        <v>1123</v>
      </c>
      <c r="T8" s="4" t="s">
        <v>1124</v>
      </c>
      <c r="X8" s="23" t="s">
        <v>1487</v>
      </c>
      <c r="Y8" s="24"/>
      <c r="Z8" s="24"/>
      <c r="AA8" s="24"/>
      <c r="AB8" s="24"/>
      <c r="AC8" s="120" t="s">
        <v>2336</v>
      </c>
      <c r="AD8" s="45" t="s">
        <v>1488</v>
      </c>
      <c r="AE8" s="46"/>
      <c r="AF8" s="47"/>
      <c r="AG8" s="47"/>
      <c r="AH8" s="47"/>
      <c r="AI8" s="43" t="s">
        <v>1524</v>
      </c>
      <c r="AJ8" s="26"/>
      <c r="AK8" s="26"/>
      <c r="AL8" s="26"/>
      <c r="AM8" s="26"/>
      <c r="AN8" s="67" t="s">
        <v>1526</v>
      </c>
      <c r="AO8" s="50" t="s">
        <v>1525</v>
      </c>
      <c r="AP8" s="26"/>
      <c r="AQ8" s="26"/>
      <c r="AR8" s="26"/>
      <c r="AS8" s="26"/>
      <c r="AT8" s="57" t="s">
        <v>1500</v>
      </c>
      <c r="AU8" s="2"/>
      <c r="AV8" s="2"/>
      <c r="AW8" s="2"/>
      <c r="AX8" s="2"/>
      <c r="AY8" s="59" t="s">
        <v>1503</v>
      </c>
      <c r="AZ8" s="28"/>
      <c r="BA8" s="28"/>
      <c r="BB8" s="28"/>
      <c r="BC8" s="59" t="s">
        <v>1527</v>
      </c>
      <c r="BD8" s="28"/>
      <c r="BE8" s="28"/>
      <c r="BF8" s="28"/>
      <c r="BG8" s="68" t="s">
        <v>1122</v>
      </c>
      <c r="BH8" s="69" t="s">
        <v>1528</v>
      </c>
      <c r="BI8" s="70"/>
      <c r="BJ8" s="70"/>
      <c r="BK8" s="70"/>
      <c r="BL8" s="61" t="s">
        <v>1513</v>
      </c>
      <c r="BM8" s="11"/>
      <c r="BN8" s="11"/>
      <c r="BO8" s="11"/>
      <c r="BP8" s="11"/>
      <c r="BQ8" s="11"/>
      <c r="BR8" s="11"/>
      <c r="BS8" s="74" t="s">
        <v>1514</v>
      </c>
      <c r="BT8" s="75"/>
      <c r="BU8" s="75"/>
      <c r="BV8" s="75"/>
      <c r="BW8" s="75"/>
      <c r="BX8" s="75"/>
      <c r="BY8" s="63" t="s">
        <v>1527</v>
      </c>
      <c r="BZ8" s="30"/>
      <c r="CA8" s="30"/>
      <c r="CB8" s="30"/>
      <c r="CC8" s="30"/>
      <c r="CD8" s="30"/>
      <c r="CE8" s="76" t="s">
        <v>1122</v>
      </c>
      <c r="CF8" s="74" t="s">
        <v>1514</v>
      </c>
      <c r="CG8" s="75"/>
      <c r="CH8" s="75"/>
      <c r="CI8" s="75"/>
      <c r="CJ8" s="75"/>
      <c r="CK8" s="75"/>
      <c r="CL8" s="76" t="s">
        <v>1883</v>
      </c>
      <c r="CM8" s="75"/>
      <c r="CN8" s="75"/>
      <c r="CO8" s="75"/>
      <c r="CP8" s="65"/>
      <c r="CQ8" s="4" t="s">
        <v>12</v>
      </c>
      <c r="CS8" s="7" t="s">
        <v>9</v>
      </c>
      <c r="CT8" s="7" t="s">
        <v>6</v>
      </c>
      <c r="CU8" s="7" t="s">
        <v>5</v>
      </c>
      <c r="CV8" s="7" t="s">
        <v>2338</v>
      </c>
      <c r="CW8" s="7" t="s">
        <v>7</v>
      </c>
      <c r="CX8" s="7" t="s">
        <v>8</v>
      </c>
      <c r="CY8" s="7" t="s">
        <v>1492</v>
      </c>
      <c r="CZ8" s="12"/>
      <c r="DA8" s="8" t="s">
        <v>354</v>
      </c>
      <c r="DB8" s="8" t="s">
        <v>2317</v>
      </c>
      <c r="DC8" s="8" t="s">
        <v>1497</v>
      </c>
      <c r="DD8" s="8" t="s">
        <v>10</v>
      </c>
      <c r="DE8" s="8" t="s">
        <v>1501</v>
      </c>
      <c r="DF8" s="8" t="s">
        <v>1502</v>
      </c>
      <c r="DG8" s="12"/>
      <c r="DH8" s="9" t="s">
        <v>11</v>
      </c>
      <c r="DI8" s="9" t="s">
        <v>2316</v>
      </c>
      <c r="DJ8" s="9" t="s">
        <v>1515</v>
      </c>
      <c r="DK8" s="9" t="s">
        <v>2315</v>
      </c>
      <c r="DL8" s="9" t="s">
        <v>1517</v>
      </c>
      <c r="DM8" s="9" t="s">
        <v>10</v>
      </c>
      <c r="DN8" s="9" t="s">
        <v>1516</v>
      </c>
      <c r="DO8" s="9" t="s">
        <v>1502</v>
      </c>
      <c r="DP8" s="12"/>
      <c r="DQ8" s="32" t="s">
        <v>2</v>
      </c>
      <c r="DR8" s="32" t="s">
        <v>1518</v>
      </c>
      <c r="DS8" s="32" t="s">
        <v>1519</v>
      </c>
      <c r="DT8" s="32" t="s">
        <v>1520</v>
      </c>
    </row>
    <row r="9" spans="1:142" s="34" customFormat="1" ht="14.5" customHeight="1" x14ac:dyDescent="0.35">
      <c r="A9" s="34" t="s">
        <v>1125</v>
      </c>
      <c r="B9" s="12" t="s">
        <v>355</v>
      </c>
      <c r="C9" s="12" t="s">
        <v>356</v>
      </c>
      <c r="D9" s="12" t="s">
        <v>357</v>
      </c>
      <c r="E9" s="12" t="str">
        <f>""</f>
        <v/>
      </c>
      <c r="F9" s="12" t="s">
        <v>355</v>
      </c>
      <c r="G9" s="12" t="s">
        <v>356</v>
      </c>
      <c r="H9" s="12" t="s">
        <v>357</v>
      </c>
      <c r="I9" s="12" t="str">
        <f>""</f>
        <v/>
      </c>
      <c r="J9" s="12" t="s">
        <v>355</v>
      </c>
      <c r="K9" s="12" t="s">
        <v>356</v>
      </c>
      <c r="L9" s="12" t="s">
        <v>357</v>
      </c>
      <c r="M9" s="12" t="str">
        <f>""</f>
        <v/>
      </c>
      <c r="N9" s="12" t="s">
        <v>1122</v>
      </c>
      <c r="O9" s="12" t="str">
        <f>""</f>
        <v/>
      </c>
      <c r="P9" s="12" t="s">
        <v>355</v>
      </c>
      <c r="Q9" s="12" t="s">
        <v>356</v>
      </c>
      <c r="R9" s="12" t="s">
        <v>357</v>
      </c>
      <c r="S9" s="12" t="str">
        <f>""</f>
        <v/>
      </c>
      <c r="T9" s="12" t="s">
        <v>355</v>
      </c>
      <c r="U9" s="12" t="s">
        <v>356</v>
      </c>
      <c r="V9" s="12" t="s">
        <v>357</v>
      </c>
      <c r="W9" s="34" t="str">
        <f>""</f>
        <v/>
      </c>
      <c r="X9" s="7" t="s">
        <v>1126</v>
      </c>
      <c r="Y9" s="7" t="s">
        <v>1483</v>
      </c>
      <c r="Z9" s="7" t="s">
        <v>2330</v>
      </c>
      <c r="AA9" s="7" t="s">
        <v>1491</v>
      </c>
      <c r="AB9" s="7" t="s">
        <v>2335</v>
      </c>
      <c r="AC9" s="118" t="s">
        <v>2331</v>
      </c>
      <c r="AD9" s="48" t="s">
        <v>1126</v>
      </c>
      <c r="AE9" s="49" t="s">
        <v>1483</v>
      </c>
      <c r="AF9" s="49" t="s">
        <v>1484</v>
      </c>
      <c r="AG9" s="49" t="s">
        <v>1491</v>
      </c>
      <c r="AH9" s="49" t="s">
        <v>2333</v>
      </c>
      <c r="AI9" s="44" t="str">
        <f>AD9</f>
        <v>Completion %</v>
      </c>
      <c r="AJ9" s="27" t="str">
        <f>AE9</f>
        <v>Yards per Comp</v>
      </c>
      <c r="AK9" s="27" t="str">
        <f>AF9</f>
        <v>Passing TD per Comp</v>
      </c>
      <c r="AL9" s="27" t="str">
        <f>AG9</f>
        <v>INT per Att</v>
      </c>
      <c r="AM9" s="27" t="s">
        <v>2333</v>
      </c>
      <c r="AN9" s="51" t="s">
        <v>1122</v>
      </c>
      <c r="AO9" s="48" t="str">
        <f>AD9</f>
        <v>Completion %</v>
      </c>
      <c r="AP9" s="49" t="str">
        <f t="shared" ref="AP9" si="0">AE9</f>
        <v>Yards per Comp</v>
      </c>
      <c r="AQ9" s="49" t="str">
        <f t="shared" ref="AQ9" si="1">AF9</f>
        <v>Passing TD per Comp</v>
      </c>
      <c r="AR9" s="49" t="str">
        <f t="shared" ref="AR9" si="2">AG9</f>
        <v>INT per Att</v>
      </c>
      <c r="AS9" s="49" t="s">
        <v>2337</v>
      </c>
      <c r="AT9" s="58" t="s">
        <v>1497</v>
      </c>
      <c r="AU9" s="25" t="s">
        <v>2324</v>
      </c>
      <c r="AV9" s="25" t="s">
        <v>1499</v>
      </c>
      <c r="AW9" s="25" t="s">
        <v>2307</v>
      </c>
      <c r="AX9" s="25" t="s">
        <v>2327</v>
      </c>
      <c r="AY9" s="60" t="s">
        <v>1497</v>
      </c>
      <c r="AZ9" s="29" t="s">
        <v>1498</v>
      </c>
      <c r="BA9" s="29" t="s">
        <v>1499</v>
      </c>
      <c r="BB9" s="25" t="s">
        <v>2307</v>
      </c>
      <c r="BC9" s="60" t="s">
        <v>1497</v>
      </c>
      <c r="BD9" s="29" t="s">
        <v>1498</v>
      </c>
      <c r="BE9" s="29" t="s">
        <v>1499</v>
      </c>
      <c r="BF9" s="29" t="s">
        <v>2307</v>
      </c>
      <c r="BG9" s="71" t="s">
        <v>1526</v>
      </c>
      <c r="BH9" s="72" t="s">
        <v>1497</v>
      </c>
      <c r="BI9" s="73" t="s">
        <v>1498</v>
      </c>
      <c r="BJ9" s="73" t="s">
        <v>1499</v>
      </c>
      <c r="BK9" s="73" t="s">
        <v>2306</v>
      </c>
      <c r="BL9" s="62" t="s">
        <v>1504</v>
      </c>
      <c r="BM9" s="31" t="s">
        <v>1505</v>
      </c>
      <c r="BN9" s="31" t="s">
        <v>1506</v>
      </c>
      <c r="BO9" s="31" t="s">
        <v>1507</v>
      </c>
      <c r="BP9" s="31" t="s">
        <v>2329</v>
      </c>
      <c r="BQ9" s="31" t="s">
        <v>2323</v>
      </c>
      <c r="BR9" s="31" t="s">
        <v>2328</v>
      </c>
      <c r="BS9" s="76" t="s">
        <v>1504</v>
      </c>
      <c r="BT9" s="75" t="s">
        <v>1505</v>
      </c>
      <c r="BU9" s="75" t="s">
        <v>1506</v>
      </c>
      <c r="BV9" s="75" t="s">
        <v>1507</v>
      </c>
      <c r="BW9" s="31" t="s">
        <v>2306</v>
      </c>
      <c r="BX9" s="75" t="s">
        <v>2315</v>
      </c>
      <c r="BY9" s="64" t="s">
        <v>1504</v>
      </c>
      <c r="BZ9" s="30" t="s">
        <v>1505</v>
      </c>
      <c r="CA9" s="30" t="s">
        <v>1506</v>
      </c>
      <c r="CB9" s="30" t="s">
        <v>1507</v>
      </c>
      <c r="CC9" s="30" t="s">
        <v>2307</v>
      </c>
      <c r="CD9" s="30" t="s">
        <v>2315</v>
      </c>
      <c r="CE9" s="76" t="s">
        <v>1526</v>
      </c>
      <c r="CF9" s="76" t="s">
        <v>1504</v>
      </c>
      <c r="CG9" s="75" t="s">
        <v>1505</v>
      </c>
      <c r="CH9" s="75" t="s">
        <v>1506</v>
      </c>
      <c r="CI9" s="75" t="s">
        <v>1507</v>
      </c>
      <c r="CJ9" s="75" t="s">
        <v>2307</v>
      </c>
      <c r="CK9" s="75" t="s">
        <v>2315</v>
      </c>
      <c r="CL9" s="76" t="s">
        <v>11</v>
      </c>
      <c r="CM9" s="75" t="s">
        <v>1515</v>
      </c>
      <c r="CN9" s="75" t="s">
        <v>1884</v>
      </c>
      <c r="CO9" s="75" t="s">
        <v>1885</v>
      </c>
      <c r="CP9" s="66"/>
      <c r="CQ9" t="s">
        <v>16</v>
      </c>
      <c r="DZ9" s="34" t="s">
        <v>1521</v>
      </c>
      <c r="EA9" s="34" t="s">
        <v>0</v>
      </c>
      <c r="EB9" s="34" t="s">
        <v>1776</v>
      </c>
      <c r="EC9" s="34" t="s">
        <v>1522</v>
      </c>
      <c r="ED9" s="34" t="s">
        <v>1523</v>
      </c>
      <c r="EE9" s="34" t="s">
        <v>2308</v>
      </c>
      <c r="EF9" s="34" t="s">
        <v>2309</v>
      </c>
      <c r="EG9" s="34" t="s">
        <v>2310</v>
      </c>
      <c r="EH9" s="34" t="s">
        <v>2311</v>
      </c>
      <c r="EI9" s="34" t="s">
        <v>2312</v>
      </c>
      <c r="EJ9" s="34" t="s">
        <v>2313</v>
      </c>
      <c r="EK9" s="34" t="s">
        <v>1694</v>
      </c>
      <c r="EL9" s="34" t="s">
        <v>1502</v>
      </c>
    </row>
    <row r="10" spans="1:142" x14ac:dyDescent="0.35">
      <c r="A10" t="s">
        <v>358</v>
      </c>
      <c r="B10" s="5" cm="1">
        <f t="array" ref="B10:D10">_xlfn.XLOOKUP(A10,DepthPosShare[Depth Chart Pos],DepthPosShare[Share of Atts]:DepthPosShare[Share of Targets],{0,0,0})</f>
        <v>0.97</v>
      </c>
      <c r="C10" s="5">
        <v>0.11722486999538194</v>
      </c>
      <c r="D10" s="5">
        <v>4.631597416401314E-4</v>
      </c>
      <c r="F10" s="5" cm="1">
        <f t="array" ref="F10:H10">_xlfn.XLOOKUP(CR10,Table5[Player Name],Table5[[Share of Att]:[Share of Targets]],{0,0,0})</f>
        <v>0.88141521539044676</v>
      </c>
      <c r="G10" s="5">
        <v>0.29917671655209088</v>
      </c>
      <c r="H10" s="5">
        <v>6.7750677506775068E-4</v>
      </c>
      <c r="J10" s="5">
        <v>0.5</v>
      </c>
      <c r="K10" s="5">
        <v>0.5</v>
      </c>
      <c r="L10" s="5">
        <v>0.5</v>
      </c>
      <c r="M10" s="5"/>
      <c r="N10" s="10">
        <f t="shared" ref="N10:N34" si="3">--(SUM(_xlfn.ANCHORARRAY(F10))=0)</f>
        <v>0</v>
      </c>
      <c r="O10" s="10"/>
      <c r="P10" s="5">
        <f t="shared" ref="P10:P35" si="4">IF($N10,B10,J10*F10+(1-J10)*B10)</f>
        <v>0.92570760769522331</v>
      </c>
      <c r="Q10" s="5">
        <f t="shared" ref="Q10:Q35" si="5">IF($N10,C10,K10*G10+(1-K10)*C10)</f>
        <v>0.20820079327373642</v>
      </c>
      <c r="R10" s="5">
        <f t="shared" ref="R10:R35" si="6">IF($N10,D10,L10*H10+(1-L10)*D10)</f>
        <v>5.7033325835394101E-4</v>
      </c>
      <c r="S10" s="5"/>
      <c r="T10" s="5">
        <f>P10/SUM(P$10:P$35)</f>
        <v>0.96726545180584145</v>
      </c>
      <c r="U10" s="5">
        <f>Q10/SUM(Q$10:Q$35)</f>
        <v>0.15703324444749603</v>
      </c>
      <c r="V10" s="5">
        <f>R10/SUM(R$10:R$35)</f>
        <v>4.8754655750394405E-4</v>
      </c>
      <c r="X10" s="5" cm="1">
        <f t="array" ref="X10:AB10">_xlfn.XLOOKUP(CR10,passingRates[Player Name],passingRates[[Comp. %]:[Yds per Att]],{0,0,0,0,0})</f>
        <v>0.64646924829157171</v>
      </c>
      <c r="Y10" s="13">
        <v>11.613812544045102</v>
      </c>
      <c r="Z10" s="13">
        <v>6.6948555320648348E-2</v>
      </c>
      <c r="AA10" s="13">
        <v>1.9134396355353075E-2</v>
      </c>
      <c r="AB10" s="13">
        <v>7.5079726651480634</v>
      </c>
      <c r="AC10" s="119">
        <f>SUMIFS(TD_rates[Passing TD per Att],TD_rates[Pos],LEFT(A10,2))</f>
        <v>4.4094140991015822E-2</v>
      </c>
      <c r="AD10" s="55" cm="1">
        <f t="array" ref="AD10:AH10">_xlfn.XLOOKUP($A10,D_passingRates[Player Name],D_passingRates[[Comp. %]:[Yards per Att]],{0,0,0,0,0})</f>
        <v>0.65472317119462076</v>
      </c>
      <c r="AE10" s="13">
        <v>11.058660316802982</v>
      </c>
      <c r="AF10" s="13">
        <v>7.1208199606584532E-2</v>
      </c>
      <c r="AG10" s="13">
        <v>2.1284095222601811E-2</v>
      </c>
      <c r="AH10" s="13">
        <v>7.2403611517813573</v>
      </c>
      <c r="AI10" s="54">
        <f>$J10</f>
        <v>0.5</v>
      </c>
      <c r="AJ10" s="21">
        <f t="shared" ref="AJ10:AM35" si="7">$J10</f>
        <v>0.5</v>
      </c>
      <c r="AK10" s="21">
        <f t="shared" si="7"/>
        <v>0.5</v>
      </c>
      <c r="AL10" s="21">
        <f t="shared" si="7"/>
        <v>0.5</v>
      </c>
      <c r="AM10" s="21">
        <f t="shared" si="7"/>
        <v>0.5</v>
      </c>
      <c r="AN10" s="53">
        <f>--(SUM(_xlfn.ANCHORARRAY(X10))=0)</f>
        <v>0</v>
      </c>
      <c r="AO10" s="53">
        <f>IF($AN10,AD10,X10*AI10+(1-AI10)*AD10)</f>
        <v>0.65059620974309618</v>
      </c>
      <c r="AP10" s="52">
        <f t="shared" ref="AP10:AP35" si="8">IF($AN10,AE10,Y10*AJ10+(1-AJ10)*AE10)</f>
        <v>11.336236430424041</v>
      </c>
      <c r="AQ10" s="52">
        <f t="shared" ref="AQ10:AQ35" si="9">IF($AN10,AF10,Z10*AK10+(1-AK10)*AF10)</f>
        <v>6.9078377463616447E-2</v>
      </c>
      <c r="AR10" s="52">
        <f t="shared" ref="AR10:AS35" si="10">IF($AN10,AG10,AA10*AL10+(1-AL10)*AG10)</f>
        <v>2.0209245788977443E-2</v>
      </c>
      <c r="AS10" s="52">
        <f t="shared" si="10"/>
        <v>7.3741669084647103</v>
      </c>
      <c r="AT10" s="56" cm="1">
        <f t="array" ref="AT10:AW10">_xlfn.XLOOKUP(CR10,rushingRates[player_display_name],rushingRates[[Yards per Carry]:[TD per Yard]],{0,0,0,0})</f>
        <v>4.6728723404255321</v>
      </c>
      <c r="AU10" s="13">
        <v>8.6436170212765964E-2</v>
      </c>
      <c r="AV10" s="13">
        <v>1.3297872340425532E-2</v>
      </c>
      <c r="AW10" s="13">
        <v>1.8497438816163916E-2</v>
      </c>
      <c r="AX10" s="13">
        <f>SUMIFS(TD_rates[Rushing TD per Yard],TD_rates[Pos],LEFT(A10,2))</f>
        <v>1.0918381604423242E-2</v>
      </c>
      <c r="AY10" s="56" cm="1">
        <f t="array" ref="AY10:BB10">_xlfn.XLOOKUP(A10,D_rushingRates[player_display_name],D_rushingRates[[Yards per Carry]:[TD per Yard]],{0,0,0,0})</f>
        <v>4.5880192793206334</v>
      </c>
      <c r="AZ10" s="13">
        <v>4.9690153775533624E-2</v>
      </c>
      <c r="BA10" s="13">
        <v>1.560706908423227E-2</v>
      </c>
      <c r="BB10" s="13">
        <v>1.0830415207603802E-2</v>
      </c>
      <c r="BC10" s="21">
        <f>$AI10</f>
        <v>0.5</v>
      </c>
      <c r="BD10" s="21">
        <f t="shared" ref="BD10:BF35" si="11">$AI10</f>
        <v>0.5</v>
      </c>
      <c r="BE10" s="21">
        <f t="shared" si="11"/>
        <v>0.5</v>
      </c>
      <c r="BF10" s="21">
        <f t="shared" si="11"/>
        <v>0.5</v>
      </c>
      <c r="BG10" s="13">
        <f>--(SUM(_xlfn.ANCHORARRAY(AT10))=0)</f>
        <v>0</v>
      </c>
      <c r="BH10" s="13">
        <f>IF($BG10=1,AY10,AT10*BC10+(1-BC10)*AY10)</f>
        <v>4.6304458098730823</v>
      </c>
      <c r="BI10" s="13">
        <f t="shared" ref="BI10:BI35" si="12">IF($BG10=1,AZ10,AU10*BD10+(1-BD10)*AZ10)</f>
        <v>6.8063161994149801E-2</v>
      </c>
      <c r="BJ10" s="13">
        <f>IF($BG10=1,BA10,AV10*BE10+(1-BE10)*BA10)</f>
        <v>1.4452470712328901E-2</v>
      </c>
      <c r="BK10" s="13">
        <f>IF($BG10=1,BB10,AW10*BF10+(1-BF10)*BB10)</f>
        <v>1.4663927011883859E-2</v>
      </c>
      <c r="BL10" s="55" cm="1">
        <f t="array" ref="BL10:BQ10">_xlfn.XLOOKUP(CR10,Receiving[Player Name],Receiving[[Rep Conv %]:[Yards per Target]],{0,0,0,0,0,0})</f>
        <v>0.5</v>
      </c>
      <c r="BM10" s="13">
        <v>3</v>
      </c>
      <c r="BN10" s="13">
        <v>0</v>
      </c>
      <c r="BO10" s="13">
        <v>0</v>
      </c>
      <c r="BP10" s="13">
        <v>0</v>
      </c>
      <c r="BQ10" s="13">
        <v>1.5</v>
      </c>
      <c r="BR10" s="13">
        <f>SUMIFS(TD_rates[Rec TD per Yard],TD_rates[Pos],LEFT(A10,2))</f>
        <v>2.9315960912052116E-2</v>
      </c>
      <c r="BS10" s="55" cm="1">
        <f t="array" ref="BS10:BX10">_xlfn.XLOOKUP(A10,D_Receiving[Player Name],D_Receiving[[Rep Conv %]:[Yard Per Target]],{0,0,0,0,0,0})</f>
        <v>0.76923076923076927</v>
      </c>
      <c r="BT10" s="13">
        <v>4.2</v>
      </c>
      <c r="BU10" s="13">
        <v>0.12820512820512822</v>
      </c>
      <c r="BV10" s="13">
        <v>0</v>
      </c>
      <c r="BW10" s="13">
        <v>3.968253968253968E-2</v>
      </c>
      <c r="BX10" s="13">
        <v>1.3</v>
      </c>
      <c r="BY10" s="21">
        <f>$AI10</f>
        <v>0.5</v>
      </c>
      <c r="BZ10" s="21">
        <f t="shared" ref="BZ10:CD35" si="13">$AI10</f>
        <v>0.5</v>
      </c>
      <c r="CA10" s="21">
        <f t="shared" si="13"/>
        <v>0.5</v>
      </c>
      <c r="CB10" s="21">
        <f t="shared" si="13"/>
        <v>0.5</v>
      </c>
      <c r="CC10" s="21">
        <f t="shared" si="13"/>
        <v>0.5</v>
      </c>
      <c r="CD10" s="21">
        <f t="shared" si="13"/>
        <v>0.5</v>
      </c>
      <c r="CE10" s="56">
        <f>--(SUM(_xlfn.ANCHORARRAY(BL10))=0)</f>
        <v>0</v>
      </c>
      <c r="CF10" s="56">
        <f>IF($CE10=1,BS10,BY10*BL10+(1-BY10)*BS10)</f>
        <v>0.63461538461538458</v>
      </c>
      <c r="CG10" s="13">
        <f>IF($CE10=1,BT10,BZ10*BM10+(1-BZ10)*BT10)</f>
        <v>3.6</v>
      </c>
      <c r="CH10" s="13">
        <f>IF($CE10=1,BU10,CA10*BN10+(1-CA10)*BU10)</f>
        <v>6.4102564102564111E-2</v>
      </c>
      <c r="CI10" s="13">
        <f>IF($CE10=1,BV10,CB10*BO10+(1-CB10)*BV10)</f>
        <v>0</v>
      </c>
      <c r="CJ10" s="13">
        <f>IF($CE10=1,BW10,CC10*BP10+(1-CC10)*BW10)</f>
        <v>1.984126984126984E-2</v>
      </c>
      <c r="CK10" s="13">
        <f>IF($CE10=1,BX10,CD10*BQ10+(1-CD10)*BX10)</f>
        <v>1.4</v>
      </c>
      <c r="CL10" s="56">
        <f>V10*$CS$3</f>
        <v>0.26075710647866823</v>
      </c>
      <c r="CM10" s="10">
        <f>CL10*CF10</f>
        <v>0.16548047141915484</v>
      </c>
      <c r="CN10" s="5">
        <f>CM10/SUM($CM$10:$CM$35)</f>
        <v>4.5338892092926692E-4</v>
      </c>
      <c r="CO10" s="19">
        <f>CN10*(SUM($CU$10:$CU$35))</f>
        <v>0.15734471927552057</v>
      </c>
      <c r="CP10" s="65"/>
      <c r="CR10" t="str" cm="1">
        <f t="array" ref="CR10:CR13">_xlfn.VSTACK(_xlfn.MAP(_xlfn.TAKE(_xlfn.TEXTSPLIT(_xlfn.TEXTAFTER(_xlfn.XLOOKUP($CS$2,DepthChart[Column1],DepthChart[Column2]),"QB: "),,", "),4),_xlfn.LAMBDA(_xlpm.x,IFERROR(_xlfn.TEXTBEFORE(_xlpm.x," ("),_xlpm.x))),"All Other")</f>
        <v>Jalen Hurts</v>
      </c>
      <c r="CS10" s="10">
        <f>T10*$CS$3</f>
        <v>517.32770240641605</v>
      </c>
      <c r="CT10" s="18">
        <f>AO10</f>
        <v>0.65059620974309618</v>
      </c>
      <c r="CU10" s="20">
        <f>CT10*CS10</f>
        <v>336.57144238071868</v>
      </c>
      <c r="CV10" s="21">
        <f>AS10</f>
        <v>7.3741669084647103</v>
      </c>
      <c r="CW10" s="10">
        <f>CV10*CS10</f>
        <v>3814.8608239174728</v>
      </c>
      <c r="CX10" s="22">
        <f>CS10*AC10</f>
        <v>22.811120648466783</v>
      </c>
      <c r="CY10" s="19">
        <f>AA10*CS10</f>
        <v>9.8987533034485082</v>
      </c>
      <c r="CZ10" s="13" t="str">
        <f>""</f>
        <v/>
      </c>
      <c r="DA10" s="10">
        <f>$CS$4*U10</f>
        <v>83.281195605278512</v>
      </c>
      <c r="DB10" s="5">
        <f>DA10/SUM($DA$10:$DA$35)</f>
        <v>0.15703324444749603</v>
      </c>
      <c r="DC10" s="77">
        <f>BH10</f>
        <v>4.6304458098730823</v>
      </c>
      <c r="DD10" s="10">
        <f>DC10*DA10</f>
        <v>385.62906323168244</v>
      </c>
      <c r="DE10" s="22">
        <f>AX10*DD10</f>
        <v>4.2104452701197683</v>
      </c>
      <c r="DF10" s="19">
        <f>DA10*BJ10</f>
        <v>1.203619040373022</v>
      </c>
      <c r="DG10" s="13" t="str">
        <f>""</f>
        <v/>
      </c>
      <c r="DH10" s="20">
        <f>V10*$CS$3</f>
        <v>0.26075710647866823</v>
      </c>
      <c r="DI10" s="5">
        <f>DH10/SUM($DH$10:$DH$35)</f>
        <v>4.8754655750394389E-4</v>
      </c>
      <c r="DJ10" s="20">
        <f>CO10</f>
        <v>0.15734471927552057</v>
      </c>
      <c r="DK10" s="77" cm="1">
        <f t="array" ref="DK10:DK35">CK10:CK35</f>
        <v>1.4</v>
      </c>
      <c r="DL10" s="77">
        <f>CI10</f>
        <v>0</v>
      </c>
      <c r="DM10" s="10">
        <f>DK10*DH10</f>
        <v>0.3650599490701355</v>
      </c>
      <c r="DN10" s="19">
        <f>BR10*DM10</f>
        <v>1.0702083197495828E-2</v>
      </c>
      <c r="DO10" s="19">
        <f>DL10*DJ10</f>
        <v>0</v>
      </c>
      <c r="DP10" s="13" t="str">
        <f>""</f>
        <v/>
      </c>
      <c r="DQ10" s="10">
        <f>CW10*(1/25)+CX10*4-CY10</f>
        <v>233.94016224711754</v>
      </c>
      <c r="DR10" s="10">
        <f>DN10*6+DM10*0.1+DJ10*1-DO10*2</f>
        <v>0.25806321336750909</v>
      </c>
      <c r="DS10" s="10">
        <f>DD10*0.1+DE10*6-DF10*2</f>
        <v>61.418339863140815</v>
      </c>
      <c r="DT10" s="33">
        <f>SUM(DQ10:DS10)</f>
        <v>295.61656532362588</v>
      </c>
      <c r="DZ10" t="str" cm="1">
        <f t="array" ref="DZ10:DZ35">_xlfn.EXPAND(CS1,ROWS($CS$10:$CS$35),,CS1)</f>
        <v>PHI</v>
      </c>
      <c r="EA10" t="str" cm="1">
        <f t="array" ref="EA10:EA35">_xlfn.EXPAND(CS2,ROWS($CS$10:$CS$35),,CS2)</f>
        <v>Philadelphia Eagles</v>
      </c>
      <c r="EB10" t="s">
        <v>348</v>
      </c>
      <c r="EC10" t="str" cm="1">
        <f t="array" ref="EC10:EC35">CR10:CR35</f>
        <v>Jalen Hurts</v>
      </c>
      <c r="ED10" s="10" cm="1">
        <f t="array" ref="ED10:ED35">DT10:DT35</f>
        <v>295.61656532362588</v>
      </c>
      <c r="EE10" s="22" cm="1">
        <f t="array" ref="EE10:EE35">CX10:CX35</f>
        <v>22.811120648466783</v>
      </c>
      <c r="EF10" s="10" cm="1">
        <f t="array" ref="EF10:EF35">CW10:CW35</f>
        <v>3814.8608239174728</v>
      </c>
      <c r="EG10" s="10" cm="1">
        <f t="array" ref="EG10:EG35">DE10:DE35</f>
        <v>4.2104452701197683</v>
      </c>
      <c r="EH10" s="10" cm="1">
        <f t="array" ref="EH10:EH35">DD10:DD35</f>
        <v>385.62906323168244</v>
      </c>
      <c r="EI10" s="19" cm="1">
        <f t="array" ref="EI10:EI35">DN10:DN35</f>
        <v>1.0702083197495828E-2</v>
      </c>
      <c r="EJ10" s="10" cm="1">
        <f t="array" ref="EJ10:EJ35">DM10:DM35</f>
        <v>0.3650599490701355</v>
      </c>
      <c r="EK10" s="19" cm="1">
        <f t="array" ref="EK10:EK35">CY10:CY35</f>
        <v>9.8987533034485082</v>
      </c>
      <c r="EL10" s="19" cm="1">
        <f t="array" ref="EL10:EL35">DF10:DF35+DO10:DO35</f>
        <v>1.203619040373022</v>
      </c>
    </row>
    <row r="11" spans="1:142" x14ac:dyDescent="0.35">
      <c r="A11" t="s">
        <v>359</v>
      </c>
      <c r="B11" s="5" cm="1">
        <f t="array" ref="B11:D11">_xlfn.XLOOKUP(A11,DepthPosShare[Depth Chart Pos],DepthPosShare[Share of Atts]:DepthPosShare[Share of Targets],{0,0,0})</f>
        <v>0.02</v>
      </c>
      <c r="C11" s="5">
        <v>2.8771268748993665E-2</v>
      </c>
      <c r="D11" s="5">
        <v>4.088914304645107E-4</v>
      </c>
      <c r="F11" s="5" cm="1">
        <f t="array" ref="F11:H11">_xlfn.XLOOKUP(CR11,Table5[Player Name],Table5[[Share of Att]:[Share of Targets]],{0,0,0})</f>
        <v>0</v>
      </c>
      <c r="G11" s="5">
        <v>0</v>
      </c>
      <c r="H11" s="5">
        <v>0</v>
      </c>
      <c r="J11" s="5">
        <v>0.01</v>
      </c>
      <c r="K11" s="5">
        <v>0.01</v>
      </c>
      <c r="L11" s="5">
        <v>0.01</v>
      </c>
      <c r="M11" s="5"/>
      <c r="N11" s="10">
        <f t="shared" si="3"/>
        <v>1</v>
      </c>
      <c r="O11" s="10"/>
      <c r="P11" s="5">
        <f t="shared" si="4"/>
        <v>0.02</v>
      </c>
      <c r="Q11" s="5">
        <f t="shared" si="5"/>
        <v>2.8771268748993665E-2</v>
      </c>
      <c r="R11" s="5">
        <f t="shared" si="6"/>
        <v>4.088914304645107E-4</v>
      </c>
      <c r="S11" s="5"/>
      <c r="T11" s="5">
        <f t="shared" ref="T11:V35" si="14">P11/SUM(P$10:P$35)</f>
        <v>2.0897861133799833E-2</v>
      </c>
      <c r="U11" s="5">
        <f t="shared" si="14"/>
        <v>2.1700424899847182E-2</v>
      </c>
      <c r="V11" s="5">
        <f t="shared" si="14"/>
        <v>3.4953881155589105E-4</v>
      </c>
      <c r="X11" s="5" cm="1">
        <f t="array" ref="X11:AB11">_xlfn.XLOOKUP(CR11,passingRates[Player Name],passingRates[[Comp. %]:[Yds per Att]],{0,0,0,0,0})</f>
        <v>0.66666666666666663</v>
      </c>
      <c r="Y11" s="13">
        <v>10.766666666666667</v>
      </c>
      <c r="Z11" s="13">
        <v>0.13333333333333333</v>
      </c>
      <c r="AA11" s="13">
        <v>0</v>
      </c>
      <c r="AB11" s="13">
        <v>7.177777777777778</v>
      </c>
      <c r="AC11" s="119">
        <f>SUMIFS(TD_rates[Passing TD per Att],TD_rates[Pos],LEFT(A11,2))</f>
        <v>4.4094140991015822E-2</v>
      </c>
      <c r="AD11" s="55" cm="1">
        <f t="array" ref="AD11:AH11">_xlfn.XLOOKUP($A11,D_passingRates[Player Name],D_passingRates[[Comp. %]:[Yards per Att]],{0,0,0,0,0})</f>
        <v>0.62649164677804292</v>
      </c>
      <c r="AE11" s="13">
        <v>10.453333333333333</v>
      </c>
      <c r="AF11" s="13">
        <v>5.4642857142857146E-2</v>
      </c>
      <c r="AG11" s="13">
        <v>2.714797136038186E-2</v>
      </c>
      <c r="AH11" s="13">
        <v>6.5489260143198091</v>
      </c>
      <c r="AI11" s="54">
        <f t="shared" ref="AI11:AI35" si="15">$J11</f>
        <v>0.01</v>
      </c>
      <c r="AJ11" s="21">
        <f t="shared" si="7"/>
        <v>0.01</v>
      </c>
      <c r="AK11" s="21">
        <f t="shared" si="7"/>
        <v>0.01</v>
      </c>
      <c r="AL11" s="21">
        <f t="shared" si="7"/>
        <v>0.01</v>
      </c>
      <c r="AM11" s="21">
        <f t="shared" si="7"/>
        <v>0.01</v>
      </c>
      <c r="AN11" s="53">
        <f t="shared" ref="AN11:AN35" si="16">--(SUM(_xlfn.ANCHORARRAY(X11))=0)</f>
        <v>0</v>
      </c>
      <c r="AO11" s="53">
        <f t="shared" ref="AO11:AO35" si="17">IF($AN11,AD11,X11*AI11+(1-AI11)*AD11)</f>
        <v>0.62689339697692914</v>
      </c>
      <c r="AP11" s="52">
        <f t="shared" si="8"/>
        <v>10.456466666666666</v>
      </c>
      <c r="AQ11" s="52">
        <f t="shared" si="9"/>
        <v>5.5429761904761905E-2</v>
      </c>
      <c r="AR11" s="52">
        <f t="shared" si="10"/>
        <v>2.687649164677804E-2</v>
      </c>
      <c r="AS11" s="52">
        <f t="shared" si="10"/>
        <v>6.5552145319543893</v>
      </c>
      <c r="AT11" s="56" cm="1">
        <f t="array" ref="AT11:AW11">_xlfn.XLOOKUP(CR11,rushingRates[player_display_name],rushingRates[[Yards per Carry]:[TD per Yard]],{0,0,0,0})</f>
        <v>-0.2</v>
      </c>
      <c r="AU11" s="13">
        <v>0</v>
      </c>
      <c r="AV11" s="13">
        <v>0</v>
      </c>
      <c r="AW11" s="13">
        <v>0</v>
      </c>
      <c r="AX11" s="13">
        <f>SUMIFS(TD_rates[Rushing TD per Yard],TD_rates[Pos],LEFT(A11,2))</f>
        <v>1.0918381604423242E-2</v>
      </c>
      <c r="AY11" s="56" cm="1">
        <f t="array" ref="AY11:BB11">_xlfn.XLOOKUP(A11,D_rushingRates[player_display_name],D_rushingRates[[Yards per Carry]:[TD per Yard]],{0,0,0,0})</f>
        <v>3.8200757575757573</v>
      </c>
      <c r="AZ11" s="13">
        <v>4.924242424242424E-2</v>
      </c>
      <c r="BA11" s="13">
        <v>1.5625E-2</v>
      </c>
      <c r="BB11" s="13">
        <v>1.2890431333663856E-2</v>
      </c>
      <c r="BC11" s="21">
        <f t="shared" ref="BC11:BC35" si="18">$AI11</f>
        <v>0.01</v>
      </c>
      <c r="BD11" s="21">
        <f t="shared" si="11"/>
        <v>0.01</v>
      </c>
      <c r="BE11" s="21">
        <f t="shared" si="11"/>
        <v>0.01</v>
      </c>
      <c r="BF11" s="21">
        <f t="shared" si="11"/>
        <v>0.01</v>
      </c>
      <c r="BG11" s="13">
        <f t="shared" ref="BG11:BG35" si="19">--(SUM(_xlfn.ANCHORARRAY(AT11))=0)</f>
        <v>0</v>
      </c>
      <c r="BH11" s="13">
        <f t="shared" ref="BH11:BH35" si="20">IF($BG11=1,AY11,AT11*BC11+(1-BC11)*AY11)</f>
        <v>3.7798750000000001</v>
      </c>
      <c r="BI11" s="13">
        <f t="shared" si="12"/>
        <v>4.8749999999999995E-2</v>
      </c>
      <c r="BJ11" s="13">
        <f>IF($BG11=1,BA11,AV11*BE11+(1-BE11)*BA11)</f>
        <v>1.546875E-2</v>
      </c>
      <c r="BK11" s="13">
        <f>IF($BG11=1,BB11,AW11*BF11+(1-BF11)*BB11)</f>
        <v>1.2761527020327217E-2</v>
      </c>
      <c r="BL11" s="55" cm="1">
        <f t="array" ref="BL11:BQ11">_xlfn.XLOOKUP(CR11,Receiving[Player Name],Receiving[[Rep Conv %]:[Yards per Target]],{0,0,0,0,0,0})</f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f>SUMIFS(TD_rates[Rec TD per Yard],TD_rates[Pos],LEFT(A11,2))</f>
        <v>2.9315960912052116E-2</v>
      </c>
      <c r="BS11" s="55" cm="1">
        <f t="array" ref="BS11:BX11">_xlfn.XLOOKUP(A11,D_Receiving[Player Name],D_Receiving[[Rep Conv %]:[Yard Per Target]],{0,0,0,0,0,0})</f>
        <v>0.67647058823529405</v>
      </c>
      <c r="BT11" s="13">
        <v>7.695652173913043</v>
      </c>
      <c r="BU11" s="13">
        <v>0.11764705882352941</v>
      </c>
      <c r="BV11" s="13">
        <v>0</v>
      </c>
      <c r="BW11" s="13">
        <v>2.2598870056497175E-2</v>
      </c>
      <c r="BX11" s="13">
        <v>1.4782608695652175</v>
      </c>
      <c r="BY11" s="21">
        <f t="shared" ref="BY11:BY35" si="21">$AI11</f>
        <v>0.01</v>
      </c>
      <c r="BZ11" s="21">
        <f t="shared" si="13"/>
        <v>0.01</v>
      </c>
      <c r="CA11" s="21">
        <f t="shared" si="13"/>
        <v>0.01</v>
      </c>
      <c r="CB11" s="21">
        <f t="shared" si="13"/>
        <v>0.01</v>
      </c>
      <c r="CC11" s="21">
        <f t="shared" si="13"/>
        <v>0.01</v>
      </c>
      <c r="CD11" s="21">
        <f t="shared" si="13"/>
        <v>0.01</v>
      </c>
      <c r="CE11" s="56">
        <f>--(SUM(_xlfn.ANCHORARRAY(BL11))=0)</f>
        <v>1</v>
      </c>
      <c r="CF11" s="56">
        <f>IF($CE11=1,BS11,BY11*BL11+(1-BY11)*BS11)</f>
        <v>0.67647058823529405</v>
      </c>
      <c r="CG11" s="13">
        <f>IF($CE11=1,BT11,BZ11*BM11+(1-BZ11)*BT11)</f>
        <v>7.695652173913043</v>
      </c>
      <c r="CH11" s="13">
        <f>IF($CE11=1,BU11,CA11*BN11+(1-CA11)*BU11)</f>
        <v>0.11764705882352941</v>
      </c>
      <c r="CI11" s="13">
        <f>IF($CE11=1,BV11,CB11*BO11+(1-CB11)*BV11)</f>
        <v>0</v>
      </c>
      <c r="CJ11" s="13">
        <f>IF($CE11=1,BW11,CC11*BP11+(1-CC11)*BW11)</f>
        <v>2.2598870056497175E-2</v>
      </c>
      <c r="CK11" s="13">
        <f>IF($CE11=1,BX11,CD11*BQ11+(1-CD11)*BX11)</f>
        <v>1.4782608695652175</v>
      </c>
      <c r="CL11" s="56">
        <f>V11*$CS$3</f>
        <v>0.18694569308402781</v>
      </c>
      <c r="CM11" s="10">
        <f t="shared" ref="CM11:CM35" si="22">CL11*CF11</f>
        <v>0.12646326296860702</v>
      </c>
      <c r="CN11" s="5">
        <f t="shared" ref="CN11:CN35" si="23">CM11/SUM($CM$10:$CM$35)</f>
        <v>3.4648827044551152E-4</v>
      </c>
      <c r="CO11" s="19">
        <f t="shared" ref="CO11:CO35" si="24">CN11*(SUM($CU$10:$CU$35))</f>
        <v>0.12024576942411661</v>
      </c>
      <c r="CP11" s="65"/>
      <c r="CR11" t="str">
        <v>Tanner McKee</v>
      </c>
      <c r="CS11" s="10">
        <f>T11*$CS$3</f>
        <v>11.17691370592558</v>
      </c>
      <c r="CT11" s="18">
        <f>AO11</f>
        <v>0.62689339697692914</v>
      </c>
      <c r="CU11" s="20">
        <f t="shared" ref="CU11:CU14" si="25">CT11*CS11</f>
        <v>7.0067334008256852</v>
      </c>
      <c r="CV11" s="21">
        <f t="shared" ref="CV11:CV35" si="26">AS11</f>
        <v>6.5552145319543893</v>
      </c>
      <c r="CW11" s="10">
        <f t="shared" ref="CW11:CW35" si="27">CV11*CS11</f>
        <v>73.267067147483544</v>
      </c>
      <c r="CX11" s="10">
        <f>CS11*AC11</f>
        <v>0.49283640879349966</v>
      </c>
      <c r="CY11" s="19">
        <f>AA11*CS11</f>
        <v>0</v>
      </c>
      <c r="CZ11" s="13" t="str">
        <f>""</f>
        <v/>
      </c>
      <c r="DA11" s="10">
        <f>$CS$4*U11</f>
        <v>11.508628871296603</v>
      </c>
      <c r="DB11" s="5">
        <f t="shared" ref="DB11:DB35" si="28">DA11/SUM($DA$10:$DA$35)</f>
        <v>2.1700424899847182E-2</v>
      </c>
      <c r="DC11" s="77">
        <f>BH11</f>
        <v>3.7798750000000001</v>
      </c>
      <c r="DD11" s="10">
        <f>DC11*DA11</f>
        <v>43.501178554892249</v>
      </c>
      <c r="DE11" s="22">
        <f>AX11*DD11</f>
        <v>0.47496246770446637</v>
      </c>
      <c r="DF11" s="19">
        <f>DA11*BJ11</f>
        <v>0.17802410285286932</v>
      </c>
      <c r="DG11" s="13" t="str">
        <f>""</f>
        <v/>
      </c>
      <c r="DH11" s="20">
        <f>V11*$CS$3</f>
        <v>0.18694569308402781</v>
      </c>
      <c r="DI11" s="5">
        <f t="shared" ref="DI11:DI35" si="29">DH11/SUM($DH$10:$DH$35)</f>
        <v>3.4953881155589094E-4</v>
      </c>
      <c r="DJ11" s="20">
        <f>CO11</f>
        <v>0.12024576942411661</v>
      </c>
      <c r="DK11" s="77">
        <v>1.4782608695652175</v>
      </c>
      <c r="DL11" s="77">
        <f>BO11</f>
        <v>0</v>
      </c>
      <c r="DM11" s="10">
        <f>DK11*DH11</f>
        <v>0.27635450281986723</v>
      </c>
      <c r="DN11" s="19">
        <f>BR11*DM11</f>
        <v>8.1015978025368238E-3</v>
      </c>
      <c r="DO11" s="19">
        <f>DL11*DJ11</f>
        <v>0</v>
      </c>
      <c r="DP11" s="13" t="str">
        <f>""</f>
        <v/>
      </c>
      <c r="DQ11" s="10">
        <f>CW11*(1/25)+CX11*4-CY11</f>
        <v>4.90202832107334</v>
      </c>
      <c r="DR11" s="10">
        <f>DN11*6+DM11*0.1+DJ11*1-DO11*2</f>
        <v>0.19649080652132428</v>
      </c>
      <c r="DS11" s="10">
        <f>DD11*0.1+DE11*6-DF11*2</f>
        <v>6.8438444560102845</v>
      </c>
      <c r="DT11" s="33">
        <f t="shared" ref="DT11:DT35" si="30">SUM(DQ11:DS11)</f>
        <v>11.942363583604948</v>
      </c>
      <c r="DZ11" t="str">
        <v>PHI</v>
      </c>
      <c r="EA11" t="str">
        <v>Philadelphia Eagles</v>
      </c>
      <c r="EB11" t="s">
        <v>348</v>
      </c>
      <c r="EC11" t="str">
        <v>Tanner McKee</v>
      </c>
      <c r="ED11" s="10">
        <v>11.942363583604948</v>
      </c>
      <c r="EE11">
        <v>0.49283640879349966</v>
      </c>
      <c r="EF11">
        <v>73.267067147483544</v>
      </c>
      <c r="EG11">
        <v>0.47496246770446637</v>
      </c>
      <c r="EH11">
        <v>43.501178554892249</v>
      </c>
      <c r="EI11">
        <v>8.1015978025368238E-3</v>
      </c>
      <c r="EJ11">
        <v>0.27635450281986723</v>
      </c>
      <c r="EK11">
        <v>0</v>
      </c>
      <c r="EL11">
        <v>0.17802410285286932</v>
      </c>
    </row>
    <row r="12" spans="1:142" x14ac:dyDescent="0.35">
      <c r="A12" t="s">
        <v>360</v>
      </c>
      <c r="B12" s="5" cm="1">
        <f t="array" ref="B12:D12">_xlfn.XLOOKUP(A12,DepthPosShare[Depth Chart Pos],DepthPosShare[Share of Atts]:DepthPosShare[Share of Targets],{0,0,0})</f>
        <v>3.3333333333333335E-3</v>
      </c>
      <c r="C12" s="5">
        <v>1.2885289880330305E-2</v>
      </c>
      <c r="D12" s="5">
        <v>2.567760175413064E-5</v>
      </c>
      <c r="F12" s="5" cm="1">
        <f t="array" ref="F12:H12">_xlfn.XLOOKUP(CR12,Table5[Player Name],Table5[[Share of Att]:[Share of Targets]],{0,0,0})</f>
        <v>0</v>
      </c>
      <c r="G12" s="5">
        <v>0</v>
      </c>
      <c r="H12" s="5">
        <v>0</v>
      </c>
      <c r="J12" s="5">
        <v>0</v>
      </c>
      <c r="K12" s="5">
        <v>0</v>
      </c>
      <c r="L12" s="5">
        <v>0</v>
      </c>
      <c r="M12" s="5"/>
      <c r="N12" s="10">
        <f t="shared" si="3"/>
        <v>1</v>
      </c>
      <c r="O12" s="10"/>
      <c r="P12" s="5">
        <f t="shared" si="4"/>
        <v>3.3333333333333335E-3</v>
      </c>
      <c r="Q12" s="5">
        <f t="shared" si="5"/>
        <v>1.2885289880330305E-2</v>
      </c>
      <c r="R12" s="5">
        <f t="shared" si="6"/>
        <v>2.567760175413064E-5</v>
      </c>
      <c r="S12" s="5"/>
      <c r="T12" s="5">
        <f t="shared" si="14"/>
        <v>3.4829768556333056E-3</v>
      </c>
      <c r="U12" s="5">
        <f t="shared" si="14"/>
        <v>9.7185934968769434E-3</v>
      </c>
      <c r="V12" s="5">
        <f t="shared" si="14"/>
        <v>2.1950370519010647E-5</v>
      </c>
      <c r="X12" s="5" cm="1">
        <f t="array" ref="X12:AB12">_xlfn.XLOOKUP(CR12,passingRates[Player Name],passingRates[[Comp. %]:[Yds per Att]],{0,0,0,0,0})</f>
        <v>0.52608695652173909</v>
      </c>
      <c r="Y12" s="13">
        <v>7.2727272727272725</v>
      </c>
      <c r="Z12" s="13">
        <v>8.2644628099173556E-3</v>
      </c>
      <c r="AA12" s="13">
        <v>4.3478260869565216E-2</v>
      </c>
      <c r="AB12" s="13">
        <v>3.8260869565217392</v>
      </c>
      <c r="AC12" s="119">
        <f>SUMIFS(TD_rates[Passing TD per Att],TD_rates[Pos],LEFT(A12,2))</f>
        <v>4.4094140991015822E-2</v>
      </c>
      <c r="AD12" s="55" cm="1">
        <f t="array" ref="AD12:AH12">_xlfn.XLOOKUP($A12,D_passingRates[Player Name],D_passingRates[[Comp. %]:[Yards per Att]],{0,0,0,0,0})</f>
        <v>0.60354446997046274</v>
      </c>
      <c r="AE12" s="13">
        <v>10.359978249048398</v>
      </c>
      <c r="AF12" s="13">
        <v>4.7852093529091901E-2</v>
      </c>
      <c r="AG12" s="13">
        <v>3.3803741384968819E-2</v>
      </c>
      <c r="AH12" s="13">
        <v>6.2527075812274369</v>
      </c>
      <c r="AI12" s="54">
        <f t="shared" si="15"/>
        <v>0</v>
      </c>
      <c r="AJ12" s="21">
        <f t="shared" si="7"/>
        <v>0</v>
      </c>
      <c r="AK12" s="21">
        <f t="shared" si="7"/>
        <v>0</v>
      </c>
      <c r="AL12" s="21">
        <f t="shared" si="7"/>
        <v>0</v>
      </c>
      <c r="AM12" s="21">
        <f t="shared" si="7"/>
        <v>0</v>
      </c>
      <c r="AN12" s="53">
        <f t="shared" si="16"/>
        <v>0</v>
      </c>
      <c r="AO12" s="53">
        <f t="shared" si="17"/>
        <v>0.60354446997046274</v>
      </c>
      <c r="AP12" s="52">
        <f t="shared" si="8"/>
        <v>10.359978249048398</v>
      </c>
      <c r="AQ12" s="52">
        <f t="shared" si="9"/>
        <v>4.7852093529091901E-2</v>
      </c>
      <c r="AR12" s="52">
        <f t="shared" si="10"/>
        <v>3.3803741384968819E-2</v>
      </c>
      <c r="AS12" s="52">
        <f t="shared" si="10"/>
        <v>6.2527075812274369</v>
      </c>
      <c r="AT12" s="56" cm="1">
        <f t="array" ref="AT12:AW12">_xlfn.XLOOKUP(CR12,rushingRates[player_display_name],rushingRates[[Yards per Carry]:[TD per Yard]],{0,0,0,0})</f>
        <v>5.3428571428571425</v>
      </c>
      <c r="AU12" s="13">
        <v>0</v>
      </c>
      <c r="AV12" s="13">
        <v>0</v>
      </c>
      <c r="AW12" s="13">
        <v>0</v>
      </c>
      <c r="AX12" s="13">
        <f>SUMIFS(TD_rates[Rushing TD per Yard],TD_rates[Pos],LEFT(A12,2))</f>
        <v>1.0918381604423242E-2</v>
      </c>
      <c r="AY12" s="56" cm="1">
        <f t="array" ref="AY12:BB12">_xlfn.XLOOKUP(A12,D_rushingRates[player_display_name],D_rushingRates[[Yards per Carry]:[TD per Yard]],{0,0,0,0})</f>
        <v>3.9164785553047405</v>
      </c>
      <c r="AZ12" s="13">
        <v>2.2573363431151242E-2</v>
      </c>
      <c r="BA12" s="13">
        <v>1.1286681715575621E-2</v>
      </c>
      <c r="BB12" s="13">
        <v>5.763688760806916E-3</v>
      </c>
      <c r="BC12" s="21">
        <f t="shared" si="18"/>
        <v>0</v>
      </c>
      <c r="BD12" s="21">
        <f t="shared" si="11"/>
        <v>0</v>
      </c>
      <c r="BE12" s="21">
        <f t="shared" si="11"/>
        <v>0</v>
      </c>
      <c r="BF12" s="21">
        <f t="shared" si="11"/>
        <v>0</v>
      </c>
      <c r="BG12" s="13">
        <f t="shared" si="19"/>
        <v>0</v>
      </c>
      <c r="BH12" s="13">
        <f t="shared" si="20"/>
        <v>3.9164785553047405</v>
      </c>
      <c r="BI12" s="13">
        <f t="shared" si="12"/>
        <v>2.2573363431151242E-2</v>
      </c>
      <c r="BJ12" s="13">
        <f>IF($BG12=1,BA12,AV12*BE12+(1-BE12)*BA12)</f>
        <v>1.1286681715575621E-2</v>
      </c>
      <c r="BK12" s="13">
        <f>IF($BG12=1,BB12,AW12*BF12+(1-BF12)*BB12)</f>
        <v>5.763688760806916E-3</v>
      </c>
      <c r="BL12" s="55" cm="1">
        <f t="array" ref="BL12:BQ12">_xlfn.XLOOKUP(CR12,Receiving[Player Name],Receiving[[Rep Conv %]:[Yards per Target]],{0,0,0,0,0,0})</f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f>SUMIFS(TD_rates[Rec TD per Yard],TD_rates[Pos],LEFT(A12,2))</f>
        <v>2.9315960912052116E-2</v>
      </c>
      <c r="BS12" s="55" cm="1">
        <f t="array" ref="BS12:BX12">_xlfn.XLOOKUP(A12,D_Receiving[Player Name],D_Receiving[[Rep Conv %]:[Yard Per Target]],{0,0,0,0,0,0})</f>
        <v>1</v>
      </c>
      <c r="BT12" s="13">
        <v>4</v>
      </c>
      <c r="BU12" s="13">
        <v>0</v>
      </c>
      <c r="BV12" s="13">
        <v>0</v>
      </c>
      <c r="BW12" s="13">
        <v>0</v>
      </c>
      <c r="BX12" s="13">
        <v>1</v>
      </c>
      <c r="BY12" s="21">
        <f t="shared" si="21"/>
        <v>0</v>
      </c>
      <c r="BZ12" s="21">
        <f t="shared" si="13"/>
        <v>0</v>
      </c>
      <c r="CA12" s="21">
        <f t="shared" si="13"/>
        <v>0</v>
      </c>
      <c r="CB12" s="21">
        <f t="shared" si="13"/>
        <v>0</v>
      </c>
      <c r="CC12" s="21">
        <f t="shared" si="13"/>
        <v>0</v>
      </c>
      <c r="CD12" s="21">
        <f t="shared" si="13"/>
        <v>0</v>
      </c>
      <c r="CE12" s="56">
        <f>--(SUM(_xlfn.ANCHORARRAY(BL12))=0)</f>
        <v>1</v>
      </c>
      <c r="CF12" s="56">
        <f>IF($CE12=1,BS12,BY12*BL12+(1-BY12)*BS12)</f>
        <v>1</v>
      </c>
      <c r="CG12" s="13">
        <f>IF($CE12=1,BT12,BZ12*BM12+(1-BZ12)*BT12)</f>
        <v>4</v>
      </c>
      <c r="CH12" s="13">
        <f>IF($CE12=1,BU12,CA12*BN12+(1-CA12)*BU12)</f>
        <v>0</v>
      </c>
      <c r="CI12" s="13">
        <f>IF($CE12=1,BV12,CB12*BO12+(1-CB12)*BV12)</f>
        <v>0</v>
      </c>
      <c r="CJ12" s="13">
        <f>IF($CE12=1,BW12,CC12*BP12+(1-CC12)*BW12)</f>
        <v>0</v>
      </c>
      <c r="CK12" s="13">
        <f>IF($CE12=1,BX12,CD12*BQ12+(1-CD12)*BX12)</f>
        <v>1</v>
      </c>
      <c r="CL12" s="56">
        <f>V12*$CS$3</f>
        <v>1.1739832872526388E-2</v>
      </c>
      <c r="CM12" s="10">
        <f t="shared" si="22"/>
        <v>1.1739832872526388E-2</v>
      </c>
      <c r="CN12" s="5">
        <f t="shared" si="23"/>
        <v>3.2165186093061589E-5</v>
      </c>
      <c r="CO12" s="19">
        <f t="shared" si="24"/>
        <v>1.1162650745599545E-2</v>
      </c>
      <c r="CP12" s="65"/>
      <c r="CR12" t="str">
        <v>Dorian Thompson-Robinson</v>
      </c>
      <c r="CS12" s="10">
        <f>T12*$CS$3</f>
        <v>1.8628189509875968</v>
      </c>
      <c r="CT12" s="18">
        <f>AO12</f>
        <v>0.60354446997046274</v>
      </c>
      <c r="CU12" s="20">
        <f t="shared" si="25"/>
        <v>1.1242940764247424</v>
      </c>
      <c r="CV12" s="21">
        <f t="shared" si="26"/>
        <v>6.2527075812274369</v>
      </c>
      <c r="CW12" s="10">
        <f t="shared" si="27"/>
        <v>11.647662177294288</v>
      </c>
      <c r="CX12" s="10">
        <f>CS12*AC12</f>
        <v>8.2139401465583281E-2</v>
      </c>
      <c r="CY12" s="19">
        <f>AA12*CS12</f>
        <v>8.0992128303808558E-2</v>
      </c>
      <c r="CZ12" s="13" t="str">
        <f>""</f>
        <v/>
      </c>
      <c r="DA12" s="10">
        <f>$CS$4*U12</f>
        <v>5.1541703087731268</v>
      </c>
      <c r="DB12" s="5">
        <f t="shared" si="28"/>
        <v>9.7185934968769434E-3</v>
      </c>
      <c r="DC12" s="77">
        <f>BH12</f>
        <v>3.9164785553047405</v>
      </c>
      <c r="DD12" s="10">
        <f>DC12*DA12</f>
        <v>20.186197484698365</v>
      </c>
      <c r="DE12" s="22">
        <f>AX12*DD12</f>
        <v>0.22040060728018535</v>
      </c>
      <c r="DF12" s="19">
        <f>DA12*BJ12</f>
        <v>5.81734797829924E-2</v>
      </c>
      <c r="DG12" s="13" t="str">
        <f>""</f>
        <v/>
      </c>
      <c r="DH12" s="20">
        <f>V12*$CS$3</f>
        <v>1.1739832872526388E-2</v>
      </c>
      <c r="DI12" s="5">
        <f t="shared" si="29"/>
        <v>2.195037051901064E-5</v>
      </c>
      <c r="DJ12" s="20">
        <f>CO12</f>
        <v>1.1162650745599545E-2</v>
      </c>
      <c r="DK12" s="77">
        <v>1</v>
      </c>
      <c r="DL12" s="77">
        <f>BO12</f>
        <v>0</v>
      </c>
      <c r="DM12" s="10">
        <f>DK12*DH12</f>
        <v>1.1739832872526388E-2</v>
      </c>
      <c r="DN12" s="19">
        <f>BR12*DM12</f>
        <v>3.4416448160500809E-4</v>
      </c>
      <c r="DO12" s="19">
        <f>DL12*DJ12</f>
        <v>0</v>
      </c>
      <c r="DP12" s="13" t="str">
        <f>""</f>
        <v/>
      </c>
      <c r="DQ12" s="10">
        <f>CW12*(1/25)+CX12*4-CY12</f>
        <v>0.71347196465029616</v>
      </c>
      <c r="DR12" s="10">
        <f>DN12*6+DM12*0.1+DJ12*1-DO12*2</f>
        <v>1.4401620922482233E-2</v>
      </c>
      <c r="DS12" s="10">
        <f>DD12*0.1+DE12*6-DF12*2</f>
        <v>3.2246764325849635</v>
      </c>
      <c r="DT12" s="33">
        <f t="shared" si="30"/>
        <v>3.952550018157742</v>
      </c>
      <c r="DZ12" t="str">
        <v>PHI</v>
      </c>
      <c r="EA12" t="str">
        <v>Philadelphia Eagles</v>
      </c>
      <c r="EB12" t="s">
        <v>348</v>
      </c>
      <c r="EC12" t="str">
        <v>Dorian Thompson-Robinson</v>
      </c>
      <c r="ED12" s="10">
        <v>3.952550018157742</v>
      </c>
      <c r="EE12">
        <v>8.2139401465583281E-2</v>
      </c>
      <c r="EF12">
        <v>11.647662177294288</v>
      </c>
      <c r="EG12">
        <v>0.22040060728018535</v>
      </c>
      <c r="EH12">
        <v>20.186197484698365</v>
      </c>
      <c r="EI12">
        <v>3.4416448160500809E-4</v>
      </c>
      <c r="EJ12">
        <v>1.1739832872526388E-2</v>
      </c>
      <c r="EK12">
        <v>8.0992128303808558E-2</v>
      </c>
      <c r="EL12">
        <v>5.81734797829924E-2</v>
      </c>
    </row>
    <row r="13" spans="1:142" x14ac:dyDescent="0.35">
      <c r="A13" t="s">
        <v>361</v>
      </c>
      <c r="B13" s="5" cm="1">
        <f t="array" ref="B13:D13">_xlfn.XLOOKUP(A13,DepthPosShare[Depth Chart Pos],DepthPosShare[Share of Atts]:DepthPosShare[Share of Targets],{0,0,0})</f>
        <v>3.3333333333333335E-3</v>
      </c>
      <c r="C13" s="5">
        <v>9.2074720012693852E-3</v>
      </c>
      <c r="D13" s="5">
        <v>0</v>
      </c>
      <c r="F13" s="5" cm="1">
        <f t="array" ref="F13:H13">_xlfn.XLOOKUP(CR13,Table5[Player Name],Table5[[Share of Att]:[Share of Targets]],{0,0,0})</f>
        <v>0</v>
      </c>
      <c r="G13" s="5">
        <v>0</v>
      </c>
      <c r="H13" s="5">
        <v>0</v>
      </c>
      <c r="J13" s="5">
        <v>0</v>
      </c>
      <c r="K13" s="5">
        <v>0</v>
      </c>
      <c r="L13" s="5">
        <v>0</v>
      </c>
      <c r="M13" s="5"/>
      <c r="N13" s="10">
        <f t="shared" si="3"/>
        <v>1</v>
      </c>
      <c r="O13" s="10"/>
      <c r="P13" s="5">
        <f t="shared" si="4"/>
        <v>3.3333333333333335E-3</v>
      </c>
      <c r="Q13" s="5">
        <f t="shared" si="5"/>
        <v>9.2074720012693852E-3</v>
      </c>
      <c r="R13" s="5">
        <f t="shared" si="6"/>
        <v>0</v>
      </c>
      <c r="S13" s="5"/>
      <c r="T13" s="5">
        <f t="shared" si="14"/>
        <v>3.4829768556333056E-3</v>
      </c>
      <c r="U13" s="5">
        <f t="shared" si="14"/>
        <v>6.9446382926015579E-3</v>
      </c>
      <c r="V13" s="5">
        <f t="shared" si="14"/>
        <v>0</v>
      </c>
      <c r="X13" s="5" cm="1">
        <f t="array" ref="X13:AB13">_xlfn.XLOOKUP(CR13,passingRates[Player Name],passingRates[[Comp. %]:[Yds per Att]],{0,0,0,0,0})</f>
        <v>0</v>
      </c>
      <c r="Y13" s="13">
        <v>0</v>
      </c>
      <c r="Z13" s="13">
        <v>0</v>
      </c>
      <c r="AA13" s="13">
        <v>0</v>
      </c>
      <c r="AB13" s="13">
        <v>0</v>
      </c>
      <c r="AC13" s="119">
        <f>SUMIFS(TD_rates[Passing TD per Att],TD_rates[Pos],LEFT(A13,2))</f>
        <v>4.4094140991015822E-2</v>
      </c>
      <c r="AD13" s="55" cm="1">
        <f t="array" ref="AD13:AH13">_xlfn.XLOOKUP($A13,D_passingRates[Player Name],D_passingRates[[Comp. %]:[Yards per Att]],{0,0,0,0,0})</f>
        <v>0.55531914893617018</v>
      </c>
      <c r="AE13" s="13">
        <v>11.490421455938698</v>
      </c>
      <c r="AF13" s="13">
        <v>4.5977011494252873E-2</v>
      </c>
      <c r="AG13" s="13">
        <v>4.042553191489362E-2</v>
      </c>
      <c r="AH13" s="13">
        <v>6.3808510638297875</v>
      </c>
      <c r="AI13" s="54">
        <f t="shared" si="15"/>
        <v>0</v>
      </c>
      <c r="AJ13" s="21">
        <f t="shared" si="7"/>
        <v>0</v>
      </c>
      <c r="AK13" s="21">
        <f t="shared" si="7"/>
        <v>0</v>
      </c>
      <c r="AL13" s="21">
        <f t="shared" si="7"/>
        <v>0</v>
      </c>
      <c r="AM13" s="21">
        <f t="shared" si="7"/>
        <v>0</v>
      </c>
      <c r="AN13" s="53">
        <f t="shared" si="16"/>
        <v>1</v>
      </c>
      <c r="AO13" s="53">
        <f t="shared" si="17"/>
        <v>0.55531914893617018</v>
      </c>
      <c r="AP13" s="52">
        <f t="shared" si="8"/>
        <v>11.490421455938698</v>
      </c>
      <c r="AQ13" s="52">
        <f t="shared" si="9"/>
        <v>4.5977011494252873E-2</v>
      </c>
      <c r="AR13" s="52">
        <f t="shared" si="10"/>
        <v>4.042553191489362E-2</v>
      </c>
      <c r="AS13" s="52">
        <f t="shared" si="10"/>
        <v>6.3808510638297875</v>
      </c>
      <c r="AT13" s="56" cm="1">
        <f t="array" ref="AT13:AW13">_xlfn.XLOOKUP(CR13,rushingRates[player_display_name],rushingRates[[Yards per Carry]:[TD per Yard]],{0,0,0,0})</f>
        <v>0</v>
      </c>
      <c r="AU13" s="13">
        <v>0</v>
      </c>
      <c r="AV13" s="13">
        <v>0</v>
      </c>
      <c r="AW13" s="13">
        <v>0</v>
      </c>
      <c r="AX13" s="13">
        <f>SUMIFS(TD_rates[Rushing TD per Yard],TD_rates[Pos],LEFT(A13,2))</f>
        <v>1.0918381604423242E-2</v>
      </c>
      <c r="AY13" s="56" cm="1">
        <f t="array" ref="AY13:BB13">_xlfn.XLOOKUP(A13,D_rushingRates[player_display_name],D_rushingRates[[Yards per Carry]:[TD per Yard]],{0,0,0,0})</f>
        <v>3.6753246753246751</v>
      </c>
      <c r="AZ13" s="13">
        <v>0</v>
      </c>
      <c r="BA13" s="13">
        <v>0</v>
      </c>
      <c r="BB13" s="13">
        <v>0</v>
      </c>
      <c r="BC13" s="21">
        <f t="shared" si="18"/>
        <v>0</v>
      </c>
      <c r="BD13" s="21">
        <f t="shared" si="11"/>
        <v>0</v>
      </c>
      <c r="BE13" s="21">
        <f t="shared" si="11"/>
        <v>0</v>
      </c>
      <c r="BF13" s="21">
        <f t="shared" si="11"/>
        <v>0</v>
      </c>
      <c r="BG13" s="13">
        <f t="shared" si="19"/>
        <v>1</v>
      </c>
      <c r="BH13" s="13">
        <f t="shared" si="20"/>
        <v>3.6753246753246751</v>
      </c>
      <c r="BI13" s="13">
        <f t="shared" si="12"/>
        <v>0</v>
      </c>
      <c r="BJ13" s="13">
        <f>IF($BG13=1,BA13,AV13*BE13+(1-BE13)*BA13)</f>
        <v>0</v>
      </c>
      <c r="BK13" s="13">
        <f>IF($BG13=1,BB13,AW13*BF13+(1-BF13)*BB13)</f>
        <v>0</v>
      </c>
      <c r="BL13" s="55" cm="1">
        <f t="array" ref="BL13:BQ13">_xlfn.XLOOKUP(CR13,Receiving[Player Name],Receiving[[Rep Conv %]:[Yards per Target]],{0,0,0,0,0,0})</f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f>SUMIFS(TD_rates[Rec TD per Yard],TD_rates[Pos],LEFT(A13,2))</f>
        <v>2.9315960912052116E-2</v>
      </c>
      <c r="BS13" s="55" cm="1">
        <f t="array" ref="BS13:BX13">_xlfn.XLOOKUP(A13,D_Receiving[Player Name],D_Receiving[[Rep Conv %]:[Yard Per Target]],{0,0,0,0,0,0})</f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21">
        <f t="shared" si="21"/>
        <v>0</v>
      </c>
      <c r="BZ13" s="21">
        <f t="shared" si="13"/>
        <v>0</v>
      </c>
      <c r="CA13" s="21">
        <f t="shared" si="13"/>
        <v>0</v>
      </c>
      <c r="CB13" s="21">
        <f t="shared" si="13"/>
        <v>0</v>
      </c>
      <c r="CC13" s="21">
        <f t="shared" si="13"/>
        <v>0</v>
      </c>
      <c r="CD13" s="21">
        <f t="shared" si="13"/>
        <v>0</v>
      </c>
      <c r="CE13" s="56">
        <f>--(SUM(_xlfn.ANCHORARRAY(BL13))=0)</f>
        <v>1</v>
      </c>
      <c r="CF13" s="56">
        <f>IF($CE13=1,BS13,BY13*BL13+(1-BY13)*BS13)</f>
        <v>0</v>
      </c>
      <c r="CG13" s="13">
        <f>IF($CE13=1,BT13,BZ13*BM13+(1-BZ13)*BT13)</f>
        <v>0</v>
      </c>
      <c r="CH13" s="13">
        <f>IF($CE13=1,BU13,CA13*BN13+(1-CA13)*BU13)</f>
        <v>0</v>
      </c>
      <c r="CI13" s="13">
        <f>IF($CE13=1,BV13,CB13*BO13+(1-CB13)*BV13)</f>
        <v>0</v>
      </c>
      <c r="CJ13" s="13">
        <f>IF($CE13=1,BW13,CC13*BP13+(1-CC13)*BW13)</f>
        <v>0</v>
      </c>
      <c r="CK13" s="13">
        <f>IF($CE13=1,BX13,CD13*BQ13+(1-CD13)*BX13)</f>
        <v>0</v>
      </c>
      <c r="CL13" s="56">
        <f>V13*$CS$3</f>
        <v>0</v>
      </c>
      <c r="CM13" s="10">
        <f t="shared" si="22"/>
        <v>0</v>
      </c>
      <c r="CN13" s="5">
        <f t="shared" si="23"/>
        <v>0</v>
      </c>
      <c r="CO13" s="19">
        <f t="shared" si="24"/>
        <v>0</v>
      </c>
      <c r="CP13" s="65"/>
      <c r="CR13" t="str">
        <v>All Other</v>
      </c>
      <c r="CS13" s="10">
        <f>T13*$CS$3</f>
        <v>1.8628189509875968</v>
      </c>
      <c r="CT13" s="18">
        <f>AO13</f>
        <v>0.55531914893617018</v>
      </c>
      <c r="CU13" s="20">
        <f t="shared" si="25"/>
        <v>1.0344590344846016</v>
      </c>
      <c r="CV13" s="21">
        <f t="shared" si="26"/>
        <v>6.3808510638297875</v>
      </c>
      <c r="CW13" s="10">
        <f t="shared" si="27"/>
        <v>11.886370285131495</v>
      </c>
      <c r="CX13" s="10">
        <f>CS13*AC13</f>
        <v>8.2139401465583281E-2</v>
      </c>
      <c r="CY13" s="19">
        <f>AA13*CS13</f>
        <v>0</v>
      </c>
      <c r="CZ13" s="13" t="str">
        <f>""</f>
        <v/>
      </c>
      <c r="DA13" s="10">
        <f>$CS$4*U13</f>
        <v>3.6830276422610075</v>
      </c>
      <c r="DB13" s="5">
        <f t="shared" si="28"/>
        <v>6.9446382926015579E-3</v>
      </c>
      <c r="DC13" s="77">
        <f>BH13</f>
        <v>3.6753246753246751</v>
      </c>
      <c r="DD13" s="10">
        <f>DC13*DA13</f>
        <v>13.536322373504742</v>
      </c>
      <c r="DE13" s="22">
        <f>AX13*DD13</f>
        <v>0.14779473319441694</v>
      </c>
      <c r="DF13" s="19">
        <f>DA13*BJ13</f>
        <v>0</v>
      </c>
      <c r="DG13" s="13" t="str">
        <f>""</f>
        <v/>
      </c>
      <c r="DH13" s="20">
        <f>V13*$CS$3</f>
        <v>0</v>
      </c>
      <c r="DI13" s="5">
        <f t="shared" si="29"/>
        <v>0</v>
      </c>
      <c r="DJ13" s="20">
        <f>CO13</f>
        <v>0</v>
      </c>
      <c r="DK13" s="77">
        <v>0</v>
      </c>
      <c r="DL13" s="77">
        <f>BO13</f>
        <v>0</v>
      </c>
      <c r="DM13" s="10">
        <f>DK13*DH13</f>
        <v>0</v>
      </c>
      <c r="DN13" s="19">
        <f>BR13*DM13</f>
        <v>0</v>
      </c>
      <c r="DO13" s="19">
        <f>DL13*DJ13</f>
        <v>0</v>
      </c>
      <c r="DP13" s="13" t="str">
        <f>""</f>
        <v/>
      </c>
      <c r="DQ13" s="10">
        <f>CW13*(1/25)+CX13*4-CY13</f>
        <v>0.80401241726759287</v>
      </c>
      <c r="DR13" s="10">
        <f>DN13*6+DM13*0.1+DJ13*1-DO13*2</f>
        <v>0</v>
      </c>
      <c r="DS13" s="10">
        <f>DD13*0.1+DE13*6-DF13*2</f>
        <v>2.2404006365169762</v>
      </c>
      <c r="DT13" s="33">
        <f t="shared" si="30"/>
        <v>3.0444130537845693</v>
      </c>
      <c r="DZ13" t="str">
        <v>PHI</v>
      </c>
      <c r="EA13" t="str">
        <v>Philadelphia Eagles</v>
      </c>
      <c r="EB13" t="s">
        <v>348</v>
      </c>
      <c r="EC13" t="str">
        <v>All Other</v>
      </c>
      <c r="ED13" s="10">
        <v>3.0444130537845693</v>
      </c>
      <c r="EE13">
        <v>8.2139401465583281E-2</v>
      </c>
      <c r="EF13">
        <v>11.886370285131495</v>
      </c>
      <c r="EG13">
        <v>0.14779473319441694</v>
      </c>
      <c r="EH13">
        <v>13.536322373504742</v>
      </c>
      <c r="EI13">
        <v>0</v>
      </c>
      <c r="EJ13">
        <v>0</v>
      </c>
      <c r="EK13">
        <v>0</v>
      </c>
      <c r="EL13">
        <v>0</v>
      </c>
    </row>
    <row r="14" spans="1:142" x14ac:dyDescent="0.35">
      <c r="A14" t="s">
        <v>362</v>
      </c>
      <c r="B14" s="5" cm="1">
        <f t="array" ref="B14:D14">_xlfn.XLOOKUP(A14,DepthPosShare[Depth Chart Pos],DepthPosShare[Share of Atts]:DepthPosShare[Share of Targets],{0,0,0})</f>
        <v>3.3333333333333335E-3</v>
      </c>
      <c r="C14" s="5">
        <v>1.5066772365713538E-2</v>
      </c>
      <c r="D14" s="5">
        <v>0</v>
      </c>
      <c r="F14" s="5" cm="1">
        <f t="array" ref="F14:H14">_xlfn.XLOOKUP(CR14,Table5[Player Name],Table5[[Share of Att]:[Share of Targets]],{0,0,0})</f>
        <v>0</v>
      </c>
      <c r="G14" s="5">
        <v>0</v>
      </c>
      <c r="H14" s="5">
        <v>0</v>
      </c>
      <c r="J14" s="5">
        <v>0</v>
      </c>
      <c r="K14" s="5">
        <v>0</v>
      </c>
      <c r="L14" s="5">
        <v>0</v>
      </c>
      <c r="M14" s="5"/>
      <c r="N14" s="10">
        <f t="shared" si="3"/>
        <v>1</v>
      </c>
      <c r="O14" s="10"/>
      <c r="P14" s="5">
        <f t="shared" si="4"/>
        <v>3.3333333333333335E-3</v>
      </c>
      <c r="Q14" s="5">
        <f t="shared" si="5"/>
        <v>1.5066772365713538E-2</v>
      </c>
      <c r="R14" s="5">
        <f t="shared" si="6"/>
        <v>0</v>
      </c>
      <c r="S14" s="5"/>
      <c r="T14" s="5">
        <f t="shared" si="14"/>
        <v>3.4829768556333056E-3</v>
      </c>
      <c r="U14" s="5">
        <f t="shared" si="14"/>
        <v>1.1363953569711639E-2</v>
      </c>
      <c r="V14" s="5">
        <f t="shared" si="14"/>
        <v>0</v>
      </c>
      <c r="X14" s="5" cm="1">
        <f t="array" ref="X14:AB14">_xlfn.XLOOKUP(CR14,passingRates[Player Name],passingRates[[Comp. %]:[Yds per Att]],{0,0,0,0,0})</f>
        <v>0</v>
      </c>
      <c r="Y14" s="13">
        <v>0</v>
      </c>
      <c r="Z14" s="13">
        <v>0</v>
      </c>
      <c r="AA14" s="13">
        <v>0</v>
      </c>
      <c r="AB14" s="13">
        <v>0</v>
      </c>
      <c r="AC14" s="119">
        <f>SUMIFS(TD_rates[Passing TD per Att],TD_rates[Pos],LEFT(A14,2))</f>
        <v>4.4094140991015822E-2</v>
      </c>
      <c r="AD14" s="55" cm="1">
        <f t="array" ref="AD14:AH14">_xlfn.XLOOKUP($A14,D_passingRates[Player Name],D_passingRates[[Comp. %]:[Yards per Att]],{0,0,0,0,0})</f>
        <v>0.5</v>
      </c>
      <c r="AE14" s="13">
        <v>12.76923076923077</v>
      </c>
      <c r="AF14" s="13">
        <v>0.15384615384615385</v>
      </c>
      <c r="AG14" s="13">
        <v>7.6923076923076927E-2</v>
      </c>
      <c r="AH14" s="13">
        <v>6.384615384615385</v>
      </c>
      <c r="AI14" s="54">
        <f t="shared" si="15"/>
        <v>0</v>
      </c>
      <c r="AJ14" s="21">
        <f t="shared" si="7"/>
        <v>0</v>
      </c>
      <c r="AK14" s="21">
        <f t="shared" si="7"/>
        <v>0</v>
      </c>
      <c r="AL14" s="21">
        <f t="shared" si="7"/>
        <v>0</v>
      </c>
      <c r="AM14" s="21">
        <f t="shared" si="7"/>
        <v>0</v>
      </c>
      <c r="AN14" s="53">
        <f t="shared" si="16"/>
        <v>1</v>
      </c>
      <c r="AO14" s="53">
        <f t="shared" si="17"/>
        <v>0.5</v>
      </c>
      <c r="AP14" s="52">
        <f t="shared" si="8"/>
        <v>12.76923076923077</v>
      </c>
      <c r="AQ14" s="52">
        <f t="shared" si="9"/>
        <v>0.15384615384615385</v>
      </c>
      <c r="AR14" s="52">
        <f t="shared" si="10"/>
        <v>7.6923076923076927E-2</v>
      </c>
      <c r="AS14" s="52">
        <f t="shared" si="10"/>
        <v>6.384615384615385</v>
      </c>
      <c r="AT14" s="56" cm="1">
        <f t="array" ref="AT14:AW14">_xlfn.XLOOKUP(CR14,rushingRates[player_display_name],rushingRates[[Yards per Carry]:[TD per Yard]],{0,0,0,0})</f>
        <v>0</v>
      </c>
      <c r="AU14" s="13">
        <v>0</v>
      </c>
      <c r="AV14" s="13">
        <v>0</v>
      </c>
      <c r="AW14" s="13">
        <v>0</v>
      </c>
      <c r="AX14" s="13">
        <f>SUMIFS(TD_rates[Rushing TD per Yard],TD_rates[Pos],LEFT(A14,2))</f>
        <v>1.0918381604423242E-2</v>
      </c>
      <c r="AY14" s="56" cm="1">
        <f t="array" ref="AY14:BB14">_xlfn.XLOOKUP(A14,D_rushingRates[player_display_name],D_rushingRates[[Yards per Carry]:[TD per Yard]],{0,0,0,0})</f>
        <v>4.7142857142857144</v>
      </c>
      <c r="AZ14" s="13">
        <v>0</v>
      </c>
      <c r="BA14" s="13">
        <v>0</v>
      </c>
      <c r="BB14" s="13">
        <v>0</v>
      </c>
      <c r="BC14" s="21">
        <f t="shared" si="18"/>
        <v>0</v>
      </c>
      <c r="BD14" s="21">
        <f t="shared" si="11"/>
        <v>0</v>
      </c>
      <c r="BE14" s="21">
        <f t="shared" si="11"/>
        <v>0</v>
      </c>
      <c r="BF14" s="21">
        <f t="shared" si="11"/>
        <v>0</v>
      </c>
      <c r="BG14" s="13">
        <f t="shared" si="19"/>
        <v>1</v>
      </c>
      <c r="BH14" s="13">
        <f t="shared" si="20"/>
        <v>4.7142857142857144</v>
      </c>
      <c r="BI14" s="13">
        <f t="shared" si="12"/>
        <v>0</v>
      </c>
      <c r="BJ14" s="13">
        <f>IF($BG14=1,BA14,AV14*BE14+(1-BE14)*BA14)</f>
        <v>0</v>
      </c>
      <c r="BK14" s="13">
        <f>IF($BG14=1,BB14,AW14*BF14+(1-BF14)*BB14)</f>
        <v>0</v>
      </c>
      <c r="BL14" s="55" cm="1">
        <f t="array" ref="BL14:BQ14">_xlfn.XLOOKUP(CR14,Receiving[Player Name],Receiving[[Rep Conv %]:[Yards per Target]],{0,0,0,0,0,0})</f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f>SUMIFS(TD_rates[Rec TD per Yard],TD_rates[Pos],LEFT(A14,2))</f>
        <v>2.9315960912052116E-2</v>
      </c>
      <c r="BS14" s="55" cm="1">
        <f t="array" ref="BS14:BX14">_xlfn.XLOOKUP(A14,D_Receiving[Player Name],D_Receiving[[Rep Conv %]:[Yard Per Target]],{0,0,0,0,0,0})</f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21">
        <f t="shared" si="21"/>
        <v>0</v>
      </c>
      <c r="BZ14" s="21">
        <f t="shared" si="13"/>
        <v>0</v>
      </c>
      <c r="CA14" s="21">
        <f t="shared" si="13"/>
        <v>0</v>
      </c>
      <c r="CB14" s="21">
        <f t="shared" si="13"/>
        <v>0</v>
      </c>
      <c r="CC14" s="21">
        <f t="shared" si="13"/>
        <v>0</v>
      </c>
      <c r="CD14" s="21">
        <f t="shared" si="13"/>
        <v>0</v>
      </c>
      <c r="CE14" s="56">
        <f>--(SUM(_xlfn.ANCHORARRAY(BL14))=0)</f>
        <v>1</v>
      </c>
      <c r="CF14" s="56">
        <f>IF($CE14=1,BS14,BY14*BL14+(1-BY14)*BS14)</f>
        <v>0</v>
      </c>
      <c r="CG14" s="13">
        <f>IF($CE14=1,BT14,BZ14*BM14+(1-BZ14)*BT14)</f>
        <v>0</v>
      </c>
      <c r="CH14" s="13">
        <f>IF($CE14=1,BU14,CA14*BN14+(1-CA14)*BU14)</f>
        <v>0</v>
      </c>
      <c r="CI14" s="13">
        <f>IF($CE14=1,BV14,CB14*BO14+(1-CB14)*BV14)</f>
        <v>0</v>
      </c>
      <c r="CJ14" s="13">
        <f>IF($CE14=1,BW14,CC14*BP14+(1-CC14)*BW14)</f>
        <v>0</v>
      </c>
      <c r="CK14" s="13">
        <f>IF($CE14=1,BX14,CD14*BQ14+(1-CD14)*BX14)</f>
        <v>0</v>
      </c>
      <c r="CL14" s="56">
        <f>V14*$CS$3</f>
        <v>0</v>
      </c>
      <c r="CM14" s="10">
        <f t="shared" si="22"/>
        <v>0</v>
      </c>
      <c r="CN14" s="5">
        <f t="shared" si="23"/>
        <v>0</v>
      </c>
      <c r="CO14" s="19">
        <f t="shared" si="24"/>
        <v>0</v>
      </c>
      <c r="CP14" s="65"/>
      <c r="CS14" s="10">
        <f>T14*$CS$3</f>
        <v>1.8628189509875968</v>
      </c>
      <c r="CT14" s="18">
        <f>AO14</f>
        <v>0.5</v>
      </c>
      <c r="CU14" s="20">
        <f t="shared" si="25"/>
        <v>0.93140947549379838</v>
      </c>
      <c r="CV14" s="21">
        <f t="shared" si="26"/>
        <v>6.384615384615385</v>
      </c>
      <c r="CW14" s="10">
        <f t="shared" si="27"/>
        <v>11.893382533228504</v>
      </c>
      <c r="CX14" s="10">
        <f>CS14*AC14</f>
        <v>8.2139401465583281E-2</v>
      </c>
      <c r="CY14" s="19">
        <f>AA14*CS14</f>
        <v>0</v>
      </c>
      <c r="CZ14" s="13" t="str">
        <f>""</f>
        <v/>
      </c>
      <c r="DA14" s="10">
        <f>$CS$4*U14</f>
        <v>6.0267725055180117</v>
      </c>
      <c r="DB14" s="5">
        <f t="shared" si="28"/>
        <v>1.1363953569711639E-2</v>
      </c>
      <c r="DC14" s="77">
        <f>BH14</f>
        <v>4.7142857142857144</v>
      </c>
      <c r="DD14" s="10">
        <f>DC14*DA14</f>
        <v>28.411927526013486</v>
      </c>
      <c r="DE14" s="22">
        <f>AX14*DD14</f>
        <v>0.31021226684623199</v>
      </c>
      <c r="DF14" s="19">
        <f>DA14*BJ14</f>
        <v>0</v>
      </c>
      <c r="DG14" s="13" t="str">
        <f>""</f>
        <v/>
      </c>
      <c r="DH14" s="20">
        <f>V14*$CS$3</f>
        <v>0</v>
      </c>
      <c r="DI14" s="5">
        <f t="shared" si="29"/>
        <v>0</v>
      </c>
      <c r="DJ14" s="20">
        <f>CO14</f>
        <v>0</v>
      </c>
      <c r="DK14" s="77">
        <v>0</v>
      </c>
      <c r="DL14" s="77">
        <f>BO14</f>
        <v>0</v>
      </c>
      <c r="DM14" s="10">
        <f>DK14*DH14</f>
        <v>0</v>
      </c>
      <c r="DN14" s="19">
        <f>BR14*DM14</f>
        <v>0</v>
      </c>
      <c r="DO14" s="19">
        <f>DL14*DJ14</f>
        <v>0</v>
      </c>
      <c r="DP14" s="13" t="str">
        <f>""</f>
        <v/>
      </c>
      <c r="DQ14" s="10">
        <f>CW14*(1/25)+CX14*4-CY14</f>
        <v>0.80429290719147328</v>
      </c>
      <c r="DR14" s="10">
        <f>DN14*6+DM14*0.1+DJ14*1-DO14*2</f>
        <v>0</v>
      </c>
      <c r="DS14" s="10">
        <f>DD14*0.1+DE14*6-DF14*2</f>
        <v>4.7024663536787408</v>
      </c>
      <c r="DT14" s="33">
        <f t="shared" si="30"/>
        <v>5.5067592608702141</v>
      </c>
      <c r="DZ14" t="str">
        <v>PHI</v>
      </c>
      <c r="EA14" t="str">
        <v>Philadelphia Eagles</v>
      </c>
      <c r="EB14" t="s">
        <v>348</v>
      </c>
      <c r="EC14">
        <v>0</v>
      </c>
      <c r="ED14" s="10">
        <v>5.5067592608702141</v>
      </c>
      <c r="EE14">
        <v>8.2139401465583281E-2</v>
      </c>
      <c r="EF14">
        <v>11.893382533228504</v>
      </c>
      <c r="EG14">
        <v>0.31021226684623199</v>
      </c>
      <c r="EH14">
        <v>28.411927526013486</v>
      </c>
      <c r="EI14">
        <v>0</v>
      </c>
      <c r="EJ14">
        <v>0</v>
      </c>
      <c r="EK14">
        <v>0</v>
      </c>
      <c r="EL14">
        <v>0</v>
      </c>
    </row>
    <row r="15" spans="1:142" x14ac:dyDescent="0.35">
      <c r="A15" t="str">
        <f>""</f>
        <v/>
      </c>
      <c r="B15" s="5" cm="1">
        <f t="array" ref="B15:D15">_xlfn.XLOOKUP(A15,DepthPosShare[Depth Chart Pos],DepthPosShare[Share of Atts]:DepthPosShare[Share of Targets],{0,0,0})</f>
        <v>0</v>
      </c>
      <c r="C15" s="5">
        <v>0</v>
      </c>
      <c r="D15" s="5">
        <v>0</v>
      </c>
      <c r="F15" s="5" cm="1">
        <f t="array" ref="F15:H15">_xlfn.XLOOKUP(CR15,Table5[Player Name],Table5[[Share of Att]:[Share of Targets]],{0,0,0})</f>
        <v>0</v>
      </c>
      <c r="G15" s="5">
        <v>0</v>
      </c>
      <c r="H15" s="5">
        <v>0</v>
      </c>
      <c r="J15" s="5">
        <v>0</v>
      </c>
      <c r="K15" s="5">
        <v>0</v>
      </c>
      <c r="L15" s="5">
        <v>0</v>
      </c>
      <c r="M15" s="5"/>
      <c r="N15" s="10">
        <f t="shared" si="3"/>
        <v>1</v>
      </c>
      <c r="O15" s="10"/>
      <c r="P15" s="5">
        <f t="shared" si="4"/>
        <v>0</v>
      </c>
      <c r="Q15" s="5">
        <f t="shared" si="5"/>
        <v>0</v>
      </c>
      <c r="R15" s="5">
        <f t="shared" si="6"/>
        <v>0</v>
      </c>
      <c r="S15" s="5"/>
      <c r="T15" s="5">
        <f t="shared" si="14"/>
        <v>0</v>
      </c>
      <c r="U15" s="5">
        <f t="shared" si="14"/>
        <v>0</v>
      </c>
      <c r="V15" s="5">
        <f t="shared" si="14"/>
        <v>0</v>
      </c>
      <c r="X15" s="5" cm="1">
        <f t="array" ref="X15:AB15">_xlfn.XLOOKUP(CR15,passingRates[Player Name],passingRates[[Comp. %]:[Yds per Att]],{0,0,0,0,0})</f>
        <v>0</v>
      </c>
      <c r="Y15" s="13">
        <v>0</v>
      </c>
      <c r="Z15" s="13">
        <v>0</v>
      </c>
      <c r="AA15" s="13">
        <v>0</v>
      </c>
      <c r="AB15" s="13">
        <v>0</v>
      </c>
      <c r="AC15" s="119">
        <f>SUMIFS(TD_rates[Passing TD per Att],TD_rates[Pos],LEFT(A15,2))</f>
        <v>0</v>
      </c>
      <c r="AD15" s="55" cm="1">
        <f t="array" ref="AD15:AH15">_xlfn.XLOOKUP($A15,D_passingRates[Player Name],D_passingRates[[Comp. %]:[Yards per Att]],{0,0,0,0,0})</f>
        <v>0</v>
      </c>
      <c r="AE15" s="13">
        <v>0</v>
      </c>
      <c r="AF15" s="13">
        <v>0</v>
      </c>
      <c r="AG15" s="13">
        <v>0</v>
      </c>
      <c r="AH15" s="13">
        <v>0</v>
      </c>
      <c r="AI15" s="54">
        <f t="shared" si="15"/>
        <v>0</v>
      </c>
      <c r="AJ15" s="21">
        <f t="shared" si="7"/>
        <v>0</v>
      </c>
      <c r="AK15" s="21">
        <f t="shared" si="7"/>
        <v>0</v>
      </c>
      <c r="AL15" s="21">
        <f t="shared" si="7"/>
        <v>0</v>
      </c>
      <c r="AM15" s="21">
        <f t="shared" si="7"/>
        <v>0</v>
      </c>
      <c r="AN15" s="53">
        <f t="shared" si="16"/>
        <v>1</v>
      </c>
      <c r="AO15" s="53">
        <f t="shared" si="17"/>
        <v>0</v>
      </c>
      <c r="AP15" s="52">
        <f t="shared" si="8"/>
        <v>0</v>
      </c>
      <c r="AQ15" s="52">
        <f t="shared" si="9"/>
        <v>0</v>
      </c>
      <c r="AR15" s="52">
        <f t="shared" si="10"/>
        <v>0</v>
      </c>
      <c r="AS15" s="52">
        <f t="shared" si="10"/>
        <v>0</v>
      </c>
      <c r="AT15" s="56" cm="1">
        <f t="array" ref="AT15:AW15">_xlfn.XLOOKUP(CR15,rushingRates[player_display_name],rushingRates[[Yards per Carry]:[TD per Yard]],{0,0,0,0})</f>
        <v>0</v>
      </c>
      <c r="AU15" s="13">
        <v>0</v>
      </c>
      <c r="AV15" s="13">
        <v>0</v>
      </c>
      <c r="AW15" s="13">
        <v>0</v>
      </c>
      <c r="AX15" s="13">
        <f>SUMIFS(TD_rates[Rushing TD per Yard],TD_rates[Pos],LEFT(A15,2))</f>
        <v>0</v>
      </c>
      <c r="AY15" s="56" cm="1">
        <f t="array" ref="AY15:BB15">_xlfn.XLOOKUP(A15,D_rushingRates[player_display_name],D_rushingRates[[Yards per Carry]:[TD per Yard]],{0,0,0,0})</f>
        <v>0</v>
      </c>
      <c r="AZ15" s="13">
        <v>0</v>
      </c>
      <c r="BA15" s="13">
        <v>0</v>
      </c>
      <c r="BB15" s="13">
        <v>0</v>
      </c>
      <c r="BC15" s="21">
        <f t="shared" si="18"/>
        <v>0</v>
      </c>
      <c r="BD15" s="21">
        <f t="shared" si="11"/>
        <v>0</v>
      </c>
      <c r="BE15" s="21">
        <f t="shared" si="11"/>
        <v>0</v>
      </c>
      <c r="BF15" s="21">
        <f t="shared" si="11"/>
        <v>0</v>
      </c>
      <c r="BG15" s="13">
        <f t="shared" si="19"/>
        <v>1</v>
      </c>
      <c r="BH15" s="13">
        <f t="shared" si="20"/>
        <v>0</v>
      </c>
      <c r="BI15" s="13">
        <f t="shared" si="12"/>
        <v>0</v>
      </c>
      <c r="BJ15" s="13">
        <f>IF($BG15=1,BA15,AV15*BE15+(1-BE15)*BA15)</f>
        <v>0</v>
      </c>
      <c r="BK15" s="13">
        <f>IF($BG15=1,BB15,AW15*BF15+(1-BF15)*BB15)</f>
        <v>0</v>
      </c>
      <c r="BL15" s="55" cm="1">
        <f t="array" ref="BL15:BQ15">_xlfn.XLOOKUP(CR15,Receiving[Player Name],Receiving[[Rep Conv %]:[Yards per Target]],{0,0,0,0,0,0})</f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f>SUMIFS(TD_rates[Rec TD per Yard],TD_rates[Pos],LEFT(A15,2))</f>
        <v>0</v>
      </c>
      <c r="BS15" s="55" cm="1">
        <f t="array" ref="BS15:BX15">_xlfn.XLOOKUP(A15,D_Receiving[Player Name],D_Receiving[[Rep Conv %]:[Yard Per Target]],{0,0,0,0,0,0})</f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21">
        <f t="shared" si="21"/>
        <v>0</v>
      </c>
      <c r="BZ15" s="21">
        <f t="shared" si="13"/>
        <v>0</v>
      </c>
      <c r="CA15" s="21">
        <f t="shared" si="13"/>
        <v>0</v>
      </c>
      <c r="CB15" s="21">
        <f t="shared" si="13"/>
        <v>0</v>
      </c>
      <c r="CC15" s="21">
        <f t="shared" si="13"/>
        <v>0</v>
      </c>
      <c r="CD15" s="21">
        <f t="shared" si="13"/>
        <v>0</v>
      </c>
      <c r="CE15" s="56">
        <f>--(SUM(_xlfn.ANCHORARRAY(BL15))=0)</f>
        <v>1</v>
      </c>
      <c r="CF15" s="56">
        <f>IF($CE15=1,BS15,BY15*BL15+(1-BY15)*BS15)</f>
        <v>0</v>
      </c>
      <c r="CG15" s="13">
        <f>IF($CE15=1,BT15,BZ15*BM15+(1-BZ15)*BT15)</f>
        <v>0</v>
      </c>
      <c r="CH15" s="13">
        <f>IF($CE15=1,BU15,CA15*BN15+(1-CA15)*BU15)</f>
        <v>0</v>
      </c>
      <c r="CI15" s="13">
        <f>IF($CE15=1,BV15,CB15*BO15+(1-CB15)*BV15)</f>
        <v>0</v>
      </c>
      <c r="CJ15" s="13">
        <f>IF($CE15=1,BW15,CC15*BP15+(1-CC15)*BW15)</f>
        <v>0</v>
      </c>
      <c r="CK15" s="13">
        <f>IF($CE15=1,BX15,CD15*BQ15+(1-CD15)*BX15)</f>
        <v>0</v>
      </c>
      <c r="CL15" s="56">
        <f>V15*$CS$3</f>
        <v>0</v>
      </c>
      <c r="CM15" s="10">
        <f t="shared" si="22"/>
        <v>0</v>
      </c>
      <c r="CN15" s="5">
        <f t="shared" si="23"/>
        <v>0</v>
      </c>
      <c r="CO15" s="19">
        <f t="shared" si="24"/>
        <v>0</v>
      </c>
      <c r="CP15" s="65"/>
      <c r="CS15" s="10">
        <f>T15*$CS$3</f>
        <v>0</v>
      </c>
      <c r="CT15" s="18">
        <f>AO15</f>
        <v>0</v>
      </c>
      <c r="CU15" s="20">
        <f t="shared" ref="CU15:CU35" si="31">CT15*CS15</f>
        <v>0</v>
      </c>
      <c r="CV15" s="21">
        <f t="shared" si="26"/>
        <v>0</v>
      </c>
      <c r="CW15" s="10">
        <f t="shared" si="27"/>
        <v>0</v>
      </c>
      <c r="CX15" s="10">
        <f>CS15*AC15</f>
        <v>0</v>
      </c>
      <c r="CY15" s="19">
        <f>AA15*CS15</f>
        <v>0</v>
      </c>
      <c r="CZ15" s="13" t="str">
        <f>""</f>
        <v/>
      </c>
      <c r="DA15" s="10">
        <f>$CS$4*U15</f>
        <v>0</v>
      </c>
      <c r="DB15" s="5">
        <f t="shared" si="28"/>
        <v>0</v>
      </c>
      <c r="DC15" s="77">
        <f>BH15</f>
        <v>0</v>
      </c>
      <c r="DD15" s="10">
        <f>DC15*DA15</f>
        <v>0</v>
      </c>
      <c r="DE15" s="22">
        <f>AX15*DD15</f>
        <v>0</v>
      </c>
      <c r="DF15" s="19">
        <f>DA15*BJ15</f>
        <v>0</v>
      </c>
      <c r="DG15" s="13" t="str">
        <f>""</f>
        <v/>
      </c>
      <c r="DH15" s="20">
        <f>V15*$CS$3</f>
        <v>0</v>
      </c>
      <c r="DI15" s="5">
        <f t="shared" si="29"/>
        <v>0</v>
      </c>
      <c r="DJ15" s="20">
        <f>CO15</f>
        <v>0</v>
      </c>
      <c r="DK15" s="77">
        <v>0</v>
      </c>
      <c r="DL15" s="77">
        <f>BO15</f>
        <v>0</v>
      </c>
      <c r="DM15" s="10">
        <f>DK15*DH15</f>
        <v>0</v>
      </c>
      <c r="DN15" s="19">
        <f>BR15*DM15</f>
        <v>0</v>
      </c>
      <c r="DO15" s="19">
        <f>DL15*DJ15</f>
        <v>0</v>
      </c>
      <c r="DP15" s="13" t="str">
        <f>""</f>
        <v/>
      </c>
      <c r="DQ15" s="10">
        <f>CW15*(1/25)+CX15*4-CY15</f>
        <v>0</v>
      </c>
      <c r="DR15" s="10">
        <f>DN15*6+DM15*0.1+DJ15*1-DO15*2</f>
        <v>0</v>
      </c>
      <c r="DS15" s="10">
        <f>DD15*0.1+DE15*6-DF15*2</f>
        <v>0</v>
      </c>
      <c r="DT15" s="33">
        <f t="shared" si="30"/>
        <v>0</v>
      </c>
      <c r="DZ15" t="str">
        <v>PHI</v>
      </c>
      <c r="EA15" t="str">
        <v>Philadelphia Eagles</v>
      </c>
      <c r="EB15" t="s">
        <v>348</v>
      </c>
      <c r="EC15">
        <v>0</v>
      </c>
      <c r="ED15" s="10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</row>
    <row r="16" spans="1:142" ht="14.5" customHeight="1" x14ac:dyDescent="0.35">
      <c r="A16" t="str">
        <f>""</f>
        <v/>
      </c>
      <c r="B16" s="5" cm="1">
        <f t="array" ref="B16:D16">_xlfn.XLOOKUP(A16,DepthPosShare[Depth Chart Pos],DepthPosShare[Share of Atts]:DepthPosShare[Share of Targets],{0,0,0})</f>
        <v>0</v>
      </c>
      <c r="C16" s="5">
        <v>0</v>
      </c>
      <c r="D16" s="5">
        <v>0</v>
      </c>
      <c r="F16" s="5" cm="1">
        <f t="array" ref="F16:H16">_xlfn.XLOOKUP(CR16,Table5[Player Name],Table5[[Share of Att]:[Share of Targets]],{0,0,0})</f>
        <v>0</v>
      </c>
      <c r="G16" s="5">
        <v>0</v>
      </c>
      <c r="H16" s="5">
        <v>0</v>
      </c>
      <c r="J16" s="5">
        <v>0</v>
      </c>
      <c r="K16" s="5">
        <v>0</v>
      </c>
      <c r="L16" s="5">
        <v>0</v>
      </c>
      <c r="M16" s="5"/>
      <c r="N16" s="10">
        <f t="shared" si="3"/>
        <v>1</v>
      </c>
      <c r="O16" s="10"/>
      <c r="P16" s="5">
        <f t="shared" si="4"/>
        <v>0</v>
      </c>
      <c r="Q16" s="5">
        <f t="shared" si="5"/>
        <v>0</v>
      </c>
      <c r="R16" s="5">
        <f t="shared" si="6"/>
        <v>0</v>
      </c>
      <c r="S16" s="5"/>
      <c r="T16" s="5">
        <f t="shared" si="14"/>
        <v>0</v>
      </c>
      <c r="U16" s="5">
        <f t="shared" si="14"/>
        <v>0</v>
      </c>
      <c r="V16" s="5">
        <f t="shared" si="14"/>
        <v>0</v>
      </c>
      <c r="X16" s="5" cm="1">
        <f t="array" ref="X16:AB16">_xlfn.XLOOKUP(CR16,passingRates[Player Name],passingRates[[Comp. %]:[Yds per Att]],{0,0,0,0,0})</f>
        <v>0</v>
      </c>
      <c r="Y16" s="13">
        <v>0</v>
      </c>
      <c r="Z16" s="13">
        <v>0</v>
      </c>
      <c r="AA16" s="13">
        <v>0</v>
      </c>
      <c r="AB16" s="13">
        <v>0</v>
      </c>
      <c r="AC16" s="119">
        <f>SUMIFS(TD_rates[Passing TD per Att],TD_rates[Pos],LEFT(A16,2))</f>
        <v>0</v>
      </c>
      <c r="AD16" s="55" cm="1">
        <f t="array" ref="AD16:AH16">_xlfn.XLOOKUP($A16,D_passingRates[Player Name],D_passingRates[[Comp. %]:[Yards per Att]],{0,0,0,0,0})</f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f t="shared" si="15"/>
        <v>0</v>
      </c>
      <c r="AJ16" s="21">
        <f t="shared" si="7"/>
        <v>0</v>
      </c>
      <c r="AK16" s="21">
        <f t="shared" si="7"/>
        <v>0</v>
      </c>
      <c r="AL16" s="21">
        <f t="shared" si="7"/>
        <v>0</v>
      </c>
      <c r="AM16" s="21">
        <f t="shared" si="7"/>
        <v>0</v>
      </c>
      <c r="AN16" s="53">
        <f t="shared" si="16"/>
        <v>1</v>
      </c>
      <c r="AO16" s="53">
        <f t="shared" si="17"/>
        <v>0</v>
      </c>
      <c r="AP16" s="52">
        <f t="shared" si="8"/>
        <v>0</v>
      </c>
      <c r="AQ16" s="52">
        <f t="shared" si="9"/>
        <v>0</v>
      </c>
      <c r="AR16" s="52">
        <f t="shared" si="10"/>
        <v>0</v>
      </c>
      <c r="AS16" s="52">
        <f t="shared" si="10"/>
        <v>0</v>
      </c>
      <c r="AT16" s="56" cm="1">
        <f t="array" ref="AT16:AW16">_xlfn.XLOOKUP(CR16,rushingRates[player_display_name],rushingRates[[Yards per Carry]:[TD per Yard]],{0,0,0,0})</f>
        <v>0</v>
      </c>
      <c r="AU16" s="13">
        <v>0</v>
      </c>
      <c r="AV16" s="13">
        <v>0</v>
      </c>
      <c r="AW16" s="13">
        <v>0</v>
      </c>
      <c r="AX16" s="13">
        <f>SUMIFS(TD_rates[Rushing TD per Yard],TD_rates[Pos],LEFT(A16,2))</f>
        <v>0</v>
      </c>
      <c r="AY16" s="56" cm="1">
        <f t="array" ref="AY16:BB16">_xlfn.XLOOKUP(A16,D_rushingRates[player_display_name],D_rushingRates[[Yards per Carry]:[TD per Yard]],{0,0,0,0})</f>
        <v>0</v>
      </c>
      <c r="AZ16" s="13">
        <v>0</v>
      </c>
      <c r="BA16" s="13">
        <v>0</v>
      </c>
      <c r="BB16" s="13">
        <v>0</v>
      </c>
      <c r="BC16" s="21">
        <f t="shared" si="18"/>
        <v>0</v>
      </c>
      <c r="BD16" s="21">
        <f t="shared" si="11"/>
        <v>0</v>
      </c>
      <c r="BE16" s="21">
        <f t="shared" si="11"/>
        <v>0</v>
      </c>
      <c r="BF16" s="21">
        <f t="shared" si="11"/>
        <v>0</v>
      </c>
      <c r="BG16" s="13">
        <f t="shared" si="19"/>
        <v>1</v>
      </c>
      <c r="BH16" s="13">
        <f t="shared" si="20"/>
        <v>0</v>
      </c>
      <c r="BI16" s="13">
        <f t="shared" si="12"/>
        <v>0</v>
      </c>
      <c r="BJ16" s="13">
        <f>IF($BG16=1,BA16,AV16*BE16+(1-BE16)*BA16)</f>
        <v>0</v>
      </c>
      <c r="BK16" s="13">
        <f>IF($BG16=1,BB16,AW16*BF16+(1-BF16)*BB16)</f>
        <v>0</v>
      </c>
      <c r="BL16" s="55" cm="1">
        <f t="array" ref="BL16:BQ16">_xlfn.XLOOKUP(CR16,Receiving[Player Name],Receiving[[Rep Conv %]:[Yards per Target]],{0,0,0,0,0,0})</f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f>SUMIFS(TD_rates[Rec TD per Yard],TD_rates[Pos],LEFT(A16,2))</f>
        <v>0</v>
      </c>
      <c r="BS16" s="55" cm="1">
        <f t="array" ref="BS16:BX16">_xlfn.XLOOKUP(A16,D_Receiving[Player Name],D_Receiving[[Rep Conv %]:[Yard Per Target]],{0,0,0,0,0,0})</f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21">
        <f t="shared" si="21"/>
        <v>0</v>
      </c>
      <c r="BZ16" s="21">
        <f t="shared" si="13"/>
        <v>0</v>
      </c>
      <c r="CA16" s="21">
        <f t="shared" si="13"/>
        <v>0</v>
      </c>
      <c r="CB16" s="21">
        <f t="shared" si="13"/>
        <v>0</v>
      </c>
      <c r="CC16" s="21">
        <f t="shared" si="13"/>
        <v>0</v>
      </c>
      <c r="CD16" s="21">
        <f t="shared" si="13"/>
        <v>0</v>
      </c>
      <c r="CE16" s="56">
        <f>--(SUM(_xlfn.ANCHORARRAY(BL16))=0)</f>
        <v>1</v>
      </c>
      <c r="CF16" s="56">
        <f>IF($CE16=1,BS16,BY16*BL16+(1-BY16)*BS16)</f>
        <v>0</v>
      </c>
      <c r="CG16" s="13">
        <f>IF($CE16=1,BT16,BZ16*BM16+(1-BZ16)*BT16)</f>
        <v>0</v>
      </c>
      <c r="CH16" s="13">
        <f>IF($CE16=1,BU16,CA16*BN16+(1-CA16)*BU16)</f>
        <v>0</v>
      </c>
      <c r="CI16" s="13">
        <f>IF($CE16=1,BV16,CB16*BO16+(1-CB16)*BV16)</f>
        <v>0</v>
      </c>
      <c r="CJ16" s="13">
        <f>IF($CE16=1,BW16,CC16*BP16+(1-CC16)*BW16)</f>
        <v>0</v>
      </c>
      <c r="CK16" s="13">
        <f>IF($CE16=1,BX16,CD16*BQ16+(1-CD16)*BX16)</f>
        <v>0</v>
      </c>
      <c r="CL16" s="56">
        <f>V16*$CS$3</f>
        <v>0</v>
      </c>
      <c r="CM16" s="10">
        <f t="shared" si="22"/>
        <v>0</v>
      </c>
      <c r="CN16" s="5">
        <f t="shared" si="23"/>
        <v>0</v>
      </c>
      <c r="CO16" s="19">
        <f t="shared" si="24"/>
        <v>0</v>
      </c>
      <c r="CP16" s="65"/>
      <c r="CQ16" t="s">
        <v>18</v>
      </c>
      <c r="CS16" s="10">
        <f>T16*$CS$3</f>
        <v>0</v>
      </c>
      <c r="CT16" s="18">
        <f>AO16</f>
        <v>0</v>
      </c>
      <c r="CU16" s="20">
        <f t="shared" si="31"/>
        <v>0</v>
      </c>
      <c r="CV16" s="21">
        <f t="shared" si="26"/>
        <v>0</v>
      </c>
      <c r="CW16" s="10">
        <f t="shared" si="27"/>
        <v>0</v>
      </c>
      <c r="CX16" s="10">
        <f>CS16*AC16</f>
        <v>0</v>
      </c>
      <c r="CY16" s="19">
        <f>AA16*CS16</f>
        <v>0</v>
      </c>
      <c r="CZ16" s="13" t="str">
        <f>""</f>
        <v/>
      </c>
      <c r="DA16" s="10">
        <f>$CS$4*U16</f>
        <v>0</v>
      </c>
      <c r="DB16" s="5">
        <f t="shared" si="28"/>
        <v>0</v>
      </c>
      <c r="DC16" s="77">
        <f>BH16</f>
        <v>0</v>
      </c>
      <c r="DD16" s="10">
        <f>DC16*DA16</f>
        <v>0</v>
      </c>
      <c r="DE16" s="22">
        <f>AX16*DD16</f>
        <v>0</v>
      </c>
      <c r="DF16" s="19">
        <f>DA16*BJ16</f>
        <v>0</v>
      </c>
      <c r="DG16" s="13" t="str">
        <f>""</f>
        <v/>
      </c>
      <c r="DH16" s="20">
        <f>V16*$CS$3</f>
        <v>0</v>
      </c>
      <c r="DI16" s="5">
        <f t="shared" si="29"/>
        <v>0</v>
      </c>
      <c r="DJ16" s="20">
        <f>CO16</f>
        <v>0</v>
      </c>
      <c r="DK16" s="77">
        <v>0</v>
      </c>
      <c r="DL16" s="77">
        <f>BO16</f>
        <v>0</v>
      </c>
      <c r="DM16" s="10">
        <f>DK16*DH16</f>
        <v>0</v>
      </c>
      <c r="DN16" s="19">
        <f>BR16*DM16</f>
        <v>0</v>
      </c>
      <c r="DO16" s="19">
        <f>DL16*DJ16</f>
        <v>0</v>
      </c>
      <c r="DP16" s="13" t="str">
        <f>""</f>
        <v/>
      </c>
      <c r="DQ16" s="10">
        <f>CW16*(1/25)+CX16*4-CY16</f>
        <v>0</v>
      </c>
      <c r="DR16" s="10">
        <f>DN16*6+DM16*0.1+DJ16*1-DO16*2</f>
        <v>0</v>
      </c>
      <c r="DS16" s="10">
        <f>DD16*0.1+DE16*6-DF16*2</f>
        <v>0</v>
      </c>
      <c r="DT16" s="33">
        <f t="shared" si="30"/>
        <v>0</v>
      </c>
      <c r="DZ16" t="str">
        <v>PHI</v>
      </c>
      <c r="EA16" t="str">
        <v>Philadelphia Eagles</v>
      </c>
      <c r="EB16" t="s">
        <v>348</v>
      </c>
      <c r="EC16">
        <v>0</v>
      </c>
      <c r="ED16" s="10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</row>
    <row r="17" spans="1:142" x14ac:dyDescent="0.35">
      <c r="A17" t="s">
        <v>363</v>
      </c>
      <c r="B17" s="5" cm="1">
        <f t="array" ref="B17:D17">_xlfn.XLOOKUP(A17,DepthPosShare[Depth Chart Pos],DepthPosShare[Share of Atts]:DepthPosShare[Share of Targets],{0,0,0})</f>
        <v>1.9894287573604905E-4</v>
      </c>
      <c r="C17" s="5">
        <v>0.45114221255050824</v>
      </c>
      <c r="D17" s="5">
        <v>9.4330200714040094E-2</v>
      </c>
      <c r="F17" s="5" cm="1">
        <f t="array" ref="F17:H17">_xlfn.XLOOKUP(CR17,Table5[Player Name],Table5[[Share of Att]:[Share of Targets]],{0,0,0})</f>
        <v>0</v>
      </c>
      <c r="G17" s="5">
        <v>0.57532220276145263</v>
      </c>
      <c r="H17" s="5">
        <v>0.15988535660680017</v>
      </c>
      <c r="J17" s="5">
        <v>0.5</v>
      </c>
      <c r="K17" s="5">
        <v>0.5</v>
      </c>
      <c r="L17" s="5">
        <v>0.5</v>
      </c>
      <c r="M17" s="5"/>
      <c r="N17" s="10">
        <f t="shared" si="3"/>
        <v>0</v>
      </c>
      <c r="O17" s="10"/>
      <c r="P17" s="5">
        <f t="shared" si="4"/>
        <v>9.9471437868024523E-5</v>
      </c>
      <c r="Q17" s="5">
        <f t="shared" si="5"/>
        <v>0.51323220765598043</v>
      </c>
      <c r="R17" s="5">
        <f t="shared" si="6"/>
        <v>0.12710777866042014</v>
      </c>
      <c r="S17" s="5"/>
      <c r="T17" s="5">
        <f t="shared" si="14"/>
        <v>1.0393701476726872E-4</v>
      </c>
      <c r="U17" s="5">
        <f t="shared" si="14"/>
        <v>0.3870999598796257</v>
      </c>
      <c r="V17" s="5">
        <f t="shared" si="14"/>
        <v>0.1086574542342449</v>
      </c>
      <c r="X17" s="5" cm="1">
        <f t="array" ref="X17:AB17">_xlfn.XLOOKUP(CR17,passingRates[Player Name],passingRates[[Comp. %]:[Yds per Att]],{0,0,0,0,0})</f>
        <v>0</v>
      </c>
      <c r="Y17" s="13">
        <v>0</v>
      </c>
      <c r="Z17" s="13">
        <v>0</v>
      </c>
      <c r="AA17" s="13">
        <v>0</v>
      </c>
      <c r="AB17" s="13">
        <v>0</v>
      </c>
      <c r="AC17" s="119">
        <f>SUMIFS(TD_rates[Passing TD per Att],TD_rates[Pos],LEFT(A17,2))</f>
        <v>0.36363636363636365</v>
      </c>
      <c r="AD17" s="55" cm="1">
        <f t="array" ref="AD17:AH17">_xlfn.XLOOKUP($A17,D_passingRates[Player Name],D_passingRates[[Comp. %]:[Yards per Att]],{0,0,0,0,0})</f>
        <v>0.52941176470588236</v>
      </c>
      <c r="AE17" s="13">
        <v>7.8888888888888884</v>
      </c>
      <c r="AF17" s="13">
        <v>0.66666666666666663</v>
      </c>
      <c r="AG17" s="13">
        <v>0.11764705882352942</v>
      </c>
      <c r="AH17" s="13">
        <v>4.1764705882352944</v>
      </c>
      <c r="AI17" s="54">
        <f t="shared" si="15"/>
        <v>0.5</v>
      </c>
      <c r="AJ17" s="21">
        <f t="shared" si="7"/>
        <v>0.5</v>
      </c>
      <c r="AK17" s="21">
        <f t="shared" si="7"/>
        <v>0.5</v>
      </c>
      <c r="AL17" s="21">
        <f t="shared" si="7"/>
        <v>0.5</v>
      </c>
      <c r="AM17" s="21">
        <f t="shared" si="7"/>
        <v>0.5</v>
      </c>
      <c r="AN17" s="53">
        <f t="shared" si="16"/>
        <v>1</v>
      </c>
      <c r="AO17" s="53">
        <f t="shared" si="17"/>
        <v>0.52941176470588236</v>
      </c>
      <c r="AP17" s="52">
        <f t="shared" si="8"/>
        <v>7.8888888888888884</v>
      </c>
      <c r="AQ17" s="52">
        <f t="shared" si="9"/>
        <v>0.66666666666666663</v>
      </c>
      <c r="AR17" s="52">
        <f t="shared" si="10"/>
        <v>0.11764705882352942</v>
      </c>
      <c r="AS17" s="52">
        <f t="shared" si="10"/>
        <v>4.1764705882352944</v>
      </c>
      <c r="AT17" s="56" cm="1">
        <f t="array" ref="AT17:AW17">_xlfn.XLOOKUP(CR17,rushingRates[player_display_name],rushingRates[[Yards per Carry]:[TD per Yard]],{0,0,0,0})</f>
        <v>4.6890399320305862</v>
      </c>
      <c r="AU17" s="13">
        <v>3.2285471537807989E-2</v>
      </c>
      <c r="AV17" s="13">
        <v>3.3984706881903144E-3</v>
      </c>
      <c r="AW17" s="117">
        <v>6.8853053089327773E-3</v>
      </c>
      <c r="AX17" s="117">
        <f>SUMIFS(TD_rates[Rushing TD per Yard],TD_rates[Pos],LEFT(A17,2))</f>
        <v>7.2947748592497828E-3</v>
      </c>
      <c r="AY17" s="56" cm="1">
        <f t="array" ref="AY17:BB17">_xlfn.XLOOKUP(A17,D_rushingRates[player_display_name],D_rushingRates[[Yards per Carry]:[TD per Yard]],{0,0,0,0})</f>
        <v>4.4097387881679388</v>
      </c>
      <c r="AZ17" s="13">
        <v>3.4202051526717556E-2</v>
      </c>
      <c r="BA17" s="13">
        <v>4.0553435114503815E-3</v>
      </c>
      <c r="BB17" s="13">
        <v>7.7560266423234272E-3</v>
      </c>
      <c r="BC17" s="21">
        <f t="shared" si="18"/>
        <v>0.5</v>
      </c>
      <c r="BD17" s="21">
        <f t="shared" si="11"/>
        <v>0.5</v>
      </c>
      <c r="BE17" s="21">
        <f t="shared" si="11"/>
        <v>0.5</v>
      </c>
      <c r="BF17" s="21">
        <f t="shared" si="11"/>
        <v>0.5</v>
      </c>
      <c r="BG17" s="13">
        <f t="shared" si="19"/>
        <v>0</v>
      </c>
      <c r="BH17" s="13">
        <f t="shared" si="20"/>
        <v>4.5493893600992621</v>
      </c>
      <c r="BI17" s="13">
        <f t="shared" si="12"/>
        <v>3.3243761532262772E-2</v>
      </c>
      <c r="BJ17" s="13">
        <f>IF($BG17=1,BA17,AV17*BE17+(1-BE17)*BA17)</f>
        <v>3.726907099820348E-3</v>
      </c>
      <c r="BK17" s="13">
        <f>IF($BG17=1,BB17,AW17*BF17+(1-BF17)*BB17)</f>
        <v>7.3206659756281022E-3</v>
      </c>
      <c r="BL17" s="55" cm="1">
        <f t="array" ref="BL17:BQ17">_xlfn.XLOOKUP(CR17,Receiving[Player Name],Receiving[[Rep Conv %]:[Yards per Target]],{0,0,0,0,0,0})</f>
        <v>0.73605947955390338</v>
      </c>
      <c r="BM17" s="13">
        <v>6.9242424242424239</v>
      </c>
      <c r="BN17" s="13">
        <v>2.9739776951672861E-2</v>
      </c>
      <c r="BO17" s="13">
        <v>0</v>
      </c>
      <c r="BP17" s="13">
        <v>5.8351568198395333E-3</v>
      </c>
      <c r="BQ17" s="13">
        <v>5.0966542750929369</v>
      </c>
      <c r="BR17" s="13">
        <f>SUMIFS(TD_rates[Rec TD per Yard],TD_rates[Pos],LEFT(A17,2))</f>
        <v>5.1938100002128611E-3</v>
      </c>
      <c r="BS17" s="55" cm="1">
        <f t="array" ref="BS17:BX17">_xlfn.XLOOKUP(A17,D_Receiving[Player Name],D_Receiving[[Rep Conv %]:[Yard Per Target]],{0,0,0,0,0,0})</f>
        <v>0.77930253053002652</v>
      </c>
      <c r="BT17" s="13">
        <v>7.3617124394184161</v>
      </c>
      <c r="BU17" s="13">
        <v>3.0970665995215918E-2</v>
      </c>
      <c r="BV17" s="13">
        <v>6.9466882067851371E-3</v>
      </c>
      <c r="BW17" s="13">
        <v>5.39840681164827E-3</v>
      </c>
      <c r="BX17" s="13">
        <v>1.2831987075928917</v>
      </c>
      <c r="BY17" s="21">
        <f t="shared" si="21"/>
        <v>0.5</v>
      </c>
      <c r="BZ17" s="21">
        <f t="shared" si="13"/>
        <v>0.5</v>
      </c>
      <c r="CA17" s="21">
        <f t="shared" si="13"/>
        <v>0.5</v>
      </c>
      <c r="CB17" s="21">
        <f t="shared" si="13"/>
        <v>0.5</v>
      </c>
      <c r="CC17" s="21">
        <f t="shared" si="13"/>
        <v>0.5</v>
      </c>
      <c r="CD17" s="21">
        <f t="shared" si="13"/>
        <v>0.5</v>
      </c>
      <c r="CE17" s="56">
        <f>--(SUM(_xlfn.ANCHORARRAY(BL17))=0)</f>
        <v>0</v>
      </c>
      <c r="CF17" s="56">
        <f>IF($CE17=1,BS17,BY17*BL17+(1-BY17)*BS17)</f>
        <v>0.75768100504196489</v>
      </c>
      <c r="CG17" s="13">
        <f>IF($CE17=1,BT17,BZ17*BM17+(1-BZ17)*BT17)</f>
        <v>7.1429774318304204</v>
      </c>
      <c r="CH17" s="13">
        <f>IF($CE17=1,BU17,CA17*BN17+(1-CA17)*BU17)</f>
        <v>3.035522147344439E-2</v>
      </c>
      <c r="CI17" s="13">
        <f>IF($CE17=1,BV17,CB17*BO17+(1-CB17)*BV17)</f>
        <v>3.4733441033925685E-3</v>
      </c>
      <c r="CJ17" s="13">
        <f>IF($CE17=1,BW17,CC17*BP17+(1-CC17)*BW17)</f>
        <v>5.6167818157439016E-3</v>
      </c>
      <c r="CK17" s="13">
        <f>IF($CE17=1,BX17,CD17*BQ17+(1-CD17)*BX17)</f>
        <v>3.1899264913429142</v>
      </c>
      <c r="CL17" s="56">
        <f>V17*$CS$3</f>
        <v>58.113841493447154</v>
      </c>
      <c r="CM17" s="10">
        <f t="shared" si="22"/>
        <v>44.031753829604483</v>
      </c>
      <c r="CN17" s="5">
        <f t="shared" si="23"/>
        <v>0.12063966934721132</v>
      </c>
      <c r="CO17" s="19">
        <f t="shared" si="24"/>
        <v>41.866957992760412</v>
      </c>
      <c r="CP17" s="65"/>
      <c r="CR17" t="str" cm="1">
        <f t="array" ref="CR17:CR21">_xlfn.VSTACK(_xlfn.MAP(_xlfn.TAKE(_xlfn.TEXTSPLIT(_xlfn.TEXTAFTER(_xlfn.XLOOKUP($CS$2,DepthChart[Column1],DepthChart[Column3]),"RB: "),,", "),4),_xlfn.LAMBDA(_xlpm.x,IFERROR(_xlfn.TEXTBEFORE(_xlpm.x," ("),_xlpm.x))),"All Other")</f>
        <v>Saquon Barkley</v>
      </c>
      <c r="CS17" s="10">
        <f>T17*$CS$3</f>
        <v>5.5589183862762397E-2</v>
      </c>
      <c r="CT17" s="18">
        <f>AO17</f>
        <v>0.52941176470588236</v>
      </c>
      <c r="CU17" s="20">
        <f t="shared" si="31"/>
        <v>2.9429567927344798E-2</v>
      </c>
      <c r="CV17" s="21">
        <f t="shared" si="26"/>
        <v>4.1764705882352944</v>
      </c>
      <c r="CW17" s="10">
        <f t="shared" si="27"/>
        <v>0.23216659142683119</v>
      </c>
      <c r="CX17" s="10">
        <f>CS17*AC17</f>
        <v>2.0214248677368145E-2</v>
      </c>
      <c r="CY17" s="19">
        <f>AA17*CS17</f>
        <v>0</v>
      </c>
      <c r="CZ17" s="13" t="str">
        <f>""</f>
        <v/>
      </c>
      <c r="DA17" s="10">
        <f>$CS$4*U17</f>
        <v>205.2950481342782</v>
      </c>
      <c r="DB17" s="5">
        <f t="shared" si="28"/>
        <v>0.3870999598796257</v>
      </c>
      <c r="DC17" s="77">
        <f>BH17</f>
        <v>4.5493893600992621</v>
      </c>
      <c r="DD17" s="10">
        <f>DC17*DA17</f>
        <v>933.96710766315118</v>
      </c>
      <c r="DE17" s="22">
        <f>AX17*DD17</f>
        <v>6.81307977634739</v>
      </c>
      <c r="DF17" s="19">
        <f>DA17*BJ17</f>
        <v>0.76511557244960149</v>
      </c>
      <c r="DG17" s="13" t="str">
        <f>""</f>
        <v/>
      </c>
      <c r="DH17" s="20">
        <f>V17*$CS$3</f>
        <v>58.113841493447154</v>
      </c>
      <c r="DI17" s="5">
        <f t="shared" si="29"/>
        <v>0.10865745423424489</v>
      </c>
      <c r="DJ17" s="20">
        <f>CO17</f>
        <v>41.866957992760412</v>
      </c>
      <c r="DK17" s="77">
        <v>3.1899264913429142</v>
      </c>
      <c r="DL17" s="77">
        <f>BO17</f>
        <v>0</v>
      </c>
      <c r="DM17" s="10">
        <f>DK17*DH17</f>
        <v>185.37888249365014</v>
      </c>
      <c r="DN17" s="19">
        <f>BR17*DM17</f>
        <v>0.96282269372380502</v>
      </c>
      <c r="DO17" s="19">
        <f>DL17*DJ17</f>
        <v>0</v>
      </c>
      <c r="DP17" s="13" t="str">
        <f>""</f>
        <v/>
      </c>
      <c r="DQ17" s="10">
        <f>CW17*(1/25)+CX17*4-CY17</f>
        <v>9.0143658366545823E-2</v>
      </c>
      <c r="DR17" s="10">
        <f>DN17*6+DM17*0.1+DJ17*1-DO17*2</f>
        <v>66.181782404468265</v>
      </c>
      <c r="DS17" s="10">
        <f>DD17*0.1+DE17*6-DF17*2</f>
        <v>132.74495827950025</v>
      </c>
      <c r="DT17" s="33">
        <f t="shared" si="30"/>
        <v>199.01688434233506</v>
      </c>
      <c r="DZ17" t="str">
        <v>PHI</v>
      </c>
      <c r="EA17" t="str">
        <v>Philadelphia Eagles</v>
      </c>
      <c r="EB17" t="s">
        <v>349</v>
      </c>
      <c r="EC17" t="str">
        <v>Saquon Barkley</v>
      </c>
      <c r="ED17" s="10">
        <v>199.01688434233506</v>
      </c>
      <c r="EE17">
        <v>2.0214248677368145E-2</v>
      </c>
      <c r="EF17">
        <v>0.23216659142683119</v>
      </c>
      <c r="EG17">
        <v>6.81307977634739</v>
      </c>
      <c r="EH17">
        <v>933.96710766315118</v>
      </c>
      <c r="EI17">
        <v>0.96282269372380502</v>
      </c>
      <c r="EJ17">
        <v>185.37888249365014</v>
      </c>
      <c r="EK17">
        <v>0</v>
      </c>
      <c r="EL17">
        <v>0.76511557244960149</v>
      </c>
    </row>
    <row r="18" spans="1:142" x14ac:dyDescent="0.35">
      <c r="A18" t="s">
        <v>364</v>
      </c>
      <c r="B18" s="5" cm="1">
        <f t="array" ref="B18:D18">_xlfn.XLOOKUP(A18,DepthPosShare[Depth Chart Pos],DepthPosShare[Share of Atts]:DepthPosShare[Share of Targets],{0,0,0})</f>
        <v>2.4867859467006131E-5</v>
      </c>
      <c r="C18" s="5">
        <v>0.2064685913115816</v>
      </c>
      <c r="D18" s="5">
        <v>5.6362977790360612E-2</v>
      </c>
      <c r="F18" s="5" cm="1">
        <f t="array" ref="F18:H18">_xlfn.XLOOKUP(CR18,Table5[Player Name],Table5[[Share of Att]:[Share of Targets]],{0,0,0})</f>
        <v>0</v>
      </c>
      <c r="G18" s="5">
        <v>0</v>
      </c>
      <c r="H18" s="5">
        <v>0</v>
      </c>
      <c r="J18" s="5">
        <v>0.5</v>
      </c>
      <c r="K18" s="5">
        <v>0.5</v>
      </c>
      <c r="L18" s="5">
        <v>0.5</v>
      </c>
      <c r="M18" s="5"/>
      <c r="N18" s="10">
        <f t="shared" si="3"/>
        <v>1</v>
      </c>
      <c r="O18" s="10"/>
      <c r="P18" s="5">
        <f t="shared" si="4"/>
        <v>2.4867859467006131E-5</v>
      </c>
      <c r="Q18" s="5">
        <f t="shared" si="5"/>
        <v>0.2064685913115816</v>
      </c>
      <c r="R18" s="5">
        <f t="shared" si="6"/>
        <v>5.6362977790360612E-2</v>
      </c>
      <c r="S18" s="5"/>
      <c r="T18" s="5">
        <f t="shared" si="14"/>
        <v>2.5984253691817181E-5</v>
      </c>
      <c r="U18" s="5">
        <f t="shared" si="14"/>
        <v>0.15572674945351273</v>
      </c>
      <c r="V18" s="5">
        <f t="shared" si="14"/>
        <v>4.8181612048491342E-2</v>
      </c>
      <c r="X18" s="5" cm="1">
        <f t="array" ref="X18:AB18">_xlfn.XLOOKUP(CR18,passingRates[Player Name],passingRates[[Comp. %]:[Yds per Att]],{0,0,0,0,0})</f>
        <v>0</v>
      </c>
      <c r="Y18" s="13">
        <v>0</v>
      </c>
      <c r="Z18" s="13">
        <v>0</v>
      </c>
      <c r="AA18" s="13">
        <v>0</v>
      </c>
      <c r="AB18" s="13">
        <v>0</v>
      </c>
      <c r="AC18" s="119">
        <f>SUMIFS(TD_rates[Passing TD per Att],TD_rates[Pos],LEFT(A18,2))</f>
        <v>0.36363636363636365</v>
      </c>
      <c r="AD18" s="55" cm="1">
        <f t="array" ref="AD18:AH18">_xlfn.XLOOKUP($A18,D_passingRates[Player Name],D_passingRates[[Comp. %]:[Yards per Att]],{0,0,0,0,0})</f>
        <v>0.66666666666666674</v>
      </c>
      <c r="AE18" s="13">
        <v>10</v>
      </c>
      <c r="AF18" s="13">
        <v>0.5</v>
      </c>
      <c r="AG18" s="13">
        <v>0</v>
      </c>
      <c r="AH18" s="13">
        <v>6.666666666666667</v>
      </c>
      <c r="AI18" s="54">
        <f t="shared" si="15"/>
        <v>0.5</v>
      </c>
      <c r="AJ18" s="21">
        <f t="shared" si="7"/>
        <v>0.5</v>
      </c>
      <c r="AK18" s="21">
        <f t="shared" si="7"/>
        <v>0.5</v>
      </c>
      <c r="AL18" s="21">
        <f t="shared" si="7"/>
        <v>0.5</v>
      </c>
      <c r="AM18" s="21">
        <f t="shared" si="7"/>
        <v>0.5</v>
      </c>
      <c r="AN18" s="53">
        <f t="shared" si="16"/>
        <v>1</v>
      </c>
      <c r="AO18" s="53">
        <f t="shared" si="17"/>
        <v>0.66666666666666674</v>
      </c>
      <c r="AP18" s="52">
        <f t="shared" si="8"/>
        <v>10</v>
      </c>
      <c r="AQ18" s="52">
        <f t="shared" si="9"/>
        <v>0.5</v>
      </c>
      <c r="AR18" s="52">
        <f t="shared" si="10"/>
        <v>0</v>
      </c>
      <c r="AS18" s="52">
        <f t="shared" si="10"/>
        <v>6.666666666666667</v>
      </c>
      <c r="AT18" s="56" cm="1">
        <f t="array" ref="AT18:AW18">_xlfn.XLOOKUP(CR18,rushingRates[player_display_name],rushingRates[[Yards per Carry]:[TD per Yard]],{0,0,0,0})</f>
        <v>4.6764705882352944</v>
      </c>
      <c r="AU18" s="13">
        <v>2.9411764705882353E-2</v>
      </c>
      <c r="AV18" s="13">
        <v>0</v>
      </c>
      <c r="AW18" s="13">
        <v>6.2893081761006293E-3</v>
      </c>
      <c r="AX18" s="13">
        <f>SUMIFS(TD_rates[Rushing TD per Yard],TD_rates[Pos],LEFT(A18,2))</f>
        <v>7.2947748592497828E-3</v>
      </c>
      <c r="AY18" s="56" cm="1">
        <f t="array" ref="AY18:BB18">_xlfn.XLOOKUP(A18,D_rushingRates[player_display_name],D_rushingRates[[Yards per Carry]:[TD per Yard]],{0,0,0,0})</f>
        <v>4.2494787594474852</v>
      </c>
      <c r="AZ18" s="13">
        <v>2.9971331769611677E-2</v>
      </c>
      <c r="BA18" s="13">
        <v>4.2350794891842583E-3</v>
      </c>
      <c r="BB18" s="13">
        <v>7.0529430704834332E-3</v>
      </c>
      <c r="BC18" s="21">
        <f t="shared" si="18"/>
        <v>0.5</v>
      </c>
      <c r="BD18" s="21">
        <f t="shared" si="11"/>
        <v>0.5</v>
      </c>
      <c r="BE18" s="21">
        <f t="shared" si="11"/>
        <v>0.5</v>
      </c>
      <c r="BF18" s="21">
        <f t="shared" si="11"/>
        <v>0.5</v>
      </c>
      <c r="BG18" s="13">
        <f t="shared" si="19"/>
        <v>0</v>
      </c>
      <c r="BH18" s="13">
        <f t="shared" si="20"/>
        <v>4.4629746738413898</v>
      </c>
      <c r="BI18" s="13">
        <f t="shared" si="12"/>
        <v>2.9691548237747015E-2</v>
      </c>
      <c r="BJ18" s="13">
        <f>IF($BG18=1,BA18,AV18*BE18+(1-BE18)*BA18)</f>
        <v>2.1175397445921292E-3</v>
      </c>
      <c r="BK18" s="13">
        <f>IF($BG18=1,BB18,AW18*BF18+(1-BF18)*BB18)</f>
        <v>6.6711256232920308E-3</v>
      </c>
      <c r="BL18" s="55" cm="1">
        <f t="array" ref="BL18:BQ18">_xlfn.XLOOKUP(CR18,Receiving[Player Name],Receiving[[Rep Conv %]:[Yards per Target]],{0,0,0,0,0,0})</f>
        <v>1</v>
      </c>
      <c r="BM18" s="13">
        <v>8.75</v>
      </c>
      <c r="BN18" s="13">
        <v>0</v>
      </c>
      <c r="BO18" s="13">
        <v>0</v>
      </c>
      <c r="BP18" s="13">
        <v>0</v>
      </c>
      <c r="BQ18" s="13">
        <v>8.75</v>
      </c>
      <c r="BR18" s="13">
        <f>SUMIFS(TD_rates[Rec TD per Yard],TD_rates[Pos],LEFT(A18,2))</f>
        <v>5.1938100002128611E-3</v>
      </c>
      <c r="BS18" s="55" cm="1">
        <f t="array" ref="BS18:BX18">_xlfn.XLOOKUP(A18,D_Receiving[Player Name],D_Receiving[[Rep Conv %]:[Yard Per Target]],{0,0,0,0,0,0})</f>
        <v>0.77897176569742932</v>
      </c>
      <c r="BT18" s="13">
        <v>7.4625371923180959</v>
      </c>
      <c r="BU18" s="13">
        <v>2.7812895069532235E-2</v>
      </c>
      <c r="BV18" s="13">
        <v>4.598322964565864E-3</v>
      </c>
      <c r="BW18" s="13">
        <v>4.7845155677987599E-3</v>
      </c>
      <c r="BX18" s="13">
        <v>1.283743575872329</v>
      </c>
      <c r="BY18" s="21">
        <f t="shared" si="21"/>
        <v>0.5</v>
      </c>
      <c r="BZ18" s="21">
        <f t="shared" si="13"/>
        <v>0.5</v>
      </c>
      <c r="CA18" s="21">
        <f t="shared" si="13"/>
        <v>0.5</v>
      </c>
      <c r="CB18" s="21">
        <f t="shared" si="13"/>
        <v>0.5</v>
      </c>
      <c r="CC18" s="21">
        <f t="shared" si="13"/>
        <v>0.5</v>
      </c>
      <c r="CD18" s="21">
        <f t="shared" si="13"/>
        <v>0.5</v>
      </c>
      <c r="CE18" s="56">
        <f>--(SUM(_xlfn.ANCHORARRAY(BL18))=0)</f>
        <v>0</v>
      </c>
      <c r="CF18" s="56">
        <f>IF($CE18=1,BS18,BY18*BL18+(1-BY18)*BS18)</f>
        <v>0.88948588284871466</v>
      </c>
      <c r="CG18" s="13">
        <f>IF($CE18=1,BT18,BZ18*BM18+(1-BZ18)*BT18)</f>
        <v>8.1062685961590475</v>
      </c>
      <c r="CH18" s="13">
        <f>IF($CE18=1,BU18,CA18*BN18+(1-CA18)*BU18)</f>
        <v>1.3906447534766117E-2</v>
      </c>
      <c r="CI18" s="13">
        <f>IF($CE18=1,BV18,CB18*BO18+(1-CB18)*BV18)</f>
        <v>2.299161482282932E-3</v>
      </c>
      <c r="CJ18" s="13">
        <f>IF($CE18=1,BW18,CC18*BP18+(1-CC18)*BW18)</f>
        <v>2.3922577838993799E-3</v>
      </c>
      <c r="CK18" s="13">
        <f>IF($CE18=1,BX18,CD18*BQ18+(1-CD18)*BX18)</f>
        <v>5.0168717879361644</v>
      </c>
      <c r="CL18" s="56">
        <f>V18*$CS$3</f>
        <v>25.769226651017235</v>
      </c>
      <c r="CM18" s="10">
        <f t="shared" si="22"/>
        <v>22.921363318008691</v>
      </c>
      <c r="CN18" s="5">
        <f t="shared" si="23"/>
        <v>6.2800716554985009E-2</v>
      </c>
      <c r="CO18" s="19">
        <f t="shared" si="24"/>
        <v>21.794447681678669</v>
      </c>
      <c r="CP18" s="65"/>
      <c r="CR18" t="str">
        <v>Will Shipley</v>
      </c>
      <c r="CS18" s="10">
        <f>T18*$CS$3</f>
        <v>1.3897295965690599E-2</v>
      </c>
      <c r="CT18" s="18">
        <f>AO18</f>
        <v>0.66666666666666674</v>
      </c>
      <c r="CU18" s="20">
        <f t="shared" si="31"/>
        <v>9.2648639771270667E-3</v>
      </c>
      <c r="CV18" s="21">
        <f t="shared" si="26"/>
        <v>6.666666666666667</v>
      </c>
      <c r="CW18" s="10">
        <f t="shared" si="27"/>
        <v>9.2648639771270663E-2</v>
      </c>
      <c r="CX18" s="10">
        <f>CS18*AC18</f>
        <v>5.0535621693420362E-3</v>
      </c>
      <c r="CY18" s="19">
        <f>AA18*CS18</f>
        <v>0</v>
      </c>
      <c r="CZ18" s="13" t="str">
        <f>""</f>
        <v/>
      </c>
      <c r="DA18" s="10">
        <f>$CS$4*U18</f>
        <v>82.588307513116476</v>
      </c>
      <c r="DB18" s="5">
        <f t="shared" si="28"/>
        <v>0.15572674945351273</v>
      </c>
      <c r="DC18" s="77">
        <f>BH18</f>
        <v>4.4629746738413898</v>
      </c>
      <c r="DD18" s="10">
        <f>DC18*DA18</f>
        <v>368.58952478646341</v>
      </c>
      <c r="DE18" s="22">
        <f>AX18*DD18</f>
        <v>2.6887775987951179</v>
      </c>
      <c r="DF18" s="19">
        <f>DA18*BJ18</f>
        <v>0.1748840235976209</v>
      </c>
      <c r="DG18" s="13" t="str">
        <f>""</f>
        <v/>
      </c>
      <c r="DH18" s="20">
        <f>V18*$CS$3</f>
        <v>25.769226651017235</v>
      </c>
      <c r="DI18" s="5">
        <f t="shared" si="29"/>
        <v>4.8181612048491328E-2</v>
      </c>
      <c r="DJ18" s="20">
        <f>CO18</f>
        <v>21.794447681678669</v>
      </c>
      <c r="DK18" s="77">
        <v>5.0168717879361644</v>
      </c>
      <c r="DL18" s="77">
        <f>BO18</f>
        <v>0</v>
      </c>
      <c r="DM18" s="10">
        <f>DK18*DH18</f>
        <v>129.28090618242109</v>
      </c>
      <c r="DN18" s="19">
        <f>BR18*DM18</f>
        <v>0.6714604633668394</v>
      </c>
      <c r="DO18" s="19">
        <f>DL18*DJ18</f>
        <v>0</v>
      </c>
      <c r="DP18" s="13" t="str">
        <f>""</f>
        <v/>
      </c>
      <c r="DQ18" s="10">
        <f>CW18*(1/25)+CX18*4-CY18</f>
        <v>2.392019426821897E-2</v>
      </c>
      <c r="DR18" s="10">
        <f>DN18*6+DM18*0.1+DJ18*1-DO18*2</f>
        <v>38.751301080121813</v>
      </c>
      <c r="DS18" s="10">
        <f>DD18*0.1+DE18*6-DF18*2</f>
        <v>52.64185002422181</v>
      </c>
      <c r="DT18" s="33">
        <f t="shared" si="30"/>
        <v>91.417071298611845</v>
      </c>
      <c r="DZ18" t="str">
        <v>PHI</v>
      </c>
      <c r="EA18" t="str">
        <v>Philadelphia Eagles</v>
      </c>
      <c r="EB18" t="s">
        <v>349</v>
      </c>
      <c r="EC18" t="str">
        <v>Will Shipley</v>
      </c>
      <c r="ED18" s="10">
        <v>91.417071298611845</v>
      </c>
      <c r="EE18">
        <v>5.0535621693420362E-3</v>
      </c>
      <c r="EF18">
        <v>9.2648639771270663E-2</v>
      </c>
      <c r="EG18">
        <v>2.6887775987951179</v>
      </c>
      <c r="EH18">
        <v>368.58952478646341</v>
      </c>
      <c r="EI18">
        <v>0.6714604633668394</v>
      </c>
      <c r="EJ18">
        <v>129.28090618242109</v>
      </c>
      <c r="EK18">
        <v>0</v>
      </c>
      <c r="EL18">
        <v>0.1748840235976209</v>
      </c>
    </row>
    <row r="19" spans="1:142" x14ac:dyDescent="0.35">
      <c r="A19" t="s">
        <v>365</v>
      </c>
      <c r="B19" s="5" cm="1">
        <f t="array" ref="B19:D19">_xlfn.XLOOKUP(A19,DepthPosShare[Depth Chart Pos],DepthPosShare[Share of Atts]:DepthPosShare[Share of Targets],{0,0,0})</f>
        <v>2.4867859467006131E-5</v>
      </c>
      <c r="C19" s="5">
        <v>8.1239498496914336E-2</v>
      </c>
      <c r="D19" s="5">
        <v>2.3074855846327576E-2</v>
      </c>
      <c r="F19" s="5" cm="1">
        <f t="array" ref="F19:H19">_xlfn.XLOOKUP(CR19,Table5[Player Name],Table5[[Share of Att]:[Share of Targets]],{0,0,0})</f>
        <v>0</v>
      </c>
      <c r="G19" s="5">
        <v>0.44818652849740931</v>
      </c>
      <c r="H19" s="5">
        <v>5.921052631578947E-2</v>
      </c>
      <c r="J19" s="5">
        <v>0.5</v>
      </c>
      <c r="K19" s="5">
        <v>0.5</v>
      </c>
      <c r="L19" s="5">
        <v>0.5</v>
      </c>
      <c r="M19" s="5"/>
      <c r="N19" s="10">
        <f t="shared" si="3"/>
        <v>0</v>
      </c>
      <c r="O19" s="10"/>
      <c r="P19" s="5">
        <f t="shared" si="4"/>
        <v>1.2433929733503065E-5</v>
      </c>
      <c r="Q19" s="5">
        <f t="shared" si="5"/>
        <v>0.26471301349716181</v>
      </c>
      <c r="R19" s="5">
        <f t="shared" si="6"/>
        <v>4.1142691081058523E-2</v>
      </c>
      <c r="S19" s="5"/>
      <c r="T19" s="5">
        <f t="shared" si="14"/>
        <v>1.2992126845908591E-5</v>
      </c>
      <c r="U19" s="5">
        <f t="shared" si="14"/>
        <v>0.19965698834912571</v>
      </c>
      <c r="V19" s="5">
        <f t="shared" si="14"/>
        <v>3.5170625435576433E-2</v>
      </c>
      <c r="X19" s="5" cm="1">
        <f t="array" ref="X19:AB19">_xlfn.XLOOKUP(CR19,passingRates[Player Name],passingRates[[Comp. %]:[Yds per Att]],{0,0,0,0,0})</f>
        <v>0</v>
      </c>
      <c r="Y19" s="13">
        <v>0</v>
      </c>
      <c r="Z19" s="13">
        <v>0</v>
      </c>
      <c r="AA19" s="13">
        <v>0</v>
      </c>
      <c r="AB19" s="13">
        <v>0</v>
      </c>
      <c r="AC19" s="119">
        <f>SUMIFS(TD_rates[Passing TD per Att],TD_rates[Pos],LEFT(A19,2))</f>
        <v>0.36363636363636365</v>
      </c>
      <c r="AD19" s="55" cm="1">
        <f t="array" ref="AD19:AH19">_xlfn.XLOOKUP($A19,D_passingRates[Player Name],D_passingRates[[Comp. %]:[Yards per Att]],{0,0,0,0,0})</f>
        <v>0.5</v>
      </c>
      <c r="AE19" s="13">
        <v>4</v>
      </c>
      <c r="AF19" s="13">
        <v>1</v>
      </c>
      <c r="AG19" s="13">
        <v>0.5</v>
      </c>
      <c r="AH19" s="13">
        <v>2</v>
      </c>
      <c r="AI19" s="54">
        <f t="shared" si="15"/>
        <v>0.5</v>
      </c>
      <c r="AJ19" s="21">
        <f t="shared" si="7"/>
        <v>0.5</v>
      </c>
      <c r="AK19" s="21">
        <f t="shared" si="7"/>
        <v>0.5</v>
      </c>
      <c r="AL19" s="21">
        <f t="shared" si="7"/>
        <v>0.5</v>
      </c>
      <c r="AM19" s="21">
        <f t="shared" si="7"/>
        <v>0.5</v>
      </c>
      <c r="AN19" s="53">
        <f t="shared" si="16"/>
        <v>1</v>
      </c>
      <c r="AO19" s="53">
        <f t="shared" si="17"/>
        <v>0.5</v>
      </c>
      <c r="AP19" s="52">
        <f t="shared" si="8"/>
        <v>4</v>
      </c>
      <c r="AQ19" s="52">
        <f t="shared" si="9"/>
        <v>1</v>
      </c>
      <c r="AR19" s="52">
        <f t="shared" si="10"/>
        <v>0.5</v>
      </c>
      <c r="AS19" s="52">
        <f t="shared" si="10"/>
        <v>2</v>
      </c>
      <c r="AT19" s="56" cm="1">
        <f t="array" ref="AT19:AW19">_xlfn.XLOOKUP(CR19,rushingRates[player_display_name],rushingRates[[Yards per Carry]:[TD per Yard]],{0,0,0,0})</f>
        <v>3.4438202247191012</v>
      </c>
      <c r="AU19" s="13">
        <v>1.1235955056179775E-2</v>
      </c>
      <c r="AV19" s="13">
        <v>0</v>
      </c>
      <c r="AW19" s="13">
        <v>3.2626427406199023E-3</v>
      </c>
      <c r="AX19" s="13">
        <f>SUMIFS(TD_rates[Rushing TD per Yard],TD_rates[Pos],LEFT(A19,2))</f>
        <v>7.2947748592497828E-3</v>
      </c>
      <c r="AY19" s="56" cm="1">
        <f t="array" ref="AY19:BB19">_xlfn.XLOOKUP(A19,D_rushingRates[player_display_name],D_rushingRates[[Yards per Carry]:[TD per Yard]],{0,0,0,0})</f>
        <v>4.0808080808080813</v>
      </c>
      <c r="AZ19" s="13">
        <v>2.2520284815366783E-2</v>
      </c>
      <c r="BA19" s="13">
        <v>4.3053485676436496E-3</v>
      </c>
      <c r="BB19" s="13">
        <v>5.5185846453497805E-3</v>
      </c>
      <c r="BC19" s="21">
        <f t="shared" si="18"/>
        <v>0.5</v>
      </c>
      <c r="BD19" s="21">
        <f t="shared" si="11"/>
        <v>0.5</v>
      </c>
      <c r="BE19" s="21">
        <f t="shared" si="11"/>
        <v>0.5</v>
      </c>
      <c r="BF19" s="21">
        <f t="shared" si="11"/>
        <v>0.5</v>
      </c>
      <c r="BG19" s="13">
        <f t="shared" si="19"/>
        <v>0</v>
      </c>
      <c r="BH19" s="13">
        <f t="shared" si="20"/>
        <v>3.762314152763591</v>
      </c>
      <c r="BI19" s="13">
        <f t="shared" si="12"/>
        <v>1.6878119935773279E-2</v>
      </c>
      <c r="BJ19" s="13">
        <f>IF($BG19=1,BA19,AV19*BE19+(1-BE19)*BA19)</f>
        <v>2.1526742838218248E-3</v>
      </c>
      <c r="BK19" s="13">
        <f>IF($BG19=1,BB19,AW19*BF19+(1-BF19)*BB19)</f>
        <v>4.3906136929848412E-3</v>
      </c>
      <c r="BL19" s="55" cm="1">
        <f t="array" ref="BL19:BQ19">_xlfn.XLOOKUP(CR19,Receiving[Player Name],Receiving[[Rep Conv %]:[Yards per Target]],{0,0,0,0,0,0})</f>
        <v>0.7857142857142857</v>
      </c>
      <c r="BM19" s="13">
        <v>10.136363636363637</v>
      </c>
      <c r="BN19" s="13">
        <v>0</v>
      </c>
      <c r="BO19" s="13">
        <v>0</v>
      </c>
      <c r="BP19" s="13">
        <v>0</v>
      </c>
      <c r="BQ19" s="13">
        <v>7.9642857142857144</v>
      </c>
      <c r="BR19" s="13">
        <f>SUMIFS(TD_rates[Rec TD per Yard],TD_rates[Pos],LEFT(A19,2))</f>
        <v>5.1938100002128611E-3</v>
      </c>
      <c r="BS19" s="55" cm="1">
        <f t="array" ref="BS19:BX19">_xlfn.XLOOKUP(A19,D_Receiving[Player Name],D_Receiving[[Rep Conv %]:[Yard Per Target]],{0,0,0,0,0,0})</f>
        <v>0.76942871847658256</v>
      </c>
      <c r="BT19" s="13">
        <v>7.4876254180602011</v>
      </c>
      <c r="BU19" s="13">
        <v>2.4704065877509004E-2</v>
      </c>
      <c r="BV19" s="13">
        <v>3.3444816053511705E-3</v>
      </c>
      <c r="BW19" s="13">
        <v>4.2880114346971589E-3</v>
      </c>
      <c r="BX19" s="13">
        <v>1.2996655518394649</v>
      </c>
      <c r="BY19" s="21">
        <f t="shared" si="21"/>
        <v>0.5</v>
      </c>
      <c r="BZ19" s="21">
        <f t="shared" si="13"/>
        <v>0.5</v>
      </c>
      <c r="CA19" s="21">
        <f t="shared" si="13"/>
        <v>0.5</v>
      </c>
      <c r="CB19" s="21">
        <f t="shared" si="13"/>
        <v>0.5</v>
      </c>
      <c r="CC19" s="21">
        <f t="shared" si="13"/>
        <v>0.5</v>
      </c>
      <c r="CD19" s="21">
        <f t="shared" si="13"/>
        <v>0.5</v>
      </c>
      <c r="CE19" s="56">
        <f>--(SUM(_xlfn.ANCHORARRAY(BL19))=0)</f>
        <v>0</v>
      </c>
      <c r="CF19" s="56">
        <f>IF($CE19=1,BS19,BY19*BL19+(1-BY19)*BS19)</f>
        <v>0.77757150209543413</v>
      </c>
      <c r="CG19" s="13">
        <f>IF($CE19=1,BT19,BZ19*BM19+(1-BZ19)*BT19)</f>
        <v>8.8119945272119189</v>
      </c>
      <c r="CH19" s="13">
        <f>IF($CE19=1,BU19,CA19*BN19+(1-CA19)*BU19)</f>
        <v>1.2352032938754502E-2</v>
      </c>
      <c r="CI19" s="13">
        <f>IF($CE19=1,BV19,CB19*BO19+(1-CB19)*BV19)</f>
        <v>1.6722408026755853E-3</v>
      </c>
      <c r="CJ19" s="13">
        <f>IF($CE19=1,BW19,CC19*BP19+(1-CC19)*BW19)</f>
        <v>2.1440057173485795E-3</v>
      </c>
      <c r="CK19" s="13">
        <f>IF($CE19=1,BX19,CD19*BQ19+(1-CD19)*BX19)</f>
        <v>4.6319756330625896</v>
      </c>
      <c r="CL19" s="56">
        <f>V19*$CS$3</f>
        <v>18.81049179913812</v>
      </c>
      <c r="CM19" s="10">
        <f t="shared" si="22"/>
        <v>14.626502363409672</v>
      </c>
      <c r="CN19" s="5">
        <f t="shared" si="23"/>
        <v>4.0074179549068348E-2</v>
      </c>
      <c r="CO19" s="19">
        <f t="shared" si="24"/>
        <v>13.907398792236215</v>
      </c>
      <c r="CP19" s="65"/>
      <c r="CR19" t="str">
        <v>AJ Dillon</v>
      </c>
      <c r="CS19" s="10">
        <f>T19*$CS$3</f>
        <v>6.9486479828452996E-3</v>
      </c>
      <c r="CT19" s="18">
        <f>AO19</f>
        <v>0.5</v>
      </c>
      <c r="CU19" s="20">
        <f t="shared" si="31"/>
        <v>3.4743239914226498E-3</v>
      </c>
      <c r="CV19" s="21">
        <f t="shared" si="26"/>
        <v>2</v>
      </c>
      <c r="CW19" s="10">
        <f t="shared" si="27"/>
        <v>1.3897295965690599E-2</v>
      </c>
      <c r="CX19" s="10">
        <f>CS19*AC19</f>
        <v>2.5267810846710181E-3</v>
      </c>
      <c r="CY19" s="19">
        <f>AA19*CS19</f>
        <v>0</v>
      </c>
      <c r="CZ19" s="13" t="str">
        <f>""</f>
        <v/>
      </c>
      <c r="DA19" s="10">
        <f>$CS$4*U19</f>
        <v>105.88632209164986</v>
      </c>
      <c r="DB19" s="5">
        <f t="shared" si="28"/>
        <v>0.19965698834912571</v>
      </c>
      <c r="DC19" s="77">
        <f>BH19</f>
        <v>3.762314152763591</v>
      </c>
      <c r="DD19" s="10">
        <f>DC19*DA19</f>
        <v>398.37760818949835</v>
      </c>
      <c r="DE19" s="22">
        <f>AX19*DD19</f>
        <v>2.9060749607088128</v>
      </c>
      <c r="DF19" s="19">
        <f>DA19*BJ19</f>
        <v>0.22793876257516943</v>
      </c>
      <c r="DG19" s="13" t="str">
        <f>""</f>
        <v/>
      </c>
      <c r="DH19" s="20">
        <f>V19*$CS$3</f>
        <v>18.81049179913812</v>
      </c>
      <c r="DI19" s="5">
        <f t="shared" si="29"/>
        <v>3.5170625435576419E-2</v>
      </c>
      <c r="DJ19" s="20">
        <f>CO19</f>
        <v>13.907398792236215</v>
      </c>
      <c r="DK19" s="77">
        <v>4.6319756330625896</v>
      </c>
      <c r="DL19" s="77">
        <f>BO19</f>
        <v>0</v>
      </c>
      <c r="DM19" s="10">
        <f>DK19*DH19</f>
        <v>87.129739659531438</v>
      </c>
      <c r="DN19" s="19">
        <f>BR19*DM19</f>
        <v>0.45253531315961754</v>
      </c>
      <c r="DO19" s="19">
        <f>DL19*DJ19</f>
        <v>0</v>
      </c>
      <c r="DP19" s="13" t="str">
        <f>""</f>
        <v/>
      </c>
      <c r="DQ19" s="10">
        <f>CW19*(1/25)+CX19*4-CY19</f>
        <v>1.0663016177311696E-2</v>
      </c>
      <c r="DR19" s="10">
        <f>DN19*6+DM19*0.1+DJ19*1-DO19*2</f>
        <v>25.335584637147065</v>
      </c>
      <c r="DS19" s="10">
        <f>DD19*0.1+DE19*6-DF19*2</f>
        <v>56.818333058052374</v>
      </c>
      <c r="DT19" s="33">
        <f t="shared" si="30"/>
        <v>82.164580711376743</v>
      </c>
      <c r="DZ19" t="str">
        <v>PHI</v>
      </c>
      <c r="EA19" t="str">
        <v>Philadelphia Eagles</v>
      </c>
      <c r="EB19" t="s">
        <v>349</v>
      </c>
      <c r="EC19" t="str">
        <v>AJ Dillon</v>
      </c>
      <c r="ED19" s="10">
        <v>82.164580711376743</v>
      </c>
      <c r="EE19">
        <v>2.5267810846710181E-3</v>
      </c>
      <c r="EF19">
        <v>1.3897295965690599E-2</v>
      </c>
      <c r="EG19">
        <v>2.9060749607088128</v>
      </c>
      <c r="EH19">
        <v>398.37760818949835</v>
      </c>
      <c r="EI19">
        <v>0.45253531315961754</v>
      </c>
      <c r="EJ19">
        <v>87.129739659531438</v>
      </c>
      <c r="EK19">
        <v>0</v>
      </c>
      <c r="EL19">
        <v>0.22793876257516943</v>
      </c>
    </row>
    <row r="20" spans="1:142" x14ac:dyDescent="0.35">
      <c r="A20" t="s">
        <v>366</v>
      </c>
      <c r="B20" s="5" cm="1">
        <f t="array" ref="B20:D20">_xlfn.XLOOKUP(A20,DepthPosShare[Depth Chart Pos],DepthPosShare[Share of Atts]:DepthPosShare[Share of Targets],{0,0,0})</f>
        <v>0</v>
      </c>
      <c r="C20" s="5">
        <v>3.4737280732061768E-2</v>
      </c>
      <c r="D20" s="5">
        <v>1.3921183117673467E-2</v>
      </c>
      <c r="F20" s="5" cm="1">
        <f t="array" ref="F20:H20">_xlfn.XLOOKUP(CR20,Table5[Player Name],Table5[[Share of Att]:[Share of Targets]],{0,0,0})</f>
        <v>0</v>
      </c>
      <c r="G20" s="5">
        <v>0</v>
      </c>
      <c r="H20" s="5">
        <v>0</v>
      </c>
      <c r="J20" s="5">
        <v>0.5</v>
      </c>
      <c r="K20" s="5">
        <v>0.5</v>
      </c>
      <c r="L20" s="5">
        <v>0.5</v>
      </c>
      <c r="M20" s="5"/>
      <c r="N20" s="10">
        <f t="shared" si="3"/>
        <v>1</v>
      </c>
      <c r="O20" s="10"/>
      <c r="P20" s="5">
        <f t="shared" si="4"/>
        <v>0</v>
      </c>
      <c r="Q20" s="5">
        <f t="shared" si="5"/>
        <v>3.4737280732061768E-2</v>
      </c>
      <c r="R20" s="5">
        <f t="shared" si="6"/>
        <v>1.3921183117673467E-2</v>
      </c>
      <c r="S20" s="5"/>
      <c r="T20" s="5">
        <f t="shared" si="14"/>
        <v>0</v>
      </c>
      <c r="U20" s="5">
        <f t="shared" si="14"/>
        <v>2.6200226285724056E-2</v>
      </c>
      <c r="V20" s="5">
        <f t="shared" si="14"/>
        <v>1.1900454350133064E-2</v>
      </c>
      <c r="X20" s="5" cm="1">
        <f t="array" ref="X20:AB20">_xlfn.XLOOKUP(CR20,passingRates[Player Name],passingRates[[Comp. %]:[Yds per Att]],{0,0,0,0,0})</f>
        <v>0</v>
      </c>
      <c r="Y20" s="13">
        <v>0</v>
      </c>
      <c r="Z20" s="13">
        <v>0</v>
      </c>
      <c r="AA20" s="13">
        <v>0</v>
      </c>
      <c r="AB20" s="13">
        <v>0</v>
      </c>
      <c r="AC20" s="119">
        <f>SUMIFS(TD_rates[Passing TD per Att],TD_rates[Pos],LEFT(A20,2))</f>
        <v>0.36363636363636365</v>
      </c>
      <c r="AD20" s="55" cm="1">
        <f t="array" ref="AD20:AH20">_xlfn.XLOOKUP($A20,D_passingRates[Player Name],D_passingRates[[Comp. %]:[Yards per Att]],{0,0,0,0,0})</f>
        <v>0</v>
      </c>
      <c r="AE20" s="13">
        <v>0</v>
      </c>
      <c r="AF20" s="13">
        <v>0</v>
      </c>
      <c r="AG20" s="13">
        <v>0</v>
      </c>
      <c r="AH20" s="13">
        <v>0</v>
      </c>
      <c r="AI20" s="54">
        <f t="shared" si="15"/>
        <v>0.5</v>
      </c>
      <c r="AJ20" s="21">
        <f t="shared" si="7"/>
        <v>0.5</v>
      </c>
      <c r="AK20" s="21">
        <f t="shared" si="7"/>
        <v>0.5</v>
      </c>
      <c r="AL20" s="21">
        <f t="shared" si="7"/>
        <v>0.5</v>
      </c>
      <c r="AM20" s="21">
        <f t="shared" si="7"/>
        <v>0.5</v>
      </c>
      <c r="AN20" s="53">
        <f t="shared" si="16"/>
        <v>1</v>
      </c>
      <c r="AO20" s="53">
        <f t="shared" si="17"/>
        <v>0</v>
      </c>
      <c r="AP20" s="52">
        <f t="shared" si="8"/>
        <v>0</v>
      </c>
      <c r="AQ20" s="52">
        <f t="shared" si="9"/>
        <v>0</v>
      </c>
      <c r="AR20" s="52">
        <f t="shared" si="10"/>
        <v>0</v>
      </c>
      <c r="AS20" s="52">
        <f t="shared" si="10"/>
        <v>0</v>
      </c>
      <c r="AT20" s="56" cm="1">
        <f t="array" ref="AT20:AW20">_xlfn.XLOOKUP(CR20,rushingRates[player_display_name],rushingRates[[Yards per Carry]:[TD per Yard]],{0,0,0,0})</f>
        <v>4.9545454545454541</v>
      </c>
      <c r="AU20" s="13">
        <v>4.5454545454545456E-2</v>
      </c>
      <c r="AV20" s="13">
        <v>0</v>
      </c>
      <c r="AW20" s="13">
        <v>9.1743119266055051E-3</v>
      </c>
      <c r="AX20" s="13">
        <f>SUMIFS(TD_rates[Rushing TD per Yard],TD_rates[Pos],LEFT(A20,2))</f>
        <v>7.2947748592497828E-3</v>
      </c>
      <c r="AY20" s="56" cm="1">
        <f t="array" ref="AY20:BB20">_xlfn.XLOOKUP(A20,D_rushingRates[player_display_name],D_rushingRates[[Yards per Carry]:[TD per Yard]],{0,0,0,0})</f>
        <v>4.1828743545611013</v>
      </c>
      <c r="AZ20" s="13">
        <v>2.5817555938037865E-2</v>
      </c>
      <c r="BA20" s="13">
        <v>5.5938037865748708E-3</v>
      </c>
      <c r="BB20" s="13">
        <v>6.1722045057092893E-3</v>
      </c>
      <c r="BC20" s="21">
        <f t="shared" si="18"/>
        <v>0.5</v>
      </c>
      <c r="BD20" s="21">
        <f t="shared" si="11"/>
        <v>0.5</v>
      </c>
      <c r="BE20" s="21">
        <f t="shared" si="11"/>
        <v>0.5</v>
      </c>
      <c r="BF20" s="21">
        <f t="shared" si="11"/>
        <v>0.5</v>
      </c>
      <c r="BG20" s="13">
        <f t="shared" si="19"/>
        <v>0</v>
      </c>
      <c r="BH20" s="13">
        <f t="shared" si="20"/>
        <v>4.5687099045532777</v>
      </c>
      <c r="BI20" s="13">
        <f t="shared" si="12"/>
        <v>3.5636050696291659E-2</v>
      </c>
      <c r="BJ20" s="13">
        <f>IF($BG20=1,BA20,AV20*BE20+(1-BE20)*BA20)</f>
        <v>2.7969018932874354E-3</v>
      </c>
      <c r="BK20" s="13">
        <f>IF($BG20=1,BB20,AW20*BF20+(1-BF20)*BB20)</f>
        <v>7.6732582161573972E-3</v>
      </c>
      <c r="BL20" s="55" cm="1">
        <f t="array" ref="BL20:BQ20">_xlfn.XLOOKUP(CR20,Receiving[Player Name],Receiving[[Rep Conv %]:[Yards per Target]],{0,0,0,0,0,0})</f>
        <v>0.9285714285714286</v>
      </c>
      <c r="BM20" s="13">
        <v>4.6923076923076925</v>
      </c>
      <c r="BN20" s="13">
        <v>0</v>
      </c>
      <c r="BO20" s="13">
        <v>0</v>
      </c>
      <c r="BP20" s="13">
        <v>0</v>
      </c>
      <c r="BQ20" s="13">
        <v>4.3571428571428568</v>
      </c>
      <c r="BR20" s="13">
        <f>SUMIFS(TD_rates[Rec TD per Yard],TD_rates[Pos],LEFT(A20,2))</f>
        <v>5.1938100002128611E-3</v>
      </c>
      <c r="BS20" s="55" cm="1">
        <f t="array" ref="BS20:BX20">_xlfn.XLOOKUP(A20,D_Receiving[Player Name],D_Receiving[[Rep Conv %]:[Yard Per Target]],{0,0,0,0,0,0})</f>
        <v>0.75829383886255919</v>
      </c>
      <c r="BT20" s="13">
        <v>7.298750000000001</v>
      </c>
      <c r="BU20" s="13">
        <v>2.9383886255924172E-2</v>
      </c>
      <c r="BV20" s="13">
        <v>2.5000000000000001E-3</v>
      </c>
      <c r="BW20" s="13">
        <v>5.3091282753896215E-3</v>
      </c>
      <c r="BX20" s="13">
        <v>1.3187500000000001</v>
      </c>
      <c r="BY20" s="21">
        <f t="shared" si="21"/>
        <v>0.5</v>
      </c>
      <c r="BZ20" s="21">
        <f t="shared" si="13"/>
        <v>0.5</v>
      </c>
      <c r="CA20" s="21">
        <f t="shared" si="13"/>
        <v>0.5</v>
      </c>
      <c r="CB20" s="21">
        <f t="shared" si="13"/>
        <v>0.5</v>
      </c>
      <c r="CC20" s="21">
        <f t="shared" si="13"/>
        <v>0.5</v>
      </c>
      <c r="CD20" s="21">
        <f t="shared" si="13"/>
        <v>0.5</v>
      </c>
      <c r="CE20" s="56">
        <f>--(SUM(_xlfn.ANCHORARRAY(BL20))=0)</f>
        <v>0</v>
      </c>
      <c r="CF20" s="56">
        <f>IF($CE20=1,BS20,BY20*BL20+(1-BY20)*BS20)</f>
        <v>0.84343263371699395</v>
      </c>
      <c r="CG20" s="13">
        <f>IF($CE20=1,BT20,BZ20*BM20+(1-BZ20)*BT20)</f>
        <v>5.9955288461538467</v>
      </c>
      <c r="CH20" s="13">
        <f>IF($CE20=1,BU20,CA20*BN20+(1-CA20)*BU20)</f>
        <v>1.4691943127962086E-2</v>
      </c>
      <c r="CI20" s="13">
        <f>IF($CE20=1,BV20,CB20*BO20+(1-CB20)*BV20)</f>
        <v>1.25E-3</v>
      </c>
      <c r="CJ20" s="13">
        <f>IF($CE20=1,BW20,CC20*BP20+(1-CC20)*BW20)</f>
        <v>2.6545641376948107E-3</v>
      </c>
      <c r="CK20" s="13">
        <f>IF($CE20=1,BX20,CD20*BQ20+(1-CD20)*BX20)</f>
        <v>2.8379464285714286</v>
      </c>
      <c r="CL20" s="56">
        <f>V20*$CS$3</f>
        <v>6.3647830024870506</v>
      </c>
      <c r="CM20" s="10">
        <f t="shared" si="22"/>
        <v>5.3682656908248099</v>
      </c>
      <c r="CN20" s="5">
        <f t="shared" si="23"/>
        <v>1.4708153584235766E-2</v>
      </c>
      <c r="CO20" s="19">
        <f t="shared" si="24"/>
        <v>5.1043379975618413</v>
      </c>
      <c r="CP20" s="65"/>
      <c r="CR20" t="str">
        <v>Avery Williams</v>
      </c>
      <c r="CS20" s="10">
        <f>T20*$CS$3</f>
        <v>0</v>
      </c>
      <c r="CT20" s="18">
        <f>AO20</f>
        <v>0</v>
      </c>
      <c r="CU20" s="20">
        <f t="shared" si="31"/>
        <v>0</v>
      </c>
      <c r="CV20" s="21">
        <f t="shared" si="26"/>
        <v>0</v>
      </c>
      <c r="CW20" s="10">
        <f t="shared" si="27"/>
        <v>0</v>
      </c>
      <c r="CX20" s="10">
        <f>CS20*AC20</f>
        <v>0</v>
      </c>
      <c r="CY20" s="19">
        <f>AA20*CS20</f>
        <v>0</v>
      </c>
      <c r="CZ20" s="13" t="str">
        <f>""</f>
        <v/>
      </c>
      <c r="DA20" s="10">
        <f>$CS$4*U20</f>
        <v>13.895058832166526</v>
      </c>
      <c r="DB20" s="5">
        <f t="shared" si="28"/>
        <v>2.6200226285724056E-2</v>
      </c>
      <c r="DC20" s="77">
        <f>BH20</f>
        <v>4.5687099045532777</v>
      </c>
      <c r="DD20" s="10">
        <f>DC20*DA20</f>
        <v>63.482492910869709</v>
      </c>
      <c r="DE20" s="22">
        <f>AX20*DD20</f>
        <v>0.46309049328871493</v>
      </c>
      <c r="DF20" s="19">
        <f>DA20*BJ20</f>
        <v>3.8863116355026858E-2</v>
      </c>
      <c r="DG20" s="13" t="str">
        <f>""</f>
        <v/>
      </c>
      <c r="DH20" s="20">
        <f>V20*$CS$3</f>
        <v>6.3647830024870506</v>
      </c>
      <c r="DI20" s="5">
        <f t="shared" si="29"/>
        <v>1.1900454350133063E-2</v>
      </c>
      <c r="DJ20" s="20">
        <f>CO20</f>
        <v>5.1043379975618413</v>
      </c>
      <c r="DK20" s="77">
        <v>2.8379464285714286</v>
      </c>
      <c r="DL20" s="77">
        <f>BO20</f>
        <v>0</v>
      </c>
      <c r="DM20" s="10">
        <f>DK20*DH20</f>
        <v>18.062913190540261</v>
      </c>
      <c r="DN20" s="19">
        <f>BR20*DM20</f>
        <v>9.381533916200481E-2</v>
      </c>
      <c r="DO20" s="19">
        <f>DL20*DJ20</f>
        <v>0</v>
      </c>
      <c r="DP20" s="13" t="str">
        <f>""</f>
        <v/>
      </c>
      <c r="DQ20" s="10">
        <f>CW20*(1/25)+CX20*4-CY20</f>
        <v>0</v>
      </c>
      <c r="DR20" s="10">
        <f>DN20*6+DM20*0.1+DJ20*1-DO20*2</f>
        <v>7.4735213515878964</v>
      </c>
      <c r="DS20" s="10">
        <f>DD20*0.1+DE20*6-DF20*2</f>
        <v>9.0490660181092064</v>
      </c>
      <c r="DT20" s="33">
        <f t="shared" si="30"/>
        <v>16.522587369697103</v>
      </c>
      <c r="DZ20" t="str">
        <v>PHI</v>
      </c>
      <c r="EA20" t="str">
        <v>Philadelphia Eagles</v>
      </c>
      <c r="EB20" t="s">
        <v>349</v>
      </c>
      <c r="EC20" t="str">
        <v>Avery Williams</v>
      </c>
      <c r="ED20" s="10">
        <v>16.522587369697103</v>
      </c>
      <c r="EE20">
        <v>0</v>
      </c>
      <c r="EF20">
        <v>0</v>
      </c>
      <c r="EG20">
        <v>0.46309049328871493</v>
      </c>
      <c r="EH20">
        <v>63.482492910869709</v>
      </c>
      <c r="EI20">
        <v>9.381533916200481E-2</v>
      </c>
      <c r="EJ20">
        <v>18.062913190540261</v>
      </c>
      <c r="EK20">
        <v>0</v>
      </c>
      <c r="EL20">
        <v>3.8863116355026858E-2</v>
      </c>
    </row>
    <row r="21" spans="1:142" x14ac:dyDescent="0.35">
      <c r="A21" t="s">
        <v>367</v>
      </c>
      <c r="B21" s="5" cm="1">
        <f t="array" ref="B21:D21">_xlfn.XLOOKUP(A21,DepthPosShare[Depth Chart Pos],DepthPosShare[Share of Atts]:DepthPosShare[Share of Targets],{0,0,0})</f>
        <v>0</v>
      </c>
      <c r="C21" s="5">
        <v>1.3098249343057498E-2</v>
      </c>
      <c r="D21" s="5">
        <v>6.7125638113235383E-3</v>
      </c>
      <c r="F21" s="5" cm="1">
        <f t="array" ref="F21:H21">_xlfn.XLOOKUP(CR21,Table5[Player Name],Table5[[Share of Att]:[Share of Targets]],{0,0,0})</f>
        <v>0</v>
      </c>
      <c r="G21" s="5">
        <v>0</v>
      </c>
      <c r="H21" s="5">
        <v>0</v>
      </c>
      <c r="J21" s="5">
        <v>0.5</v>
      </c>
      <c r="K21" s="5">
        <v>0.5</v>
      </c>
      <c r="L21" s="5">
        <v>0.5</v>
      </c>
      <c r="M21" s="5"/>
      <c r="N21" s="10">
        <f t="shared" si="3"/>
        <v>1</v>
      </c>
      <c r="O21" s="10"/>
      <c r="P21" s="5">
        <f t="shared" si="4"/>
        <v>0</v>
      </c>
      <c r="Q21" s="5">
        <f t="shared" si="5"/>
        <v>1.3098249343057498E-2</v>
      </c>
      <c r="R21" s="5">
        <f t="shared" si="6"/>
        <v>6.7125638113235383E-3</v>
      </c>
      <c r="S21" s="5"/>
      <c r="T21" s="5">
        <f t="shared" si="14"/>
        <v>0</v>
      </c>
      <c r="U21" s="5">
        <f t="shared" si="14"/>
        <v>9.8792159173875065E-3</v>
      </c>
      <c r="V21" s="5">
        <f t="shared" si="14"/>
        <v>5.738201885125486E-3</v>
      </c>
      <c r="X21" s="5" cm="1">
        <f t="array" ref="X21:AB21">_xlfn.XLOOKUP(CR21,passingRates[Player Name],passingRates[[Comp. %]:[Yds per Att]],{0,0,0,0,0})</f>
        <v>0</v>
      </c>
      <c r="Y21" s="13">
        <v>0</v>
      </c>
      <c r="Z21" s="13">
        <v>0</v>
      </c>
      <c r="AA21" s="13">
        <v>0</v>
      </c>
      <c r="AB21" s="13">
        <v>0</v>
      </c>
      <c r="AC21" s="119">
        <f>SUMIFS(TD_rates[Passing TD per Att],TD_rates[Pos],LEFT(A21,2))</f>
        <v>0.36363636363636365</v>
      </c>
      <c r="AD21" s="55" cm="1">
        <f t="array" ref="AD21:AH21">_xlfn.XLOOKUP($A21,D_passingRates[Player Name],D_passingRates[[Comp. %]:[Yards per Att]],{0,0,0,0,0})</f>
        <v>0</v>
      </c>
      <c r="AE21" s="13">
        <v>0</v>
      </c>
      <c r="AF21" s="13">
        <v>0</v>
      </c>
      <c r="AG21" s="13">
        <v>0</v>
      </c>
      <c r="AH21" s="13">
        <v>0</v>
      </c>
      <c r="AI21" s="54">
        <f t="shared" si="15"/>
        <v>0.5</v>
      </c>
      <c r="AJ21" s="21">
        <f t="shared" si="7"/>
        <v>0.5</v>
      </c>
      <c r="AK21" s="21">
        <f t="shared" si="7"/>
        <v>0.5</v>
      </c>
      <c r="AL21" s="21">
        <f t="shared" si="7"/>
        <v>0.5</v>
      </c>
      <c r="AM21" s="21">
        <f t="shared" si="7"/>
        <v>0.5</v>
      </c>
      <c r="AN21" s="53">
        <f t="shared" si="16"/>
        <v>1</v>
      </c>
      <c r="AO21" s="53">
        <f t="shared" si="17"/>
        <v>0</v>
      </c>
      <c r="AP21" s="52">
        <f t="shared" si="8"/>
        <v>0</v>
      </c>
      <c r="AQ21" s="52">
        <f t="shared" si="9"/>
        <v>0</v>
      </c>
      <c r="AR21" s="52">
        <f t="shared" si="10"/>
        <v>0</v>
      </c>
      <c r="AS21" s="52">
        <f t="shared" si="10"/>
        <v>0</v>
      </c>
      <c r="AT21" s="56" cm="1">
        <f t="array" ref="AT21:AW21">_xlfn.XLOOKUP(CR21,rushingRates[player_display_name],rushingRates[[Yards per Carry]:[TD per Yard]],{0,0,0,0})</f>
        <v>0</v>
      </c>
      <c r="AU21" s="13">
        <v>0</v>
      </c>
      <c r="AV21" s="13">
        <v>0</v>
      </c>
      <c r="AW21" s="13">
        <v>0</v>
      </c>
      <c r="AX21" s="13">
        <f>SUMIFS(TD_rates[Rushing TD per Yard],TD_rates[Pos],LEFT(A21,2))</f>
        <v>7.2947748592497828E-3</v>
      </c>
      <c r="AY21" s="56" cm="1">
        <f t="array" ref="AY21:BB21">_xlfn.XLOOKUP(A21,D_rushingRates[player_display_name],D_rushingRates[[Yards per Carry]:[TD per Yard]],{0,0,0,0})</f>
        <v>3.481420313790256</v>
      </c>
      <c r="AZ21" s="13">
        <v>2.7250206440957884E-2</v>
      </c>
      <c r="BA21" s="13">
        <v>5.7803468208092483E-3</v>
      </c>
      <c r="BB21" s="13">
        <v>7.8273244781783685E-3</v>
      </c>
      <c r="BC21" s="21">
        <f t="shared" si="18"/>
        <v>0.5</v>
      </c>
      <c r="BD21" s="21">
        <f t="shared" si="11"/>
        <v>0.5</v>
      </c>
      <c r="BE21" s="21">
        <f t="shared" si="11"/>
        <v>0.5</v>
      </c>
      <c r="BF21" s="21">
        <f t="shared" si="11"/>
        <v>0.5</v>
      </c>
      <c r="BG21" s="13">
        <f t="shared" si="19"/>
        <v>1</v>
      </c>
      <c r="BH21" s="13">
        <f t="shared" si="20"/>
        <v>3.481420313790256</v>
      </c>
      <c r="BI21" s="13">
        <f t="shared" si="12"/>
        <v>2.7250206440957884E-2</v>
      </c>
      <c r="BJ21" s="13">
        <f>IF($BG21=1,BA21,AV21*BE21+(1-BE21)*BA21)</f>
        <v>5.7803468208092483E-3</v>
      </c>
      <c r="BK21" s="13">
        <f>IF($BG21=1,BB21,AW21*BF21+(1-BF21)*BB21)</f>
        <v>7.8273244781783685E-3</v>
      </c>
      <c r="BL21" s="55" cm="1">
        <f t="array" ref="BL21:BQ21">_xlfn.XLOOKUP(CR21,Receiving[Player Name],Receiving[[Rep Conv %]:[Yards per Target]],{0,0,0,0,0,0})</f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f>SUMIFS(TD_rates[Rec TD per Yard],TD_rates[Pos],LEFT(A21,2))</f>
        <v>5.1938100002128611E-3</v>
      </c>
      <c r="BS21" s="55" cm="1">
        <f t="array" ref="BS21:BX21">_xlfn.XLOOKUP(A21,D_Receiving[Player Name],D_Receiving[[Rep Conv %]:[Yard Per Target]],{0,0,0,0,0,0})</f>
        <v>0.74253200568990041</v>
      </c>
      <c r="BT21" s="13">
        <v>7.2164750957854409</v>
      </c>
      <c r="BU21" s="13">
        <v>4.4096728307254626E-2</v>
      </c>
      <c r="BV21" s="13">
        <v>7.6628352490421452E-3</v>
      </c>
      <c r="BW21" s="13">
        <v>8.2293602336076452E-3</v>
      </c>
      <c r="BX21" s="13">
        <v>1.3467432950191571</v>
      </c>
      <c r="BY21" s="21">
        <f t="shared" si="21"/>
        <v>0.5</v>
      </c>
      <c r="BZ21" s="21">
        <f t="shared" si="13"/>
        <v>0.5</v>
      </c>
      <c r="CA21" s="21">
        <f t="shared" si="13"/>
        <v>0.5</v>
      </c>
      <c r="CB21" s="21">
        <f t="shared" si="13"/>
        <v>0.5</v>
      </c>
      <c r="CC21" s="21">
        <f t="shared" si="13"/>
        <v>0.5</v>
      </c>
      <c r="CD21" s="21">
        <f t="shared" si="13"/>
        <v>0.5</v>
      </c>
      <c r="CE21" s="56">
        <f>--(SUM(_xlfn.ANCHORARRAY(BL21))=0)</f>
        <v>1</v>
      </c>
      <c r="CF21" s="56">
        <f>IF($CE21=1,BS21,BY21*BL21+(1-BY21)*BS21)</f>
        <v>0.74253200568990041</v>
      </c>
      <c r="CG21" s="13">
        <f>IF($CE21=1,BT21,BZ21*BM21+(1-BZ21)*BT21)</f>
        <v>7.2164750957854409</v>
      </c>
      <c r="CH21" s="13">
        <f>IF($CE21=1,BU21,CA21*BN21+(1-CA21)*BU21)</f>
        <v>4.4096728307254626E-2</v>
      </c>
      <c r="CI21" s="13">
        <f>IF($CE21=1,BV21,CB21*BO21+(1-CB21)*BV21)</f>
        <v>7.6628352490421452E-3</v>
      </c>
      <c r="CJ21" s="13">
        <f>IF($CE21=1,BW21,CC21*BP21+(1-CC21)*BW21)</f>
        <v>8.2293602336076452E-3</v>
      </c>
      <c r="CK21" s="13">
        <f>IF($CE21=1,BX21,CD21*BQ21+(1-CD21)*BX21)</f>
        <v>1.3467432950191571</v>
      </c>
      <c r="CL21" s="56">
        <f>V21*$CS$3</f>
        <v>3.0689928929375263</v>
      </c>
      <c r="CM21" s="10">
        <f t="shared" si="22"/>
        <v>2.2788254482409513</v>
      </c>
      <c r="CN21" s="5">
        <f t="shared" si="23"/>
        <v>6.2436020522752917E-3</v>
      </c>
      <c r="CO21" s="19">
        <f t="shared" si="24"/>
        <v>2.1667883065377849</v>
      </c>
      <c r="CP21" s="65"/>
      <c r="CR21" t="str">
        <v>All Other</v>
      </c>
      <c r="CS21" s="10">
        <f>T21*$CS$3</f>
        <v>0</v>
      </c>
      <c r="CT21" s="18">
        <f>AO21</f>
        <v>0</v>
      </c>
      <c r="CU21" s="20">
        <f t="shared" si="31"/>
        <v>0</v>
      </c>
      <c r="CV21" s="21">
        <f t="shared" si="26"/>
        <v>0</v>
      </c>
      <c r="CW21" s="10">
        <f t="shared" si="27"/>
        <v>0</v>
      </c>
      <c r="CX21" s="10">
        <f>CS21*AC21</f>
        <v>0</v>
      </c>
      <c r="CY21" s="19">
        <f>AA21*CS21</f>
        <v>0</v>
      </c>
      <c r="CZ21" s="13" t="str">
        <f>""</f>
        <v/>
      </c>
      <c r="DA21" s="10">
        <f>$CS$4*U21</f>
        <v>5.2393549922342517</v>
      </c>
      <c r="DB21" s="5">
        <f t="shared" si="28"/>
        <v>9.8792159173875065E-3</v>
      </c>
      <c r="DC21" s="77">
        <f>BH21</f>
        <v>3.481420313790256</v>
      </c>
      <c r="DD21" s="10">
        <f>DC21*DA21</f>
        <v>18.240396901122711</v>
      </c>
      <c r="DE21" s="22">
        <f>AX21*DD21</f>
        <v>0.1330595887370476</v>
      </c>
      <c r="DF21" s="19">
        <f>DA21*BJ21</f>
        <v>3.0285288972452321E-2</v>
      </c>
      <c r="DG21" s="13" t="str">
        <f>""</f>
        <v/>
      </c>
      <c r="DH21" s="20">
        <f>V21*$CS$3</f>
        <v>3.0689928929375263</v>
      </c>
      <c r="DI21" s="5">
        <f t="shared" si="29"/>
        <v>5.7382018851254851E-3</v>
      </c>
      <c r="DJ21" s="20">
        <f>CO21</f>
        <v>2.1667883065377849</v>
      </c>
      <c r="DK21" s="77">
        <v>1.3467432950191571</v>
      </c>
      <c r="DL21" s="77">
        <f>BO21</f>
        <v>0</v>
      </c>
      <c r="DM21" s="10">
        <f>DK21*DH21</f>
        <v>4.1331456010250598</v>
      </c>
      <c r="DN21" s="19">
        <f>BR21*DM21</f>
        <v>2.1466772954939751E-2</v>
      </c>
      <c r="DO21" s="19">
        <f>DL21*DJ21</f>
        <v>0</v>
      </c>
      <c r="DP21" s="13" t="str">
        <f>""</f>
        <v/>
      </c>
      <c r="DQ21" s="10">
        <f>CW21*(1/25)+CX21*4-CY21</f>
        <v>0</v>
      </c>
      <c r="DR21" s="10">
        <f>DN21*6+DM21*0.1+DJ21*1-DO21*2</f>
        <v>2.7089035043699292</v>
      </c>
      <c r="DS21" s="10">
        <f>DD21*0.1+DE21*6-DF21*2</f>
        <v>2.5618266445896523</v>
      </c>
      <c r="DT21" s="33">
        <f t="shared" si="30"/>
        <v>5.270730148959581</v>
      </c>
      <c r="DZ21" t="str">
        <v>PHI</v>
      </c>
      <c r="EA21" t="str">
        <v>Philadelphia Eagles</v>
      </c>
      <c r="EB21" t="s">
        <v>349</v>
      </c>
      <c r="EC21" t="str">
        <v>All Other</v>
      </c>
      <c r="ED21" s="10">
        <v>5.270730148959581</v>
      </c>
      <c r="EE21">
        <v>0</v>
      </c>
      <c r="EF21">
        <v>0</v>
      </c>
      <c r="EG21">
        <v>0.1330595887370476</v>
      </c>
      <c r="EH21">
        <v>18.240396901122711</v>
      </c>
      <c r="EI21">
        <v>2.1466772954939751E-2</v>
      </c>
      <c r="EJ21">
        <v>4.1331456010250598</v>
      </c>
      <c r="EK21">
        <v>0</v>
      </c>
      <c r="EL21">
        <v>3.0285288972452321E-2</v>
      </c>
    </row>
    <row r="22" spans="1:142" x14ac:dyDescent="0.35">
      <c r="A22" t="str">
        <f>""</f>
        <v/>
      </c>
      <c r="B22" s="5" cm="1">
        <f t="array" ref="B22:D22">_xlfn.XLOOKUP(A22,DepthPosShare[Depth Chart Pos],DepthPosShare[Share of Atts]:DepthPosShare[Share of Targets],{0,0,0})</f>
        <v>0</v>
      </c>
      <c r="C22" s="5">
        <v>0</v>
      </c>
      <c r="D22" s="5">
        <v>0</v>
      </c>
      <c r="F22" s="5" cm="1">
        <f t="array" ref="F22:H22">_xlfn.XLOOKUP(CR22,Table5[Player Name],Table5[[Share of Att]:[Share of Targets]],{0,0,0})</f>
        <v>0</v>
      </c>
      <c r="G22" s="5">
        <v>0</v>
      </c>
      <c r="H22" s="5">
        <v>0</v>
      </c>
      <c r="J22" s="5">
        <v>0</v>
      </c>
      <c r="K22" s="5">
        <v>0</v>
      </c>
      <c r="L22" s="5">
        <v>0</v>
      </c>
      <c r="M22" s="5"/>
      <c r="N22" s="10">
        <f t="shared" si="3"/>
        <v>1</v>
      </c>
      <c r="O22" s="10"/>
      <c r="P22" s="5">
        <f t="shared" si="4"/>
        <v>0</v>
      </c>
      <c r="Q22" s="5">
        <f t="shared" si="5"/>
        <v>0</v>
      </c>
      <c r="R22" s="5">
        <f t="shared" si="6"/>
        <v>0</v>
      </c>
      <c r="S22" s="5"/>
      <c r="T22" s="5">
        <f t="shared" si="14"/>
        <v>0</v>
      </c>
      <c r="U22" s="5">
        <f t="shared" si="14"/>
        <v>0</v>
      </c>
      <c r="V22" s="5">
        <f t="shared" si="14"/>
        <v>0</v>
      </c>
      <c r="X22" s="5" cm="1">
        <f t="array" ref="X22:AB22">_xlfn.XLOOKUP(CR22,passingRates[Player Name],passingRates[[Comp. %]:[Yds per Att]],{0,0,0,0,0})</f>
        <v>0</v>
      </c>
      <c r="Y22" s="13">
        <v>0</v>
      </c>
      <c r="Z22" s="13">
        <v>0</v>
      </c>
      <c r="AA22" s="13">
        <v>0</v>
      </c>
      <c r="AB22" s="13">
        <v>0</v>
      </c>
      <c r="AC22" s="119">
        <f>SUMIFS(TD_rates[Passing TD per Att],TD_rates[Pos],LEFT(A22,2))</f>
        <v>0</v>
      </c>
      <c r="AD22" s="55" cm="1">
        <f t="array" ref="AD22:AH22">_xlfn.XLOOKUP($A22,D_passingRates[Player Name],D_passingRates[[Comp. %]:[Yards per Att]],{0,0,0,0,0})</f>
        <v>0</v>
      </c>
      <c r="AE22" s="13">
        <v>0</v>
      </c>
      <c r="AF22" s="13">
        <v>0</v>
      </c>
      <c r="AG22" s="13">
        <v>0</v>
      </c>
      <c r="AH22" s="13">
        <v>0</v>
      </c>
      <c r="AI22" s="54">
        <f t="shared" si="15"/>
        <v>0</v>
      </c>
      <c r="AJ22" s="21">
        <f t="shared" si="7"/>
        <v>0</v>
      </c>
      <c r="AK22" s="21">
        <f t="shared" si="7"/>
        <v>0</v>
      </c>
      <c r="AL22" s="21">
        <f t="shared" si="7"/>
        <v>0</v>
      </c>
      <c r="AM22" s="21">
        <f t="shared" si="7"/>
        <v>0</v>
      </c>
      <c r="AN22" s="53">
        <f t="shared" si="16"/>
        <v>1</v>
      </c>
      <c r="AO22" s="53">
        <f t="shared" si="17"/>
        <v>0</v>
      </c>
      <c r="AP22" s="52">
        <f t="shared" si="8"/>
        <v>0</v>
      </c>
      <c r="AQ22" s="52">
        <f t="shared" si="9"/>
        <v>0</v>
      </c>
      <c r="AR22" s="52">
        <f t="shared" si="10"/>
        <v>0</v>
      </c>
      <c r="AS22" s="52">
        <f t="shared" si="10"/>
        <v>0</v>
      </c>
      <c r="AT22" s="56" cm="1">
        <f t="array" ref="AT22:AW22">_xlfn.XLOOKUP(CR22,rushingRates[player_display_name],rushingRates[[Yards per Carry]:[TD per Yard]],{0,0,0,0})</f>
        <v>0</v>
      </c>
      <c r="AU22" s="13">
        <v>0</v>
      </c>
      <c r="AV22" s="13">
        <v>0</v>
      </c>
      <c r="AW22" s="13">
        <v>0</v>
      </c>
      <c r="AX22" s="13">
        <f>SUMIFS(TD_rates[Rushing TD per Yard],TD_rates[Pos],LEFT(A22,2))</f>
        <v>0</v>
      </c>
      <c r="AY22" s="56" cm="1">
        <f t="array" ref="AY22:BB22">_xlfn.XLOOKUP(A22,D_rushingRates[player_display_name],D_rushingRates[[Yards per Carry]:[TD per Yard]],{0,0,0,0})</f>
        <v>0</v>
      </c>
      <c r="AZ22" s="13">
        <v>0</v>
      </c>
      <c r="BA22" s="13">
        <v>0</v>
      </c>
      <c r="BB22" s="13">
        <v>0</v>
      </c>
      <c r="BC22" s="21">
        <f t="shared" si="18"/>
        <v>0</v>
      </c>
      <c r="BD22" s="21">
        <f t="shared" si="11"/>
        <v>0</v>
      </c>
      <c r="BE22" s="21">
        <f t="shared" si="11"/>
        <v>0</v>
      </c>
      <c r="BF22" s="21">
        <f t="shared" si="11"/>
        <v>0</v>
      </c>
      <c r="BG22" s="13">
        <f t="shared" si="19"/>
        <v>1</v>
      </c>
      <c r="BH22" s="13">
        <f t="shared" si="20"/>
        <v>0</v>
      </c>
      <c r="BI22" s="13">
        <f t="shared" si="12"/>
        <v>0</v>
      </c>
      <c r="BJ22" s="13">
        <f>IF($BG22=1,BA22,AV22*BE22+(1-BE22)*BA22)</f>
        <v>0</v>
      </c>
      <c r="BK22" s="13">
        <f>IF($BG22=1,BB22,AW22*BF22+(1-BF22)*BB22)</f>
        <v>0</v>
      </c>
      <c r="BL22" s="55" cm="1">
        <f t="array" ref="BL22:BQ22">_xlfn.XLOOKUP(CR22,Receiving[Player Name],Receiving[[Rep Conv %]:[Yards per Target]],{0,0,0,0,0,0})</f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f>SUMIFS(TD_rates[Rec TD per Yard],TD_rates[Pos],LEFT(A22,2))</f>
        <v>0</v>
      </c>
      <c r="BS22" s="55" cm="1">
        <f t="array" ref="BS22:BX22">_xlfn.XLOOKUP(A22,D_Receiving[Player Name],D_Receiving[[Rep Conv %]:[Yard Per Target]],{0,0,0,0,0,0})</f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21">
        <f t="shared" si="21"/>
        <v>0</v>
      </c>
      <c r="BZ22" s="21">
        <f t="shared" si="13"/>
        <v>0</v>
      </c>
      <c r="CA22" s="21">
        <f t="shared" si="13"/>
        <v>0</v>
      </c>
      <c r="CB22" s="21">
        <f t="shared" si="13"/>
        <v>0</v>
      </c>
      <c r="CC22" s="21">
        <f t="shared" si="13"/>
        <v>0</v>
      </c>
      <c r="CD22" s="21">
        <f t="shared" si="13"/>
        <v>0</v>
      </c>
      <c r="CE22" s="56">
        <f>--(SUM(_xlfn.ANCHORARRAY(BL22))=0)</f>
        <v>1</v>
      </c>
      <c r="CF22" s="56">
        <f>IF($CE22=1,BS22,BY22*BL22+(1-BY22)*BS22)</f>
        <v>0</v>
      </c>
      <c r="CG22" s="13">
        <f>IF($CE22=1,BT22,BZ22*BM22+(1-BZ22)*BT22)</f>
        <v>0</v>
      </c>
      <c r="CH22" s="13">
        <f>IF($CE22=1,BU22,CA22*BN22+(1-CA22)*BU22)</f>
        <v>0</v>
      </c>
      <c r="CI22" s="13">
        <f>IF($CE22=1,BV22,CB22*BO22+(1-CB22)*BV22)</f>
        <v>0</v>
      </c>
      <c r="CJ22" s="13">
        <f>IF($CE22=1,BW22,CC22*BP22+(1-CC22)*BW22)</f>
        <v>0</v>
      </c>
      <c r="CK22" s="13">
        <f>IF($CE22=1,BX22,CD22*BQ22+(1-CD22)*BX22)</f>
        <v>0</v>
      </c>
      <c r="CL22" s="56">
        <f>V22*$CS$3</f>
        <v>0</v>
      </c>
      <c r="CM22" s="10">
        <f t="shared" si="22"/>
        <v>0</v>
      </c>
      <c r="CN22" s="5">
        <f t="shared" si="23"/>
        <v>0</v>
      </c>
      <c r="CO22" s="19">
        <f t="shared" si="24"/>
        <v>0</v>
      </c>
      <c r="CP22" s="65"/>
      <c r="CS22" s="10">
        <f>T22*$CS$3</f>
        <v>0</v>
      </c>
      <c r="CT22" s="18">
        <f>AO22</f>
        <v>0</v>
      </c>
      <c r="CU22" s="20">
        <f t="shared" si="31"/>
        <v>0</v>
      </c>
      <c r="CV22" s="21">
        <f t="shared" si="26"/>
        <v>0</v>
      </c>
      <c r="CW22" s="10">
        <f t="shared" si="27"/>
        <v>0</v>
      </c>
      <c r="CX22" s="10">
        <f>CS22*AC22</f>
        <v>0</v>
      </c>
      <c r="CY22" s="19">
        <f>AA22*CS22</f>
        <v>0</v>
      </c>
      <c r="CZ22" s="13" t="str">
        <f>""</f>
        <v/>
      </c>
      <c r="DA22" s="10">
        <f>$CS$4*U22</f>
        <v>0</v>
      </c>
      <c r="DB22" s="5">
        <f t="shared" si="28"/>
        <v>0</v>
      </c>
      <c r="DC22" s="77">
        <f>BH22</f>
        <v>0</v>
      </c>
      <c r="DD22" s="10">
        <f>DC22*DA22</f>
        <v>0</v>
      </c>
      <c r="DE22" s="22">
        <f>AX22*DD22</f>
        <v>0</v>
      </c>
      <c r="DF22" s="19">
        <f>DA22*BJ22</f>
        <v>0</v>
      </c>
      <c r="DG22" s="13" t="str">
        <f>""</f>
        <v/>
      </c>
      <c r="DH22" s="20">
        <f>V22*$CS$3</f>
        <v>0</v>
      </c>
      <c r="DI22" s="5">
        <f t="shared" si="29"/>
        <v>0</v>
      </c>
      <c r="DJ22" s="20">
        <f>CO22</f>
        <v>0</v>
      </c>
      <c r="DK22" s="77">
        <v>0</v>
      </c>
      <c r="DL22" s="77">
        <f>BO22</f>
        <v>0</v>
      </c>
      <c r="DM22" s="10">
        <f>DK22*DH22</f>
        <v>0</v>
      </c>
      <c r="DN22" s="19">
        <f>BR22*DM22</f>
        <v>0</v>
      </c>
      <c r="DO22" s="19">
        <f>DL22*DJ22</f>
        <v>0</v>
      </c>
      <c r="DP22" s="13" t="str">
        <f>""</f>
        <v/>
      </c>
      <c r="DQ22" s="10">
        <f>CW22*(1/25)+CX22*4-CY22</f>
        <v>0</v>
      </c>
      <c r="DR22" s="10">
        <f>DN22*6+DM22*0.1+DJ22*1-DO22*2</f>
        <v>0</v>
      </c>
      <c r="DS22" s="10">
        <f>DD22*0.1+DE22*6-DF22*2</f>
        <v>0</v>
      </c>
      <c r="DT22" s="33">
        <f t="shared" si="30"/>
        <v>0</v>
      </c>
      <c r="DZ22" t="str">
        <v>PHI</v>
      </c>
      <c r="EA22" t="str">
        <v>Philadelphia Eagles</v>
      </c>
      <c r="EB22" t="s">
        <v>349</v>
      </c>
      <c r="EC22">
        <v>0</v>
      </c>
      <c r="ED22" s="10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</row>
    <row r="23" spans="1:142" x14ac:dyDescent="0.35">
      <c r="A23" t="str">
        <f>""</f>
        <v/>
      </c>
      <c r="B23" s="5" cm="1">
        <f t="array" ref="B23:D23">_xlfn.XLOOKUP(A23,DepthPosShare[Depth Chart Pos],DepthPosShare[Share of Atts]:DepthPosShare[Share of Targets],{0,0,0})</f>
        <v>0</v>
      </c>
      <c r="C23" s="5">
        <v>0</v>
      </c>
      <c r="D23" s="5">
        <v>0</v>
      </c>
      <c r="F23" s="5" cm="1">
        <f t="array" ref="F23:H23">_xlfn.XLOOKUP(CR23,Table5[Player Name],Table5[[Share of Att]:[Share of Targets]],{0,0,0})</f>
        <v>0</v>
      </c>
      <c r="G23" s="5">
        <v>0</v>
      </c>
      <c r="H23" s="5">
        <v>0</v>
      </c>
      <c r="J23" s="5">
        <v>0</v>
      </c>
      <c r="K23" s="5">
        <v>0</v>
      </c>
      <c r="L23" s="5">
        <v>0</v>
      </c>
      <c r="M23" s="5"/>
      <c r="N23" s="10">
        <f t="shared" si="3"/>
        <v>1</v>
      </c>
      <c r="O23" s="10"/>
      <c r="P23" s="5">
        <f t="shared" si="4"/>
        <v>0</v>
      </c>
      <c r="Q23" s="5">
        <f t="shared" si="5"/>
        <v>0</v>
      </c>
      <c r="R23" s="5">
        <f t="shared" si="6"/>
        <v>0</v>
      </c>
      <c r="S23" s="5"/>
      <c r="T23" s="5">
        <f t="shared" si="14"/>
        <v>0</v>
      </c>
      <c r="U23" s="5">
        <f t="shared" si="14"/>
        <v>0</v>
      </c>
      <c r="V23" s="5">
        <f t="shared" si="14"/>
        <v>0</v>
      </c>
      <c r="X23" s="5" cm="1">
        <f t="array" ref="X23:AB23">_xlfn.XLOOKUP(CR23,passingRates[Player Name],passingRates[[Comp. %]:[Yds per Att]],{0,0,0,0,0})</f>
        <v>0</v>
      </c>
      <c r="Y23" s="13">
        <v>0</v>
      </c>
      <c r="Z23" s="13">
        <v>0</v>
      </c>
      <c r="AA23" s="13">
        <v>0</v>
      </c>
      <c r="AB23" s="13">
        <v>0</v>
      </c>
      <c r="AC23" s="119">
        <f>SUMIFS(TD_rates[Passing TD per Att],TD_rates[Pos],LEFT(A23,2))</f>
        <v>0</v>
      </c>
      <c r="AD23" s="55" cm="1">
        <f t="array" ref="AD23:AH23">_xlfn.XLOOKUP($A23,D_passingRates[Player Name],D_passingRates[[Comp. %]:[Yards per Att]],{0,0,0,0,0})</f>
        <v>0</v>
      </c>
      <c r="AE23" s="13">
        <v>0</v>
      </c>
      <c r="AF23" s="13">
        <v>0</v>
      </c>
      <c r="AG23" s="13">
        <v>0</v>
      </c>
      <c r="AH23" s="13">
        <v>0</v>
      </c>
      <c r="AI23" s="54">
        <f t="shared" si="15"/>
        <v>0</v>
      </c>
      <c r="AJ23" s="21">
        <f t="shared" si="7"/>
        <v>0</v>
      </c>
      <c r="AK23" s="21">
        <f t="shared" si="7"/>
        <v>0</v>
      </c>
      <c r="AL23" s="21">
        <f t="shared" si="7"/>
        <v>0</v>
      </c>
      <c r="AM23" s="21">
        <f t="shared" si="7"/>
        <v>0</v>
      </c>
      <c r="AN23" s="53">
        <f t="shared" si="16"/>
        <v>1</v>
      </c>
      <c r="AO23" s="53">
        <f t="shared" si="17"/>
        <v>0</v>
      </c>
      <c r="AP23" s="52">
        <f t="shared" si="8"/>
        <v>0</v>
      </c>
      <c r="AQ23" s="52">
        <f t="shared" si="9"/>
        <v>0</v>
      </c>
      <c r="AR23" s="52">
        <f t="shared" si="10"/>
        <v>0</v>
      </c>
      <c r="AS23" s="52">
        <f t="shared" si="10"/>
        <v>0</v>
      </c>
      <c r="AT23" s="56" cm="1">
        <f t="array" ref="AT23:AW23">_xlfn.XLOOKUP(CR23,rushingRates[player_display_name],rushingRates[[Yards per Carry]:[TD per Yard]],{0,0,0,0})</f>
        <v>0</v>
      </c>
      <c r="AU23" s="13">
        <v>0</v>
      </c>
      <c r="AV23" s="13">
        <v>0</v>
      </c>
      <c r="AW23" s="13">
        <v>0</v>
      </c>
      <c r="AX23" s="13">
        <f>SUMIFS(TD_rates[Rushing TD per Yard],TD_rates[Pos],LEFT(A23,2))</f>
        <v>0</v>
      </c>
      <c r="AY23" s="56" cm="1">
        <f t="array" ref="AY23:BB23">_xlfn.XLOOKUP(A23,D_rushingRates[player_display_name],D_rushingRates[[Yards per Carry]:[TD per Yard]],{0,0,0,0})</f>
        <v>0</v>
      </c>
      <c r="AZ23" s="13">
        <v>0</v>
      </c>
      <c r="BA23" s="13">
        <v>0</v>
      </c>
      <c r="BB23" s="13">
        <v>0</v>
      </c>
      <c r="BC23" s="21">
        <f t="shared" si="18"/>
        <v>0</v>
      </c>
      <c r="BD23" s="21">
        <f t="shared" si="11"/>
        <v>0</v>
      </c>
      <c r="BE23" s="21">
        <f t="shared" si="11"/>
        <v>0</v>
      </c>
      <c r="BF23" s="21">
        <f t="shared" si="11"/>
        <v>0</v>
      </c>
      <c r="BG23" s="13">
        <f t="shared" si="19"/>
        <v>1</v>
      </c>
      <c r="BH23" s="13">
        <f t="shared" si="20"/>
        <v>0</v>
      </c>
      <c r="BI23" s="13">
        <f t="shared" si="12"/>
        <v>0</v>
      </c>
      <c r="BJ23" s="13">
        <f>IF($BG23=1,BA23,AV23*BE23+(1-BE23)*BA23)</f>
        <v>0</v>
      </c>
      <c r="BK23" s="13">
        <f>IF($BG23=1,BB23,AW23*BF23+(1-BF23)*BB23)</f>
        <v>0</v>
      </c>
      <c r="BL23" s="55" cm="1">
        <f t="array" ref="BL23:BQ23">_xlfn.XLOOKUP(CR23,Receiving[Player Name],Receiving[[Rep Conv %]:[Yards per Target]],{0,0,0,0,0,0})</f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f>SUMIFS(TD_rates[Rec TD per Yard],TD_rates[Pos],LEFT(A23,2))</f>
        <v>0</v>
      </c>
      <c r="BS23" s="55" cm="1">
        <f t="array" ref="BS23:BX23">_xlfn.XLOOKUP(A23,D_Receiving[Player Name],D_Receiving[[Rep Conv %]:[Yard Per Target]],{0,0,0,0,0,0})</f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21">
        <f t="shared" si="21"/>
        <v>0</v>
      </c>
      <c r="BZ23" s="21">
        <f t="shared" si="13"/>
        <v>0</v>
      </c>
      <c r="CA23" s="21">
        <f t="shared" si="13"/>
        <v>0</v>
      </c>
      <c r="CB23" s="21">
        <f t="shared" si="13"/>
        <v>0</v>
      </c>
      <c r="CC23" s="21">
        <f t="shared" si="13"/>
        <v>0</v>
      </c>
      <c r="CD23" s="21">
        <f t="shared" si="13"/>
        <v>0</v>
      </c>
      <c r="CE23" s="56">
        <f>--(SUM(_xlfn.ANCHORARRAY(BL23))=0)</f>
        <v>1</v>
      </c>
      <c r="CF23" s="56">
        <f>IF($CE23=1,BS23,BY23*BL23+(1-BY23)*BS23)</f>
        <v>0</v>
      </c>
      <c r="CG23" s="13">
        <f>IF($CE23=1,BT23,BZ23*BM23+(1-BZ23)*BT23)</f>
        <v>0</v>
      </c>
      <c r="CH23" s="13">
        <f>IF($CE23=1,BU23,CA23*BN23+(1-CA23)*BU23)</f>
        <v>0</v>
      </c>
      <c r="CI23" s="13">
        <f>IF($CE23=1,BV23,CB23*BO23+(1-CB23)*BV23)</f>
        <v>0</v>
      </c>
      <c r="CJ23" s="13">
        <f>IF($CE23=1,BW23,CC23*BP23+(1-CC23)*BW23)</f>
        <v>0</v>
      </c>
      <c r="CK23" s="13">
        <f>IF($CE23=1,BX23,CD23*BQ23+(1-CD23)*BX23)</f>
        <v>0</v>
      </c>
      <c r="CL23" s="56">
        <f>V23*$CS$3</f>
        <v>0</v>
      </c>
      <c r="CM23" s="10">
        <f t="shared" si="22"/>
        <v>0</v>
      </c>
      <c r="CN23" s="5">
        <f t="shared" si="23"/>
        <v>0</v>
      </c>
      <c r="CO23" s="19">
        <f t="shared" si="24"/>
        <v>0</v>
      </c>
      <c r="CP23" s="65"/>
      <c r="CQ23" t="s">
        <v>17</v>
      </c>
      <c r="CS23" s="10">
        <f>T23*$CS$3</f>
        <v>0</v>
      </c>
      <c r="CT23" s="18">
        <f>AO23</f>
        <v>0</v>
      </c>
      <c r="CU23" s="20">
        <f t="shared" si="31"/>
        <v>0</v>
      </c>
      <c r="CV23" s="21">
        <f t="shared" si="26"/>
        <v>0</v>
      </c>
      <c r="CW23" s="10">
        <f t="shared" si="27"/>
        <v>0</v>
      </c>
      <c r="CX23" s="10">
        <f>CS23*AC23</f>
        <v>0</v>
      </c>
      <c r="CY23" s="19">
        <f>AA23*CS23</f>
        <v>0</v>
      </c>
      <c r="CZ23" s="13" t="str">
        <f>""</f>
        <v/>
      </c>
      <c r="DA23" s="10">
        <f>$CS$4*U23</f>
        <v>0</v>
      </c>
      <c r="DB23" s="5">
        <f t="shared" si="28"/>
        <v>0</v>
      </c>
      <c r="DC23" s="77">
        <f>BH23</f>
        <v>0</v>
      </c>
      <c r="DD23" s="10">
        <f>DC23*DA23</f>
        <v>0</v>
      </c>
      <c r="DE23" s="22">
        <f>AX23*DD23</f>
        <v>0</v>
      </c>
      <c r="DF23" s="19">
        <f>DA23*BJ23</f>
        <v>0</v>
      </c>
      <c r="DG23" s="13" t="str">
        <f>""</f>
        <v/>
      </c>
      <c r="DH23" s="20">
        <f>V23*$CS$3</f>
        <v>0</v>
      </c>
      <c r="DI23" s="5">
        <f t="shared" si="29"/>
        <v>0</v>
      </c>
      <c r="DJ23" s="20">
        <f>CO23</f>
        <v>0</v>
      </c>
      <c r="DK23" s="77">
        <v>0</v>
      </c>
      <c r="DL23" s="77">
        <f>BO23</f>
        <v>0</v>
      </c>
      <c r="DM23" s="10">
        <f>DK23*DH23</f>
        <v>0</v>
      </c>
      <c r="DN23" s="19">
        <f>BR23*DM23</f>
        <v>0</v>
      </c>
      <c r="DO23" s="19">
        <f>DL23*DJ23</f>
        <v>0</v>
      </c>
      <c r="DP23" s="13" t="str">
        <f>""</f>
        <v/>
      </c>
      <c r="DQ23" s="10">
        <f>CW23*(1/25)+CX23*4-CY23</f>
        <v>0</v>
      </c>
      <c r="DR23" s="10">
        <f>DN23*6+DM23*0.1+DJ23*1-DO23*2</f>
        <v>0</v>
      </c>
      <c r="DS23" s="10">
        <f>DD23*0.1+DE23*6-DF23*2</f>
        <v>0</v>
      </c>
      <c r="DT23" s="33">
        <f t="shared" si="30"/>
        <v>0</v>
      </c>
      <c r="DZ23" t="str">
        <v>PHI</v>
      </c>
      <c r="EA23" t="str">
        <v>Philadelphia Eagles</v>
      </c>
      <c r="EB23" t="s">
        <v>349</v>
      </c>
      <c r="EC23">
        <v>0</v>
      </c>
      <c r="ED23" s="10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</row>
    <row r="24" spans="1:142" x14ac:dyDescent="0.35">
      <c r="A24" t="s">
        <v>373</v>
      </c>
      <c r="B24" s="5" cm="1">
        <f t="array" ref="B24:D24">_xlfn.XLOOKUP(A24,DepthPosShare[Depth Chart Pos],DepthPosShare[Share of Atts]:DepthPosShare[Share of Targets],{0,0,0})</f>
        <v>4.7248932987311649E-4</v>
      </c>
      <c r="C24" s="5">
        <v>1.0318048575448468E-2</v>
      </c>
      <c r="D24" s="5">
        <v>0.23418069090773722</v>
      </c>
      <c r="F24" s="5" cm="1">
        <f t="array" ref="F24:H24">_xlfn.XLOOKUP(CR24,Table5[Player Name],Table5[[Share of Att]:[Share of Targets]],{0,0,0})</f>
        <v>7.4906367041198505E-4</v>
      </c>
      <c r="G24" s="5">
        <v>3.9062500000000002E-4</v>
      </c>
      <c r="H24" s="5">
        <v>0.30874495606481817</v>
      </c>
      <c r="J24" s="5">
        <v>0.5</v>
      </c>
      <c r="K24" s="5">
        <v>0.5</v>
      </c>
      <c r="L24" s="5">
        <v>0.5</v>
      </c>
      <c r="M24" s="5"/>
      <c r="N24" s="10">
        <f t="shared" si="3"/>
        <v>0</v>
      </c>
      <c r="O24" s="10"/>
      <c r="P24" s="5">
        <f t="shared" si="4"/>
        <v>6.107765001425508E-4</v>
      </c>
      <c r="Q24" s="5">
        <f t="shared" si="5"/>
        <v>5.3543367877242343E-3</v>
      </c>
      <c r="R24" s="5">
        <f t="shared" si="6"/>
        <v>0.2714628234862777</v>
      </c>
      <c r="S24" s="5"/>
      <c r="T24" s="5">
        <f t="shared" si="14"/>
        <v>6.3819612418836505E-4</v>
      </c>
      <c r="U24" s="5">
        <f t="shared" si="14"/>
        <v>4.0384518445875902E-3</v>
      </c>
      <c r="V24" s="5">
        <f t="shared" si="14"/>
        <v>0.232058648417274</v>
      </c>
      <c r="X24" s="5" cm="1">
        <f t="array" ref="X24:AB24">_xlfn.XLOOKUP(CR24,passingRates[Player Name],passingRates[[Comp. %]:[Yds per Att]],{0,0,0,0,0})</f>
        <v>0</v>
      </c>
      <c r="Y24" s="13">
        <v>0</v>
      </c>
      <c r="Z24" s="13">
        <v>0</v>
      </c>
      <c r="AA24" s="13">
        <v>0</v>
      </c>
      <c r="AB24" s="13">
        <v>0</v>
      </c>
      <c r="AC24" s="119">
        <f>SUMIFS(TD_rates[Passing TD per Att],TD_rates[Pos],LEFT(A24,2))</f>
        <v>0.14754098360655737</v>
      </c>
      <c r="AD24" s="55" cm="1">
        <f t="array" ref="AD24:AH24">_xlfn.XLOOKUP($A24,D_passingRates[Player Name],D_passingRates[[Comp. %]:[Yards per Att]],{0,0,0,0,0})</f>
        <v>0.57777777777777783</v>
      </c>
      <c r="AE24" s="13">
        <v>20.615384615384617</v>
      </c>
      <c r="AF24" s="13">
        <v>0.30769230769230771</v>
      </c>
      <c r="AG24" s="13">
        <v>2.2222222222222223E-2</v>
      </c>
      <c r="AH24" s="13">
        <v>11.911111111111111</v>
      </c>
      <c r="AI24" s="54">
        <f t="shared" si="15"/>
        <v>0.5</v>
      </c>
      <c r="AJ24" s="21">
        <f t="shared" si="7"/>
        <v>0.5</v>
      </c>
      <c r="AK24" s="21">
        <f t="shared" si="7"/>
        <v>0.5</v>
      </c>
      <c r="AL24" s="21">
        <f t="shared" si="7"/>
        <v>0.5</v>
      </c>
      <c r="AM24" s="21">
        <f t="shared" si="7"/>
        <v>0.5</v>
      </c>
      <c r="AN24" s="53">
        <f t="shared" si="16"/>
        <v>1</v>
      </c>
      <c r="AO24" s="53">
        <f t="shared" si="17"/>
        <v>0.57777777777777783</v>
      </c>
      <c r="AP24" s="52">
        <f t="shared" si="8"/>
        <v>20.615384615384617</v>
      </c>
      <c r="AQ24" s="52">
        <f t="shared" si="9"/>
        <v>0.30769230769230771</v>
      </c>
      <c r="AR24" s="52">
        <f t="shared" si="10"/>
        <v>2.2222222222222223E-2</v>
      </c>
      <c r="AS24" s="52">
        <f t="shared" si="10"/>
        <v>11.911111111111111</v>
      </c>
      <c r="AT24" s="56" cm="1">
        <f t="array" ref="AT24:AW24">_xlfn.XLOOKUP(CR24,rushingRates[player_display_name],rushingRates[[Yards per Carry]:[TD per Yard]],{0,0,0,0})</f>
        <v>5</v>
      </c>
      <c r="AU24" s="13">
        <v>0</v>
      </c>
      <c r="AV24" s="13">
        <v>0</v>
      </c>
      <c r="AW24" s="13">
        <v>0</v>
      </c>
      <c r="AX24" s="13">
        <f>SUMIFS(TD_rates[Rushing TD per Yard],TD_rates[Pos],LEFT(A24,2))</f>
        <v>7.72110435189518E-3</v>
      </c>
      <c r="AY24" s="56" cm="1">
        <f t="array" ref="AY24:BB24">_xlfn.XLOOKUP(A24,D_rushingRates[player_display_name],D_rushingRates[[Yards per Carry]:[TD per Yard]],{0,0,0,0})</f>
        <v>5.6323337679269878</v>
      </c>
      <c r="AZ24" s="13">
        <v>6.2581486310299861E-2</v>
      </c>
      <c r="BA24" s="13">
        <v>9.126466753585397E-3</v>
      </c>
      <c r="BB24" s="13">
        <v>1.1111111111111112E-2</v>
      </c>
      <c r="BC24" s="21">
        <f t="shared" si="18"/>
        <v>0.5</v>
      </c>
      <c r="BD24" s="21">
        <f t="shared" si="11"/>
        <v>0.5</v>
      </c>
      <c r="BE24" s="21">
        <f t="shared" si="11"/>
        <v>0.5</v>
      </c>
      <c r="BF24" s="21">
        <f t="shared" si="11"/>
        <v>0.5</v>
      </c>
      <c r="BG24" s="13">
        <f t="shared" si="19"/>
        <v>0</v>
      </c>
      <c r="BH24" s="13">
        <f t="shared" si="20"/>
        <v>5.3161668839634935</v>
      </c>
      <c r="BI24" s="13">
        <f t="shared" si="12"/>
        <v>3.129074315514993E-2</v>
      </c>
      <c r="BJ24" s="13">
        <f>IF($BG24=1,BA24,AV24*BE24+(1-BE24)*BA24)</f>
        <v>4.5632333767926985E-3</v>
      </c>
      <c r="BK24" s="13">
        <f>IF($BG24=1,BB24,AW24*BF24+(1-BF24)*BB24)</f>
        <v>5.5555555555555558E-3</v>
      </c>
      <c r="BL24" s="55" cm="1">
        <f t="array" ref="BL24:BQ24">_xlfn.XLOOKUP(CR24,Receiving[Player Name],Receiving[[Rep Conv %]:[Yards per Target]],{0,0,0,0,0,0})</f>
        <v>0.63703703703703707</v>
      </c>
      <c r="BM24" s="13">
        <v>15.137209302325582</v>
      </c>
      <c r="BN24" s="13">
        <v>6.8148148148148152E-2</v>
      </c>
      <c r="BO24" s="13">
        <v>1.1627906976744186E-2</v>
      </c>
      <c r="BP24" s="13">
        <v>7.0671378091872791E-3</v>
      </c>
      <c r="BQ24" s="13">
        <v>9.6429629629629634</v>
      </c>
      <c r="BR24" s="13">
        <f>SUMIFS(TD_rates[Rec TD per Yard],TD_rates[Pos],LEFT(A24,2))</f>
        <v>6.0815344031126687E-3</v>
      </c>
      <c r="BS24" s="55" cm="1">
        <f t="array" ref="BS24:BX24">_xlfn.XLOOKUP(A24,D_Receiving[Player Name],D_Receiving[[Rep Conv %]:[Yard Per Target]],{0,0,0,0,0,0})</f>
        <v>0.65895836502865257</v>
      </c>
      <c r="BT24" s="13">
        <v>12.610820378636292</v>
      </c>
      <c r="BU24" s="13">
        <v>5.1371773416501849E-2</v>
      </c>
      <c r="BV24" s="13">
        <v>5.6179775280898875E-3</v>
      </c>
      <c r="BW24" s="13">
        <v>6.1819180422909101E-3</v>
      </c>
      <c r="BX24" s="13">
        <v>1.5175465599507465</v>
      </c>
      <c r="BY24" s="21">
        <f t="shared" si="21"/>
        <v>0.5</v>
      </c>
      <c r="BZ24" s="21">
        <f t="shared" si="13"/>
        <v>0.5</v>
      </c>
      <c r="CA24" s="21">
        <f t="shared" si="13"/>
        <v>0.5</v>
      </c>
      <c r="CB24" s="21">
        <f t="shared" si="13"/>
        <v>0.5</v>
      </c>
      <c r="CC24" s="21">
        <f t="shared" si="13"/>
        <v>0.5</v>
      </c>
      <c r="CD24" s="21">
        <f t="shared" si="13"/>
        <v>0.5</v>
      </c>
      <c r="CE24" s="56">
        <f>--(SUM(_xlfn.ANCHORARRAY(BL24))=0)</f>
        <v>0</v>
      </c>
      <c r="CF24" s="56">
        <f>IF($CE24=1,BS24,BY24*BL24+(1-BY24)*BS24)</f>
        <v>0.64799770103284482</v>
      </c>
      <c r="CG24" s="13">
        <f>IF($CE24=1,BT24,BZ24*BM24+(1-BZ24)*BT24)</f>
        <v>13.874014840480937</v>
      </c>
      <c r="CH24" s="13">
        <f>IF($CE24=1,BU24,CA24*BN24+(1-CA24)*BU24)</f>
        <v>5.9759960782324997E-2</v>
      </c>
      <c r="CI24" s="13">
        <f>IF($CE24=1,BV24,CB24*BO24+(1-CB24)*BV24)</f>
        <v>8.6229422524170367E-3</v>
      </c>
      <c r="CJ24" s="13">
        <f>IF($CE24=1,BW24,CC24*BP24+(1-CC24)*BW24)</f>
        <v>6.6245279257390946E-3</v>
      </c>
      <c r="CK24" s="13">
        <f>IF($CE24=1,BX24,CD24*BQ24+(1-CD24)*BX24)</f>
        <v>5.580254761456855</v>
      </c>
      <c r="CL24" s="56">
        <f>V24*$CS$3</f>
        <v>124.1131554787964</v>
      </c>
      <c r="CM24" s="10">
        <f t="shared" si="22"/>
        <v>80.4250394181921</v>
      </c>
      <c r="CN24" s="5">
        <f t="shared" si="23"/>
        <v>0.2203512083619015</v>
      </c>
      <c r="CO24" s="19">
        <f t="shared" si="24"/>
        <v>76.470988639649988</v>
      </c>
      <c r="CP24" s="65"/>
      <c r="CR24" t="str" cm="1">
        <f t="array" ref="CR24:CR28">_xlfn.VSTACK(_xlfn.MAP(_xlfn.TAKE(_xlfn.TEXTSPLIT(_xlfn.TEXTAFTER(_xlfn.XLOOKUP($CS$2,DepthChart[Column1],DepthChart[Column4]),"WR: "),,", "),4),_xlfn.LAMBDA(_xlpm.x,IFERROR(_xlfn.TEXTBEFORE(_xlpm.x," ("),_xlpm.x))),"All Other")</f>
        <v>A.J. Brown</v>
      </c>
      <c r="CS24" s="10">
        <f>T24*$CS$3</f>
        <v>0.34132981178502664</v>
      </c>
      <c r="CT24" s="18">
        <f>AO24</f>
        <v>0.57777777777777783</v>
      </c>
      <c r="CU24" s="20">
        <f t="shared" si="31"/>
        <v>0.19721278014245985</v>
      </c>
      <c r="CV24" s="21">
        <f t="shared" si="26"/>
        <v>11.911111111111111</v>
      </c>
      <c r="CW24" s="10">
        <f t="shared" si="27"/>
        <v>4.0656173137060954</v>
      </c>
      <c r="CX24" s="10">
        <f>CS24*AC24</f>
        <v>5.0360136165003927E-2</v>
      </c>
      <c r="CY24" s="19">
        <f>AA24*CS24</f>
        <v>0</v>
      </c>
      <c r="CZ24" s="13" t="str">
        <f>""</f>
        <v/>
      </c>
      <c r="DA24" s="10">
        <f>$CS$4*U24</f>
        <v>2.1417573023783998</v>
      </c>
      <c r="DB24" s="5">
        <f t="shared" si="28"/>
        <v>4.0384518445875902E-3</v>
      </c>
      <c r="DC24" s="77">
        <f>BH24</f>
        <v>5.3161668839634935</v>
      </c>
      <c r="DD24" s="10">
        <f>DC24*DA24</f>
        <v>11.385939244391036</v>
      </c>
      <c r="DE24" s="22">
        <f>AX24*DD24</f>
        <v>8.7912025050281742E-2</v>
      </c>
      <c r="DF24" s="19">
        <f>DA24*BJ24</f>
        <v>9.7733384072026062E-3</v>
      </c>
      <c r="DG24" s="13" t="str">
        <f>""</f>
        <v/>
      </c>
      <c r="DH24" s="20">
        <f>V24*$CS$3</f>
        <v>124.1131554787964</v>
      </c>
      <c r="DI24" s="5">
        <f t="shared" si="29"/>
        <v>0.23205864841727394</v>
      </c>
      <c r="DJ24" s="20">
        <f>CO24</f>
        <v>76.470988639649988</v>
      </c>
      <c r="DK24" s="77">
        <v>5.580254761456855</v>
      </c>
      <c r="DL24" s="77">
        <f>BO24</f>
        <v>1.1627906976744186E-2</v>
      </c>
      <c r="DM24" s="10">
        <f>DK24*DH24</f>
        <v>692.5830268199885</v>
      </c>
      <c r="DN24" s="19">
        <f>BR24*DM24</f>
        <v>4.2119675046176646</v>
      </c>
      <c r="DO24" s="19">
        <f>DL24*DJ24</f>
        <v>0.88919754232151149</v>
      </c>
      <c r="DP24" s="13" t="str">
        <f>""</f>
        <v/>
      </c>
      <c r="DQ24" s="10">
        <f>CW24*(1/25)+CX24*4-CY24</f>
        <v>0.36406523720825956</v>
      </c>
      <c r="DR24" s="10">
        <f>DN24*6+DM24*0.1+DJ24*1-DO24*2</f>
        <v>169.22270126471182</v>
      </c>
      <c r="DS24" s="10">
        <f>DD24*0.1+DE24*6-DF24*2</f>
        <v>1.646519397926389</v>
      </c>
      <c r="DT24" s="33">
        <f t="shared" si="30"/>
        <v>171.23328589984646</v>
      </c>
      <c r="DZ24" t="str">
        <v>PHI</v>
      </c>
      <c r="EA24" t="str">
        <v>Philadelphia Eagles</v>
      </c>
      <c r="EB24" t="s">
        <v>350</v>
      </c>
      <c r="EC24" t="str">
        <v>A.J. Brown</v>
      </c>
      <c r="ED24" s="10">
        <v>171.23328589984646</v>
      </c>
      <c r="EE24">
        <v>5.0360136165003927E-2</v>
      </c>
      <c r="EF24">
        <v>4.0656173137060954</v>
      </c>
      <c r="EG24">
        <v>8.7912025050281742E-2</v>
      </c>
      <c r="EH24">
        <v>11.385939244391036</v>
      </c>
      <c r="EI24">
        <v>4.2119675046176646</v>
      </c>
      <c r="EJ24">
        <v>692.5830268199885</v>
      </c>
      <c r="EK24">
        <v>0</v>
      </c>
      <c r="EL24">
        <v>0.89897088072871412</v>
      </c>
    </row>
    <row r="25" spans="1:142" x14ac:dyDescent="0.35">
      <c r="A25" t="s">
        <v>374</v>
      </c>
      <c r="B25" s="5" cm="1">
        <f t="array" ref="B25:D25">_xlfn.XLOOKUP(A25,DepthPosShare[Depth Chart Pos],DepthPosShare[Share of Atts]:DepthPosShare[Share of Targets],{0,0,0})</f>
        <v>2.2381073520305519E-4</v>
      </c>
      <c r="C25" s="5">
        <v>5.8518267670405258E-3</v>
      </c>
      <c r="D25" s="5">
        <v>0.15779496120954939</v>
      </c>
      <c r="F25" s="5" cm="1">
        <f t="array" ref="F25:H25">_xlfn.XLOOKUP(CR25,Table5[Player Name],Table5[[Share of Att]:[Share of Targets]],{0,0,0})</f>
        <v>0</v>
      </c>
      <c r="G25" s="5">
        <v>4.4014084507042255E-4</v>
      </c>
      <c r="H25" s="5">
        <v>0.27022854405089997</v>
      </c>
      <c r="J25" s="5">
        <v>0.5</v>
      </c>
      <c r="K25" s="5">
        <v>0.5</v>
      </c>
      <c r="L25" s="5">
        <v>0.5</v>
      </c>
      <c r="M25" s="5"/>
      <c r="N25" s="10">
        <f t="shared" si="3"/>
        <v>0</v>
      </c>
      <c r="O25" s="10"/>
      <c r="P25" s="5">
        <f t="shared" si="4"/>
        <v>1.1190536760152759E-4</v>
      </c>
      <c r="Q25" s="5">
        <f t="shared" si="5"/>
        <v>3.1459838060554743E-3</v>
      </c>
      <c r="R25" s="5">
        <f t="shared" si="6"/>
        <v>0.21401175263022468</v>
      </c>
      <c r="S25" s="5"/>
      <c r="T25" s="5">
        <f t="shared" si="14"/>
        <v>1.1692914161317733E-4</v>
      </c>
      <c r="U25" s="5">
        <f t="shared" si="14"/>
        <v>2.3728249843632662E-3</v>
      </c>
      <c r="V25" s="5">
        <f t="shared" si="14"/>
        <v>0.1829468854076528</v>
      </c>
      <c r="X25" s="5" cm="1">
        <f t="array" ref="X25:AB25">_xlfn.XLOOKUP(CR25,passingRates[Player Name],passingRates[[Comp. %]:[Yds per Att]],{0,0,0,0,0})</f>
        <v>0</v>
      </c>
      <c r="Y25" s="13">
        <v>0</v>
      </c>
      <c r="Z25" s="13">
        <v>0</v>
      </c>
      <c r="AA25" s="13">
        <v>0</v>
      </c>
      <c r="AB25" s="13">
        <v>0</v>
      </c>
      <c r="AC25" s="119">
        <f>SUMIFS(TD_rates[Passing TD per Att],TD_rates[Pos],LEFT(A25,2))</f>
        <v>0.14754098360655737</v>
      </c>
      <c r="AD25" s="55" cm="1">
        <f t="array" ref="AD25:AH25">_xlfn.XLOOKUP($A25,D_passingRates[Player Name],D_passingRates[[Comp. %]:[Yards per Att]],{0,0,0,0,0})</f>
        <v>0.4</v>
      </c>
      <c r="AE25" s="13">
        <v>14.75</v>
      </c>
      <c r="AF25" s="13">
        <v>0.5</v>
      </c>
      <c r="AG25" s="13">
        <v>0.1</v>
      </c>
      <c r="AH25" s="13">
        <v>5.9</v>
      </c>
      <c r="AI25" s="54">
        <f t="shared" si="15"/>
        <v>0.5</v>
      </c>
      <c r="AJ25" s="21">
        <f t="shared" si="7"/>
        <v>0.5</v>
      </c>
      <c r="AK25" s="21">
        <f t="shared" si="7"/>
        <v>0.5</v>
      </c>
      <c r="AL25" s="21">
        <f t="shared" si="7"/>
        <v>0.5</v>
      </c>
      <c r="AM25" s="21">
        <f t="shared" si="7"/>
        <v>0.5</v>
      </c>
      <c r="AN25" s="53">
        <f t="shared" si="16"/>
        <v>1</v>
      </c>
      <c r="AO25" s="53">
        <f t="shared" si="17"/>
        <v>0.4</v>
      </c>
      <c r="AP25" s="52">
        <f t="shared" si="8"/>
        <v>14.75</v>
      </c>
      <c r="AQ25" s="52">
        <f t="shared" si="9"/>
        <v>0.5</v>
      </c>
      <c r="AR25" s="52">
        <f t="shared" si="10"/>
        <v>0.1</v>
      </c>
      <c r="AS25" s="52">
        <f t="shared" si="10"/>
        <v>5.9</v>
      </c>
      <c r="AT25" s="56" cm="1">
        <f t="array" ref="AT25:AW25">_xlfn.XLOOKUP(CR25,rushingRates[player_display_name],rushingRates[[Yards per Carry]:[TD per Yard]],{0,0,0,0})</f>
        <v>1</v>
      </c>
      <c r="AU25" s="13">
        <v>0</v>
      </c>
      <c r="AV25" s="13">
        <v>0</v>
      </c>
      <c r="AW25" s="13">
        <v>0</v>
      </c>
      <c r="AX25" s="13">
        <f>SUMIFS(TD_rates[Rushing TD per Yard],TD_rates[Pos],LEFT(A25,2))</f>
        <v>7.72110435189518E-3</v>
      </c>
      <c r="AY25" s="56" cm="1">
        <f t="array" ref="AY25:BB25">_xlfn.XLOOKUP(A25,D_rushingRates[player_display_name],D_rushingRates[[Yards per Carry]:[TD per Yard]],{0,0,0,0})</f>
        <v>5.7609195402298852</v>
      </c>
      <c r="AZ25" s="13">
        <v>4.3678160919540229E-2</v>
      </c>
      <c r="BA25" s="13">
        <v>4.5977011494252873E-3</v>
      </c>
      <c r="BB25" s="13">
        <v>7.5818036711891457E-3</v>
      </c>
      <c r="BC25" s="21">
        <f t="shared" si="18"/>
        <v>0.5</v>
      </c>
      <c r="BD25" s="21">
        <f t="shared" si="11"/>
        <v>0.5</v>
      </c>
      <c r="BE25" s="21">
        <f t="shared" si="11"/>
        <v>0.5</v>
      </c>
      <c r="BF25" s="21">
        <f t="shared" si="11"/>
        <v>0.5</v>
      </c>
      <c r="BG25" s="13">
        <f t="shared" si="19"/>
        <v>0</v>
      </c>
      <c r="BH25" s="13">
        <f t="shared" si="20"/>
        <v>3.3804597701149426</v>
      </c>
      <c r="BI25" s="13">
        <f t="shared" si="12"/>
        <v>2.1839080459770115E-2</v>
      </c>
      <c r="BJ25" s="13">
        <f>IF($BG25=1,BA25,AV25*BE25+(1-BE25)*BA25)</f>
        <v>2.2988505747126436E-3</v>
      </c>
      <c r="BK25" s="13">
        <f>IF($BG25=1,BB25,AW25*BF25+(1-BF25)*BB25)</f>
        <v>3.7909018355945729E-3</v>
      </c>
      <c r="BL25" s="55" cm="1">
        <f t="array" ref="BL25:BQ25">_xlfn.XLOOKUP(CR25,Receiving[Player Name],Receiving[[Rep Conv %]:[Yards per Target]],{0,0,0,0,0,0})</f>
        <v>0.69781312127236583</v>
      </c>
      <c r="BM25" s="13">
        <v>13.122507122507123</v>
      </c>
      <c r="BN25" s="13">
        <v>5.7654075546719682E-2</v>
      </c>
      <c r="BO25" s="13">
        <v>8.5470085470085479E-3</v>
      </c>
      <c r="BP25" s="13">
        <v>6.2961354754667827E-3</v>
      </c>
      <c r="BQ25" s="13">
        <v>9.1570576540755475</v>
      </c>
      <c r="BR25" s="13">
        <f>SUMIFS(TD_rates[Rec TD per Yard],TD_rates[Pos],LEFT(A25,2))</f>
        <v>6.0815344031126687E-3</v>
      </c>
      <c r="BS25" s="55" cm="1">
        <f t="array" ref="BS25:BX25">_xlfn.XLOOKUP(A25,D_Receiving[Player Name],D_Receiving[[Rep Conv %]:[Yard Per Target]],{0,0,0,0,0,0})</f>
        <v>0.6434861142470083</v>
      </c>
      <c r="BT25" s="13">
        <v>12.947602339181287</v>
      </c>
      <c r="BU25" s="13">
        <v>5.1855196808910965E-2</v>
      </c>
      <c r="BV25" s="13">
        <v>5.0292397660818711E-3</v>
      </c>
      <c r="BW25" s="13">
        <v>6.2239164604072196E-3</v>
      </c>
      <c r="BX25" s="13">
        <v>1.5540350877192983</v>
      </c>
      <c r="BY25" s="21">
        <f t="shared" si="21"/>
        <v>0.5</v>
      </c>
      <c r="BZ25" s="21">
        <f t="shared" si="13"/>
        <v>0.5</v>
      </c>
      <c r="CA25" s="21">
        <f t="shared" si="13"/>
        <v>0.5</v>
      </c>
      <c r="CB25" s="21">
        <f t="shared" si="13"/>
        <v>0.5</v>
      </c>
      <c r="CC25" s="21">
        <f t="shared" si="13"/>
        <v>0.5</v>
      </c>
      <c r="CD25" s="21">
        <f t="shared" si="13"/>
        <v>0.5</v>
      </c>
      <c r="CE25" s="56">
        <f>--(SUM(_xlfn.ANCHORARRAY(BL25))=0)</f>
        <v>0</v>
      </c>
      <c r="CF25" s="56">
        <f>IF($CE25=1,BS25,BY25*BL25+(1-BY25)*BS25)</f>
        <v>0.67064961775968701</v>
      </c>
      <c r="CG25" s="13">
        <f>IF($CE25=1,BT25,BZ25*BM25+(1-BZ25)*BT25)</f>
        <v>13.035054730844205</v>
      </c>
      <c r="CH25" s="13">
        <f>IF($CE25=1,BU25,CA25*BN25+(1-CA25)*BU25)</f>
        <v>5.4754636177815327E-2</v>
      </c>
      <c r="CI25" s="13">
        <f>IF($CE25=1,BV25,CB25*BO25+(1-CB25)*BV25)</f>
        <v>6.7881241565452095E-3</v>
      </c>
      <c r="CJ25" s="13">
        <f>IF($CE25=1,BW25,CC25*BP25+(1-CC25)*BW25)</f>
        <v>6.2600259679370012E-3</v>
      </c>
      <c r="CK25" s="13">
        <f>IF($CE25=1,BX25,CD25*BQ25+(1-CD25)*BX25)</f>
        <v>5.3555463708974234</v>
      </c>
      <c r="CL25" s="56">
        <f>V25*$CS$3</f>
        <v>97.846451264909462</v>
      </c>
      <c r="CM25" s="10">
        <f t="shared" si="22"/>
        <v>65.62068513995338</v>
      </c>
      <c r="CN25" s="5">
        <f t="shared" si="23"/>
        <v>0.17978974419817129</v>
      </c>
      <c r="CO25" s="19">
        <f t="shared" si="24"/>
        <v>62.394481919623864</v>
      </c>
      <c r="CP25" s="65"/>
      <c r="CR25" t="str">
        <v>DeVonta Smith</v>
      </c>
      <c r="CS25" s="10">
        <f>T25*$CS$3</f>
        <v>6.2537831845607697E-2</v>
      </c>
      <c r="CT25" s="18">
        <f>AO25</f>
        <v>0.4</v>
      </c>
      <c r="CU25" s="20">
        <f t="shared" si="31"/>
        <v>2.501513273824308E-2</v>
      </c>
      <c r="CV25" s="21">
        <f t="shared" si="26"/>
        <v>5.9</v>
      </c>
      <c r="CW25" s="10">
        <f t="shared" si="27"/>
        <v>0.36897320788908544</v>
      </c>
      <c r="CX25" s="10">
        <f>CS25*AC25</f>
        <v>9.2268932231224475E-3</v>
      </c>
      <c r="CY25" s="19">
        <f>AA25*CS25</f>
        <v>0</v>
      </c>
      <c r="CZ25" s="13" t="str">
        <f>""</f>
        <v/>
      </c>
      <c r="DA25" s="10">
        <f>$CS$4*U25</f>
        <v>1.2584067937660197</v>
      </c>
      <c r="DB25" s="5">
        <f t="shared" si="28"/>
        <v>2.3728249843632662E-3</v>
      </c>
      <c r="DC25" s="77">
        <f>BH25</f>
        <v>3.3804597701149426</v>
      </c>
      <c r="DD25" s="10">
        <f>DC25*DA25</f>
        <v>4.2539935407653608</v>
      </c>
      <c r="DE25" s="22">
        <f>AX25*DD25</f>
        <v>3.2845528040537413E-2</v>
      </c>
      <c r="DF25" s="19">
        <f>DA25*BJ25</f>
        <v>2.8928891810713095E-3</v>
      </c>
      <c r="DG25" s="13" t="str">
        <f>""</f>
        <v/>
      </c>
      <c r="DH25" s="20">
        <f>V25*$CS$3</f>
        <v>97.846451264909462</v>
      </c>
      <c r="DI25" s="5">
        <f t="shared" si="29"/>
        <v>0.18294688540765275</v>
      </c>
      <c r="DJ25" s="20">
        <f>CO25</f>
        <v>62.394481919623864</v>
      </c>
      <c r="DK25" s="77">
        <v>5.3555463708974234</v>
      </c>
      <c r="DL25" s="77">
        <f>BO25</f>
        <v>8.5470085470085479E-3</v>
      </c>
      <c r="DM25" s="10">
        <f>DK25*DH25</f>
        <v>524.02120697697751</v>
      </c>
      <c r="DN25" s="19">
        <f>BR25*DM25</f>
        <v>3.1868529981911133</v>
      </c>
      <c r="DO25" s="19">
        <f>DL25*DJ25</f>
        <v>0.53328617025319547</v>
      </c>
      <c r="DP25" s="13" t="str">
        <f>""</f>
        <v/>
      </c>
      <c r="DQ25" s="10">
        <f>CW25*(1/25)+CX25*4-CY25</f>
        <v>5.166650120805321E-2</v>
      </c>
      <c r="DR25" s="10">
        <f>DN25*6+DM25*0.1+DJ25*1-DO25*2</f>
        <v>132.85114826596191</v>
      </c>
      <c r="DS25" s="10">
        <f>DD25*0.1+DE25*6-DF25*2</f>
        <v>0.61668674395761791</v>
      </c>
      <c r="DT25" s="33">
        <f t="shared" si="30"/>
        <v>133.51950151112757</v>
      </c>
      <c r="DZ25" t="str">
        <v>PHI</v>
      </c>
      <c r="EA25" t="str">
        <v>Philadelphia Eagles</v>
      </c>
      <c r="EB25" t="s">
        <v>350</v>
      </c>
      <c r="EC25" t="str">
        <v>DeVonta Smith</v>
      </c>
      <c r="ED25" s="10">
        <v>133.51950151112757</v>
      </c>
      <c r="EE25">
        <v>9.2268932231224475E-3</v>
      </c>
      <c r="EF25">
        <v>0.36897320788908544</v>
      </c>
      <c r="EG25">
        <v>3.2845528040537413E-2</v>
      </c>
      <c r="EH25">
        <v>4.2539935407653608</v>
      </c>
      <c r="EI25">
        <v>3.1868529981911133</v>
      </c>
      <c r="EJ25">
        <v>524.02120697697751</v>
      </c>
      <c r="EK25">
        <v>0</v>
      </c>
      <c r="EL25">
        <v>0.5361790594342668</v>
      </c>
    </row>
    <row r="26" spans="1:142" x14ac:dyDescent="0.35">
      <c r="A26" t="s">
        <v>375</v>
      </c>
      <c r="B26" s="5" cm="1">
        <f t="array" ref="B26:D26">_xlfn.XLOOKUP(A26,DepthPosShare[Depth Chart Pos],DepthPosShare[Share of Atts]:DepthPosShare[Share of Targets],{0,0,0})</f>
        <v>2.2381073520305519E-4</v>
      </c>
      <c r="C26" s="5">
        <v>4.7352713149385406E-3</v>
      </c>
      <c r="D26" s="5">
        <v>0.10512538546149855</v>
      </c>
      <c r="F26" s="5" cm="1">
        <f t="array" ref="F26:H26">_xlfn.XLOOKUP(CR26,Table5[Player Name],Table5[[Share of Att]:[Share of Targets]],{0,0,0})</f>
        <v>0</v>
      </c>
      <c r="G26" s="5">
        <v>1.002004008016032E-3</v>
      </c>
      <c r="H26" s="5">
        <v>0.14189198679682563</v>
      </c>
      <c r="J26" s="5">
        <v>0.5</v>
      </c>
      <c r="K26" s="5">
        <v>0.5</v>
      </c>
      <c r="L26" s="5">
        <v>0.5</v>
      </c>
      <c r="M26" s="5"/>
      <c r="N26" s="10">
        <f t="shared" si="3"/>
        <v>0</v>
      </c>
      <c r="O26" s="10"/>
      <c r="P26" s="5">
        <f t="shared" si="4"/>
        <v>1.1190536760152759E-4</v>
      </c>
      <c r="Q26" s="5">
        <f t="shared" si="5"/>
        <v>2.8686376614772864E-3</v>
      </c>
      <c r="R26" s="5">
        <f t="shared" si="6"/>
        <v>0.12350868612916209</v>
      </c>
      <c r="S26" s="5"/>
      <c r="T26" s="5">
        <f t="shared" si="14"/>
        <v>1.1692914161317733E-4</v>
      </c>
      <c r="U26" s="5">
        <f t="shared" si="14"/>
        <v>2.1636395906224483E-3</v>
      </c>
      <c r="V26" s="5">
        <f t="shared" si="14"/>
        <v>0.10558078783253901</v>
      </c>
      <c r="X26" s="5" cm="1">
        <f t="array" ref="X26:AB26">_xlfn.XLOOKUP(CR26,passingRates[Player Name],passingRates[[Comp. %]:[Yds per Att]],{0,0,0,0,0})</f>
        <v>0</v>
      </c>
      <c r="Y26" s="13">
        <v>0</v>
      </c>
      <c r="Z26" s="13">
        <v>0</v>
      </c>
      <c r="AA26" s="13">
        <v>0</v>
      </c>
      <c r="AB26" s="13">
        <v>0</v>
      </c>
      <c r="AC26" s="119">
        <f>SUMIFS(TD_rates[Passing TD per Att],TD_rates[Pos],LEFT(A26,2))</f>
        <v>0.14754098360655737</v>
      </c>
      <c r="AD26" s="55" cm="1">
        <f t="array" ref="AD26:AH26">_xlfn.XLOOKUP($A26,D_passingRates[Player Name],D_passingRates[[Comp. %]:[Yards per Att]],{0,0,0,0,0})</f>
        <v>0.45833333333333337</v>
      </c>
      <c r="AE26" s="13">
        <v>23</v>
      </c>
      <c r="AF26" s="13">
        <v>9.0909090909090912E-2</v>
      </c>
      <c r="AG26" s="13">
        <v>0</v>
      </c>
      <c r="AH26" s="13">
        <v>10.541666666666668</v>
      </c>
      <c r="AI26" s="54">
        <f t="shared" si="15"/>
        <v>0.5</v>
      </c>
      <c r="AJ26" s="21">
        <f t="shared" si="7"/>
        <v>0.5</v>
      </c>
      <c r="AK26" s="21">
        <f t="shared" si="7"/>
        <v>0.5</v>
      </c>
      <c r="AL26" s="21">
        <f t="shared" si="7"/>
        <v>0.5</v>
      </c>
      <c r="AM26" s="21">
        <f t="shared" si="7"/>
        <v>0.5</v>
      </c>
      <c r="AN26" s="53">
        <f t="shared" si="16"/>
        <v>1</v>
      </c>
      <c r="AO26" s="53">
        <f t="shared" si="17"/>
        <v>0.45833333333333337</v>
      </c>
      <c r="AP26" s="52">
        <f t="shared" si="8"/>
        <v>23</v>
      </c>
      <c r="AQ26" s="52">
        <f t="shared" si="9"/>
        <v>9.0909090909090912E-2</v>
      </c>
      <c r="AR26" s="52">
        <f t="shared" si="10"/>
        <v>0</v>
      </c>
      <c r="AS26" s="52">
        <f t="shared" si="10"/>
        <v>10.541666666666668</v>
      </c>
      <c r="AT26" s="56" cm="1">
        <f t="array" ref="AT26:AW26">_xlfn.XLOOKUP(CR26,rushingRates[player_display_name],rushingRates[[Yards per Carry]:[TD per Yard]],{0,0,0,0})</f>
        <v>2</v>
      </c>
      <c r="AU26" s="13">
        <v>0</v>
      </c>
      <c r="AV26" s="13">
        <v>0</v>
      </c>
      <c r="AW26" s="13">
        <v>0</v>
      </c>
      <c r="AX26" s="13">
        <f>SUMIFS(TD_rates[Rushing TD per Yard],TD_rates[Pos],LEFT(A26,2))</f>
        <v>7.72110435189518E-3</v>
      </c>
      <c r="AY26" s="56" cm="1">
        <f t="array" ref="AY26:BB26">_xlfn.XLOOKUP(A26,D_rushingRates[player_display_name],D_rushingRates[[Yards per Carry]:[TD per Yard]],{0,0,0,0})</f>
        <v>5.9971590909090899</v>
      </c>
      <c r="AZ26" s="13">
        <v>3.4090909090909088E-2</v>
      </c>
      <c r="BA26" s="13">
        <v>2.840909090909091E-3</v>
      </c>
      <c r="BB26" s="13">
        <v>5.6845097110374233E-3</v>
      </c>
      <c r="BC26" s="21">
        <f t="shared" si="18"/>
        <v>0.5</v>
      </c>
      <c r="BD26" s="21">
        <f t="shared" si="11"/>
        <v>0.5</v>
      </c>
      <c r="BE26" s="21">
        <f t="shared" si="11"/>
        <v>0.5</v>
      </c>
      <c r="BF26" s="21">
        <f t="shared" si="11"/>
        <v>0.5</v>
      </c>
      <c r="BG26" s="13">
        <f t="shared" si="19"/>
        <v>0</v>
      </c>
      <c r="BH26" s="13">
        <f t="shared" si="20"/>
        <v>3.998579545454545</v>
      </c>
      <c r="BI26" s="13">
        <f t="shared" si="12"/>
        <v>1.7045454545454544E-2</v>
      </c>
      <c r="BJ26" s="13">
        <f>IF($BG26=1,BA26,AV26*BE26+(1-BE26)*BA26)</f>
        <v>1.4204545454545455E-3</v>
      </c>
      <c r="BK26" s="13">
        <f>IF($BG26=1,BB26,AW26*BF26+(1-BF26)*BB26)</f>
        <v>2.8422548555187117E-3</v>
      </c>
      <c r="BL26" s="55" cm="1">
        <f t="array" ref="BL26:BQ26">_xlfn.XLOOKUP(CR26,Receiving[Player Name],Receiving[[Rep Conv %]:[Yards per Target]],{0,0,0,0,0,0})</f>
        <v>0.58241758241758246</v>
      </c>
      <c r="BM26" s="13">
        <v>12.358490566037736</v>
      </c>
      <c r="BN26" s="13">
        <v>6.5934065934065936E-2</v>
      </c>
      <c r="BO26" s="13">
        <v>0</v>
      </c>
      <c r="BP26" s="13">
        <v>9.1603053435114507E-3</v>
      </c>
      <c r="BQ26" s="13">
        <v>7.197802197802198</v>
      </c>
      <c r="BR26" s="13">
        <f>SUMIFS(TD_rates[Rec TD per Yard],TD_rates[Pos],LEFT(A26,2))</f>
        <v>6.0815344031126687E-3</v>
      </c>
      <c r="BS26" s="55" cm="1">
        <f t="array" ref="BS26:BX26">_xlfn.XLOOKUP(A26,D_Receiving[Player Name],D_Receiving[[Rep Conv %]:[Yard Per Target]],{0,0,0,0,0,0})</f>
        <v>0.62562132851333019</v>
      </c>
      <c r="BT26" s="13">
        <v>12.432827735644638</v>
      </c>
      <c r="BU26" s="13">
        <v>4.6091278807049246E-2</v>
      </c>
      <c r="BV26" s="13">
        <v>4.6948356807511747E-3</v>
      </c>
      <c r="BW26" s="13">
        <v>5.925667726896431E-3</v>
      </c>
      <c r="BX26" s="13">
        <v>1.598410978692669</v>
      </c>
      <c r="BY26" s="21">
        <f t="shared" si="21"/>
        <v>0.5</v>
      </c>
      <c r="BZ26" s="21">
        <f t="shared" si="13"/>
        <v>0.5</v>
      </c>
      <c r="CA26" s="21">
        <f t="shared" si="13"/>
        <v>0.5</v>
      </c>
      <c r="CB26" s="21">
        <f t="shared" si="13"/>
        <v>0.5</v>
      </c>
      <c r="CC26" s="21">
        <f t="shared" si="13"/>
        <v>0.5</v>
      </c>
      <c r="CD26" s="21">
        <f t="shared" si="13"/>
        <v>0.5</v>
      </c>
      <c r="CE26" s="56">
        <f>--(SUM(_xlfn.ANCHORARRAY(BL26))=0)</f>
        <v>0</v>
      </c>
      <c r="CF26" s="56">
        <f>IF($CE26=1,BS26,BY26*BL26+(1-BY26)*BS26)</f>
        <v>0.60401945546545632</v>
      </c>
      <c r="CG26" s="13">
        <f>IF($CE26=1,BT26,BZ26*BM26+(1-BZ26)*BT26)</f>
        <v>12.395659150841187</v>
      </c>
      <c r="CH26" s="13">
        <f>IF($CE26=1,BU26,CA26*BN26+(1-CA26)*BU26)</f>
        <v>5.6012672370557591E-2</v>
      </c>
      <c r="CI26" s="13">
        <f>IF($CE26=1,BV26,CB26*BO26+(1-CB26)*BV26)</f>
        <v>2.3474178403755873E-3</v>
      </c>
      <c r="CJ26" s="13">
        <f>IF($CE26=1,BW26,CC26*BP26+(1-CC26)*BW26)</f>
        <v>7.5429865352039408E-3</v>
      </c>
      <c r="CK26" s="13">
        <f>IF($CE26=1,BX26,CD26*BQ26+(1-CD26)*BX26)</f>
        <v>4.3981065882474333</v>
      </c>
      <c r="CL26" s="56">
        <f>V26*$CS$3</f>
        <v>56.468331713588896</v>
      </c>
      <c r="CM26" s="10">
        <f t="shared" si="22"/>
        <v>34.107970972684726</v>
      </c>
      <c r="CN26" s="5">
        <f t="shared" si="23"/>
        <v>9.3450157724183663E-2</v>
      </c>
      <c r="CO26" s="19">
        <f t="shared" si="24"/>
        <v>32.431072208883442</v>
      </c>
      <c r="CP26" s="65"/>
      <c r="CR26" t="str">
        <v>Jahan Dotson</v>
      </c>
      <c r="CS26" s="10">
        <f>T26*$CS$3</f>
        <v>6.2537831845607697E-2</v>
      </c>
      <c r="CT26" s="18">
        <f>AO26</f>
        <v>0.45833333333333337</v>
      </c>
      <c r="CU26" s="20">
        <f t="shared" si="31"/>
        <v>2.8663172929236865E-2</v>
      </c>
      <c r="CV26" s="21">
        <f t="shared" si="26"/>
        <v>10.541666666666668</v>
      </c>
      <c r="CW26" s="10">
        <f t="shared" si="27"/>
        <v>0.65925297737244792</v>
      </c>
      <c r="CX26" s="10">
        <f>CS26*AC26</f>
        <v>9.2268932231224475E-3</v>
      </c>
      <c r="CY26" s="19">
        <f>AA26*CS26</f>
        <v>0</v>
      </c>
      <c r="CZ26" s="13" t="str">
        <f>""</f>
        <v/>
      </c>
      <c r="DA26" s="10">
        <f>$CS$4*U26</f>
        <v>1.1474671659490512</v>
      </c>
      <c r="DB26" s="5">
        <f t="shared" si="28"/>
        <v>2.1636395906224483E-3</v>
      </c>
      <c r="DC26" s="77">
        <f>BH26</f>
        <v>3.998579545454545</v>
      </c>
      <c r="DD26" s="10">
        <f>DC26*DA26</f>
        <v>4.5882387388445718</v>
      </c>
      <c r="DE26" s="22">
        <f>AX26*DD26</f>
        <v>3.5426270094026872E-2</v>
      </c>
      <c r="DF26" s="19">
        <f>DA26*BJ26</f>
        <v>1.629924951632175E-3</v>
      </c>
      <c r="DG26" s="13" t="str">
        <f>""</f>
        <v/>
      </c>
      <c r="DH26" s="20">
        <f>V26*$CS$3</f>
        <v>56.468331713588896</v>
      </c>
      <c r="DI26" s="5">
        <f t="shared" si="29"/>
        <v>0.10558078783253899</v>
      </c>
      <c r="DJ26" s="20">
        <f>CO26</f>
        <v>32.431072208883442</v>
      </c>
      <c r="DK26" s="77">
        <v>4.3981065882474333</v>
      </c>
      <c r="DL26" s="77">
        <f>BO26</f>
        <v>0</v>
      </c>
      <c r="DM26" s="10">
        <f>DK26*DH26</f>
        <v>248.3537417368768</v>
      </c>
      <c r="DN26" s="19">
        <f>BR26*DM26</f>
        <v>1.510371824514575</v>
      </c>
      <c r="DO26" s="19">
        <f>DL26*DJ26</f>
        <v>0</v>
      </c>
      <c r="DP26" s="13" t="str">
        <f>""</f>
        <v/>
      </c>
      <c r="DQ26" s="10">
        <f>CW26*(1/25)+CX26*4-CY26</f>
        <v>6.327769198738771E-2</v>
      </c>
      <c r="DR26" s="10">
        <f>DN26*6+DM26*0.1+DJ26*1-DO26*2</f>
        <v>66.328677329658575</v>
      </c>
      <c r="DS26" s="10">
        <f>DD26*0.1+DE26*6-DF26*2</f>
        <v>0.66812164454535417</v>
      </c>
      <c r="DT26" s="33">
        <f t="shared" si="30"/>
        <v>67.060076666191321</v>
      </c>
      <c r="DZ26" t="str">
        <v>PHI</v>
      </c>
      <c r="EA26" t="str">
        <v>Philadelphia Eagles</v>
      </c>
      <c r="EB26" t="s">
        <v>350</v>
      </c>
      <c r="EC26" t="str">
        <v>Jahan Dotson</v>
      </c>
      <c r="ED26" s="10">
        <v>67.060076666191321</v>
      </c>
      <c r="EE26">
        <v>9.2268932231224475E-3</v>
      </c>
      <c r="EF26">
        <v>0.65925297737244792</v>
      </c>
      <c r="EG26">
        <v>3.5426270094026872E-2</v>
      </c>
      <c r="EH26">
        <v>4.5882387388445718</v>
      </c>
      <c r="EI26">
        <v>1.510371824514575</v>
      </c>
      <c r="EJ26">
        <v>248.3537417368768</v>
      </c>
      <c r="EK26">
        <v>0</v>
      </c>
      <c r="EL26">
        <v>1.629924951632175E-3</v>
      </c>
    </row>
    <row r="27" spans="1:142" x14ac:dyDescent="0.35">
      <c r="A27" t="s">
        <v>376</v>
      </c>
      <c r="B27" s="5" cm="1">
        <f t="array" ref="B27:D27">_xlfn.XLOOKUP(A27,DepthPosShare[Depth Chart Pos],DepthPosShare[Share of Atts]:DepthPosShare[Share of Targets],{0,0,0})</f>
        <v>1.8650894600254599E-4</v>
      </c>
      <c r="C27" s="5">
        <v>4.0626475486120429E-3</v>
      </c>
      <c r="D27" s="5">
        <v>6.0151386959160655E-2</v>
      </c>
      <c r="F27" s="5" cm="1">
        <f t="array" ref="F27:H27">_xlfn.XLOOKUP(CR27,Table5[Player Name],Table5[[Share of Att]:[Share of Targets]],{0,0,0})</f>
        <v>0</v>
      </c>
      <c r="G27" s="5">
        <v>0</v>
      </c>
      <c r="H27" s="5">
        <v>0</v>
      </c>
      <c r="J27" s="5">
        <v>0.5</v>
      </c>
      <c r="K27" s="5">
        <v>0.5</v>
      </c>
      <c r="L27" s="5">
        <v>0.5</v>
      </c>
      <c r="M27" s="5"/>
      <c r="N27" s="10">
        <f t="shared" si="3"/>
        <v>1</v>
      </c>
      <c r="O27" s="10"/>
      <c r="P27" s="5">
        <f t="shared" si="4"/>
        <v>1.8650894600254599E-4</v>
      </c>
      <c r="Q27" s="5">
        <f t="shared" si="5"/>
        <v>4.0626475486120429E-3</v>
      </c>
      <c r="R27" s="5">
        <f t="shared" si="6"/>
        <v>6.0151386959160655E-2</v>
      </c>
      <c r="S27" s="5"/>
      <c r="T27" s="5">
        <f t="shared" si="14"/>
        <v>1.9488190268862886E-4</v>
      </c>
      <c r="U27" s="5">
        <f t="shared" si="14"/>
        <v>3.0642089089758166E-3</v>
      </c>
      <c r="V27" s="5">
        <f t="shared" si="14"/>
        <v>5.1420114838939872E-2</v>
      </c>
      <c r="X27" s="5" cm="1">
        <f t="array" ref="X27:AB27">_xlfn.XLOOKUP(CR27,passingRates[Player Name],passingRates[[Comp. %]:[Yds per Att]],{0,0,0,0,0})</f>
        <v>0</v>
      </c>
      <c r="Y27" s="13">
        <v>0</v>
      </c>
      <c r="Z27" s="13">
        <v>0</v>
      </c>
      <c r="AA27" s="13">
        <v>0</v>
      </c>
      <c r="AB27" s="13">
        <v>0</v>
      </c>
      <c r="AC27" s="119">
        <f>SUMIFS(TD_rates[Passing TD per Att],TD_rates[Pos],LEFT(A27,2))</f>
        <v>0.14754098360655737</v>
      </c>
      <c r="AD27" s="55" cm="1">
        <f t="array" ref="AD27:AH27">_xlfn.XLOOKUP($A27,D_passingRates[Player Name],D_passingRates[[Comp. %]:[Yards per Att]],{0,0,0,0,0})</f>
        <v>0.58823529411764708</v>
      </c>
      <c r="AE27" s="13">
        <v>12.3</v>
      </c>
      <c r="AF27" s="13">
        <v>0.2</v>
      </c>
      <c r="AG27" s="13">
        <v>0.11764705882352942</v>
      </c>
      <c r="AH27" s="13">
        <v>7.2352941176470598</v>
      </c>
      <c r="AI27" s="54">
        <f t="shared" si="15"/>
        <v>0.5</v>
      </c>
      <c r="AJ27" s="21">
        <f t="shared" si="7"/>
        <v>0.5</v>
      </c>
      <c r="AK27" s="21">
        <f t="shared" si="7"/>
        <v>0.5</v>
      </c>
      <c r="AL27" s="21">
        <f t="shared" si="7"/>
        <v>0.5</v>
      </c>
      <c r="AM27" s="21">
        <f t="shared" si="7"/>
        <v>0.5</v>
      </c>
      <c r="AN27" s="53">
        <f t="shared" si="16"/>
        <v>1</v>
      </c>
      <c r="AO27" s="53">
        <f t="shared" si="17"/>
        <v>0.58823529411764708</v>
      </c>
      <c r="AP27" s="52">
        <f t="shared" si="8"/>
        <v>12.3</v>
      </c>
      <c r="AQ27" s="52">
        <f t="shared" si="9"/>
        <v>0.2</v>
      </c>
      <c r="AR27" s="52">
        <f t="shared" si="10"/>
        <v>0.11764705882352942</v>
      </c>
      <c r="AS27" s="52">
        <f t="shared" si="10"/>
        <v>7.2352941176470598</v>
      </c>
      <c r="AT27" s="56" cm="1">
        <f t="array" ref="AT27:AW27">_xlfn.XLOOKUP(CR27,rushingRates[player_display_name],rushingRates[[Yards per Carry]:[TD per Yard]],{0,0,0,0})</f>
        <v>0</v>
      </c>
      <c r="AU27" s="13">
        <v>0</v>
      </c>
      <c r="AV27" s="13">
        <v>0</v>
      </c>
      <c r="AW27" s="13">
        <v>0</v>
      </c>
      <c r="AX27" s="13">
        <f>SUMIFS(TD_rates[Rushing TD per Yard],TD_rates[Pos],LEFT(A27,2))</f>
        <v>7.72110435189518E-3</v>
      </c>
      <c r="AY27" s="56" cm="1">
        <f t="array" ref="AY27:BB27">_xlfn.XLOOKUP(A27,D_rushingRates[player_display_name],D_rushingRates[[Yards per Carry]:[TD per Yard]],{0,0,0,0})</f>
        <v>5.8245033112582787</v>
      </c>
      <c r="AZ27" s="13">
        <v>3.3112582781456956E-2</v>
      </c>
      <c r="BA27" s="13">
        <v>6.6225165562913916E-3</v>
      </c>
      <c r="BB27" s="13">
        <v>5.6850483229107449E-3</v>
      </c>
      <c r="BC27" s="21">
        <f t="shared" si="18"/>
        <v>0.5</v>
      </c>
      <c r="BD27" s="21">
        <f t="shared" si="11"/>
        <v>0.5</v>
      </c>
      <c r="BE27" s="21">
        <f t="shared" si="11"/>
        <v>0.5</v>
      </c>
      <c r="BF27" s="21">
        <f t="shared" si="11"/>
        <v>0.5</v>
      </c>
      <c r="BG27" s="13">
        <f t="shared" si="19"/>
        <v>1</v>
      </c>
      <c r="BH27" s="13">
        <f t="shared" si="20"/>
        <v>5.8245033112582787</v>
      </c>
      <c r="BI27" s="13">
        <f t="shared" si="12"/>
        <v>3.3112582781456956E-2</v>
      </c>
      <c r="BJ27" s="13">
        <f>IF($BG27=1,BA27,AV27*BE27+(1-BE27)*BA27)</f>
        <v>6.6225165562913916E-3</v>
      </c>
      <c r="BK27" s="13">
        <f>IF($BG27=1,BB27,AW27*BF27+(1-BF27)*BB27)</f>
        <v>5.6850483229107449E-3</v>
      </c>
      <c r="BL27" s="55" cm="1">
        <f t="array" ref="BL27:BQ27">_xlfn.XLOOKUP(CR27,Receiving[Player Name],Receiving[[Rep Conv %]:[Yards per Target]],{0,0,0,0,0,0})</f>
        <v>0.3125</v>
      </c>
      <c r="BM27" s="13">
        <v>7.6</v>
      </c>
      <c r="BN27" s="13">
        <v>6.25E-2</v>
      </c>
      <c r="BO27" s="13">
        <v>0</v>
      </c>
      <c r="BP27" s="13">
        <v>2.6315789473684209E-2</v>
      </c>
      <c r="BQ27" s="13">
        <v>2.375</v>
      </c>
      <c r="BR27" s="13">
        <f>SUMIFS(TD_rates[Rec TD per Yard],TD_rates[Pos],LEFT(A27,2))</f>
        <v>6.0815344031126687E-3</v>
      </c>
      <c r="BS27" s="55" cm="1">
        <f t="array" ref="BS27:BX27">_xlfn.XLOOKUP(A27,D_Receiving[Player Name],D_Receiving[[Rep Conv %]:[Yard Per Target]],{0,0,0,0,0,0})</f>
        <v>0.61105626850937811</v>
      </c>
      <c r="BT27" s="13">
        <v>12.228109854604201</v>
      </c>
      <c r="BU27" s="13">
        <v>4.4422507403751234E-2</v>
      </c>
      <c r="BV27" s="13">
        <v>6.7851373182552504E-3</v>
      </c>
      <c r="BW27" s="13">
        <v>5.9451461184801564E-3</v>
      </c>
      <c r="BX27" s="13">
        <v>1.6365105008077545</v>
      </c>
      <c r="BY27" s="21">
        <f t="shared" si="21"/>
        <v>0.5</v>
      </c>
      <c r="BZ27" s="21">
        <f t="shared" si="13"/>
        <v>0.5</v>
      </c>
      <c r="CA27" s="21">
        <f t="shared" si="13"/>
        <v>0.5</v>
      </c>
      <c r="CB27" s="21">
        <f t="shared" si="13"/>
        <v>0.5</v>
      </c>
      <c r="CC27" s="21">
        <f t="shared" si="13"/>
        <v>0.5</v>
      </c>
      <c r="CD27" s="21">
        <f t="shared" si="13"/>
        <v>0.5</v>
      </c>
      <c r="CE27" s="56">
        <f>--(SUM(_xlfn.ANCHORARRAY(BL27))=0)</f>
        <v>0</v>
      </c>
      <c r="CF27" s="56">
        <f>IF($CE27=1,BS27,BY27*BL27+(1-BY27)*BS27)</f>
        <v>0.46177813425468905</v>
      </c>
      <c r="CG27" s="13">
        <f>IF($CE27=1,BT27,BZ27*BM27+(1-BZ27)*BT27)</f>
        <v>9.9140549273021001</v>
      </c>
      <c r="CH27" s="13">
        <f>IF($CE27=1,BU27,CA27*BN27+(1-CA27)*BU27)</f>
        <v>5.3461253701875613E-2</v>
      </c>
      <c r="CI27" s="13">
        <f>IF($CE27=1,BV27,CB27*BO27+(1-CB27)*BV27)</f>
        <v>3.3925686591276252E-3</v>
      </c>
      <c r="CJ27" s="13">
        <f>IF($CE27=1,BW27,CC27*BP27+(1-CC27)*BW27)</f>
        <v>1.6130467796082182E-2</v>
      </c>
      <c r="CK27" s="13">
        <f>IF($CE27=1,BX27,CD27*BQ27+(1-CD27)*BX27)</f>
        <v>2.0057552504038774</v>
      </c>
      <c r="CL27" s="56">
        <f>V27*$CS$3</f>
        <v>27.501292243447597</v>
      </c>
      <c r="CM27" s="10">
        <f t="shared" si="22"/>
        <v>12.699495421772184</v>
      </c>
      <c r="CN27" s="5">
        <f t="shared" si="23"/>
        <v>3.4794501588282116E-2</v>
      </c>
      <c r="CO27" s="19">
        <f t="shared" si="24"/>
        <v>12.075132037895598</v>
      </c>
      <c r="CP27" s="65"/>
      <c r="CR27" t="str">
        <v>Johnny Wilson</v>
      </c>
      <c r="CS27" s="10">
        <f>T27*$CS$3</f>
        <v>0.1042297197426795</v>
      </c>
      <c r="CT27" s="18">
        <f>AO27</f>
        <v>0.58823529411764708</v>
      </c>
      <c r="CU27" s="20">
        <f t="shared" si="31"/>
        <v>6.1311599848635004E-2</v>
      </c>
      <c r="CV27" s="21">
        <f t="shared" si="26"/>
        <v>7.2352941176470598</v>
      </c>
      <c r="CW27" s="10">
        <f t="shared" si="27"/>
        <v>0.75413267813821061</v>
      </c>
      <c r="CX27" s="10">
        <f>CS27*AC27</f>
        <v>1.5378155371870745E-2</v>
      </c>
      <c r="CY27" s="19">
        <f>AA27*CS27</f>
        <v>0</v>
      </c>
      <c r="CZ27" s="13" t="str">
        <f>""</f>
        <v/>
      </c>
      <c r="DA27" s="10">
        <f>$CS$4*U27</f>
        <v>1.6250761577378923</v>
      </c>
      <c r="DB27" s="5">
        <f t="shared" si="28"/>
        <v>3.0642089089758166E-3</v>
      </c>
      <c r="DC27" s="77">
        <f>BH27</f>
        <v>5.8245033112582787</v>
      </c>
      <c r="DD27" s="10">
        <f>DC27*DA27</f>
        <v>9.4652614617912345</v>
      </c>
      <c r="DE27" s="22">
        <f>AX27*DD27</f>
        <v>7.3082271464462029E-2</v>
      </c>
      <c r="DF27" s="19">
        <f>DA27*BJ27</f>
        <v>1.0762093759853592E-2</v>
      </c>
      <c r="DG27" s="13" t="str">
        <f>""</f>
        <v/>
      </c>
      <c r="DH27" s="20">
        <f>V27*$CS$3</f>
        <v>27.501292243447597</v>
      </c>
      <c r="DI27" s="5">
        <f t="shared" si="29"/>
        <v>5.1420114838939865E-2</v>
      </c>
      <c r="DJ27" s="20">
        <f>CO27</f>
        <v>12.075132037895598</v>
      </c>
      <c r="DK27" s="77">
        <v>2.0057552504038774</v>
      </c>
      <c r="DL27" s="77">
        <f>BO27</f>
        <v>0</v>
      </c>
      <c r="DM27" s="10">
        <f>DK27*DH27</f>
        <v>55.160861310186448</v>
      </c>
      <c r="DN27" s="19">
        <f>BR27*DM27</f>
        <v>0.33546267576322542</v>
      </c>
      <c r="DO27" s="19">
        <f>DL27*DJ27</f>
        <v>0</v>
      </c>
      <c r="DP27" s="13" t="str">
        <f>""</f>
        <v/>
      </c>
      <c r="DQ27" s="10">
        <f>CW27*(1/25)+CX27*4-CY27</f>
        <v>9.1677928613011411E-2</v>
      </c>
      <c r="DR27" s="10">
        <f>DN27*6+DM27*0.1+DJ27*1-DO27*2</f>
        <v>19.603994223493594</v>
      </c>
      <c r="DS27" s="10">
        <f>DD27*0.1+DE27*6-DF27*2</f>
        <v>1.3634955874461885</v>
      </c>
      <c r="DT27" s="33">
        <f t="shared" si="30"/>
        <v>21.059167739552795</v>
      </c>
      <c r="DZ27" t="str">
        <v>PHI</v>
      </c>
      <c r="EA27" t="str">
        <v>Philadelphia Eagles</v>
      </c>
      <c r="EB27" t="s">
        <v>350</v>
      </c>
      <c r="EC27" t="str">
        <v>Johnny Wilson</v>
      </c>
      <c r="ED27" s="10">
        <v>21.059167739552795</v>
      </c>
      <c r="EE27">
        <v>1.5378155371870745E-2</v>
      </c>
      <c r="EF27">
        <v>0.75413267813821061</v>
      </c>
      <c r="EG27">
        <v>7.3082271464462029E-2</v>
      </c>
      <c r="EH27">
        <v>9.4652614617912345</v>
      </c>
      <c r="EI27">
        <v>0.33546267576322542</v>
      </c>
      <c r="EJ27">
        <v>55.160861310186448</v>
      </c>
      <c r="EK27">
        <v>0</v>
      </c>
      <c r="EL27">
        <v>1.0762093759853592E-2</v>
      </c>
    </row>
    <row r="28" spans="1:142" x14ac:dyDescent="0.35">
      <c r="A28" t="s">
        <v>377</v>
      </c>
      <c r="B28" s="5" cm="1">
        <f t="array" ref="B28:D28">_xlfn.XLOOKUP(A28,DepthPosShare[Depth Chart Pos],DepthPosShare[Share of Atts]:DepthPosShare[Share of Targets],{0,0,0})</f>
        <v>5.4213143752889276E-5</v>
      </c>
      <c r="C28" s="5">
        <v>1.4432250986150044E-3</v>
      </c>
      <c r="D28" s="5">
        <v>1.8668259652175525E-2</v>
      </c>
      <c r="F28" s="5" cm="1">
        <f t="array" ref="F28:H28">_xlfn.XLOOKUP(CR28,Table5[Player Name],Table5[[Share of Att]:[Share of Targets]],{0,0,0})</f>
        <v>0</v>
      </c>
      <c r="G28" s="5">
        <v>0</v>
      </c>
      <c r="H28" s="5">
        <v>0</v>
      </c>
      <c r="J28" s="5">
        <v>0</v>
      </c>
      <c r="K28" s="5">
        <v>0</v>
      </c>
      <c r="L28" s="5">
        <v>0</v>
      </c>
      <c r="M28" s="5"/>
      <c r="N28" s="10">
        <f t="shared" si="3"/>
        <v>1</v>
      </c>
      <c r="O28" s="10"/>
      <c r="P28" s="5">
        <f t="shared" si="4"/>
        <v>5.4213143752889276E-5</v>
      </c>
      <c r="Q28" s="5">
        <f t="shared" si="5"/>
        <v>1.4432250986150044E-3</v>
      </c>
      <c r="R28" s="5">
        <f t="shared" si="6"/>
        <v>1.8668259652175525E-2</v>
      </c>
      <c r="S28" s="5"/>
      <c r="T28" s="5">
        <f t="shared" si="14"/>
        <v>5.6646937488730397E-5</v>
      </c>
      <c r="U28" s="5">
        <f t="shared" si="14"/>
        <v>1.0885372535809662E-3</v>
      </c>
      <c r="V28" s="5">
        <f t="shared" si="14"/>
        <v>1.5958469183923334E-2</v>
      </c>
      <c r="X28" s="5" cm="1">
        <f t="array" ref="X28:AB28">_xlfn.XLOOKUP(CR28,passingRates[Player Name],passingRates[[Comp. %]:[Yds per Att]],{0,0,0,0,0})</f>
        <v>0</v>
      </c>
      <c r="Y28" s="13">
        <v>0</v>
      </c>
      <c r="Z28" s="13">
        <v>0</v>
      </c>
      <c r="AA28" s="13">
        <v>0</v>
      </c>
      <c r="AB28" s="13">
        <v>0</v>
      </c>
      <c r="AC28" s="119">
        <f>SUMIFS(TD_rates[Passing TD per Att],TD_rates[Pos],LEFT(A28,2))</f>
        <v>0.14754098360655737</v>
      </c>
      <c r="AD28" s="55" cm="1">
        <f t="array" ref="AD28:AH28">_xlfn.XLOOKUP($A28,D_passingRates[Player Name],D_passingRates[[Comp. %]:[Yards per Att]],{0,0,0,0,0})</f>
        <v>0.375</v>
      </c>
      <c r="AE28" s="13">
        <v>26.000000000000004</v>
      </c>
      <c r="AF28" s="13">
        <v>0.5</v>
      </c>
      <c r="AG28" s="13">
        <v>0.125</v>
      </c>
      <c r="AH28" s="13">
        <v>9.75</v>
      </c>
      <c r="AI28" s="54">
        <f t="shared" si="15"/>
        <v>0</v>
      </c>
      <c r="AJ28" s="21">
        <f t="shared" si="7"/>
        <v>0</v>
      </c>
      <c r="AK28" s="21">
        <f t="shared" si="7"/>
        <v>0</v>
      </c>
      <c r="AL28" s="21">
        <f t="shared" si="7"/>
        <v>0</v>
      </c>
      <c r="AM28" s="21">
        <f t="shared" si="7"/>
        <v>0</v>
      </c>
      <c r="AN28" s="53">
        <f t="shared" si="16"/>
        <v>1</v>
      </c>
      <c r="AO28" s="53">
        <f t="shared" si="17"/>
        <v>0.375</v>
      </c>
      <c r="AP28" s="52">
        <f t="shared" si="8"/>
        <v>26.000000000000004</v>
      </c>
      <c r="AQ28" s="52">
        <f t="shared" si="9"/>
        <v>0.5</v>
      </c>
      <c r="AR28" s="52">
        <f t="shared" si="10"/>
        <v>0.125</v>
      </c>
      <c r="AS28" s="52">
        <f t="shared" si="10"/>
        <v>9.75</v>
      </c>
      <c r="AT28" s="56" cm="1">
        <f t="array" ref="AT28:AW28">_xlfn.XLOOKUP(CR28,rushingRates[player_display_name],rushingRates[[Yards per Carry]:[TD per Yard]],{0,0,0,0})</f>
        <v>0</v>
      </c>
      <c r="AU28" s="13">
        <v>0</v>
      </c>
      <c r="AV28" s="13">
        <v>0</v>
      </c>
      <c r="AW28" s="13">
        <v>0</v>
      </c>
      <c r="AX28" s="13">
        <f>SUMIFS(TD_rates[Rushing TD per Yard],TD_rates[Pos],LEFT(A28,2))</f>
        <v>7.72110435189518E-3</v>
      </c>
      <c r="AY28" s="56" cm="1">
        <f t="array" ref="AY28:BB28">_xlfn.XLOOKUP(A28,D_rushingRates[player_display_name],D_rushingRates[[Yards per Carry]:[TD per Yard]],{0,0,0,0})</f>
        <v>6.1091954022988508</v>
      </c>
      <c r="AZ28" s="13">
        <v>2.8735632183908042E-2</v>
      </c>
      <c r="BA28" s="13">
        <v>5.7471264367816091E-3</v>
      </c>
      <c r="BB28" s="13">
        <v>4.7036688617121342E-3</v>
      </c>
      <c r="BC28" s="21">
        <f t="shared" si="18"/>
        <v>0</v>
      </c>
      <c r="BD28" s="21">
        <f t="shared" si="11"/>
        <v>0</v>
      </c>
      <c r="BE28" s="21">
        <f t="shared" si="11"/>
        <v>0</v>
      </c>
      <c r="BF28" s="21">
        <f t="shared" si="11"/>
        <v>0</v>
      </c>
      <c r="BG28" s="13">
        <f t="shared" si="19"/>
        <v>1</v>
      </c>
      <c r="BH28" s="13">
        <f t="shared" si="20"/>
        <v>6.1091954022988508</v>
      </c>
      <c r="BI28" s="13">
        <f t="shared" si="12"/>
        <v>2.8735632183908042E-2</v>
      </c>
      <c r="BJ28" s="13">
        <f>IF($BG28=1,BA28,AV28*BE28+(1-BE28)*BA28)</f>
        <v>5.7471264367816091E-3</v>
      </c>
      <c r="BK28" s="13">
        <f>IF($BG28=1,BB28,AW28*BF28+(1-BF28)*BB28)</f>
        <v>4.7036688617121342E-3</v>
      </c>
      <c r="BL28" s="55" cm="1">
        <f t="array" ref="BL28:BQ28">_xlfn.XLOOKUP(CR28,Receiving[Player Name],Receiving[[Rep Conv %]:[Yards per Target]],{0,0,0,0,0,0})</f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f>SUMIFS(TD_rates[Rec TD per Yard],TD_rates[Pos],LEFT(A28,2))</f>
        <v>6.0815344031126687E-3</v>
      </c>
      <c r="BS28" s="55" cm="1">
        <f t="array" ref="BS28:BX28">_xlfn.XLOOKUP(A28,D_Receiving[Player Name],D_Receiving[[Rep Conv %]:[Yard Per Target]],{0,0,0,0,0,0})</f>
        <v>0.57619141008040786</v>
      </c>
      <c r="BT28" s="13">
        <v>11.770932607215794</v>
      </c>
      <c r="BU28" s="13">
        <v>3.8046675818788005E-2</v>
      </c>
      <c r="BV28" s="13">
        <v>7.1477195371000687E-3</v>
      </c>
      <c r="BW28" s="13">
        <v>5.6096926235433596E-3</v>
      </c>
      <c r="BX28" s="13">
        <v>1.7355343771272975</v>
      </c>
      <c r="BY28" s="21">
        <f t="shared" si="21"/>
        <v>0</v>
      </c>
      <c r="BZ28" s="21">
        <f t="shared" si="13"/>
        <v>0</v>
      </c>
      <c r="CA28" s="21">
        <f t="shared" si="13"/>
        <v>0</v>
      </c>
      <c r="CB28" s="21">
        <f t="shared" si="13"/>
        <v>0</v>
      </c>
      <c r="CC28" s="21">
        <f t="shared" si="13"/>
        <v>0</v>
      </c>
      <c r="CD28" s="21">
        <f t="shared" si="13"/>
        <v>0</v>
      </c>
      <c r="CE28" s="56">
        <f>--(SUM(_xlfn.ANCHORARRAY(BL28))=0)</f>
        <v>1</v>
      </c>
      <c r="CF28" s="56">
        <f>IF($CE28=1,BS28,BY28*BL28+(1-BY28)*BS28)</f>
        <v>0.57619141008040786</v>
      </c>
      <c r="CG28" s="13">
        <f>IF($CE28=1,BT28,BZ28*BM28+(1-BZ28)*BT28)</f>
        <v>11.770932607215794</v>
      </c>
      <c r="CH28" s="13">
        <f>IF($CE28=1,BU28,CA28*BN28+(1-CA28)*BU28)</f>
        <v>3.8046675818788005E-2</v>
      </c>
      <c r="CI28" s="13">
        <f>IF($CE28=1,BV28,CB28*BO28+(1-CB28)*BV28)</f>
        <v>7.1477195371000687E-3</v>
      </c>
      <c r="CJ28" s="13">
        <f>IF($CE28=1,BW28,CC28*BP28+(1-CC28)*BW28)</f>
        <v>5.6096926235433596E-3</v>
      </c>
      <c r="CK28" s="13">
        <f>IF($CE28=1,BX28,CD28*BQ28+(1-CD28)*BX28)</f>
        <v>1.7355343771272975</v>
      </c>
      <c r="CL28" s="56">
        <f>V28*$CS$3</f>
        <v>8.5351525596510438</v>
      </c>
      <c r="CM28" s="10">
        <f t="shared" si="22"/>
        <v>4.9178815885967371</v>
      </c>
      <c r="CN28" s="5">
        <f t="shared" si="23"/>
        <v>1.3474176182783633E-2</v>
      </c>
      <c r="CO28" s="19">
        <f t="shared" si="24"/>
        <v>4.6760967705246399</v>
      </c>
      <c r="CP28" s="65"/>
      <c r="CR28" t="str">
        <v>All Other</v>
      </c>
      <c r="CS28" s="10">
        <f>T28*$CS$3</f>
        <v>3.0296781472649092E-2</v>
      </c>
      <c r="CT28" s="18">
        <f>AO28</f>
        <v>0.375</v>
      </c>
      <c r="CU28" s="20">
        <f t="shared" si="31"/>
        <v>1.1361293052243409E-2</v>
      </c>
      <c r="CV28" s="21">
        <f t="shared" si="26"/>
        <v>9.75</v>
      </c>
      <c r="CW28" s="10">
        <f t="shared" si="27"/>
        <v>0.29539361935832864</v>
      </c>
      <c r="CX28" s="10">
        <f>CS28*AC28</f>
        <v>4.4700169385875708E-3</v>
      </c>
      <c r="CY28" s="19">
        <f>AA28*CS28</f>
        <v>0</v>
      </c>
      <c r="CZ28" s="13" t="str">
        <f>""</f>
        <v/>
      </c>
      <c r="DA28" s="10">
        <f>$CS$4*U28</f>
        <v>0.57729612769619265</v>
      </c>
      <c r="DB28" s="5">
        <f t="shared" si="28"/>
        <v>1.0885372535809662E-3</v>
      </c>
      <c r="DC28" s="77">
        <f>BH28</f>
        <v>6.1091954022988508</v>
      </c>
      <c r="DD28" s="10">
        <f>DC28*DA28</f>
        <v>3.5268148490865103</v>
      </c>
      <c r="DE28" s="22">
        <f>AX28*DD28</f>
        <v>2.7230905479610396E-2</v>
      </c>
      <c r="DF28" s="19">
        <f>DA28*BJ28</f>
        <v>3.3177938373344404E-3</v>
      </c>
      <c r="DG28" s="13" t="str">
        <f>""</f>
        <v/>
      </c>
      <c r="DH28" s="20">
        <f>V28*$CS$3</f>
        <v>8.5351525596510438</v>
      </c>
      <c r="DI28" s="5">
        <f t="shared" si="29"/>
        <v>1.5958469183923331E-2</v>
      </c>
      <c r="DJ28" s="20">
        <f>CO28</f>
        <v>4.6760967705246399</v>
      </c>
      <c r="DK28" s="77">
        <v>1.7355343771272975</v>
      </c>
      <c r="DL28" s="77">
        <f>BO28</f>
        <v>0</v>
      </c>
      <c r="DM28" s="10">
        <f>DK28*DH28</f>
        <v>14.813050681300433</v>
      </c>
      <c r="DN28" s="19">
        <f>BR28*DM28</f>
        <v>9.0086077333380143E-2</v>
      </c>
      <c r="DO28" s="19">
        <f>DL28*DJ28</f>
        <v>0</v>
      </c>
      <c r="DP28" s="13" t="str">
        <f>""</f>
        <v/>
      </c>
      <c r="DQ28" s="10">
        <f>CW28*(1/25)+CX28*4-CY28</f>
        <v>2.9695812528683429E-2</v>
      </c>
      <c r="DR28" s="10">
        <f>DN28*6+DM28*0.1+DJ28*1-DO28*2</f>
        <v>6.6979183026549638</v>
      </c>
      <c r="DS28" s="10">
        <f>DD28*0.1+DE28*6-DF28*2</f>
        <v>0.50943133011164454</v>
      </c>
      <c r="DT28" s="33">
        <f t="shared" si="30"/>
        <v>7.2370454452952924</v>
      </c>
      <c r="DZ28" t="str">
        <v>PHI</v>
      </c>
      <c r="EA28" t="str">
        <v>Philadelphia Eagles</v>
      </c>
      <c r="EB28" t="s">
        <v>350</v>
      </c>
      <c r="EC28" t="str">
        <v>All Other</v>
      </c>
      <c r="ED28" s="10">
        <v>7.2370454452952924</v>
      </c>
      <c r="EE28">
        <v>4.4700169385875708E-3</v>
      </c>
      <c r="EF28">
        <v>0.29539361935832864</v>
      </c>
      <c r="EG28">
        <v>2.7230905479610396E-2</v>
      </c>
      <c r="EH28">
        <v>3.5268148490865103</v>
      </c>
      <c r="EI28">
        <v>9.0086077333380143E-2</v>
      </c>
      <c r="EJ28">
        <v>14.813050681300433</v>
      </c>
      <c r="EK28">
        <v>0</v>
      </c>
      <c r="EL28">
        <v>3.3177938373344404E-3</v>
      </c>
    </row>
    <row r="29" spans="1:142" x14ac:dyDescent="0.35">
      <c r="A29" t="str">
        <f>""</f>
        <v/>
      </c>
      <c r="B29" s="5" cm="1">
        <f t="array" ref="B29:D29">_xlfn.XLOOKUP(A29,DepthPosShare[Depth Chart Pos],DepthPosShare[Share of Atts]:DepthPosShare[Share of Targets],{0,0,0})</f>
        <v>0</v>
      </c>
      <c r="C29" s="5">
        <v>0</v>
      </c>
      <c r="D29" s="5">
        <v>0</v>
      </c>
      <c r="F29" s="5" cm="1">
        <f t="array" ref="F29:H29">_xlfn.XLOOKUP(CR29,Table5[Player Name],Table5[[Share of Att]:[Share of Targets]],{0,0,0})</f>
        <v>0</v>
      </c>
      <c r="G29" s="5">
        <v>0</v>
      </c>
      <c r="H29" s="5">
        <v>0</v>
      </c>
      <c r="J29" s="5">
        <v>0</v>
      </c>
      <c r="K29" s="5">
        <v>0</v>
      </c>
      <c r="L29" s="5">
        <v>0</v>
      </c>
      <c r="M29" s="5"/>
      <c r="N29" s="10">
        <f t="shared" si="3"/>
        <v>1</v>
      </c>
      <c r="O29" s="10"/>
      <c r="P29" s="5">
        <f t="shared" si="4"/>
        <v>0</v>
      </c>
      <c r="Q29" s="5">
        <f t="shared" si="5"/>
        <v>0</v>
      </c>
      <c r="R29" s="5">
        <f t="shared" si="6"/>
        <v>0</v>
      </c>
      <c r="S29" s="5"/>
      <c r="T29" s="5">
        <f t="shared" si="14"/>
        <v>0</v>
      </c>
      <c r="U29" s="5">
        <f t="shared" si="14"/>
        <v>0</v>
      </c>
      <c r="V29" s="5">
        <f t="shared" si="14"/>
        <v>0</v>
      </c>
      <c r="X29" s="5" cm="1">
        <f t="array" ref="X29:AB29">_xlfn.XLOOKUP(CR29,passingRates[Player Name],passingRates[[Comp. %]:[Yds per Att]],{0,0,0,0,0})</f>
        <v>0</v>
      </c>
      <c r="Y29" s="13">
        <v>0</v>
      </c>
      <c r="Z29" s="13">
        <v>0</v>
      </c>
      <c r="AA29" s="13">
        <v>0</v>
      </c>
      <c r="AB29" s="13">
        <v>0</v>
      </c>
      <c r="AC29" s="119">
        <f>SUMIFS(TD_rates[Passing TD per Att],TD_rates[Pos],LEFT(A29,2))</f>
        <v>0</v>
      </c>
      <c r="AD29" s="55" cm="1">
        <f t="array" ref="AD29:AH29">_xlfn.XLOOKUP($A29,D_passingRates[Player Name],D_passingRates[[Comp. %]:[Yards per Att]],{0,0,0,0,0})</f>
        <v>0</v>
      </c>
      <c r="AE29" s="13">
        <v>0</v>
      </c>
      <c r="AF29" s="13">
        <v>0</v>
      </c>
      <c r="AG29" s="13">
        <v>0</v>
      </c>
      <c r="AH29" s="13">
        <v>0</v>
      </c>
      <c r="AI29" s="54">
        <f t="shared" si="15"/>
        <v>0</v>
      </c>
      <c r="AJ29" s="21">
        <f t="shared" si="7"/>
        <v>0</v>
      </c>
      <c r="AK29" s="21">
        <f t="shared" si="7"/>
        <v>0</v>
      </c>
      <c r="AL29" s="21">
        <f t="shared" si="7"/>
        <v>0</v>
      </c>
      <c r="AM29" s="21">
        <f t="shared" si="7"/>
        <v>0</v>
      </c>
      <c r="AN29" s="53">
        <f t="shared" si="16"/>
        <v>1</v>
      </c>
      <c r="AO29" s="53">
        <f t="shared" si="17"/>
        <v>0</v>
      </c>
      <c r="AP29" s="52">
        <f t="shared" si="8"/>
        <v>0</v>
      </c>
      <c r="AQ29" s="52">
        <f t="shared" si="9"/>
        <v>0</v>
      </c>
      <c r="AR29" s="52">
        <f t="shared" si="10"/>
        <v>0</v>
      </c>
      <c r="AS29" s="52">
        <f t="shared" si="10"/>
        <v>0</v>
      </c>
      <c r="AT29" s="56" cm="1">
        <f t="array" ref="AT29:AW29">_xlfn.XLOOKUP(CR29,rushingRates[player_display_name],rushingRates[[Yards per Carry]:[TD per Yard]],{0,0,0,0})</f>
        <v>0</v>
      </c>
      <c r="AU29" s="13">
        <v>0</v>
      </c>
      <c r="AV29" s="13">
        <v>0</v>
      </c>
      <c r="AW29" s="13">
        <v>0</v>
      </c>
      <c r="AX29" s="13">
        <f>SUMIFS(TD_rates[Rushing TD per Yard],TD_rates[Pos],LEFT(A29,2))</f>
        <v>0</v>
      </c>
      <c r="AY29" s="56" cm="1">
        <f t="array" ref="AY29:BB29">_xlfn.XLOOKUP(A29,D_rushingRates[player_display_name],D_rushingRates[[Yards per Carry]:[TD per Yard]],{0,0,0,0})</f>
        <v>0</v>
      </c>
      <c r="AZ29" s="13">
        <v>0</v>
      </c>
      <c r="BA29" s="13">
        <v>0</v>
      </c>
      <c r="BB29" s="13">
        <v>0</v>
      </c>
      <c r="BC29" s="21">
        <f t="shared" si="18"/>
        <v>0</v>
      </c>
      <c r="BD29" s="21">
        <f t="shared" si="11"/>
        <v>0</v>
      </c>
      <c r="BE29" s="21">
        <f t="shared" si="11"/>
        <v>0</v>
      </c>
      <c r="BF29" s="21">
        <f t="shared" si="11"/>
        <v>0</v>
      </c>
      <c r="BG29" s="13">
        <f t="shared" si="19"/>
        <v>1</v>
      </c>
      <c r="BH29" s="13">
        <f t="shared" si="20"/>
        <v>0</v>
      </c>
      <c r="BI29" s="13">
        <f t="shared" si="12"/>
        <v>0</v>
      </c>
      <c r="BJ29" s="13">
        <f>IF($BG29=1,BA29,AV29*BE29+(1-BE29)*BA29)</f>
        <v>0</v>
      </c>
      <c r="BK29" s="13">
        <f>IF($BG29=1,BB29,AW29*BF29+(1-BF29)*BB29)</f>
        <v>0</v>
      </c>
      <c r="BL29" s="55" cm="1">
        <f t="array" ref="BL29:BQ29">_xlfn.XLOOKUP(CR29,Receiving[Player Name],Receiving[[Rep Conv %]:[Yards per Target]],{0,0,0,0,0,0})</f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f>SUMIFS(TD_rates[Rec TD per Yard],TD_rates[Pos],LEFT(A29,2))</f>
        <v>0</v>
      </c>
      <c r="BS29" s="55" cm="1">
        <f t="array" ref="BS29:BX29">_xlfn.XLOOKUP(A29,D_Receiving[Player Name],D_Receiving[[Rep Conv %]:[Yard Per Target]],{0,0,0,0,0,0})</f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21">
        <f t="shared" si="21"/>
        <v>0</v>
      </c>
      <c r="BZ29" s="21">
        <f t="shared" si="13"/>
        <v>0</v>
      </c>
      <c r="CA29" s="21">
        <f t="shared" si="13"/>
        <v>0</v>
      </c>
      <c r="CB29" s="21">
        <f t="shared" si="13"/>
        <v>0</v>
      </c>
      <c r="CC29" s="21">
        <f t="shared" si="13"/>
        <v>0</v>
      </c>
      <c r="CD29" s="21">
        <f t="shared" si="13"/>
        <v>0</v>
      </c>
      <c r="CE29" s="56">
        <f>--(SUM(_xlfn.ANCHORARRAY(BL29))=0)</f>
        <v>1</v>
      </c>
      <c r="CF29" s="56">
        <f>IF($CE29=1,BS29,BY29*BL29+(1-BY29)*BS29)</f>
        <v>0</v>
      </c>
      <c r="CG29" s="13">
        <f>IF($CE29=1,BT29,BZ29*BM29+(1-BZ29)*BT29)</f>
        <v>0</v>
      </c>
      <c r="CH29" s="13">
        <f>IF($CE29=1,BU29,CA29*BN29+(1-CA29)*BU29)</f>
        <v>0</v>
      </c>
      <c r="CI29" s="13">
        <f>IF($CE29=1,BV29,CB29*BO29+(1-CB29)*BV29)</f>
        <v>0</v>
      </c>
      <c r="CJ29" s="13">
        <f>IF($CE29=1,BW29,CC29*BP29+(1-CC29)*BW29)</f>
        <v>0</v>
      </c>
      <c r="CK29" s="13">
        <f>IF($CE29=1,BX29,CD29*BQ29+(1-CD29)*BX29)</f>
        <v>0</v>
      </c>
      <c r="CL29" s="56">
        <f>V29*$CS$3</f>
        <v>0</v>
      </c>
      <c r="CM29" s="10">
        <f t="shared" si="22"/>
        <v>0</v>
      </c>
      <c r="CN29" s="5">
        <f t="shared" si="23"/>
        <v>0</v>
      </c>
      <c r="CO29" s="19">
        <f t="shared" si="24"/>
        <v>0</v>
      </c>
      <c r="CP29" s="65"/>
      <c r="CS29" s="10">
        <f>T29*$CS$3</f>
        <v>0</v>
      </c>
      <c r="CT29" s="18">
        <f>AO29</f>
        <v>0</v>
      </c>
      <c r="CU29" s="20">
        <f t="shared" si="31"/>
        <v>0</v>
      </c>
      <c r="CV29" s="21">
        <f t="shared" si="26"/>
        <v>0</v>
      </c>
      <c r="CW29" s="10">
        <f t="shared" si="27"/>
        <v>0</v>
      </c>
      <c r="CX29" s="10">
        <f>CS29*AC29</f>
        <v>0</v>
      </c>
      <c r="CY29" s="19">
        <f>AA29*CS29</f>
        <v>0</v>
      </c>
      <c r="CZ29" s="13" t="str">
        <f>""</f>
        <v/>
      </c>
      <c r="DA29" s="10">
        <f>$CS$4*U29</f>
        <v>0</v>
      </c>
      <c r="DB29" s="5">
        <f t="shared" si="28"/>
        <v>0</v>
      </c>
      <c r="DC29" s="77">
        <f>BH29</f>
        <v>0</v>
      </c>
      <c r="DD29" s="10">
        <f>DC29*DA29</f>
        <v>0</v>
      </c>
      <c r="DE29" s="22">
        <f>AX29*DD29</f>
        <v>0</v>
      </c>
      <c r="DF29" s="19">
        <f>DA29*BJ29</f>
        <v>0</v>
      </c>
      <c r="DG29" s="13" t="str">
        <f>""</f>
        <v/>
      </c>
      <c r="DH29" s="20">
        <f>V29*$CS$3</f>
        <v>0</v>
      </c>
      <c r="DI29" s="5">
        <f t="shared" si="29"/>
        <v>0</v>
      </c>
      <c r="DJ29" s="20">
        <f>CO29</f>
        <v>0</v>
      </c>
      <c r="DK29" s="77">
        <v>0</v>
      </c>
      <c r="DL29" s="77">
        <f>BO29</f>
        <v>0</v>
      </c>
      <c r="DM29" s="10">
        <f>DK29*DH29</f>
        <v>0</v>
      </c>
      <c r="DN29" s="19">
        <f>BR29*DM29</f>
        <v>0</v>
      </c>
      <c r="DO29" s="19">
        <f>DL29*DJ29</f>
        <v>0</v>
      </c>
      <c r="DP29" s="13" t="str">
        <f>""</f>
        <v/>
      </c>
      <c r="DQ29" s="10">
        <f>CW29*(1/25)+CX29*4-CY29</f>
        <v>0</v>
      </c>
      <c r="DR29" s="10">
        <f>DN29*6+DM29*0.1+DJ29*1-DO29*2</f>
        <v>0</v>
      </c>
      <c r="DS29" s="10">
        <f>DD29*0.1+DE29*6-DF29*2</f>
        <v>0</v>
      </c>
      <c r="DT29" s="33">
        <f t="shared" si="30"/>
        <v>0</v>
      </c>
      <c r="DZ29" t="str">
        <v>PHI</v>
      </c>
      <c r="EA29" t="str">
        <v>Philadelphia Eagles</v>
      </c>
      <c r="EB29" t="s">
        <v>350</v>
      </c>
      <c r="EC29">
        <v>0</v>
      </c>
      <c r="ED29" s="10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</row>
    <row r="30" spans="1:142" x14ac:dyDescent="0.35">
      <c r="A30" t="str">
        <f>""</f>
        <v/>
      </c>
      <c r="B30" s="5" cm="1">
        <f t="array" ref="B30:D30">_xlfn.XLOOKUP(A30,DepthPosShare[Depth Chart Pos],DepthPosShare[Share of Atts]:DepthPosShare[Share of Targets],{0,0,0})</f>
        <v>0</v>
      </c>
      <c r="C30" s="5">
        <v>0</v>
      </c>
      <c r="D30" s="5">
        <v>0</v>
      </c>
      <c r="F30" s="5" cm="1">
        <f t="array" ref="F30:H30">_xlfn.XLOOKUP(CR30,Table5[Player Name],Table5[[Share of Att]:[Share of Targets]],{0,0,0})</f>
        <v>0</v>
      </c>
      <c r="G30" s="5">
        <v>0</v>
      </c>
      <c r="H30" s="5">
        <v>0</v>
      </c>
      <c r="J30" s="5">
        <v>0</v>
      </c>
      <c r="K30" s="5">
        <v>0</v>
      </c>
      <c r="L30" s="5">
        <v>0</v>
      </c>
      <c r="M30" s="5"/>
      <c r="N30" s="10">
        <f t="shared" si="3"/>
        <v>1</v>
      </c>
      <c r="O30" s="10"/>
      <c r="P30" s="5">
        <f t="shared" si="4"/>
        <v>0</v>
      </c>
      <c r="Q30" s="5">
        <f t="shared" si="5"/>
        <v>0</v>
      </c>
      <c r="R30" s="5">
        <f t="shared" si="6"/>
        <v>0</v>
      </c>
      <c r="S30" s="5"/>
      <c r="T30" s="5">
        <f t="shared" si="14"/>
        <v>0</v>
      </c>
      <c r="U30" s="5">
        <f t="shared" si="14"/>
        <v>0</v>
      </c>
      <c r="V30" s="5">
        <f t="shared" si="14"/>
        <v>0</v>
      </c>
      <c r="X30" s="5" cm="1">
        <f t="array" ref="X30:AB30">_xlfn.XLOOKUP(CR30,passingRates[Player Name],passingRates[[Comp. %]:[Yds per Att]],{0,0,0,0,0})</f>
        <v>0</v>
      </c>
      <c r="Y30" s="13">
        <v>0</v>
      </c>
      <c r="Z30" s="13">
        <v>0</v>
      </c>
      <c r="AA30" s="13">
        <v>0</v>
      </c>
      <c r="AB30" s="13">
        <v>0</v>
      </c>
      <c r="AC30" s="119">
        <f>SUMIFS(TD_rates[Passing TD per Att],TD_rates[Pos],LEFT(A30,2))</f>
        <v>0</v>
      </c>
      <c r="AD30" s="55" cm="1">
        <f t="array" ref="AD30:AH30">_xlfn.XLOOKUP($A30,D_passingRates[Player Name],D_passingRates[[Comp. %]:[Yards per Att]],{0,0,0,0,0})</f>
        <v>0</v>
      </c>
      <c r="AE30" s="13">
        <v>0</v>
      </c>
      <c r="AF30" s="13">
        <v>0</v>
      </c>
      <c r="AG30" s="13">
        <v>0</v>
      </c>
      <c r="AH30" s="13">
        <v>0</v>
      </c>
      <c r="AI30" s="54">
        <f t="shared" si="15"/>
        <v>0</v>
      </c>
      <c r="AJ30" s="21">
        <f t="shared" si="7"/>
        <v>0</v>
      </c>
      <c r="AK30" s="21">
        <f t="shared" si="7"/>
        <v>0</v>
      </c>
      <c r="AL30" s="21">
        <f t="shared" si="7"/>
        <v>0</v>
      </c>
      <c r="AM30" s="21">
        <f t="shared" si="7"/>
        <v>0</v>
      </c>
      <c r="AN30" s="53">
        <f t="shared" si="16"/>
        <v>1</v>
      </c>
      <c r="AO30" s="53">
        <f t="shared" si="17"/>
        <v>0</v>
      </c>
      <c r="AP30" s="52">
        <f t="shared" si="8"/>
        <v>0</v>
      </c>
      <c r="AQ30" s="52">
        <f t="shared" si="9"/>
        <v>0</v>
      </c>
      <c r="AR30" s="52">
        <f t="shared" si="10"/>
        <v>0</v>
      </c>
      <c r="AS30" s="52">
        <f t="shared" si="10"/>
        <v>0</v>
      </c>
      <c r="AT30" s="56" cm="1">
        <f t="array" ref="AT30:AW30">_xlfn.XLOOKUP(CR30,rushingRates[player_display_name],rushingRates[[Yards per Carry]:[TD per Yard]],{0,0,0,0})</f>
        <v>0</v>
      </c>
      <c r="AU30" s="13">
        <v>0</v>
      </c>
      <c r="AV30" s="13">
        <v>0</v>
      </c>
      <c r="AW30" s="13">
        <v>0</v>
      </c>
      <c r="AX30" s="13">
        <f>SUMIFS(TD_rates[Rushing TD per Yard],TD_rates[Pos],LEFT(A30,2))</f>
        <v>0</v>
      </c>
      <c r="AY30" s="56" cm="1">
        <f t="array" ref="AY30:BB30">_xlfn.XLOOKUP(A30,D_rushingRates[player_display_name],D_rushingRates[[Yards per Carry]:[TD per Yard]],{0,0,0,0})</f>
        <v>0</v>
      </c>
      <c r="AZ30" s="13">
        <v>0</v>
      </c>
      <c r="BA30" s="13">
        <v>0</v>
      </c>
      <c r="BB30" s="13">
        <v>0</v>
      </c>
      <c r="BC30" s="21">
        <f t="shared" si="18"/>
        <v>0</v>
      </c>
      <c r="BD30" s="21">
        <f t="shared" si="11"/>
        <v>0</v>
      </c>
      <c r="BE30" s="21">
        <f t="shared" si="11"/>
        <v>0</v>
      </c>
      <c r="BF30" s="21">
        <f t="shared" si="11"/>
        <v>0</v>
      </c>
      <c r="BG30" s="13">
        <f t="shared" si="19"/>
        <v>1</v>
      </c>
      <c r="BH30" s="13">
        <f t="shared" si="20"/>
        <v>0</v>
      </c>
      <c r="BI30" s="13">
        <f t="shared" si="12"/>
        <v>0</v>
      </c>
      <c r="BJ30" s="13">
        <f>IF($BG30=1,BA30,AV30*BE30+(1-BE30)*BA30)</f>
        <v>0</v>
      </c>
      <c r="BK30" s="13">
        <f>IF($BG30=1,BB30,AW30*BF30+(1-BF30)*BB30)</f>
        <v>0</v>
      </c>
      <c r="BL30" s="55" cm="1">
        <f t="array" ref="BL30:BQ30">_xlfn.XLOOKUP(CR30,Receiving[Player Name],Receiving[[Rep Conv %]:[Yards per Target]],{0,0,0,0,0,0})</f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f>SUMIFS(TD_rates[Rec TD per Yard],TD_rates[Pos],LEFT(A30,2))</f>
        <v>0</v>
      </c>
      <c r="BS30" s="55" cm="1">
        <f t="array" ref="BS30:BX30">_xlfn.XLOOKUP(A30,D_Receiving[Player Name],D_Receiving[[Rep Conv %]:[Yard Per Target]],{0,0,0,0,0,0})</f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21">
        <f t="shared" si="21"/>
        <v>0</v>
      </c>
      <c r="BZ30" s="21">
        <f t="shared" si="13"/>
        <v>0</v>
      </c>
      <c r="CA30" s="21">
        <f t="shared" si="13"/>
        <v>0</v>
      </c>
      <c r="CB30" s="21">
        <f t="shared" si="13"/>
        <v>0</v>
      </c>
      <c r="CC30" s="21">
        <f t="shared" si="13"/>
        <v>0</v>
      </c>
      <c r="CD30" s="21">
        <f t="shared" si="13"/>
        <v>0</v>
      </c>
      <c r="CE30" s="56">
        <f>--(SUM(_xlfn.ANCHORARRAY(BL30))=0)</f>
        <v>1</v>
      </c>
      <c r="CF30" s="56">
        <f>IF($CE30=1,BS30,BY30*BL30+(1-BY30)*BS30)</f>
        <v>0</v>
      </c>
      <c r="CG30" s="13">
        <f>IF($CE30=1,BT30,BZ30*BM30+(1-BZ30)*BT30)</f>
        <v>0</v>
      </c>
      <c r="CH30" s="13">
        <f>IF($CE30=1,BU30,CA30*BN30+(1-CA30)*BU30)</f>
        <v>0</v>
      </c>
      <c r="CI30" s="13">
        <f>IF($CE30=1,BV30,CB30*BO30+(1-CB30)*BV30)</f>
        <v>0</v>
      </c>
      <c r="CJ30" s="13">
        <f>IF($CE30=1,BW30,CC30*BP30+(1-CC30)*BW30)</f>
        <v>0</v>
      </c>
      <c r="CK30" s="13">
        <f>IF($CE30=1,BX30,CD30*BQ30+(1-CD30)*BX30)</f>
        <v>0</v>
      </c>
      <c r="CL30" s="56">
        <f>V30*$CS$3</f>
        <v>0</v>
      </c>
      <c r="CM30" s="10">
        <f t="shared" si="22"/>
        <v>0</v>
      </c>
      <c r="CN30" s="5">
        <f t="shared" si="23"/>
        <v>0</v>
      </c>
      <c r="CO30" s="19">
        <f t="shared" si="24"/>
        <v>0</v>
      </c>
      <c r="CP30" s="65"/>
      <c r="CQ30" t="s">
        <v>352</v>
      </c>
      <c r="CS30" s="10">
        <f>T30*$CS$3</f>
        <v>0</v>
      </c>
      <c r="CT30" s="18">
        <f>AO30</f>
        <v>0</v>
      </c>
      <c r="CU30" s="20">
        <f t="shared" si="31"/>
        <v>0</v>
      </c>
      <c r="CV30" s="21">
        <f t="shared" si="26"/>
        <v>0</v>
      </c>
      <c r="CW30" s="10">
        <f t="shared" si="27"/>
        <v>0</v>
      </c>
      <c r="CX30" s="10">
        <f>CS30*AC30</f>
        <v>0</v>
      </c>
      <c r="CY30" s="19">
        <f>AA30*CS30</f>
        <v>0</v>
      </c>
      <c r="CZ30" s="13" t="str">
        <f>""</f>
        <v/>
      </c>
      <c r="DA30" s="10">
        <f>$CS$4*U30</f>
        <v>0</v>
      </c>
      <c r="DB30" s="5">
        <f t="shared" si="28"/>
        <v>0</v>
      </c>
      <c r="DC30" s="77">
        <f>BH30</f>
        <v>0</v>
      </c>
      <c r="DD30" s="10">
        <f>DC30*DA30</f>
        <v>0</v>
      </c>
      <c r="DE30" s="22">
        <f>AX30*DD30</f>
        <v>0</v>
      </c>
      <c r="DF30" s="19">
        <f>DA30*BJ30</f>
        <v>0</v>
      </c>
      <c r="DG30" s="13" t="str">
        <f>""</f>
        <v/>
      </c>
      <c r="DH30" s="20">
        <f>V30*$CS$3</f>
        <v>0</v>
      </c>
      <c r="DI30" s="5">
        <f t="shared" si="29"/>
        <v>0</v>
      </c>
      <c r="DJ30" s="20">
        <f>CO30</f>
        <v>0</v>
      </c>
      <c r="DK30" s="77">
        <v>0</v>
      </c>
      <c r="DL30" s="77">
        <f>BO30</f>
        <v>0</v>
      </c>
      <c r="DM30" s="10">
        <f>DK30*DH30</f>
        <v>0</v>
      </c>
      <c r="DN30" s="19">
        <f>BR30*DM30</f>
        <v>0</v>
      </c>
      <c r="DO30" s="19">
        <f>DL30*DJ30</f>
        <v>0</v>
      </c>
      <c r="DP30" s="13" t="str">
        <f>""</f>
        <v/>
      </c>
      <c r="DQ30" s="10">
        <f>CW30*(1/25)+CX30*4-CY30</f>
        <v>0</v>
      </c>
      <c r="DR30" s="10">
        <f>DN30*6+DM30*0.1+DJ30*1-DO30*2</f>
        <v>0</v>
      </c>
      <c r="DS30" s="10">
        <f>DD30*0.1+DE30*6-DF30*2</f>
        <v>0</v>
      </c>
      <c r="DT30" s="33">
        <f t="shared" si="30"/>
        <v>0</v>
      </c>
      <c r="DZ30" t="str">
        <v>PHI</v>
      </c>
      <c r="EA30" t="str">
        <v>Philadelphia Eagles</v>
      </c>
      <c r="EB30" t="s">
        <v>350</v>
      </c>
      <c r="EC30">
        <v>0</v>
      </c>
      <c r="ED30" s="1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</row>
    <row r="31" spans="1:142" x14ac:dyDescent="0.35">
      <c r="A31" t="s">
        <v>368</v>
      </c>
      <c r="B31" s="5" cm="1">
        <f t="array" ref="B31:D31">_xlfn.XLOOKUP(A31,DepthPosShare[Depth Chart Pos],DepthPosShare[Share of Atts]:DepthPosShare[Share of Targets],{0,0,0})</f>
        <v>4.9735718934012262E-5</v>
      </c>
      <c r="C31" s="5">
        <v>2.7577574419386389E-3</v>
      </c>
      <c r="D31" s="5">
        <v>0.14137060421754166</v>
      </c>
      <c r="F31" s="5" cm="1">
        <f t="array" ref="F31:H31">_xlfn.XLOOKUP(CR31,Table5[Player Name],Table5[[Share of Att]:[Share of Targets]],{0,0,0})</f>
        <v>0</v>
      </c>
      <c r="G31" s="5">
        <v>4.2918454935622315E-4</v>
      </c>
      <c r="H31" s="5">
        <v>0.15530629538403679</v>
      </c>
      <c r="J31" s="5">
        <v>0.5</v>
      </c>
      <c r="K31" s="5">
        <v>0.5</v>
      </c>
      <c r="L31" s="5">
        <v>0.5</v>
      </c>
      <c r="M31" s="5"/>
      <c r="N31" s="10">
        <f t="shared" si="3"/>
        <v>0</v>
      </c>
      <c r="O31" s="10"/>
      <c r="P31" s="5">
        <f t="shared" si="4"/>
        <v>2.4867859467006131E-5</v>
      </c>
      <c r="Q31" s="5">
        <f t="shared" si="5"/>
        <v>1.5934709956474311E-3</v>
      </c>
      <c r="R31" s="5">
        <f t="shared" si="6"/>
        <v>0.14833844980078922</v>
      </c>
      <c r="S31" s="5"/>
      <c r="T31" s="5">
        <f t="shared" si="14"/>
        <v>2.5984253691817181E-5</v>
      </c>
      <c r="U31" s="5">
        <f t="shared" si="14"/>
        <v>1.2018586310115805E-3</v>
      </c>
      <c r="V31" s="5">
        <f t="shared" si="14"/>
        <v>0.12680638817132495</v>
      </c>
      <c r="X31" s="5" cm="1">
        <f t="array" ref="X31:AB31">_xlfn.XLOOKUP(CR31,passingRates[Player Name],passingRates[[Comp. %]:[Yds per Att]],{0,0,0,0,0})</f>
        <v>0</v>
      </c>
      <c r="Y31" s="13">
        <v>0</v>
      </c>
      <c r="Z31" s="13">
        <v>0</v>
      </c>
      <c r="AA31" s="13">
        <v>0</v>
      </c>
      <c r="AB31" s="13">
        <v>0</v>
      </c>
      <c r="AC31" s="119">
        <f>SUMIFS(TD_rates[Passing TD per Att],TD_rates[Pos],LEFT(A31,2))</f>
        <v>4.5454545454545456E-2</v>
      </c>
      <c r="AD31" s="55" cm="1">
        <f t="array" ref="AD31:AH31">_xlfn.XLOOKUP($A31,D_passingRates[Player Name],D_passingRates[[Comp. %]:[Yards per Att]],{0,0,0,0,0})</f>
        <v>0.52631578947368418</v>
      </c>
      <c r="AE31" s="13">
        <v>13.6</v>
      </c>
      <c r="AF31" s="13">
        <v>0.1</v>
      </c>
      <c r="AG31" s="13">
        <v>5.2631578947368425E-2</v>
      </c>
      <c r="AH31" s="13">
        <v>7.1578947368421053</v>
      </c>
      <c r="AI31" s="54">
        <f t="shared" si="15"/>
        <v>0.5</v>
      </c>
      <c r="AJ31" s="21">
        <f t="shared" si="7"/>
        <v>0.5</v>
      </c>
      <c r="AK31" s="21">
        <f t="shared" si="7"/>
        <v>0.5</v>
      </c>
      <c r="AL31" s="21">
        <f t="shared" si="7"/>
        <v>0.5</v>
      </c>
      <c r="AM31" s="21">
        <f t="shared" si="7"/>
        <v>0.5</v>
      </c>
      <c r="AN31" s="53">
        <f t="shared" si="16"/>
        <v>1</v>
      </c>
      <c r="AO31" s="53">
        <f t="shared" si="17"/>
        <v>0.52631578947368418</v>
      </c>
      <c r="AP31" s="52">
        <f t="shared" si="8"/>
        <v>13.6</v>
      </c>
      <c r="AQ31" s="52">
        <f t="shared" si="9"/>
        <v>0.1</v>
      </c>
      <c r="AR31" s="52">
        <f t="shared" si="10"/>
        <v>5.2631578947368425E-2</v>
      </c>
      <c r="AS31" s="52">
        <f t="shared" si="10"/>
        <v>7.1578947368421053</v>
      </c>
      <c r="AT31" s="56" cm="1">
        <f t="array" ref="AT31:AW31">_xlfn.XLOOKUP(CR31,rushingRates[player_display_name],rushingRates[[Yards per Carry]:[TD per Yard]],{0,0,0,0})</f>
        <v>4.666666666666667</v>
      </c>
      <c r="AU31" s="13">
        <v>0</v>
      </c>
      <c r="AV31" s="13">
        <v>0</v>
      </c>
      <c r="AW31" s="13">
        <v>0</v>
      </c>
      <c r="AX31" s="13">
        <f>SUMIFS(TD_rates[Rushing TD per Yard],TD_rates[Pos],LEFT(A31,2))</f>
        <v>2.1800947867298578E-2</v>
      </c>
      <c r="AY31" s="56" cm="1">
        <f t="array" ref="AY31:BB31">_xlfn.XLOOKUP(A31,D_rushingRates[player_display_name],D_rushingRates[[Yards per Carry]:[TD per Yard]],{0,0,0,0})</f>
        <v>4.3609756097560979</v>
      </c>
      <c r="AZ31" s="13">
        <v>9.2682926829268292E-2</v>
      </c>
      <c r="BA31" s="13">
        <v>9.7560975609756097E-3</v>
      </c>
      <c r="BB31" s="13">
        <v>2.1252796420581654E-2</v>
      </c>
      <c r="BC31" s="21">
        <f t="shared" si="18"/>
        <v>0.5</v>
      </c>
      <c r="BD31" s="21">
        <f t="shared" si="11"/>
        <v>0.5</v>
      </c>
      <c r="BE31" s="21">
        <f t="shared" si="11"/>
        <v>0.5</v>
      </c>
      <c r="BF31" s="21">
        <f t="shared" si="11"/>
        <v>0.5</v>
      </c>
      <c r="BG31" s="13">
        <f t="shared" si="19"/>
        <v>0</v>
      </c>
      <c r="BH31" s="13">
        <f t="shared" si="20"/>
        <v>4.513821138211382</v>
      </c>
      <c r="BI31" s="13">
        <f t="shared" si="12"/>
        <v>4.6341463414634146E-2</v>
      </c>
      <c r="BJ31" s="13">
        <f>IF($BG31=1,BA31,AV31*BE31+(1-BE31)*BA31)</f>
        <v>4.8780487804878049E-3</v>
      </c>
      <c r="BK31" s="13">
        <f>IF($BG31=1,BB31,AW31*BF31+(1-BF31)*BB31)</f>
        <v>1.0626398210290827E-2</v>
      </c>
      <c r="BL31" s="55" cm="1">
        <f t="array" ref="BL31:BQ31">_xlfn.XLOOKUP(CR31,Receiving[Player Name],Receiving[[Rep Conv %]:[Yards per Target]],{0,0,0,0,0,0})</f>
        <v>0.75062344139650872</v>
      </c>
      <c r="BM31" s="13">
        <v>12.003322259136212</v>
      </c>
      <c r="BN31" s="13">
        <v>4.488778054862843E-2</v>
      </c>
      <c r="BO31" s="13">
        <v>3.3222591362126247E-3</v>
      </c>
      <c r="BP31" s="13">
        <v>4.9820094104622197E-3</v>
      </c>
      <c r="BQ31" s="13">
        <v>9.0099750623441395</v>
      </c>
      <c r="BR31" s="13">
        <f>SUMIFS(TD_rates[Rec TD per Yard],TD_rates[Pos],LEFT(A31,2))</f>
        <v>7.2402736527919379E-3</v>
      </c>
      <c r="BS31" s="55" cm="1">
        <f t="array" ref="BS31:BX31">_xlfn.XLOOKUP(A31,D_Receiving[Player Name],D_Receiving[[Rep Conv %]:[Yard Per Target]],{0,0,0,0,0,0})</f>
        <v>0.69573252688172038</v>
      </c>
      <c r="BT31" s="13">
        <v>10.669524269500121</v>
      </c>
      <c r="BU31" s="13">
        <v>5.040322580645161E-2</v>
      </c>
      <c r="BV31" s="13">
        <v>6.8823955566288337E-3</v>
      </c>
      <c r="BW31" s="13">
        <v>6.7900186725513498E-3</v>
      </c>
      <c r="BX31" s="13">
        <v>1.437333977300169</v>
      </c>
      <c r="BY31" s="21">
        <f t="shared" si="21"/>
        <v>0.5</v>
      </c>
      <c r="BZ31" s="21">
        <f t="shared" si="13"/>
        <v>0.5</v>
      </c>
      <c r="CA31" s="21">
        <f t="shared" si="13"/>
        <v>0.5</v>
      </c>
      <c r="CB31" s="21">
        <f t="shared" si="13"/>
        <v>0.5</v>
      </c>
      <c r="CC31" s="21">
        <f t="shared" si="13"/>
        <v>0.5</v>
      </c>
      <c r="CD31" s="21">
        <f t="shared" si="13"/>
        <v>0.5</v>
      </c>
      <c r="CE31" s="56">
        <f>--(SUM(_xlfn.ANCHORARRAY(BL31))=0)</f>
        <v>0</v>
      </c>
      <c r="CF31" s="56">
        <f>IF($CE31=1,BS31,BY31*BL31+(1-BY31)*BS31)</f>
        <v>0.7231779841391146</v>
      </c>
      <c r="CG31" s="13">
        <f>IF($CE31=1,BT31,BZ31*BM31+(1-BZ31)*BT31)</f>
        <v>11.336423264318167</v>
      </c>
      <c r="CH31" s="13">
        <f>IF($CE31=1,BU31,CA31*BN31+(1-CA31)*BU31)</f>
        <v>4.7645503177540016E-2</v>
      </c>
      <c r="CI31" s="13">
        <f>IF($CE31=1,BV31,CB31*BO31+(1-CB31)*BV31)</f>
        <v>5.1023273464207292E-3</v>
      </c>
      <c r="CJ31" s="13">
        <f>IF($CE31=1,BW31,CC31*BP31+(1-CC31)*BW31)</f>
        <v>5.8860140415067843E-3</v>
      </c>
      <c r="CK31" s="13">
        <f>IF($CE31=1,BX31,CD31*BQ31+(1-CD31)*BX31)</f>
        <v>5.223654519822154</v>
      </c>
      <c r="CL31" s="56">
        <f>V31*$CS$3</f>
        <v>67.820531913607098</v>
      </c>
      <c r="CM31" s="10">
        <f t="shared" si="22"/>
        <v>49.046315552524867</v>
      </c>
      <c r="CN31" s="5">
        <f t="shared" si="23"/>
        <v>0.13437873299013076</v>
      </c>
      <c r="CO31" s="19">
        <f t="shared" si="24"/>
        <v>46.634981674443907</v>
      </c>
      <c r="CP31" s="65"/>
      <c r="CR31" t="str" cm="1">
        <f t="array" ref="CR31:CR35">_xlfn.VSTACK(_xlfn.MAP(_xlfn.TAKE(_xlfn.TEXTSPLIT(_xlfn.TEXTAFTER(_xlfn.XLOOKUP($CS$2,DepthChart[Column1],DepthChart[Column5]),"TE: "),,", "),4),_xlfn.LAMBDA(_xlpm.x,IFERROR(_xlfn.TEXTBEFORE(_xlpm.x," ("),_xlpm.x))),"All Other")</f>
        <v>Dallas Goedert</v>
      </c>
      <c r="CS31" s="10">
        <f>T31*$CS$3</f>
        <v>1.3897295965690599E-2</v>
      </c>
      <c r="CT31" s="18">
        <f>AO31</f>
        <v>0.52631578947368418</v>
      </c>
      <c r="CU31" s="20">
        <f t="shared" si="31"/>
        <v>7.3143662977318939E-3</v>
      </c>
      <c r="CV31" s="21">
        <f t="shared" si="26"/>
        <v>7.1578947368421053</v>
      </c>
      <c r="CW31" s="10">
        <f t="shared" si="27"/>
        <v>9.947538164915376E-2</v>
      </c>
      <c r="CX31" s="10">
        <f>CS31*AC31</f>
        <v>6.3169527116775453E-4</v>
      </c>
      <c r="CY31" s="19">
        <f>AA31*CS31</f>
        <v>0</v>
      </c>
      <c r="CZ31" s="13" t="str">
        <f>""</f>
        <v/>
      </c>
      <c r="DA31" s="10">
        <f>$CS$4*U31</f>
        <v>0.63739512032201229</v>
      </c>
      <c r="DB31" s="5">
        <f t="shared" si="28"/>
        <v>1.2018586310115805E-3</v>
      </c>
      <c r="DC31" s="77">
        <f>BH31</f>
        <v>4.513821138211382</v>
      </c>
      <c r="DD31" s="10">
        <f>DC31*DA31</f>
        <v>2.8770875675022864</v>
      </c>
      <c r="DE31" s="22">
        <f>AX31*DD31</f>
        <v>6.2723236068770227E-2</v>
      </c>
      <c r="DF31" s="19">
        <f>DA31*BJ31</f>
        <v>3.1092444893756695E-3</v>
      </c>
      <c r="DG31" s="13" t="str">
        <f>""</f>
        <v/>
      </c>
      <c r="DH31" s="20">
        <f>V31*$CS$3</f>
        <v>67.820531913607098</v>
      </c>
      <c r="DI31" s="5">
        <f t="shared" si="29"/>
        <v>0.12680638817132492</v>
      </c>
      <c r="DJ31" s="20">
        <f>CO31</f>
        <v>46.634981674443907</v>
      </c>
      <c r="DK31" s="77">
        <v>5.223654519822154</v>
      </c>
      <c r="DL31" s="77">
        <f>BO31</f>
        <v>3.3222591362126247E-3</v>
      </c>
      <c r="DM31" s="10">
        <f>DK31*DH31</f>
        <v>354.27102806725634</v>
      </c>
      <c r="DN31" s="19">
        <f>BR31*DM31</f>
        <v>2.5650191904628694</v>
      </c>
      <c r="DO31" s="19">
        <f>DL31*DJ31</f>
        <v>0.15493349393502959</v>
      </c>
      <c r="DP31" s="13" t="str">
        <f>""</f>
        <v/>
      </c>
      <c r="DQ31" s="10">
        <f>CW31*(1/25)+CX31*4-CY31</f>
        <v>6.5057963506371689E-3</v>
      </c>
      <c r="DR31" s="10">
        <f>DN31*6+DM31*0.1+DJ31*1-DO31*2</f>
        <v>97.142332636076688</v>
      </c>
      <c r="DS31" s="10">
        <f>DD31*0.1+DE31*6-DF31*2</f>
        <v>0.65782968418409871</v>
      </c>
      <c r="DT31" s="33">
        <f t="shared" si="30"/>
        <v>97.806668116611419</v>
      </c>
      <c r="DZ31" t="str">
        <v>PHI</v>
      </c>
      <c r="EA31" t="str">
        <v>Philadelphia Eagles</v>
      </c>
      <c r="EB31" t="s">
        <v>351</v>
      </c>
      <c r="EC31" t="str">
        <v>Dallas Goedert</v>
      </c>
      <c r="ED31" s="10">
        <v>97.806668116611419</v>
      </c>
      <c r="EE31">
        <v>6.3169527116775453E-4</v>
      </c>
      <c r="EF31">
        <v>9.947538164915376E-2</v>
      </c>
      <c r="EG31">
        <v>6.2723236068770227E-2</v>
      </c>
      <c r="EH31">
        <v>2.8770875675022864</v>
      </c>
      <c r="EI31">
        <v>2.5650191904628694</v>
      </c>
      <c r="EJ31">
        <v>354.27102806725634</v>
      </c>
      <c r="EK31">
        <v>0</v>
      </c>
      <c r="EL31">
        <v>0.15804273842440525</v>
      </c>
    </row>
    <row r="32" spans="1:142" x14ac:dyDescent="0.35">
      <c r="A32" t="s">
        <v>369</v>
      </c>
      <c r="B32" s="5" cm="1">
        <f t="array" ref="B32:D32">_xlfn.XLOOKUP(A32,DepthPosShare[Depth Chart Pos],DepthPosShare[Share of Atts]:DepthPosShare[Share of Targets],{0,0,0})</f>
        <v>2.4867859467006131E-5</v>
      </c>
      <c r="C32" s="5">
        <v>4.9774158708160794E-4</v>
      </c>
      <c r="D32" s="5">
        <v>5.1909518736128576E-2</v>
      </c>
      <c r="F32" s="5" cm="1">
        <f t="array" ref="F32:H32">_xlfn.XLOOKUP(CR32,Table5[Player Name],Table5[[Share of Att]:[Share of Targets]],{0,0,0})</f>
        <v>0</v>
      </c>
      <c r="G32" s="5">
        <v>0</v>
      </c>
      <c r="H32" s="5">
        <v>0</v>
      </c>
      <c r="J32" s="5">
        <v>0.5</v>
      </c>
      <c r="K32" s="5">
        <v>0.5</v>
      </c>
      <c r="L32" s="5">
        <v>0.5</v>
      </c>
      <c r="M32" s="5"/>
      <c r="N32" s="10">
        <f t="shared" si="3"/>
        <v>1</v>
      </c>
      <c r="O32" s="10"/>
      <c r="P32" s="5">
        <f t="shared" si="4"/>
        <v>2.4867859467006131E-5</v>
      </c>
      <c r="Q32" s="5">
        <f t="shared" si="5"/>
        <v>4.9774158708160794E-4</v>
      </c>
      <c r="R32" s="5">
        <f t="shared" si="6"/>
        <v>5.1909518736128576E-2</v>
      </c>
      <c r="S32" s="5"/>
      <c r="T32" s="5">
        <f t="shared" si="14"/>
        <v>2.5984253691817181E-5</v>
      </c>
      <c r="U32" s="5">
        <f t="shared" si="14"/>
        <v>3.7541632328511661E-4</v>
      </c>
      <c r="V32" s="5">
        <f t="shared" si="14"/>
        <v>4.4374594661600431E-2</v>
      </c>
      <c r="X32" s="5" cm="1">
        <f t="array" ref="X32:AB32">_xlfn.XLOOKUP(CR32,passingRates[Player Name],passingRates[[Comp. %]:[Yds per Att]],{0,0,0,0,0})</f>
        <v>0</v>
      </c>
      <c r="Y32" s="13">
        <v>0</v>
      </c>
      <c r="Z32" s="13">
        <v>0</v>
      </c>
      <c r="AA32" s="13">
        <v>0</v>
      </c>
      <c r="AB32" s="13">
        <v>0</v>
      </c>
      <c r="AC32" s="119">
        <f>SUMIFS(TD_rates[Passing TD per Att],TD_rates[Pos],LEFT(A32,2))</f>
        <v>4.5454545454545456E-2</v>
      </c>
      <c r="AD32" s="55" cm="1">
        <f t="array" ref="AD32:AH32">_xlfn.XLOOKUP($A32,D_passingRates[Player Name],D_passingRates[[Comp. %]:[Yards per Att]],{0,0,0,0,0})</f>
        <v>0</v>
      </c>
      <c r="AE32" s="13">
        <v>0</v>
      </c>
      <c r="AF32" s="13">
        <v>0</v>
      </c>
      <c r="AG32" s="13">
        <v>0</v>
      </c>
      <c r="AH32" s="13">
        <v>0</v>
      </c>
      <c r="AI32" s="54">
        <f t="shared" si="15"/>
        <v>0.5</v>
      </c>
      <c r="AJ32" s="21">
        <f t="shared" si="7"/>
        <v>0.5</v>
      </c>
      <c r="AK32" s="21">
        <f t="shared" si="7"/>
        <v>0.5</v>
      </c>
      <c r="AL32" s="21">
        <f t="shared" si="7"/>
        <v>0.5</v>
      </c>
      <c r="AM32" s="21">
        <f t="shared" si="7"/>
        <v>0.5</v>
      </c>
      <c r="AN32" s="53">
        <f t="shared" si="16"/>
        <v>1</v>
      </c>
      <c r="AO32" s="53">
        <f t="shared" si="17"/>
        <v>0</v>
      </c>
      <c r="AP32" s="52">
        <f t="shared" si="8"/>
        <v>0</v>
      </c>
      <c r="AQ32" s="52">
        <f t="shared" si="9"/>
        <v>0</v>
      </c>
      <c r="AR32" s="52">
        <f t="shared" si="10"/>
        <v>0</v>
      </c>
      <c r="AS32" s="52">
        <f t="shared" si="10"/>
        <v>0</v>
      </c>
      <c r="AT32" s="56" cm="1">
        <f t="array" ref="AT32:AW32">_xlfn.XLOOKUP(CR32,rushingRates[player_display_name],rushingRates[[Yards per Carry]:[TD per Yard]],{0,0,0,0})</f>
        <v>0</v>
      </c>
      <c r="AU32" s="13">
        <v>0</v>
      </c>
      <c r="AV32" s="13">
        <v>0</v>
      </c>
      <c r="AW32" s="13">
        <v>0</v>
      </c>
      <c r="AX32" s="13">
        <f>SUMIFS(TD_rates[Rushing TD per Yard],TD_rates[Pos],LEFT(A32,2))</f>
        <v>2.1800947867298578E-2</v>
      </c>
      <c r="AY32" s="56" cm="1">
        <f t="array" ref="AY32:BB32">_xlfn.XLOOKUP(A32,D_rushingRates[player_display_name],D_rushingRates[[Yards per Carry]:[TD per Yard]],{0,0,0,0})</f>
        <v>2.0810810810810811</v>
      </c>
      <c r="AZ32" s="13">
        <v>5.4054054054054057E-2</v>
      </c>
      <c r="BA32" s="13">
        <v>2.7027027027027029E-2</v>
      </c>
      <c r="BB32" s="13">
        <v>2.5974025974025976E-2</v>
      </c>
      <c r="BC32" s="21">
        <f t="shared" si="18"/>
        <v>0.5</v>
      </c>
      <c r="BD32" s="21">
        <f t="shared" si="11"/>
        <v>0.5</v>
      </c>
      <c r="BE32" s="21">
        <f t="shared" si="11"/>
        <v>0.5</v>
      </c>
      <c r="BF32" s="21">
        <f t="shared" si="11"/>
        <v>0.5</v>
      </c>
      <c r="BG32" s="13">
        <f t="shared" si="19"/>
        <v>1</v>
      </c>
      <c r="BH32" s="13">
        <f t="shared" si="20"/>
        <v>2.0810810810810811</v>
      </c>
      <c r="BI32" s="13">
        <f t="shared" si="12"/>
        <v>5.4054054054054057E-2</v>
      </c>
      <c r="BJ32" s="13">
        <f>IF($BG32=1,BA32,AV32*BE32+(1-BE32)*BA32)</f>
        <v>2.7027027027027029E-2</v>
      </c>
      <c r="BK32" s="13">
        <f>IF($BG32=1,BB32,AW32*BF32+(1-BF32)*BB32)</f>
        <v>2.5974025974025976E-2</v>
      </c>
      <c r="BL32" s="55" cm="1">
        <f t="array" ref="BL32:BQ32">_xlfn.XLOOKUP(CR32,Receiving[Player Name],Receiving[[Rep Conv %]:[Yards per Target]],{0,0,0,0,0,0})</f>
        <v>0.77272727272727271</v>
      </c>
      <c r="BM32" s="13">
        <v>12.411764705882353</v>
      </c>
      <c r="BN32" s="13">
        <v>2.2727272727272728E-2</v>
      </c>
      <c r="BO32" s="13">
        <v>0</v>
      </c>
      <c r="BP32" s="13">
        <v>2.3696682464454978E-3</v>
      </c>
      <c r="BQ32" s="13">
        <v>9.5909090909090917</v>
      </c>
      <c r="BR32" s="13">
        <f>SUMIFS(TD_rates[Rec TD per Yard],TD_rates[Pos],LEFT(A32,2))</f>
        <v>7.2402736527919379E-3</v>
      </c>
      <c r="BS32" s="55" cm="1">
        <f t="array" ref="BS32:BX32">_xlfn.XLOOKUP(A32,D_Receiving[Player Name],D_Receiving[[Rep Conv %]:[Yard Per Target]],{0,0,0,0,0,0})</f>
        <v>0.70990619995424387</v>
      </c>
      <c r="BT32" s="13">
        <v>10.023847889139542</v>
      </c>
      <c r="BU32" s="13">
        <v>5.1933196064973687E-2</v>
      </c>
      <c r="BV32" s="13">
        <v>6.123106670963583E-3</v>
      </c>
      <c r="BW32" s="13">
        <v>7.2980967078189298E-3</v>
      </c>
      <c r="BX32" s="13">
        <v>1.4086368030937801</v>
      </c>
      <c r="BY32" s="21">
        <f t="shared" si="21"/>
        <v>0.5</v>
      </c>
      <c r="BZ32" s="21">
        <f t="shared" si="13"/>
        <v>0.5</v>
      </c>
      <c r="CA32" s="21">
        <f t="shared" si="13"/>
        <v>0.5</v>
      </c>
      <c r="CB32" s="21">
        <f t="shared" si="13"/>
        <v>0.5</v>
      </c>
      <c r="CC32" s="21">
        <f t="shared" si="13"/>
        <v>0.5</v>
      </c>
      <c r="CD32" s="21">
        <f t="shared" si="13"/>
        <v>0.5</v>
      </c>
      <c r="CE32" s="56">
        <f>--(SUM(_xlfn.ANCHORARRAY(BL32))=0)</f>
        <v>0</v>
      </c>
      <c r="CF32" s="56">
        <f>IF($CE32=1,BS32,BY32*BL32+(1-BY32)*BS32)</f>
        <v>0.74131673634075823</v>
      </c>
      <c r="CG32" s="13">
        <f>IF($CE32=1,BT32,BZ32*BM32+(1-BZ32)*BT32)</f>
        <v>11.217806297510947</v>
      </c>
      <c r="CH32" s="13">
        <f>IF($CE32=1,BU32,CA32*BN32+(1-CA32)*BU32)</f>
        <v>3.7330234396123207E-2</v>
      </c>
      <c r="CI32" s="13">
        <f>IF($CE32=1,BV32,CB32*BO32+(1-CB32)*BV32)</f>
        <v>3.0615533354817915E-3</v>
      </c>
      <c r="CJ32" s="13">
        <f>IF($CE32=1,BW32,CC32*BP32+(1-CC32)*BW32)</f>
        <v>4.8338824771322134E-3</v>
      </c>
      <c r="CK32" s="13">
        <f>IF($CE32=1,BX32,CD32*BQ32+(1-CD32)*BX32)</f>
        <v>5.4997729470014356</v>
      </c>
      <c r="CL32" s="56">
        <f>V32*$CS$3</f>
        <v>23.733099387188439</v>
      </c>
      <c r="CM32" s="10">
        <f t="shared" si="22"/>
        <v>17.593743780961383</v>
      </c>
      <c r="CN32" s="5">
        <f t="shared" si="23"/>
        <v>4.8203926660029706E-2</v>
      </c>
      <c r="CO32" s="19">
        <f t="shared" si="24"/>
        <v>16.728757493135642</v>
      </c>
      <c r="CP32" s="65"/>
      <c r="CR32" t="str">
        <v>Grant Calcaterra</v>
      </c>
      <c r="CS32" s="10">
        <f>T32*$CS$3</f>
        <v>1.3897295965690599E-2</v>
      </c>
      <c r="CT32" s="18">
        <f>AO32</f>
        <v>0</v>
      </c>
      <c r="CU32" s="20">
        <f t="shared" si="31"/>
        <v>0</v>
      </c>
      <c r="CV32" s="21">
        <f t="shared" si="26"/>
        <v>0</v>
      </c>
      <c r="CW32" s="10">
        <f t="shared" si="27"/>
        <v>0</v>
      </c>
      <c r="CX32" s="10">
        <f>CS32*AC32</f>
        <v>6.3169527116775453E-4</v>
      </c>
      <c r="CY32" s="19">
        <f>AA32*CS32</f>
        <v>0</v>
      </c>
      <c r="CZ32" s="13" t="str">
        <f>""</f>
        <v/>
      </c>
      <c r="DA32" s="10">
        <f>$CS$4*U32</f>
        <v>0.19909873455729143</v>
      </c>
      <c r="DB32" s="5">
        <f t="shared" si="28"/>
        <v>3.7541632328511661E-4</v>
      </c>
      <c r="DC32" s="77">
        <f>BH32</f>
        <v>2.0810810810810811</v>
      </c>
      <c r="DD32" s="10">
        <f>DC32*DA32</f>
        <v>0.41434060975436326</v>
      </c>
      <c r="DE32" s="22">
        <f>AX32*DD32</f>
        <v>9.0330180325595786E-3</v>
      </c>
      <c r="DF32" s="19">
        <f>DA32*BJ32</f>
        <v>5.3810468799267959E-3</v>
      </c>
      <c r="DG32" s="13" t="str">
        <f>""</f>
        <v/>
      </c>
      <c r="DH32" s="20">
        <f>V32*$CS$3</f>
        <v>23.733099387188439</v>
      </c>
      <c r="DI32" s="5">
        <f t="shared" si="29"/>
        <v>4.4374594661600424E-2</v>
      </c>
      <c r="DJ32" s="20">
        <f>CO32</f>
        <v>16.728757493135642</v>
      </c>
      <c r="DK32" s="77">
        <v>5.4997729470014356</v>
      </c>
      <c r="DL32" s="77">
        <f>BO32</f>
        <v>0</v>
      </c>
      <c r="DM32" s="10">
        <f>DK32*DH32</f>
        <v>130.52665795815531</v>
      </c>
      <c r="DN32" s="19">
        <f>BR32*DM32</f>
        <v>0.94504872260141703</v>
      </c>
      <c r="DO32" s="19">
        <f>DL32*DJ32</f>
        <v>0</v>
      </c>
      <c r="DP32" s="13" t="str">
        <f>""</f>
        <v/>
      </c>
      <c r="DQ32" s="10">
        <f>CW32*(1/25)+CX32*4-CY32</f>
        <v>2.5267810846710181E-3</v>
      </c>
      <c r="DR32" s="10">
        <f>DN32*6+DM32*0.1+DJ32*1-DO32*2</f>
        <v>35.451715624559682</v>
      </c>
      <c r="DS32" s="10">
        <f>DD32*0.1+DE32*6-DF32*2</f>
        <v>8.4870075410940216E-2</v>
      </c>
      <c r="DT32" s="33">
        <f t="shared" si="30"/>
        <v>35.539112481055291</v>
      </c>
      <c r="DZ32" t="str">
        <v>PHI</v>
      </c>
      <c r="EA32" t="str">
        <v>Philadelphia Eagles</v>
      </c>
      <c r="EB32" t="s">
        <v>351</v>
      </c>
      <c r="EC32" t="str">
        <v>Grant Calcaterra</v>
      </c>
      <c r="ED32" s="10">
        <v>35.539112481055291</v>
      </c>
      <c r="EE32">
        <v>6.3169527116775453E-4</v>
      </c>
      <c r="EF32">
        <v>0</v>
      </c>
      <c r="EG32">
        <v>9.0330180325595786E-3</v>
      </c>
      <c r="EH32">
        <v>0.41434060975436326</v>
      </c>
      <c r="EI32">
        <v>0.94504872260141703</v>
      </c>
      <c r="EJ32">
        <v>130.52665795815531</v>
      </c>
      <c r="EK32">
        <v>0</v>
      </c>
      <c r="EL32">
        <v>5.3810468799267959E-3</v>
      </c>
    </row>
    <row r="33" spans="1:142" x14ac:dyDescent="0.35">
      <c r="A33" t="s">
        <v>370</v>
      </c>
      <c r="B33" s="5" cm="1">
        <f t="array" ref="B33:D33">_xlfn.XLOOKUP(A33,DepthPosShare[Depth Chart Pos],DepthPosShare[Share of Atts]:DepthPosShare[Share of Targets],{0,0,0})</f>
        <v>0</v>
      </c>
      <c r="C33" s="5">
        <v>1.527506875786626E-4</v>
      </c>
      <c r="D33" s="5">
        <v>2.202939436168248E-2</v>
      </c>
      <c r="F33" s="5" cm="1">
        <f t="array" ref="F33:H33">_xlfn.XLOOKUP(CR33,Table5[Player Name],Table5[[Share of Att]:[Share of Targets]],{0,0,0})</f>
        <v>0</v>
      </c>
      <c r="G33" s="5">
        <v>0</v>
      </c>
      <c r="H33" s="5">
        <v>8.2125603864734303E-2</v>
      </c>
      <c r="J33" s="5">
        <v>0</v>
      </c>
      <c r="K33" s="5">
        <v>0</v>
      </c>
      <c r="L33" s="5">
        <v>0</v>
      </c>
      <c r="M33" s="5"/>
      <c r="N33" s="10">
        <f t="shared" si="3"/>
        <v>0</v>
      </c>
      <c r="O33" s="10"/>
      <c r="P33" s="5">
        <f t="shared" si="4"/>
        <v>0</v>
      </c>
      <c r="Q33" s="5">
        <f t="shared" si="5"/>
        <v>1.527506875786626E-4</v>
      </c>
      <c r="R33" s="5">
        <f t="shared" si="6"/>
        <v>2.202939436168248E-2</v>
      </c>
      <c r="S33" s="5"/>
      <c r="T33" s="5">
        <f t="shared" si="14"/>
        <v>0</v>
      </c>
      <c r="U33" s="5">
        <f t="shared" si="14"/>
        <v>1.1521058918601662E-4</v>
      </c>
      <c r="V33" s="5">
        <f t="shared" si="14"/>
        <v>1.8831718521787083E-2</v>
      </c>
      <c r="X33" s="5" cm="1">
        <f t="array" ref="X33:AB33">_xlfn.XLOOKUP(CR33,passingRates[Player Name],passingRates[[Comp. %]:[Yds per Att]],{0,0,0,0,0})</f>
        <v>0</v>
      </c>
      <c r="Y33" s="13">
        <v>0</v>
      </c>
      <c r="Z33" s="13">
        <v>0</v>
      </c>
      <c r="AA33" s="13">
        <v>0</v>
      </c>
      <c r="AB33" s="13">
        <v>0</v>
      </c>
      <c r="AC33" s="119">
        <f>SUMIFS(TD_rates[Passing TD per Att],TD_rates[Pos],LEFT(A33,2))</f>
        <v>4.5454545454545456E-2</v>
      </c>
      <c r="AD33" s="55" cm="1">
        <f t="array" ref="AD33:AH33">_xlfn.XLOOKUP($A33,D_passingRates[Player Name],D_passingRates[[Comp. %]:[Yards per Att]],{0,0,0,0,0})</f>
        <v>0</v>
      </c>
      <c r="AE33" s="13">
        <v>0</v>
      </c>
      <c r="AF33" s="13">
        <v>0</v>
      </c>
      <c r="AG33" s="13">
        <v>0</v>
      </c>
      <c r="AH33" s="13">
        <v>0</v>
      </c>
      <c r="AI33" s="54">
        <f t="shared" si="15"/>
        <v>0</v>
      </c>
      <c r="AJ33" s="21">
        <f t="shared" si="7"/>
        <v>0</v>
      </c>
      <c r="AK33" s="21">
        <f t="shared" si="7"/>
        <v>0</v>
      </c>
      <c r="AL33" s="21">
        <f t="shared" si="7"/>
        <v>0</v>
      </c>
      <c r="AM33" s="21">
        <f t="shared" si="7"/>
        <v>0</v>
      </c>
      <c r="AN33" s="53">
        <f t="shared" si="16"/>
        <v>1</v>
      </c>
      <c r="AO33" s="53">
        <f t="shared" si="17"/>
        <v>0</v>
      </c>
      <c r="AP33" s="52">
        <f t="shared" si="8"/>
        <v>0</v>
      </c>
      <c r="AQ33" s="52">
        <f t="shared" si="9"/>
        <v>0</v>
      </c>
      <c r="AR33" s="52">
        <f t="shared" si="10"/>
        <v>0</v>
      </c>
      <c r="AS33" s="52">
        <f t="shared" si="10"/>
        <v>0</v>
      </c>
      <c r="AT33" s="56" cm="1">
        <f t="array" ref="AT33:AW33">_xlfn.XLOOKUP(CR33,rushingRates[player_display_name],rushingRates[[Yards per Carry]:[TD per Yard]],{0,0,0,0})</f>
        <v>1</v>
      </c>
      <c r="AU33" s="13">
        <v>0</v>
      </c>
      <c r="AV33" s="13">
        <v>0</v>
      </c>
      <c r="AW33" s="13">
        <v>0</v>
      </c>
      <c r="AX33" s="13">
        <f>SUMIFS(TD_rates[Rushing TD per Yard],TD_rates[Pos],LEFT(A33,2))</f>
        <v>2.1800947867298578E-2</v>
      </c>
      <c r="AY33" s="56" cm="1">
        <f t="array" ref="AY33:BB33">_xlfn.XLOOKUP(A33,D_rushingRates[player_display_name],D_rushingRates[[Yards per Carry]:[TD per Yard]],{0,0,0,0})</f>
        <v>4.7272727272727275</v>
      </c>
      <c r="AZ33" s="13">
        <v>0.18181818181818182</v>
      </c>
      <c r="BA33" s="13">
        <v>0</v>
      </c>
      <c r="BB33" s="13">
        <v>3.8461538461538457E-2</v>
      </c>
      <c r="BC33" s="21">
        <f t="shared" si="18"/>
        <v>0</v>
      </c>
      <c r="BD33" s="21">
        <f t="shared" si="11"/>
        <v>0</v>
      </c>
      <c r="BE33" s="21">
        <f t="shared" si="11"/>
        <v>0</v>
      </c>
      <c r="BF33" s="21">
        <f t="shared" si="11"/>
        <v>0</v>
      </c>
      <c r="BG33" s="13">
        <f t="shared" si="19"/>
        <v>0</v>
      </c>
      <c r="BH33" s="13">
        <f t="shared" si="20"/>
        <v>4.7272727272727275</v>
      </c>
      <c r="BI33" s="13">
        <f t="shared" si="12"/>
        <v>0.18181818181818182</v>
      </c>
      <c r="BJ33" s="13">
        <f>IF($BG33=1,BA33,AV33*BE33+(1-BE33)*BA33)</f>
        <v>0</v>
      </c>
      <c r="BK33" s="13">
        <f>IF($BG33=1,BB33,AW33*BF33+(1-BF33)*BB33)</f>
        <v>3.8461538461538457E-2</v>
      </c>
      <c r="BL33" s="55" cm="1">
        <f t="array" ref="BL33:BQ33">_xlfn.XLOOKUP(CR33,Receiving[Player Name],Receiving[[Rep Conv %]:[Yards per Target]],{0,0,0,0,0,0})</f>
        <v>0.63235294117647056</v>
      </c>
      <c r="BM33" s="13">
        <v>11.13953488372093</v>
      </c>
      <c r="BN33" s="13">
        <v>7.3529411764705881E-3</v>
      </c>
      <c r="BO33" s="13">
        <v>0</v>
      </c>
      <c r="BP33" s="13">
        <v>1.0438413361169101E-3</v>
      </c>
      <c r="BQ33" s="13">
        <v>7.0441176470588234</v>
      </c>
      <c r="BR33" s="13">
        <f>SUMIFS(TD_rates[Rec TD per Yard],TD_rates[Pos],LEFT(A33,2))</f>
        <v>7.2402736527919379E-3</v>
      </c>
      <c r="BS33" s="55" cm="1">
        <f t="array" ref="BS33:BX33">_xlfn.XLOOKUP(A33,D_Receiving[Player Name],D_Receiving[[Rep Conv %]:[Yard Per Target]],{0,0,0,0,0,0})</f>
        <v>0.69504730105731782</v>
      </c>
      <c r="BT33" s="13">
        <v>10.123298638911129</v>
      </c>
      <c r="BU33" s="13">
        <v>6.5664997217584856E-2</v>
      </c>
      <c r="BV33" s="13">
        <v>6.4051240992794231E-3</v>
      </c>
      <c r="BW33" s="13">
        <v>9.3324897184435297E-3</v>
      </c>
      <c r="BX33" s="13">
        <v>1.4387510008006406</v>
      </c>
      <c r="BY33" s="21">
        <f t="shared" si="21"/>
        <v>0</v>
      </c>
      <c r="BZ33" s="21">
        <f t="shared" si="13"/>
        <v>0</v>
      </c>
      <c r="CA33" s="21">
        <f t="shared" si="13"/>
        <v>0</v>
      </c>
      <c r="CB33" s="21">
        <f t="shared" si="13"/>
        <v>0</v>
      </c>
      <c r="CC33" s="21">
        <f t="shared" si="13"/>
        <v>0</v>
      </c>
      <c r="CD33" s="21">
        <f t="shared" si="13"/>
        <v>0</v>
      </c>
      <c r="CE33" s="56">
        <f>--(SUM(_xlfn.ANCHORARRAY(BL33))=0)</f>
        <v>0</v>
      </c>
      <c r="CF33" s="56">
        <f>IF($CE33=1,BS33,BY33*BL33+(1-BY33)*BS33)</f>
        <v>0.69504730105731782</v>
      </c>
      <c r="CG33" s="13">
        <f>IF($CE33=1,BT33,BZ33*BM33+(1-BZ33)*BT33)</f>
        <v>10.123298638911129</v>
      </c>
      <c r="CH33" s="13">
        <f>IF($CE33=1,BU33,CA33*BN33+(1-CA33)*BU33)</f>
        <v>6.5664997217584856E-2</v>
      </c>
      <c r="CI33" s="13">
        <f>IF($CE33=1,BV33,CB33*BO33+(1-CB33)*BV33)</f>
        <v>6.4051240992794231E-3</v>
      </c>
      <c r="CJ33" s="13">
        <f>IF($CE33=1,BW33,CC33*BP33+(1-CC33)*BW33)</f>
        <v>9.3324897184435297E-3</v>
      </c>
      <c r="CK33" s="13">
        <f>IF($CE33=1,BX33,CD33*BQ33+(1-CD33)*BX33)</f>
        <v>1.4387510008006406</v>
      </c>
      <c r="CL33" s="56">
        <f>V33*$CS$3</f>
        <v>10.071867714340737</v>
      </c>
      <c r="CM33" s="10">
        <f t="shared" si="22"/>
        <v>7.0004244714588655</v>
      </c>
      <c r="CN33" s="5">
        <f t="shared" si="23"/>
        <v>1.9179996708627814E-2</v>
      </c>
      <c r="CO33" s="19">
        <f t="shared" si="24"/>
        <v>6.6562526310502177</v>
      </c>
      <c r="CP33" s="65"/>
      <c r="CR33" t="str">
        <v>Kylen Granson</v>
      </c>
      <c r="CS33" s="10">
        <f>T33*$CS$3</f>
        <v>0</v>
      </c>
      <c r="CT33" s="18">
        <f>AO33</f>
        <v>0</v>
      </c>
      <c r="CU33" s="20">
        <f t="shared" si="31"/>
        <v>0</v>
      </c>
      <c r="CV33" s="21">
        <f t="shared" si="26"/>
        <v>0</v>
      </c>
      <c r="CW33" s="10">
        <f t="shared" si="27"/>
        <v>0</v>
      </c>
      <c r="CX33" s="10">
        <f>CS33*AC33</f>
        <v>0</v>
      </c>
      <c r="CY33" s="19">
        <f>AA33*CS33</f>
        <v>0</v>
      </c>
      <c r="CZ33" s="13" t="str">
        <f>""</f>
        <v/>
      </c>
      <c r="DA33" s="10">
        <f>$CS$4*U33</f>
        <v>6.1100919410781683E-2</v>
      </c>
      <c r="DB33" s="5">
        <f t="shared" si="28"/>
        <v>1.1521058918601662E-4</v>
      </c>
      <c r="DC33" s="77">
        <f>BH33</f>
        <v>4.7272727272727275</v>
      </c>
      <c r="DD33" s="10">
        <f>DC33*DA33</f>
        <v>0.28884070994187705</v>
      </c>
      <c r="DE33" s="22">
        <f>AX33*DD33</f>
        <v>6.2970012593963716E-3</v>
      </c>
      <c r="DF33" s="19">
        <f>DA33*BJ33</f>
        <v>0</v>
      </c>
      <c r="DG33" s="13" t="str">
        <f>""</f>
        <v/>
      </c>
      <c r="DH33" s="20">
        <f>V33*$CS$3</f>
        <v>10.071867714340737</v>
      </c>
      <c r="DI33" s="5">
        <f t="shared" si="29"/>
        <v>1.883171852178708E-2</v>
      </c>
      <c r="DJ33" s="20">
        <f>CO33</f>
        <v>6.6562526310502177</v>
      </c>
      <c r="DK33" s="77">
        <v>1.4387510008006406</v>
      </c>
      <c r="DL33" s="77">
        <f>BO33</f>
        <v>0</v>
      </c>
      <c r="DM33" s="10">
        <f>DK33*DH33</f>
        <v>14.490909753939395</v>
      </c>
      <c r="DN33" s="19">
        <f>BR33*DM33</f>
        <v>0.1049181520964331</v>
      </c>
      <c r="DO33" s="19">
        <f>DL33*DJ33</f>
        <v>0</v>
      </c>
      <c r="DP33" s="13" t="str">
        <f>""</f>
        <v/>
      </c>
      <c r="DQ33" s="10">
        <f>CW33*(1/25)+CX33*4-CY33</f>
        <v>0</v>
      </c>
      <c r="DR33" s="10">
        <f>DN33*6+DM33*0.1+DJ33*1-DO33*2</f>
        <v>8.7348525190227555</v>
      </c>
      <c r="DS33" s="10">
        <f>DD33*0.1+DE33*6-DF33*2</f>
        <v>6.666607855056593E-2</v>
      </c>
      <c r="DT33" s="33">
        <f t="shared" si="30"/>
        <v>8.8015185975733221</v>
      </c>
      <c r="DZ33" t="str">
        <v>PHI</v>
      </c>
      <c r="EA33" t="str">
        <v>Philadelphia Eagles</v>
      </c>
      <c r="EB33" t="s">
        <v>351</v>
      </c>
      <c r="EC33" t="str">
        <v>Kylen Granson</v>
      </c>
      <c r="ED33" s="10">
        <v>8.8015185975733221</v>
      </c>
      <c r="EE33">
        <v>0</v>
      </c>
      <c r="EF33">
        <v>0</v>
      </c>
      <c r="EG33">
        <v>6.2970012593963716E-3</v>
      </c>
      <c r="EH33">
        <v>0.28884070994187705</v>
      </c>
      <c r="EI33">
        <v>0.1049181520964331</v>
      </c>
      <c r="EJ33">
        <v>14.490909753939395</v>
      </c>
      <c r="EK33">
        <v>0</v>
      </c>
      <c r="EL33">
        <v>0</v>
      </c>
    </row>
    <row r="34" spans="1:142" x14ac:dyDescent="0.35">
      <c r="A34" t="s">
        <v>371</v>
      </c>
      <c r="B34" s="5" cm="1">
        <f t="array" ref="B34:D34">_xlfn.XLOOKUP(A34,DepthPosShare[Depth Chart Pos],DepthPosShare[Share of Atts]:DepthPosShare[Share of Targets],{0,0,0})</f>
        <v>0</v>
      </c>
      <c r="C34" s="5">
        <v>6.1497030064136887E-5</v>
      </c>
      <c r="D34" s="5">
        <v>8.5053998953206061E-3</v>
      </c>
      <c r="F34" s="5" cm="1">
        <f t="array" ref="F34:H34">_xlfn.XLOOKUP(CR34,Table5[Player Name],Table5[[Share of Att]:[Share of Targets]],{0,0,0})</f>
        <v>0</v>
      </c>
      <c r="G34" s="5">
        <v>0</v>
      </c>
      <c r="H34" s="5">
        <v>0</v>
      </c>
      <c r="J34" s="5">
        <v>0</v>
      </c>
      <c r="K34" s="5">
        <v>0</v>
      </c>
      <c r="L34" s="5">
        <v>0</v>
      </c>
      <c r="M34" s="5"/>
      <c r="N34" s="10">
        <f t="shared" si="3"/>
        <v>1</v>
      </c>
      <c r="O34" s="10"/>
      <c r="P34" s="5">
        <f t="shared" si="4"/>
        <v>0</v>
      </c>
      <c r="Q34" s="5">
        <f t="shared" si="5"/>
        <v>6.1497030064136887E-5</v>
      </c>
      <c r="R34" s="5">
        <f t="shared" si="6"/>
        <v>8.5053998953206061E-3</v>
      </c>
      <c r="S34" s="5"/>
      <c r="T34" s="5">
        <f t="shared" si="14"/>
        <v>0</v>
      </c>
      <c r="U34" s="5">
        <f t="shared" si="14"/>
        <v>4.6383483958006685E-5</v>
      </c>
      <c r="V34" s="5">
        <f t="shared" si="14"/>
        <v>7.2707989204875258E-3</v>
      </c>
      <c r="X34" s="5" cm="1">
        <f t="array" ref="X34:AB34">_xlfn.XLOOKUP(CR34,passingRates[Player Name],passingRates[[Comp. %]:[Yds per Att]],{0,0,0,0,0})</f>
        <v>0</v>
      </c>
      <c r="Y34" s="13">
        <v>0</v>
      </c>
      <c r="Z34" s="13">
        <v>0</v>
      </c>
      <c r="AA34" s="13">
        <v>0</v>
      </c>
      <c r="AB34" s="13">
        <v>0</v>
      </c>
      <c r="AC34" s="119">
        <f>SUMIFS(TD_rates[Passing TD per Att],TD_rates[Pos],LEFT(A34,2))</f>
        <v>4.5454545454545456E-2</v>
      </c>
      <c r="AD34" s="55" cm="1">
        <f t="array" ref="AD34:AH34">_xlfn.XLOOKUP($A34,D_passingRates[Player Name],D_passingRates[[Comp. %]:[Yards per Att]],{0,0,0,0,0})</f>
        <v>0</v>
      </c>
      <c r="AE34" s="13">
        <v>0</v>
      </c>
      <c r="AF34" s="13">
        <v>0</v>
      </c>
      <c r="AG34" s="13">
        <v>0</v>
      </c>
      <c r="AH34" s="13">
        <v>0</v>
      </c>
      <c r="AI34" s="54">
        <f t="shared" si="15"/>
        <v>0</v>
      </c>
      <c r="AJ34" s="21">
        <f t="shared" si="7"/>
        <v>0</v>
      </c>
      <c r="AK34" s="21">
        <f t="shared" si="7"/>
        <v>0</v>
      </c>
      <c r="AL34" s="21">
        <f t="shared" si="7"/>
        <v>0</v>
      </c>
      <c r="AM34" s="21">
        <f t="shared" si="7"/>
        <v>0</v>
      </c>
      <c r="AN34" s="53">
        <f t="shared" si="16"/>
        <v>1</v>
      </c>
      <c r="AO34" s="53">
        <f t="shared" si="17"/>
        <v>0</v>
      </c>
      <c r="AP34" s="52">
        <f t="shared" si="8"/>
        <v>0</v>
      </c>
      <c r="AQ34" s="52">
        <f t="shared" si="9"/>
        <v>0</v>
      </c>
      <c r="AR34" s="52">
        <f t="shared" si="10"/>
        <v>0</v>
      </c>
      <c r="AS34" s="52">
        <f t="shared" si="10"/>
        <v>0</v>
      </c>
      <c r="AT34" s="56" cm="1">
        <f t="array" ref="AT34:AW34">_xlfn.XLOOKUP(CR34,rushingRates[player_display_name],rushingRates[[Yards per Carry]:[TD per Yard]],{0,0,0,0})</f>
        <v>2.6666666666666665</v>
      </c>
      <c r="AU34" s="13">
        <v>0</v>
      </c>
      <c r="AV34" s="13">
        <v>0.16666666666666666</v>
      </c>
      <c r="AW34" s="13">
        <v>0</v>
      </c>
      <c r="AX34" s="13">
        <f>SUMIFS(TD_rates[Rushing TD per Yard],TD_rates[Pos],LEFT(A34,2))</f>
        <v>2.1800947867298578E-2</v>
      </c>
      <c r="AY34" s="56" cm="1">
        <f t="array" ref="AY34:BB34">_xlfn.XLOOKUP(A34,D_rushingRates[player_display_name],D_rushingRates[[Yards per Carry]:[TD per Yard]],{0,0,0,0})</f>
        <v>8.6666666666666679</v>
      </c>
      <c r="AZ34" s="13">
        <v>0</v>
      </c>
      <c r="BA34" s="13">
        <v>0</v>
      </c>
      <c r="BB34" s="13">
        <v>0</v>
      </c>
      <c r="BC34" s="21">
        <f t="shared" si="18"/>
        <v>0</v>
      </c>
      <c r="BD34" s="21">
        <f t="shared" si="11"/>
        <v>0</v>
      </c>
      <c r="BE34" s="21">
        <f t="shared" si="11"/>
        <v>0</v>
      </c>
      <c r="BF34" s="21">
        <f t="shared" si="11"/>
        <v>0</v>
      </c>
      <c r="BG34" s="13">
        <f t="shared" si="19"/>
        <v>0</v>
      </c>
      <c r="BH34" s="13">
        <f t="shared" si="20"/>
        <v>8.6666666666666679</v>
      </c>
      <c r="BI34" s="13">
        <f t="shared" si="12"/>
        <v>0</v>
      </c>
      <c r="BJ34" s="13">
        <f>IF($BG34=1,BA34,AV34*BE34+(1-BE34)*BA34)</f>
        <v>0</v>
      </c>
      <c r="BK34" s="13">
        <f>IF($BG34=1,BB34,AW34*BF34+(1-BF34)*BB34)</f>
        <v>0</v>
      </c>
      <c r="BL34" s="55" cm="1">
        <f t="array" ref="BL34:BQ34">_xlfn.XLOOKUP(CR34,Receiving[Player Name],Receiving[[Rep Conv %]:[Yards per Target]],{0,0,0,0,0,0})</f>
        <v>0.69387755102040816</v>
      </c>
      <c r="BM34" s="13">
        <v>9.235294117647058</v>
      </c>
      <c r="BN34" s="13">
        <v>6.8027210884353748E-2</v>
      </c>
      <c r="BO34" s="13">
        <v>1.9607843137254902E-2</v>
      </c>
      <c r="BP34" s="13">
        <v>1.0615711252653927E-2</v>
      </c>
      <c r="BQ34" s="13">
        <v>6.408163265306122</v>
      </c>
      <c r="BR34" s="13">
        <f>SUMIFS(TD_rates[Rec TD per Yard],TD_rates[Pos],LEFT(A34,2))</f>
        <v>7.2402736527919379E-3</v>
      </c>
      <c r="BS34" s="55" cm="1">
        <f t="array" ref="BS34:BX34">_xlfn.XLOOKUP(A34,D_Receiving[Player Name],D_Receiving[[Rep Conv %]:[Yard Per Target]],{0,0,0,0,0,0})</f>
        <v>0.67234042553191486</v>
      </c>
      <c r="BT34" s="13">
        <v>8.8829113924050631</v>
      </c>
      <c r="BU34" s="13">
        <v>7.0212765957446799E-2</v>
      </c>
      <c r="BV34" s="13">
        <v>0</v>
      </c>
      <c r="BW34" s="13">
        <v>1.175632347702173E-2</v>
      </c>
      <c r="BX34" s="13">
        <v>1.4873417721518989</v>
      </c>
      <c r="BY34" s="21">
        <f t="shared" si="21"/>
        <v>0</v>
      </c>
      <c r="BZ34" s="21">
        <f t="shared" si="13"/>
        <v>0</v>
      </c>
      <c r="CA34" s="21">
        <f t="shared" si="13"/>
        <v>0</v>
      </c>
      <c r="CB34" s="21">
        <f t="shared" si="13"/>
        <v>0</v>
      </c>
      <c r="CC34" s="21">
        <f t="shared" si="13"/>
        <v>0</v>
      </c>
      <c r="CD34" s="21">
        <f t="shared" si="13"/>
        <v>0</v>
      </c>
      <c r="CE34" s="56">
        <f>--(SUM(_xlfn.ANCHORARRAY(BL34))=0)</f>
        <v>0</v>
      </c>
      <c r="CF34" s="56">
        <f>IF($CE34=1,BS34,BY34*BL34+(1-BY34)*BS34)</f>
        <v>0.67234042553191486</v>
      </c>
      <c r="CG34" s="13">
        <f>IF($CE34=1,BT34,BZ34*BM34+(1-BZ34)*BT34)</f>
        <v>8.8829113924050631</v>
      </c>
      <c r="CH34" s="13">
        <f>IF($CE34=1,BU34,CA34*BN34+(1-CA34)*BU34)</f>
        <v>7.0212765957446799E-2</v>
      </c>
      <c r="CI34" s="13">
        <f>IF($CE34=1,BV34,CB34*BO34+(1-CB34)*BV34)</f>
        <v>0</v>
      </c>
      <c r="CJ34" s="13">
        <f>IF($CE34=1,BW34,CC34*BP34+(1-CC34)*BW34)</f>
        <v>1.175632347702173E-2</v>
      </c>
      <c r="CK34" s="13">
        <f>IF($CE34=1,BX34,CD34*BQ34+(1-CD34)*BX34)</f>
        <v>1.4873417721518989</v>
      </c>
      <c r="CL34" s="56">
        <f>V34*$CS$3</f>
        <v>3.8886798791092168</v>
      </c>
      <c r="CM34" s="10">
        <f t="shared" si="22"/>
        <v>2.6145166846776862</v>
      </c>
      <c r="CN34" s="5">
        <f t="shared" si="23"/>
        <v>7.1633401104776399E-3</v>
      </c>
      <c r="CO34" s="19">
        <f t="shared" si="24"/>
        <v>2.4859754765247595</v>
      </c>
      <c r="CP34" s="65"/>
      <c r="CR34" t="str">
        <v>Harrison Bryant</v>
      </c>
      <c r="CS34" s="10">
        <f>T34*$CS$3</f>
        <v>0</v>
      </c>
      <c r="CT34" s="18">
        <f>AO34</f>
        <v>0</v>
      </c>
      <c r="CU34" s="20">
        <f t="shared" si="31"/>
        <v>0</v>
      </c>
      <c r="CV34" s="21">
        <f t="shared" si="26"/>
        <v>0</v>
      </c>
      <c r="CW34" s="10">
        <f t="shared" si="27"/>
        <v>0</v>
      </c>
      <c r="CX34" s="10">
        <f>CS34*AC34</f>
        <v>0</v>
      </c>
      <c r="CY34" s="19">
        <f>AA34*CS34</f>
        <v>0</v>
      </c>
      <c r="CZ34" s="13" t="str">
        <f>""</f>
        <v/>
      </c>
      <c r="DA34" s="10">
        <f>$CS$4*U34</f>
        <v>2.4599071451093923E-2</v>
      </c>
      <c r="DB34" s="5">
        <f t="shared" si="28"/>
        <v>4.6383483958006685E-5</v>
      </c>
      <c r="DC34" s="77">
        <f>BH34</f>
        <v>8.6666666666666679</v>
      </c>
      <c r="DD34" s="10">
        <f>DC34*DA34</f>
        <v>0.21319195257614737</v>
      </c>
      <c r="DE34" s="22">
        <f>AX34*DD34</f>
        <v>4.6477866438401792E-3</v>
      </c>
      <c r="DF34" s="19">
        <f>DA34*BJ34</f>
        <v>0</v>
      </c>
      <c r="DG34" s="13" t="str">
        <f>""</f>
        <v/>
      </c>
      <c r="DH34" s="20">
        <f>V34*$CS$3</f>
        <v>3.8886798791092168</v>
      </c>
      <c r="DI34" s="5">
        <f t="shared" si="29"/>
        <v>7.2707989204875241E-3</v>
      </c>
      <c r="DJ34" s="20">
        <f>CO34</f>
        <v>2.4859754765247595</v>
      </c>
      <c r="DK34" s="77">
        <v>1.4873417721518989</v>
      </c>
      <c r="DL34" s="77">
        <f>BO34</f>
        <v>1.9607843137254902E-2</v>
      </c>
      <c r="DM34" s="10">
        <f>DK34*DH34</f>
        <v>5.7837960227257348</v>
      </c>
      <c r="DN34" s="19">
        <f>BR34*DM34</f>
        <v>4.1876265956463939E-2</v>
      </c>
      <c r="DO34" s="19">
        <f>DL34*DJ34</f>
        <v>4.8744617186759986E-2</v>
      </c>
      <c r="DP34" s="13" t="str">
        <f>""</f>
        <v/>
      </c>
      <c r="DQ34" s="10">
        <f>CW34*(1/25)+CX34*4-CY34</f>
        <v>0</v>
      </c>
      <c r="DR34" s="10">
        <f>DN34*6+DM34*0.1+DJ34*1-DO34*2</f>
        <v>3.2181234401625964</v>
      </c>
      <c r="DS34" s="10">
        <f>DD34*0.1+DE34*6-DF34*2</f>
        <v>4.9205915120655808E-2</v>
      </c>
      <c r="DT34" s="33">
        <f t="shared" si="30"/>
        <v>3.2673293552832523</v>
      </c>
      <c r="DZ34" t="str">
        <v>PHI</v>
      </c>
      <c r="EA34" t="str">
        <v>Philadelphia Eagles</v>
      </c>
      <c r="EB34" t="s">
        <v>351</v>
      </c>
      <c r="EC34" t="str">
        <v>Harrison Bryant</v>
      </c>
      <c r="ED34" s="10">
        <v>3.2673293552832523</v>
      </c>
      <c r="EE34">
        <v>0</v>
      </c>
      <c r="EF34">
        <v>0</v>
      </c>
      <c r="EG34">
        <v>4.6477866438401792E-3</v>
      </c>
      <c r="EH34">
        <v>0.21319195257614737</v>
      </c>
      <c r="EI34">
        <v>4.1876265956463939E-2</v>
      </c>
      <c r="EJ34">
        <v>5.7837960227257348</v>
      </c>
      <c r="EK34">
        <v>0</v>
      </c>
      <c r="EL34">
        <v>4.8744617186759986E-2</v>
      </c>
    </row>
    <row r="35" spans="1:142" x14ac:dyDescent="0.35">
      <c r="A35" t="s">
        <v>372</v>
      </c>
      <c r="B35" s="5" cm="1">
        <f t="array" ref="B35:D35">_xlfn.XLOOKUP(A35,DepthPosShare[Depth Chart Pos],DepthPosShare[Share of Atts]:DepthPosShare[Share of Targets],{0,0,0})</f>
        <v>6.6314291912016344E-5</v>
      </c>
      <c r="C35" s="5">
        <v>2.7772852287029565E-4</v>
      </c>
      <c r="D35" s="5">
        <v>4.9648885456212597E-3</v>
      </c>
      <c r="F35" s="5" cm="1">
        <f t="array" ref="F35:H35">_xlfn.XLOOKUP(CR35,Table5[Player Name],Table5[[Share of Att]:[Share of Targets]],{0,0,0})</f>
        <v>0</v>
      </c>
      <c r="G35" s="5">
        <v>0</v>
      </c>
      <c r="H35" s="5">
        <v>0</v>
      </c>
      <c r="J35" s="5">
        <v>0</v>
      </c>
      <c r="K35" s="5">
        <v>0</v>
      </c>
      <c r="L35" s="5">
        <v>0</v>
      </c>
      <c r="M35" s="5"/>
      <c r="N35" s="10">
        <f>--(SUM(_xlfn.ANCHORARRAY(F35))=0)</f>
        <v>1</v>
      </c>
      <c r="O35" s="10"/>
      <c r="P35" s="5">
        <f t="shared" si="4"/>
        <v>6.6314291912016344E-5</v>
      </c>
      <c r="Q35" s="5">
        <f t="shared" si="5"/>
        <v>2.7772852287029565E-4</v>
      </c>
      <c r="R35" s="5">
        <f t="shared" si="6"/>
        <v>4.9648885456212597E-3</v>
      </c>
      <c r="S35" s="5"/>
      <c r="T35" s="5">
        <f t="shared" si="14"/>
        <v>6.929134317817915E-5</v>
      </c>
      <c r="U35" s="5">
        <f t="shared" si="14"/>
        <v>2.0947379852003021E-4</v>
      </c>
      <c r="V35" s="5">
        <f t="shared" si="14"/>
        <v>4.244210351320961E-3</v>
      </c>
      <c r="X35" s="5" cm="1">
        <f t="array" ref="X35:AB35">_xlfn.XLOOKUP(CR35,passingRates[Player Name],passingRates[[Comp. %]:[Yds per Att]],{0,0,0,0,0})</f>
        <v>0</v>
      </c>
      <c r="Y35" s="13">
        <v>0</v>
      </c>
      <c r="Z35" s="13">
        <v>0</v>
      </c>
      <c r="AA35" s="13">
        <v>0</v>
      </c>
      <c r="AB35" s="13">
        <v>0</v>
      </c>
      <c r="AC35" s="119">
        <f>SUMIFS(TD_rates[Passing TD per Att],TD_rates[Pos],LEFT(A35,2))</f>
        <v>4.5454545454545456E-2</v>
      </c>
      <c r="AD35" s="55" cm="1">
        <f t="array" ref="AD35:AH35">_xlfn.XLOOKUP($A35,D_passingRates[Player Name],D_passingRates[[Comp. %]:[Yards per Att]],{0,0,0,0,0})</f>
        <v>0</v>
      </c>
      <c r="AE35" s="13">
        <v>0</v>
      </c>
      <c r="AF35" s="13">
        <v>0</v>
      </c>
      <c r="AG35" s="13">
        <v>1</v>
      </c>
      <c r="AH35" s="13">
        <v>0</v>
      </c>
      <c r="AI35" s="54">
        <f t="shared" si="15"/>
        <v>0</v>
      </c>
      <c r="AJ35" s="21">
        <f t="shared" si="7"/>
        <v>0</v>
      </c>
      <c r="AK35" s="21">
        <f t="shared" si="7"/>
        <v>0</v>
      </c>
      <c r="AL35" s="21">
        <f t="shared" si="7"/>
        <v>0</v>
      </c>
      <c r="AM35" s="21">
        <f t="shared" si="7"/>
        <v>0</v>
      </c>
      <c r="AN35" s="53">
        <f t="shared" si="16"/>
        <v>1</v>
      </c>
      <c r="AO35" s="53">
        <f t="shared" si="17"/>
        <v>0</v>
      </c>
      <c r="AP35" s="52">
        <f t="shared" si="8"/>
        <v>0</v>
      </c>
      <c r="AQ35" s="52">
        <f t="shared" si="9"/>
        <v>0</v>
      </c>
      <c r="AR35" s="52">
        <f t="shared" si="10"/>
        <v>1</v>
      </c>
      <c r="AS35" s="52">
        <f t="shared" si="10"/>
        <v>0</v>
      </c>
      <c r="AT35" s="56" cm="1">
        <f t="array" ref="AT35:AW35">_xlfn.XLOOKUP(CR35,rushingRates[player_display_name],rushingRates[[Yards per Carry]:[TD per Yard]],{0,0,0,0})</f>
        <v>0</v>
      </c>
      <c r="AU35" s="13">
        <v>0</v>
      </c>
      <c r="AV35" s="13">
        <v>0</v>
      </c>
      <c r="AW35" s="13">
        <v>0</v>
      </c>
      <c r="AX35" s="13">
        <f>SUMIFS(TD_rates[Rushing TD per Yard],TD_rates[Pos],LEFT(A35,2))</f>
        <v>2.1800947867298578E-2</v>
      </c>
      <c r="AY35" s="56" cm="1">
        <f t="array" ref="AY35:BB35">_xlfn.XLOOKUP(A35,D_rushingRates[player_display_name],D_rushingRates[[Yards per Carry]:[TD per Yard]],{0,0,0,0})</f>
        <v>1.5</v>
      </c>
      <c r="AZ35" s="13">
        <v>0</v>
      </c>
      <c r="BA35" s="13">
        <v>0</v>
      </c>
      <c r="BB35" s="13">
        <v>0</v>
      </c>
      <c r="BC35" s="21">
        <f t="shared" si="18"/>
        <v>0</v>
      </c>
      <c r="BD35" s="21">
        <f t="shared" si="11"/>
        <v>0</v>
      </c>
      <c r="BE35" s="21">
        <f t="shared" si="11"/>
        <v>0</v>
      </c>
      <c r="BF35" s="21">
        <f t="shared" si="11"/>
        <v>0</v>
      </c>
      <c r="BG35" s="13">
        <f t="shared" si="19"/>
        <v>1</v>
      </c>
      <c r="BH35" s="13">
        <f t="shared" si="20"/>
        <v>1.5</v>
      </c>
      <c r="BI35" s="13">
        <f t="shared" si="12"/>
        <v>0</v>
      </c>
      <c r="BJ35" s="13">
        <f>IF($BG35=1,BA35,AV35*BE35+(1-BE35)*BA35)</f>
        <v>0</v>
      </c>
      <c r="BK35" s="13">
        <f>IF($BG35=1,BB35,AW35*BF35+(1-BF35)*BB35)</f>
        <v>0</v>
      </c>
      <c r="BL35" s="55" cm="1">
        <f t="array" ref="BL35:BQ35">_xlfn.XLOOKUP(CR35,Receiving[Player Name],Receiving[[Rep Conv %]:[Yards per Target]],{0,0,0,0,0,0})</f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f>SUMIFS(TD_rates[Rec TD per Yard],TD_rates[Pos],LEFT(A35,2))</f>
        <v>7.2402736527919379E-3</v>
      </c>
      <c r="BS35" s="55" cm="1">
        <f t="array" ref="BS35:BX35">_xlfn.XLOOKUP(A35,D_Receiving[Player Name],D_Receiving[[Rep Conv %]:[Yard Per Target]],{0,0,0,0,0,0})</f>
        <v>0.62962962962962965</v>
      </c>
      <c r="BT35" s="13">
        <v>8.5098039215686274</v>
      </c>
      <c r="BU35" s="13">
        <v>2.4691358024691357E-2</v>
      </c>
      <c r="BV35" s="13">
        <v>0</v>
      </c>
      <c r="BW35" s="13">
        <v>4.608294930875576E-3</v>
      </c>
      <c r="BX35" s="13">
        <v>1.588235294117647</v>
      </c>
      <c r="BY35" s="21">
        <f t="shared" si="21"/>
        <v>0</v>
      </c>
      <c r="BZ35" s="21">
        <f t="shared" si="13"/>
        <v>0</v>
      </c>
      <c r="CA35" s="21">
        <f t="shared" si="13"/>
        <v>0</v>
      </c>
      <c r="CB35" s="21">
        <f t="shared" si="13"/>
        <v>0</v>
      </c>
      <c r="CC35" s="21">
        <f t="shared" si="13"/>
        <v>0</v>
      </c>
      <c r="CD35" s="21">
        <f t="shared" si="13"/>
        <v>0</v>
      </c>
      <c r="CE35" s="56">
        <f>--(SUM(_xlfn.ANCHORARRAY(BL35))=0)</f>
        <v>1</v>
      </c>
      <c r="CF35" s="56">
        <f>IF($CE35=1,BS35,BY35*BL35+(1-BY35)*BS35)</f>
        <v>0.62962962962962965</v>
      </c>
      <c r="CG35" s="13">
        <f>IF($CE35=1,BT35,BZ35*BM35+(1-BZ35)*BT35)</f>
        <v>8.5098039215686274</v>
      </c>
      <c r="CH35" s="13">
        <f>IF($CE35=1,BU35,CA35*BN35+(1-CA35)*BU35)</f>
        <v>2.4691358024691357E-2</v>
      </c>
      <c r="CI35" s="13">
        <f>IF($CE35=1,BV35,CB35*BO35+(1-CB35)*BV35)</f>
        <v>0</v>
      </c>
      <c r="CJ35" s="13">
        <f>IF($CE35=1,BW35,CC35*BP35+(1-CC35)*BW35)</f>
        <v>4.608294930875576E-3</v>
      </c>
      <c r="CK35" s="13">
        <f>IF($CE35=1,BX35,CD35*BQ35+(1-CD35)*BX35)</f>
        <v>1.588235294117647</v>
      </c>
      <c r="CL35" s="56">
        <f>V35*$CS$3</f>
        <v>2.2699534915459085</v>
      </c>
      <c r="CM35" s="10">
        <f t="shared" si="22"/>
        <v>1.429229976158535</v>
      </c>
      <c r="CN35" s="5">
        <f t="shared" si="23"/>
        <v>3.9158520101682075E-3</v>
      </c>
      <c r="CO35" s="19">
        <f t="shared" si="24"/>
        <v>1.3589627068997638</v>
      </c>
      <c r="CP35" s="65"/>
      <c r="CR35" t="str">
        <v>All Other</v>
      </c>
      <c r="CS35" s="10">
        <f>T35*$CS$3</f>
        <v>3.7059455908508267E-2</v>
      </c>
      <c r="CT35" s="18">
        <f>AO35</f>
        <v>0</v>
      </c>
      <c r="CU35" s="20">
        <f t="shared" si="31"/>
        <v>0</v>
      </c>
      <c r="CV35" s="21">
        <f t="shared" si="26"/>
        <v>0</v>
      </c>
      <c r="CW35" s="10">
        <f t="shared" si="27"/>
        <v>0</v>
      </c>
      <c r="CX35" s="10">
        <f>CS35*AC35</f>
        <v>1.6845207231140121E-3</v>
      </c>
      <c r="CY35" s="19">
        <f>AA35*CS35</f>
        <v>0</v>
      </c>
      <c r="CZ35" s="13" t="str">
        <f>""</f>
        <v/>
      </c>
      <c r="DA35" s="10">
        <f>$CS$4*U35</f>
        <v>0.11109258074687579</v>
      </c>
      <c r="DB35" s="5">
        <f t="shared" si="28"/>
        <v>2.0947379852003021E-4</v>
      </c>
      <c r="DC35" s="77">
        <f>BH35</f>
        <v>1.5</v>
      </c>
      <c r="DD35" s="10">
        <f>DC35*DA35</f>
        <v>0.1666388711203137</v>
      </c>
      <c r="DE35" s="22">
        <f>AX35*DD35</f>
        <v>3.6328853419594453E-3</v>
      </c>
      <c r="DF35" s="19">
        <f>DA35*BJ35</f>
        <v>0</v>
      </c>
      <c r="DG35" s="13" t="str">
        <f>""</f>
        <v/>
      </c>
      <c r="DH35" s="20">
        <f>V35*$CS$3</f>
        <v>2.2699534915459085</v>
      </c>
      <c r="DI35" s="5">
        <f t="shared" si="29"/>
        <v>4.2442103513209602E-3</v>
      </c>
      <c r="DJ35" s="20">
        <f>CO35</f>
        <v>1.3589627068997638</v>
      </c>
      <c r="DK35" s="77">
        <v>1.588235294117647</v>
      </c>
      <c r="DL35" s="77">
        <f>BO35</f>
        <v>0</v>
      </c>
      <c r="DM35" s="10">
        <f>DK35*DH35</f>
        <v>3.6052202512787956</v>
      </c>
      <c r="DN35" s="19">
        <f>BR35*DM35</f>
        <v>2.6102781197845794E-2</v>
      </c>
      <c r="DO35" s="19">
        <f>DL35*DJ35</f>
        <v>0</v>
      </c>
      <c r="DP35" s="13" t="str">
        <f>""</f>
        <v/>
      </c>
      <c r="DQ35" s="10">
        <f>CW35*(1/25)+CX35*4-CY35</f>
        <v>6.7380828924560486E-3</v>
      </c>
      <c r="DR35" s="10">
        <f>DN35*6+DM35*0.1+DJ35*1-DO35*2</f>
        <v>1.8761014192147183</v>
      </c>
      <c r="DS35" s="10">
        <f>DD35*0.1+DE35*6-DF35*2</f>
        <v>3.846119916378804E-2</v>
      </c>
      <c r="DT35" s="33">
        <f t="shared" si="30"/>
        <v>1.9213007012709624</v>
      </c>
      <c r="DZ35" t="str">
        <v>PHI</v>
      </c>
      <c r="EA35" t="str">
        <v>Philadelphia Eagles</v>
      </c>
      <c r="EB35" t="s">
        <v>351</v>
      </c>
      <c r="EC35" t="str">
        <v>All Other</v>
      </c>
      <c r="ED35" s="10">
        <v>1.9213007012709624</v>
      </c>
      <c r="EE35">
        <v>1.6845207231140121E-3</v>
      </c>
      <c r="EF35">
        <v>0</v>
      </c>
      <c r="EG35">
        <v>3.6328853419594453E-3</v>
      </c>
      <c r="EH35">
        <v>0.1666388711203137</v>
      </c>
      <c r="EI35">
        <v>2.6102781197845794E-2</v>
      </c>
      <c r="EJ35">
        <v>3.6052202512787956</v>
      </c>
      <c r="EK35">
        <v>0</v>
      </c>
      <c r="EL35">
        <v>0</v>
      </c>
    </row>
    <row r="36" spans="1:142" x14ac:dyDescent="0.35">
      <c r="B36" s="5"/>
      <c r="CS36" s="10"/>
      <c r="CT36" s="18"/>
      <c r="CU36" s="20"/>
      <c r="CV36" s="21"/>
      <c r="CW36" s="10"/>
      <c r="CX36" s="10"/>
      <c r="CY36" s="19"/>
      <c r="CZ36" s="13"/>
      <c r="DA36" s="10"/>
      <c r="DB36" s="10"/>
      <c r="DC36" s="19"/>
      <c r="DD36" s="10"/>
      <c r="DE36" s="22"/>
      <c r="DF36" s="19"/>
    </row>
    <row r="37" spans="1:142" x14ac:dyDescent="0.35">
      <c r="CS37" s="10"/>
      <c r="CT37" s="18"/>
      <c r="CU37" s="20"/>
      <c r="CV37" s="21"/>
      <c r="CW37" s="10"/>
      <c r="CX37" s="10"/>
      <c r="CY37" s="19"/>
      <c r="CZ37" s="13"/>
      <c r="DA37" s="10"/>
      <c r="DB37" s="10"/>
      <c r="DC37" s="19"/>
      <c r="DD37" s="10"/>
      <c r="DE37" s="22"/>
      <c r="DF37" s="19"/>
    </row>
    <row r="38" spans="1:142" x14ac:dyDescent="0.35">
      <c r="CS38" s="10"/>
      <c r="CT38" s="18"/>
      <c r="CU38" s="20"/>
      <c r="CV38" s="21"/>
      <c r="CW38" s="10"/>
      <c r="CX38" s="10"/>
      <c r="CY38" s="19"/>
      <c r="CZ38" s="13"/>
      <c r="DA38" s="10"/>
      <c r="DB38" s="10"/>
      <c r="DC38" s="19"/>
      <c r="DD38" s="10"/>
      <c r="DE38" s="22"/>
      <c r="DF38" s="19"/>
    </row>
    <row r="39" spans="1:142" x14ac:dyDescent="0.35">
      <c r="CS39" s="10"/>
      <c r="CT39" s="18"/>
      <c r="CU39" s="20"/>
      <c r="CV39" s="21"/>
      <c r="CW39" s="10"/>
      <c r="CX39" s="10"/>
      <c r="CY39" s="19"/>
      <c r="CZ39" s="13"/>
      <c r="DA39" s="10"/>
      <c r="DB39" s="10"/>
      <c r="DC39" s="19"/>
      <c r="DD39" s="10"/>
      <c r="DE39" s="22"/>
      <c r="DF39" s="19"/>
    </row>
    <row r="40" spans="1:142" x14ac:dyDescent="0.35">
      <c r="CS40" s="10"/>
      <c r="CT40" s="18"/>
      <c r="CU40" s="20"/>
      <c r="CV40" s="21"/>
      <c r="CW40" s="10"/>
      <c r="CX40" s="10"/>
      <c r="CY40" s="19"/>
      <c r="CZ40" s="13"/>
      <c r="DA40" s="10"/>
      <c r="DB40" s="10"/>
      <c r="DC40" s="19"/>
      <c r="DD40" s="10"/>
      <c r="DE40" s="22"/>
      <c r="DF40" s="19"/>
    </row>
    <row r="41" spans="1:142" x14ac:dyDescent="0.35">
      <c r="CS41" s="10"/>
      <c r="CT41" s="18"/>
      <c r="CU41" s="20"/>
      <c r="CV41" s="21"/>
      <c r="CW41" s="10"/>
      <c r="CX41" s="10"/>
      <c r="CY41" s="19"/>
      <c r="CZ41" s="13"/>
      <c r="DA41" s="10"/>
      <c r="DB41" s="10"/>
      <c r="DC41" s="19"/>
      <c r="DD41" s="10"/>
      <c r="DE41" s="22"/>
      <c r="DF41" s="19"/>
    </row>
    <row r="42" spans="1:142" x14ac:dyDescent="0.35">
      <c r="CS42" s="10"/>
      <c r="CT42" s="18"/>
      <c r="CU42" s="20"/>
      <c r="CV42" s="21"/>
      <c r="CW42" s="10"/>
      <c r="CX42" s="10"/>
      <c r="CY42" s="19"/>
      <c r="CZ42" s="13"/>
      <c r="DA42" s="10"/>
      <c r="DB42" s="10"/>
      <c r="DC42" s="19"/>
      <c r="DD42" s="10"/>
      <c r="DE42" s="22"/>
      <c r="DF42" s="19"/>
    </row>
    <row r="43" spans="1:142" x14ac:dyDescent="0.35">
      <c r="CS43" s="10"/>
      <c r="CT43" s="18"/>
      <c r="CU43" s="20"/>
      <c r="CV43" s="21"/>
      <c r="CW43" s="10"/>
      <c r="CX43" s="10"/>
      <c r="CY43" s="19"/>
      <c r="CZ43" s="13"/>
      <c r="DA43" s="10"/>
      <c r="DB43" s="10"/>
      <c r="DC43" s="19"/>
      <c r="DD43" s="10"/>
      <c r="DE43" s="22"/>
      <c r="DF43" s="19"/>
    </row>
    <row r="44" spans="1:142" x14ac:dyDescent="0.35">
      <c r="CS44" s="10"/>
      <c r="CT44" s="18"/>
      <c r="CU44" s="20"/>
      <c r="CV44" s="21"/>
      <c r="CW44" s="10"/>
      <c r="CX44" s="10"/>
      <c r="CY44" s="19"/>
      <c r="CZ44" s="13"/>
      <c r="DA44" s="10"/>
      <c r="DB44" s="10"/>
      <c r="DC44" s="19"/>
      <c r="DD44" s="10"/>
      <c r="DE44" s="22"/>
      <c r="DF44" s="19"/>
    </row>
    <row r="45" spans="1:142" x14ac:dyDescent="0.35">
      <c r="CS45" s="10"/>
      <c r="CT45" s="18"/>
      <c r="CU45" s="20"/>
      <c r="CV45" s="21"/>
      <c r="CW45" s="10"/>
      <c r="CX45" s="10"/>
      <c r="CY45" s="19"/>
      <c r="CZ45" s="13"/>
      <c r="DA45" s="10"/>
      <c r="DB45" s="10"/>
      <c r="DC45" s="19"/>
      <c r="DD45" s="10"/>
      <c r="DE45" s="22"/>
      <c r="DF45" s="19"/>
    </row>
    <row r="46" spans="1:142" x14ac:dyDescent="0.35">
      <c r="CS46" s="10"/>
      <c r="CT46" s="18"/>
      <c r="CU46" s="20"/>
      <c r="CV46" s="21"/>
      <c r="CW46" s="10"/>
      <c r="CX46" s="10"/>
      <c r="CY46" s="19"/>
      <c r="CZ46" s="13"/>
      <c r="DA46" s="10"/>
      <c r="DB46" s="10"/>
      <c r="DC46" s="19"/>
      <c r="DD46" s="10"/>
      <c r="DE46" s="22"/>
      <c r="DF46" s="19"/>
    </row>
    <row r="47" spans="1:142" x14ac:dyDescent="0.35">
      <c r="CS47" s="10"/>
      <c r="CT47" s="18"/>
      <c r="CU47" s="20"/>
      <c r="CV47" s="21"/>
      <c r="CW47" s="10"/>
      <c r="CX47" s="10"/>
      <c r="CY47" s="19"/>
      <c r="CZ47" s="13"/>
      <c r="DA47" s="10"/>
      <c r="DB47" s="10"/>
      <c r="DC47" s="19"/>
      <c r="DD47" s="10"/>
      <c r="DE47" s="22"/>
      <c r="DF47" s="19"/>
    </row>
    <row r="48" spans="1:142" x14ac:dyDescent="0.35">
      <c r="CS48" s="10"/>
      <c r="CT48" s="18"/>
      <c r="CU48" s="20"/>
      <c r="CV48" s="21"/>
      <c r="CW48" s="10"/>
      <c r="CX48" s="10"/>
      <c r="CY48" s="19"/>
      <c r="CZ48" s="13"/>
      <c r="DA48" s="10"/>
      <c r="DB48" s="10"/>
      <c r="DC48" s="19"/>
      <c r="DD48" s="10"/>
      <c r="DE48" s="22"/>
      <c r="DF48" s="19"/>
    </row>
    <row r="49" spans="97:110" x14ac:dyDescent="0.35">
      <c r="CS49" s="10"/>
      <c r="CT49" s="18"/>
      <c r="CU49" s="20"/>
      <c r="CV49" s="21"/>
      <c r="CW49" s="10"/>
      <c r="CX49" s="10"/>
      <c r="CY49" s="19"/>
      <c r="CZ49" s="13"/>
      <c r="DA49" s="10"/>
      <c r="DB49" s="10"/>
      <c r="DC49" s="19"/>
      <c r="DD49" s="10"/>
      <c r="DE49" s="22"/>
      <c r="DF49" s="19"/>
    </row>
    <row r="50" spans="97:110" x14ac:dyDescent="0.35">
      <c r="CS50" s="10"/>
      <c r="CT50" s="18"/>
      <c r="CU50" s="20"/>
      <c r="CV50" s="21"/>
      <c r="CW50" s="10"/>
      <c r="CX50" s="10"/>
      <c r="CY50" s="19"/>
      <c r="CZ50" s="13"/>
      <c r="DA50" s="10"/>
      <c r="DB50" s="10"/>
      <c r="DC50" s="19"/>
      <c r="DD50" s="10"/>
      <c r="DE50" s="22"/>
      <c r="DF50" s="19"/>
    </row>
    <row r="51" spans="97:110" x14ac:dyDescent="0.35">
      <c r="CS51" s="10"/>
      <c r="CT51" s="18"/>
      <c r="CU51" s="20"/>
      <c r="CV51" s="21"/>
      <c r="CW51" s="10"/>
      <c r="CX51" s="10"/>
      <c r="CY51" s="19"/>
      <c r="CZ51" s="13"/>
      <c r="DA51" s="10"/>
      <c r="DB51" s="10"/>
      <c r="DC51" s="19"/>
      <c r="DD51" s="10"/>
      <c r="DE51" s="22"/>
      <c r="DF51" s="19"/>
    </row>
    <row r="52" spans="97:110" x14ac:dyDescent="0.35">
      <c r="CS52" s="10"/>
      <c r="CT52" s="18"/>
      <c r="CU52" s="20"/>
      <c r="CV52" s="21"/>
      <c r="CW52" s="10"/>
      <c r="CX52" s="10"/>
      <c r="CY52" s="19"/>
      <c r="CZ52" s="13"/>
      <c r="DA52" s="10"/>
      <c r="DB52" s="10"/>
      <c r="DC52" s="19"/>
      <c r="DD52" s="10"/>
      <c r="DE52" s="22"/>
      <c r="DF52" s="19"/>
    </row>
    <row r="53" spans="97:110" x14ac:dyDescent="0.35">
      <c r="CS53" s="10"/>
      <c r="CT53" s="18"/>
      <c r="CU53" s="20"/>
      <c r="CV53" s="21"/>
      <c r="CW53" s="10"/>
      <c r="CX53" s="10"/>
      <c r="CY53" s="19"/>
      <c r="CZ53" s="13"/>
      <c r="DA53" s="10"/>
      <c r="DB53" s="10"/>
      <c r="DC53" s="19"/>
      <c r="DD53" s="10"/>
      <c r="DE53" s="22"/>
      <c r="DF53" s="19"/>
    </row>
    <row r="54" spans="97:110" x14ac:dyDescent="0.35">
      <c r="CS54" s="10"/>
      <c r="CT54" s="18"/>
      <c r="CU54" s="20"/>
      <c r="CV54" s="21"/>
      <c r="CW54" s="10"/>
      <c r="CX54" s="10"/>
      <c r="CY54" s="19"/>
      <c r="CZ54" s="13"/>
      <c r="DA54" s="10"/>
      <c r="DB54" s="10"/>
      <c r="DC54" s="19"/>
      <c r="DD54" s="10"/>
      <c r="DE54" s="22"/>
      <c r="DF54" s="19"/>
    </row>
    <row r="55" spans="97:110" x14ac:dyDescent="0.35">
      <c r="CS55" s="10"/>
      <c r="CT55" s="18"/>
      <c r="CU55" s="20"/>
      <c r="CV55" s="21"/>
      <c r="CW55" s="10"/>
      <c r="CX55" s="10"/>
      <c r="CY55" s="19"/>
      <c r="CZ55" s="13"/>
      <c r="DA55" s="10"/>
      <c r="DB55" s="10"/>
      <c r="DC55" s="19"/>
      <c r="DD55" s="10"/>
      <c r="DE55" s="22"/>
      <c r="DF55" s="19"/>
    </row>
    <row r="56" spans="97:110" x14ac:dyDescent="0.35">
      <c r="CS56" s="10"/>
      <c r="CT56" s="18"/>
      <c r="CU56" s="20"/>
      <c r="CV56" s="21"/>
      <c r="CW56" s="10"/>
      <c r="CX56" s="10"/>
      <c r="CY56" s="19"/>
      <c r="CZ56" s="13"/>
      <c r="DA56" s="10"/>
      <c r="DB56" s="10"/>
      <c r="DC56" s="19"/>
      <c r="DD56" s="10"/>
      <c r="DE56" s="22"/>
      <c r="DF56" s="19"/>
    </row>
    <row r="57" spans="97:110" x14ac:dyDescent="0.35">
      <c r="CS57" s="10"/>
      <c r="CT57" s="18"/>
      <c r="CU57" s="20"/>
      <c r="CV57" s="21"/>
      <c r="CW57" s="10"/>
      <c r="CX57" s="10"/>
      <c r="CY57" s="19"/>
      <c r="CZ57" s="13"/>
      <c r="DA57" s="10"/>
      <c r="DB57" s="10"/>
      <c r="DC57" s="19"/>
      <c r="DD57" s="10"/>
      <c r="DE57" s="22"/>
      <c r="DF57" s="19"/>
    </row>
    <row r="58" spans="97:110" x14ac:dyDescent="0.35">
      <c r="CS58" s="10"/>
      <c r="CT58" s="18"/>
      <c r="CU58" s="20"/>
      <c r="CV58" s="21"/>
      <c r="CW58" s="10"/>
      <c r="CX58" s="10"/>
      <c r="CY58" s="19"/>
      <c r="CZ58" s="13"/>
      <c r="DA58" s="10"/>
      <c r="DB58" s="10"/>
      <c r="DC58" s="19"/>
      <c r="DD58" s="10"/>
      <c r="DE58" s="22"/>
      <c r="DF58" s="19"/>
    </row>
    <row r="59" spans="97:110" x14ac:dyDescent="0.35">
      <c r="CS59" s="10"/>
      <c r="CT59" s="18"/>
      <c r="CU59" s="20"/>
      <c r="CV59" s="21"/>
      <c r="CW59" s="10"/>
      <c r="CX59" s="10"/>
      <c r="CY59" s="19"/>
      <c r="CZ59" s="13"/>
      <c r="DA59" s="10"/>
      <c r="DB59" s="10"/>
      <c r="DC59" s="19"/>
      <c r="DD59" s="10"/>
      <c r="DE59" s="22"/>
      <c r="DF59" s="19"/>
    </row>
    <row r="60" spans="97:110" x14ac:dyDescent="0.35">
      <c r="CS60" s="10"/>
      <c r="CT60" s="18"/>
      <c r="CU60" s="20"/>
      <c r="CV60" s="21"/>
      <c r="CW60" s="10"/>
      <c r="CX60" s="10"/>
      <c r="CY60" s="19"/>
      <c r="CZ60" s="13"/>
      <c r="DA60" s="10"/>
      <c r="DB60" s="10"/>
      <c r="DC60" s="19"/>
      <c r="DD60" s="10"/>
      <c r="DE60" s="22"/>
      <c r="DF60" s="19"/>
    </row>
    <row r="61" spans="97:110" x14ac:dyDescent="0.35">
      <c r="CS61" s="10"/>
      <c r="CT61" s="18"/>
      <c r="CU61" s="20"/>
      <c r="CV61" s="21"/>
      <c r="CW61" s="10"/>
      <c r="CX61" s="10"/>
      <c r="CY61" s="19"/>
      <c r="CZ61" s="13"/>
      <c r="DA61" s="10"/>
      <c r="DB61" s="10"/>
      <c r="DC61" s="19"/>
      <c r="DD61" s="10"/>
      <c r="DE61" s="22"/>
      <c r="DF61" s="19"/>
    </row>
    <row r="62" spans="97:110" x14ac:dyDescent="0.35">
      <c r="CS62" s="10"/>
      <c r="CT62" s="18"/>
      <c r="CU62" s="20"/>
      <c r="CV62" s="21"/>
      <c r="CW62" s="10"/>
      <c r="CX62" s="10"/>
      <c r="CY62" s="19"/>
      <c r="CZ62" s="13"/>
      <c r="DA62" s="10"/>
      <c r="DB62" s="10"/>
      <c r="DC62" s="19"/>
      <c r="DD62" s="10"/>
      <c r="DE62" s="22"/>
      <c r="DF62" s="19"/>
    </row>
    <row r="63" spans="97:110" x14ac:dyDescent="0.35">
      <c r="CS63" s="10"/>
      <c r="CT63" s="18"/>
      <c r="CU63" s="20"/>
      <c r="CV63" s="21"/>
      <c r="CW63" s="10"/>
      <c r="CX63" s="10"/>
      <c r="CY63" s="19"/>
      <c r="CZ63" s="13"/>
      <c r="DA63" s="10"/>
      <c r="DB63" s="10"/>
      <c r="DC63" s="19"/>
      <c r="DD63" s="10"/>
      <c r="DE63" s="22"/>
      <c r="DF63" s="19"/>
    </row>
    <row r="64" spans="97:110" x14ac:dyDescent="0.35">
      <c r="CS64" s="10"/>
      <c r="CT64" s="18"/>
      <c r="CU64" s="20"/>
      <c r="CV64" s="21"/>
      <c r="CW64" s="10"/>
      <c r="CX64" s="10"/>
      <c r="CY64" s="19"/>
      <c r="CZ64" s="13"/>
      <c r="DA64" s="10"/>
      <c r="DB64" s="10"/>
      <c r="DC64" s="19"/>
      <c r="DD64" s="10"/>
      <c r="DE64" s="22"/>
      <c r="DF64" s="19"/>
    </row>
    <row r="65" spans="97:110" x14ac:dyDescent="0.35">
      <c r="CS65" s="10"/>
      <c r="CT65" s="18"/>
      <c r="CU65" s="20"/>
      <c r="CV65" s="21"/>
      <c r="CW65" s="10"/>
      <c r="CX65" s="10"/>
      <c r="CY65" s="19"/>
      <c r="CZ65" s="13"/>
      <c r="DA65" s="10"/>
      <c r="DB65" s="10"/>
      <c r="DC65" s="19"/>
      <c r="DD65" s="10"/>
      <c r="DE65" s="22"/>
      <c r="DF65" s="19"/>
    </row>
    <row r="66" spans="97:110" x14ac:dyDescent="0.35">
      <c r="CS66" s="10"/>
      <c r="CT66" s="18"/>
      <c r="CU66" s="20"/>
      <c r="CV66" s="21"/>
      <c r="CW66" s="10"/>
      <c r="CX66" s="10"/>
      <c r="CY66" s="19"/>
      <c r="CZ66" s="13"/>
      <c r="DA66" s="10"/>
      <c r="DB66" s="10"/>
      <c r="DC66" s="19"/>
      <c r="DD66" s="10"/>
      <c r="DE66" s="22"/>
      <c r="DF66" s="19"/>
    </row>
    <row r="67" spans="97:110" x14ac:dyDescent="0.35">
      <c r="CS67" s="10"/>
      <c r="CT67" s="18"/>
      <c r="CU67" s="20"/>
      <c r="CV67" s="21"/>
      <c r="CW67" s="10"/>
      <c r="CX67" s="10"/>
      <c r="CY67" s="19"/>
      <c r="CZ67" s="13"/>
      <c r="DA67" s="10"/>
      <c r="DB67" s="10"/>
      <c r="DC67" s="19"/>
      <c r="DD67" s="10"/>
      <c r="DE67" s="22"/>
      <c r="DF67" s="19"/>
    </row>
    <row r="68" spans="97:110" x14ac:dyDescent="0.35">
      <c r="CS68" s="10"/>
      <c r="CT68" s="18"/>
      <c r="CU68" s="20"/>
      <c r="CV68" s="21"/>
      <c r="CW68" s="10"/>
      <c r="CX68" s="10"/>
      <c r="CY68" s="19"/>
      <c r="CZ68" s="13"/>
      <c r="DA68" s="10"/>
      <c r="DB68" s="10"/>
      <c r="DC68" s="19"/>
      <c r="DD68" s="10"/>
      <c r="DE68" s="22"/>
      <c r="DF68" s="19"/>
    </row>
    <row r="69" spans="97:110" x14ac:dyDescent="0.35">
      <c r="CS69" s="10"/>
      <c r="CT69" s="18"/>
      <c r="CU69" s="20"/>
      <c r="CV69" s="21"/>
      <c r="CW69" s="10"/>
      <c r="CX69" s="10"/>
      <c r="CY69" s="19"/>
      <c r="CZ69" s="13"/>
      <c r="DA69" s="10"/>
      <c r="DB69" s="10"/>
      <c r="DC69" s="19"/>
      <c r="DD69" s="10"/>
      <c r="DE69" s="22"/>
      <c r="DF69" s="19"/>
    </row>
    <row r="70" spans="97:110" x14ac:dyDescent="0.35">
      <c r="CS70" s="10"/>
      <c r="CT70" s="18"/>
      <c r="CU70" s="20"/>
      <c r="CV70" s="21"/>
      <c r="CW70" s="10"/>
      <c r="CX70" s="10"/>
      <c r="CY70" s="19"/>
      <c r="CZ70" s="13"/>
      <c r="DA70" s="10"/>
      <c r="DB70" s="10"/>
      <c r="DC70" s="19"/>
      <c r="DD70" s="10"/>
      <c r="DE70" s="22"/>
      <c r="DF70" s="19"/>
    </row>
    <row r="71" spans="97:110" x14ac:dyDescent="0.35">
      <c r="CS71" s="10"/>
      <c r="CT71" s="18"/>
      <c r="CU71" s="20"/>
      <c r="CV71" s="21"/>
      <c r="CW71" s="10"/>
      <c r="CX71" s="10"/>
      <c r="CY71" s="19"/>
      <c r="CZ71" s="13"/>
      <c r="DA71" s="10"/>
      <c r="DB71" s="10"/>
      <c r="DC71" s="19"/>
      <c r="DD71" s="10"/>
      <c r="DE71" s="22"/>
      <c r="DF71" s="19"/>
    </row>
    <row r="72" spans="97:110" x14ac:dyDescent="0.35">
      <c r="CS72" s="10"/>
      <c r="CT72" s="18"/>
      <c r="CU72" s="20"/>
      <c r="CV72" s="21"/>
      <c r="CW72" s="10"/>
      <c r="CX72" s="10"/>
      <c r="CY72" s="19"/>
      <c r="CZ72" s="13"/>
      <c r="DA72" s="10"/>
      <c r="DB72" s="10"/>
      <c r="DC72" s="19"/>
      <c r="DD72" s="10"/>
      <c r="DE72" s="22"/>
      <c r="DF72" s="19"/>
    </row>
    <row r="73" spans="97:110" x14ac:dyDescent="0.35">
      <c r="CS73" s="10"/>
      <c r="CT73" s="18"/>
      <c r="CU73" s="20"/>
      <c r="CV73" s="21"/>
      <c r="CW73" s="10"/>
      <c r="CX73" s="10"/>
      <c r="CY73" s="19"/>
      <c r="CZ73" s="13"/>
      <c r="DA73" s="10"/>
      <c r="DB73" s="10"/>
      <c r="DC73" s="19"/>
      <c r="DD73" s="10"/>
      <c r="DE73" s="22"/>
      <c r="DF73" s="19"/>
    </row>
    <row r="74" spans="97:110" x14ac:dyDescent="0.35">
      <c r="CS74" s="10"/>
      <c r="CT74" s="18"/>
      <c r="CU74" s="20"/>
      <c r="CV74" s="21"/>
      <c r="CW74" s="10"/>
      <c r="CX74" s="10"/>
      <c r="CY74" s="19"/>
      <c r="CZ74" s="13"/>
      <c r="DA74" s="10"/>
      <c r="DB74" s="10"/>
      <c r="DC74" s="19"/>
      <c r="DD74" s="10"/>
      <c r="DE74" s="22"/>
      <c r="DF74" s="19"/>
    </row>
    <row r="75" spans="97:110" x14ac:dyDescent="0.35">
      <c r="CS75" s="10"/>
      <c r="CT75" s="18"/>
      <c r="CU75" s="20"/>
      <c r="CV75" s="21"/>
      <c r="CW75" s="10"/>
      <c r="CX75" s="10"/>
      <c r="CY75" s="19"/>
      <c r="CZ75" s="13"/>
      <c r="DA75" s="10"/>
      <c r="DB75" s="10"/>
      <c r="DC75" s="19"/>
      <c r="DD75" s="10"/>
      <c r="DE75" s="22"/>
      <c r="DF75" s="19"/>
    </row>
    <row r="76" spans="97:110" x14ac:dyDescent="0.35">
      <c r="CS76" s="10"/>
      <c r="CT76" s="18"/>
      <c r="CU76" s="20"/>
      <c r="CV76" s="21"/>
      <c r="CW76" s="10"/>
      <c r="CX76" s="10"/>
      <c r="CY76" s="19"/>
      <c r="CZ76" s="13"/>
      <c r="DA76" s="10"/>
      <c r="DB76" s="10"/>
      <c r="DC76" s="19"/>
      <c r="DD76" s="10"/>
      <c r="DE76" s="22"/>
      <c r="DF76" s="19"/>
    </row>
    <row r="77" spans="97:110" x14ac:dyDescent="0.35">
      <c r="CS77" s="10"/>
      <c r="CT77" s="18"/>
      <c r="CU77" s="20"/>
      <c r="CV77" s="21"/>
      <c r="CW77" s="10"/>
      <c r="CX77" s="10"/>
      <c r="CY77" s="19"/>
      <c r="CZ77" s="13"/>
      <c r="DA77" s="10"/>
      <c r="DB77" s="10"/>
      <c r="DC77" s="19"/>
      <c r="DD77" s="10"/>
      <c r="DE77" s="22"/>
      <c r="DF77" s="19"/>
    </row>
    <row r="78" spans="97:110" x14ac:dyDescent="0.35">
      <c r="CS78" s="10"/>
      <c r="CT78" s="18"/>
      <c r="CU78" s="20"/>
      <c r="CV78" s="21"/>
      <c r="CW78" s="10"/>
      <c r="CX78" s="10"/>
      <c r="CY78" s="19"/>
      <c r="CZ78" s="13"/>
      <c r="DA78" s="10"/>
      <c r="DB78" s="10"/>
      <c r="DC78" s="19"/>
      <c r="DD78" s="10"/>
      <c r="DE78" s="22"/>
      <c r="DF78" s="19"/>
    </row>
    <row r="79" spans="97:110" x14ac:dyDescent="0.35">
      <c r="CS79" s="10"/>
      <c r="CT79" s="18"/>
      <c r="CU79" s="20"/>
      <c r="CV79" s="21"/>
      <c r="CW79" s="10"/>
      <c r="CX79" s="10"/>
      <c r="CY79" s="19"/>
      <c r="CZ79" s="13"/>
      <c r="DA79" s="10"/>
      <c r="DB79" s="10"/>
      <c r="DC79" s="19"/>
      <c r="DD79" s="10"/>
      <c r="DE79" s="22"/>
      <c r="DF79" s="19"/>
    </row>
    <row r="80" spans="97:110" x14ac:dyDescent="0.35">
      <c r="CS80" s="10"/>
      <c r="CT80" s="18"/>
      <c r="CU80" s="20"/>
      <c r="CV80" s="21"/>
      <c r="CW80" s="10"/>
      <c r="CX80" s="10"/>
      <c r="CY80" s="19"/>
      <c r="CZ80" s="13"/>
      <c r="DA80" s="10"/>
      <c r="DB80" s="10"/>
      <c r="DC80" s="19"/>
      <c r="DD80" s="10"/>
      <c r="DE80" s="22"/>
      <c r="DF80" s="19"/>
    </row>
    <row r="81" spans="97:110" x14ac:dyDescent="0.35">
      <c r="CS81" s="10"/>
      <c r="CT81" s="18"/>
      <c r="CU81" s="20"/>
      <c r="CV81" s="21"/>
      <c r="CW81" s="10"/>
      <c r="CX81" s="10"/>
      <c r="CY81" s="19"/>
      <c r="CZ81" s="13"/>
      <c r="DA81" s="10"/>
      <c r="DB81" s="10"/>
      <c r="DC81" s="19"/>
      <c r="DD81" s="10"/>
      <c r="DE81" s="22"/>
      <c r="DF81" s="19"/>
    </row>
    <row r="82" spans="97:110" x14ac:dyDescent="0.35">
      <c r="CS82" s="10"/>
      <c r="CT82" s="18"/>
      <c r="CU82" s="20"/>
      <c r="CV82" s="21"/>
      <c r="CW82" s="10"/>
      <c r="CX82" s="10"/>
      <c r="CY82" s="19"/>
      <c r="CZ82" s="13"/>
      <c r="DA82" s="10"/>
      <c r="DB82" s="10"/>
      <c r="DC82" s="19"/>
      <c r="DD82" s="10"/>
      <c r="DE82" s="22"/>
      <c r="DF82" s="19"/>
    </row>
    <row r="83" spans="97:110" x14ac:dyDescent="0.35">
      <c r="CS83" s="10"/>
      <c r="CT83" s="18"/>
      <c r="CU83" s="20"/>
      <c r="CV83" s="21"/>
      <c r="CW83" s="10"/>
      <c r="CX83" s="10"/>
      <c r="CY83" s="19"/>
      <c r="CZ83" s="13"/>
      <c r="DA83" s="10"/>
      <c r="DB83" s="10"/>
      <c r="DC83" s="19"/>
      <c r="DD83" s="10"/>
      <c r="DE83" s="22"/>
      <c r="DF83" s="19"/>
    </row>
  </sheetData>
  <mergeCells count="2">
    <mergeCell ref="CV1:CX5"/>
    <mergeCell ref="CY1:DH5"/>
  </mergeCells>
  <phoneticPr fontId="1" type="noConversion"/>
  <conditionalFormatting sqref="N10:O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10:DT35">
    <cfRule type="expression" dxfId="0" priority="1">
      <formula>$CR10=""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CD616-FE58-4B2E-8779-4FCF90411346}">
  <dimension ref="A1:AH24"/>
  <sheetViews>
    <sheetView topLeftCell="X1" zoomScaleNormal="100" workbookViewId="0">
      <selection activeCell="AF3" sqref="AF3"/>
    </sheetView>
  </sheetViews>
  <sheetFormatPr defaultRowHeight="14.5" x14ac:dyDescent="0.35"/>
  <cols>
    <col min="1" max="1" width="23.26953125" bestFit="1" customWidth="1"/>
    <col min="2" max="2" width="16.54296875" customWidth="1"/>
    <col min="3" max="3" width="19.453125" customWidth="1"/>
    <col min="4" max="4" width="20.81640625" customWidth="1"/>
    <col min="5" max="5" width="18.81640625" customWidth="1"/>
    <col min="6" max="6" width="10.26953125" customWidth="1"/>
    <col min="7" max="7" width="16" customWidth="1"/>
    <col min="8" max="8" width="20.26953125" customWidth="1"/>
    <col min="12" max="12" width="1.26953125" customWidth="1"/>
    <col min="13" max="13" width="20.453125" customWidth="1"/>
    <col min="14" max="14" width="20.54296875" customWidth="1"/>
    <col min="15" max="15" width="14.7265625" customWidth="1"/>
    <col min="16" max="16" width="18.7265625" customWidth="1"/>
    <col min="17" max="17" width="26.81640625" customWidth="1"/>
    <col min="18" max="18" width="15.453125" customWidth="1"/>
    <col min="19" max="19" width="12.81640625" customWidth="1"/>
    <col min="20" max="21" width="18" customWidth="1"/>
    <col min="22" max="22" width="1.26953125" customWidth="1"/>
    <col min="23" max="23" width="20.453125" customWidth="1"/>
    <col min="24" max="24" width="14.7265625" customWidth="1"/>
    <col min="25" max="25" width="17.81640625" customWidth="1"/>
    <col min="26" max="26" width="22" customWidth="1"/>
    <col min="27" max="27" width="20.1796875" customWidth="1"/>
    <col min="28" max="28" width="28.26953125" customWidth="1"/>
    <col min="29" max="29" width="12.54296875" customWidth="1"/>
    <col min="30" max="30" width="14.453125" customWidth="1"/>
    <col min="31" max="31" width="13.54296875" customWidth="1"/>
    <col min="32" max="32" width="17.81640625" customWidth="1"/>
  </cols>
  <sheetData>
    <row r="1" spans="1:34" x14ac:dyDescent="0.35">
      <c r="A1" s="109">
        <v>45767</v>
      </c>
    </row>
    <row r="3" spans="1:34" ht="30" customHeight="1" x14ac:dyDescent="0.35">
      <c r="A3" s="36" t="s">
        <v>2</v>
      </c>
      <c r="B3" s="35"/>
      <c r="C3" s="35"/>
      <c r="D3" s="35"/>
      <c r="E3" s="35"/>
      <c r="F3" s="35"/>
      <c r="G3" s="35"/>
      <c r="H3" s="35"/>
      <c r="I3" s="35"/>
      <c r="J3" s="35"/>
      <c r="K3" s="35"/>
      <c r="M3" s="37" t="s">
        <v>3</v>
      </c>
      <c r="N3" s="38"/>
      <c r="O3" s="38"/>
      <c r="P3" s="38"/>
      <c r="Q3" s="38"/>
      <c r="R3" s="38"/>
      <c r="S3" s="38"/>
      <c r="T3" s="38"/>
      <c r="U3" s="38"/>
      <c r="V3" s="39"/>
      <c r="W3" s="40" t="s">
        <v>4</v>
      </c>
      <c r="X3" s="41"/>
      <c r="Y3" s="41"/>
      <c r="Z3" s="41"/>
      <c r="AA3" s="41"/>
      <c r="AB3" s="41"/>
      <c r="AC3" s="41"/>
      <c r="AD3" s="41"/>
      <c r="AE3" s="42"/>
      <c r="AF3" s="42"/>
      <c r="AG3" s="42"/>
      <c r="AH3" s="42"/>
    </row>
    <row r="4" spans="1:34" ht="43.5" x14ac:dyDescent="0.35">
      <c r="A4" s="15" t="s">
        <v>12</v>
      </c>
      <c r="B4" s="12" t="s">
        <v>1128</v>
      </c>
      <c r="C4" s="12" t="s">
        <v>1129</v>
      </c>
      <c r="D4" s="12" t="s">
        <v>1485</v>
      </c>
      <c r="E4" s="12" t="s">
        <v>1486</v>
      </c>
      <c r="F4" s="12" t="s">
        <v>1490</v>
      </c>
      <c r="G4" t="s">
        <v>6</v>
      </c>
      <c r="H4" s="12" t="s">
        <v>1483</v>
      </c>
      <c r="I4" s="12" t="s">
        <v>1484</v>
      </c>
      <c r="J4" s="12" t="s">
        <v>1489</v>
      </c>
      <c r="K4" s="12" t="s">
        <v>2333</v>
      </c>
      <c r="M4" s="6" t="s">
        <v>1127</v>
      </c>
      <c r="N4" s="6" t="s">
        <v>1493</v>
      </c>
      <c r="O4" s="6" t="s">
        <v>1494</v>
      </c>
      <c r="P4" s="6" t="s">
        <v>1495</v>
      </c>
      <c r="Q4" s="6" t="s">
        <v>1496</v>
      </c>
      <c r="R4" s="6" t="s">
        <v>1497</v>
      </c>
      <c r="S4" s="6" t="s">
        <v>1498</v>
      </c>
      <c r="T4" s="6" t="s">
        <v>1499</v>
      </c>
      <c r="U4" s="6" t="s">
        <v>2306</v>
      </c>
      <c r="W4" s="15" t="s">
        <v>12</v>
      </c>
      <c r="X4" s="12" t="s">
        <v>1508</v>
      </c>
      <c r="Y4" s="12" t="s">
        <v>1509</v>
      </c>
      <c r="Z4" s="12" t="s">
        <v>1510</v>
      </c>
      <c r="AA4" s="12" t="s">
        <v>1511</v>
      </c>
      <c r="AB4" s="12" t="s">
        <v>1512</v>
      </c>
      <c r="AC4" s="6" t="s">
        <v>1504</v>
      </c>
      <c r="AD4" s="6" t="s">
        <v>1505</v>
      </c>
      <c r="AE4" s="12" t="s">
        <v>1506</v>
      </c>
      <c r="AF4" s="6" t="s">
        <v>1507</v>
      </c>
      <c r="AG4" s="108" t="s">
        <v>2305</v>
      </c>
      <c r="AH4" s="6" t="s">
        <v>2314</v>
      </c>
    </row>
    <row r="5" spans="1:34" x14ac:dyDescent="0.35">
      <c r="A5" t="s">
        <v>358</v>
      </c>
      <c r="B5" s="10">
        <v>461.02499999999998</v>
      </c>
      <c r="C5" s="10">
        <v>301.84375</v>
      </c>
      <c r="D5" s="10">
        <v>3337.9875000000002</v>
      </c>
      <c r="E5" s="10">
        <v>21.493749999999999</v>
      </c>
      <c r="F5" s="10">
        <v>9.8125</v>
      </c>
      <c r="G5" s="5">
        <v>0.65472317119462076</v>
      </c>
      <c r="H5" s="13">
        <v>11.058660316802982</v>
      </c>
      <c r="I5" s="13">
        <v>7.1208199606584532E-2</v>
      </c>
      <c r="J5" s="13">
        <v>2.1284095222601811E-2</v>
      </c>
      <c r="K5" s="13">
        <v>7.2403611517813573</v>
      </c>
      <c r="M5" t="s">
        <v>358</v>
      </c>
      <c r="N5" s="19">
        <v>249.875</v>
      </c>
      <c r="O5" s="19">
        <v>54.462499999999999</v>
      </c>
      <c r="P5" s="19">
        <v>2.7062499999999998</v>
      </c>
      <c r="Q5" s="19">
        <v>0.85</v>
      </c>
      <c r="R5" s="19">
        <v>4.5880192793206334</v>
      </c>
      <c r="S5" s="19">
        <v>4.9690153775533624E-2</v>
      </c>
      <c r="T5" s="19">
        <v>1.560706908423227E-2</v>
      </c>
      <c r="U5" s="19">
        <v>1.0830415207603802E-2</v>
      </c>
      <c r="W5" t="s">
        <v>358</v>
      </c>
      <c r="X5" s="13">
        <v>0.24374999999999999</v>
      </c>
      <c r="Y5" s="13">
        <v>0.1875</v>
      </c>
      <c r="Z5" s="13">
        <v>0.78749999999999998</v>
      </c>
      <c r="AA5" s="13">
        <v>3.125E-2</v>
      </c>
      <c r="AB5" s="13">
        <v>0</v>
      </c>
      <c r="AC5" s="13">
        <v>0.76923076923076927</v>
      </c>
      <c r="AD5" s="13">
        <v>4.2</v>
      </c>
      <c r="AE5" s="13">
        <v>0.12820512820512822</v>
      </c>
      <c r="AF5" s="13">
        <v>0</v>
      </c>
      <c r="AG5" s="13">
        <v>3.968253968253968E-2</v>
      </c>
      <c r="AH5" s="13">
        <v>1.3</v>
      </c>
    </row>
    <row r="6" spans="1:34" x14ac:dyDescent="0.35">
      <c r="A6" t="s">
        <v>359</v>
      </c>
      <c r="B6" s="10">
        <v>84.860759493670884</v>
      </c>
      <c r="C6" s="10">
        <v>53.164556962025316</v>
      </c>
      <c r="D6" s="10">
        <v>555.74683544303798</v>
      </c>
      <c r="E6" s="10">
        <v>2.9050632911392404</v>
      </c>
      <c r="F6" s="10">
        <v>2.3037974683544302</v>
      </c>
      <c r="G6" s="5">
        <v>0.62649164677804292</v>
      </c>
      <c r="H6" s="13">
        <v>10.453333333333333</v>
      </c>
      <c r="I6" s="13">
        <v>5.4642857142857146E-2</v>
      </c>
      <c r="J6" s="13">
        <v>2.714797136038186E-2</v>
      </c>
      <c r="K6" s="13">
        <v>6.5489260143198091</v>
      </c>
      <c r="M6" t="s">
        <v>359</v>
      </c>
      <c r="N6" s="19">
        <v>51.063291139240505</v>
      </c>
      <c r="O6" s="19">
        <v>13.367088607594937</v>
      </c>
      <c r="P6" s="19">
        <v>0.65822784810126578</v>
      </c>
      <c r="Q6" s="19">
        <v>0.20886075949367089</v>
      </c>
      <c r="R6" s="19">
        <v>3.8200757575757573</v>
      </c>
      <c r="S6" s="19">
        <v>4.924242424242424E-2</v>
      </c>
      <c r="T6" s="19">
        <v>1.5625E-2</v>
      </c>
      <c r="U6" s="19">
        <v>1.2890431333663856E-2</v>
      </c>
      <c r="W6" t="s">
        <v>359</v>
      </c>
      <c r="X6" s="13">
        <v>0.21518987341772153</v>
      </c>
      <c r="Y6" s="13">
        <v>0.14556962025316456</v>
      </c>
      <c r="Z6" s="13">
        <v>1.120253164556962</v>
      </c>
      <c r="AA6" s="13">
        <v>2.5316455696202531E-2</v>
      </c>
      <c r="AB6" s="13">
        <v>0</v>
      </c>
      <c r="AC6" s="13">
        <v>0.67647058823529405</v>
      </c>
      <c r="AD6" s="13">
        <v>7.695652173913043</v>
      </c>
      <c r="AE6" s="13">
        <v>0.11764705882352941</v>
      </c>
      <c r="AF6" s="13">
        <v>0</v>
      </c>
      <c r="AG6" s="13">
        <v>2.2598870056497175E-2</v>
      </c>
      <c r="AH6" s="13">
        <v>1.4782608695652175</v>
      </c>
    </row>
    <row r="7" spans="1:34" x14ac:dyDescent="0.35">
      <c r="A7" t="s">
        <v>360</v>
      </c>
      <c r="B7" s="10">
        <v>41.175675675675677</v>
      </c>
      <c r="C7" s="10">
        <v>24.851351351351351</v>
      </c>
      <c r="D7" s="10">
        <v>257.45945945945948</v>
      </c>
      <c r="E7" s="10">
        <v>1.1891891891891893</v>
      </c>
      <c r="F7" s="10">
        <v>1.3918918918918919</v>
      </c>
      <c r="G7" s="5">
        <v>0.60354446997046274</v>
      </c>
      <c r="H7" s="13">
        <v>10.359978249048398</v>
      </c>
      <c r="I7" s="13">
        <v>4.7852093529091901E-2</v>
      </c>
      <c r="J7" s="13">
        <v>3.3803741384968819E-2</v>
      </c>
      <c r="K7" s="13">
        <v>6.2527075812274369</v>
      </c>
      <c r="M7" t="s">
        <v>360</v>
      </c>
      <c r="N7" s="19">
        <v>23.445945945945947</v>
      </c>
      <c r="O7" s="19">
        <v>5.9864864864864868</v>
      </c>
      <c r="P7" s="19">
        <v>0.13513513513513514</v>
      </c>
      <c r="Q7" s="19">
        <v>6.7567567567567571E-2</v>
      </c>
      <c r="R7" s="19">
        <v>3.9164785553047405</v>
      </c>
      <c r="S7" s="19">
        <v>2.2573363431151242E-2</v>
      </c>
      <c r="T7" s="19">
        <v>1.1286681715575621E-2</v>
      </c>
      <c r="U7" s="19">
        <v>5.763688760806916E-3</v>
      </c>
      <c r="W7" t="s">
        <v>360</v>
      </c>
      <c r="X7" s="13">
        <v>1.3513513513513514E-2</v>
      </c>
      <c r="Y7" s="13">
        <v>1.3513513513513514E-2</v>
      </c>
      <c r="Z7" s="13">
        <v>5.4054054054054057E-2</v>
      </c>
      <c r="AA7" s="13">
        <v>0</v>
      </c>
      <c r="AB7" s="13">
        <v>0</v>
      </c>
      <c r="AC7" s="13">
        <v>1</v>
      </c>
      <c r="AD7" s="13">
        <v>4</v>
      </c>
      <c r="AE7" s="13">
        <v>0</v>
      </c>
      <c r="AF7" s="13">
        <v>0</v>
      </c>
      <c r="AG7" s="13">
        <v>0</v>
      </c>
      <c r="AH7" s="13">
        <v>1</v>
      </c>
    </row>
    <row r="8" spans="1:34" x14ac:dyDescent="0.35">
      <c r="A8" t="s">
        <v>361</v>
      </c>
      <c r="B8" s="10">
        <v>26.111111111111111</v>
      </c>
      <c r="C8" s="10">
        <v>14.5</v>
      </c>
      <c r="D8" s="10">
        <v>166.61111111111111</v>
      </c>
      <c r="E8" s="10">
        <v>0.66666666666666663</v>
      </c>
      <c r="F8" s="10">
        <v>1.0555555555555556</v>
      </c>
      <c r="G8" s="5">
        <v>0.55531914893617018</v>
      </c>
      <c r="H8" s="13">
        <v>11.490421455938698</v>
      </c>
      <c r="I8" s="13">
        <v>4.5977011494252873E-2</v>
      </c>
      <c r="J8" s="13">
        <v>4.042553191489362E-2</v>
      </c>
      <c r="K8" s="13">
        <v>6.3808510638297875</v>
      </c>
      <c r="M8" t="s">
        <v>361</v>
      </c>
      <c r="N8" s="19">
        <v>15.722222222222221</v>
      </c>
      <c r="O8" s="19">
        <v>4.2777777777777777</v>
      </c>
      <c r="P8" s="19">
        <v>0</v>
      </c>
      <c r="Q8" s="19">
        <v>0</v>
      </c>
      <c r="R8" s="19">
        <v>3.6753246753246751</v>
      </c>
      <c r="S8" s="19">
        <v>0</v>
      </c>
      <c r="T8" s="19">
        <v>0</v>
      </c>
      <c r="U8" s="19">
        <v>0</v>
      </c>
      <c r="W8" t="s">
        <v>361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</row>
    <row r="9" spans="1:34" x14ac:dyDescent="0.35">
      <c r="A9" t="s">
        <v>362</v>
      </c>
      <c r="B9" s="10">
        <v>26</v>
      </c>
      <c r="C9" s="10">
        <v>13</v>
      </c>
      <c r="D9" s="10">
        <v>166</v>
      </c>
      <c r="E9" s="10">
        <v>2</v>
      </c>
      <c r="F9" s="10">
        <v>2</v>
      </c>
      <c r="G9" s="5">
        <v>0.5</v>
      </c>
      <c r="H9" s="13">
        <v>12.76923076923077</v>
      </c>
      <c r="I9" s="13">
        <v>0.15384615384615385</v>
      </c>
      <c r="J9" s="13">
        <v>7.6923076923076927E-2</v>
      </c>
      <c r="K9" s="13">
        <v>6.384615384615385</v>
      </c>
      <c r="M9" t="s">
        <v>362</v>
      </c>
      <c r="N9" s="19">
        <v>33</v>
      </c>
      <c r="O9" s="19">
        <v>7</v>
      </c>
      <c r="P9" s="19">
        <v>0</v>
      </c>
      <c r="Q9" s="19">
        <v>0</v>
      </c>
      <c r="R9" s="19">
        <v>4.7142857142857144</v>
      </c>
      <c r="S9" s="19">
        <v>0</v>
      </c>
      <c r="T9" s="19">
        <v>0</v>
      </c>
      <c r="U9" s="19">
        <v>0</v>
      </c>
      <c r="W9" t="s">
        <v>362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</row>
    <row r="10" spans="1:34" x14ac:dyDescent="0.35">
      <c r="A10" t="s">
        <v>363</v>
      </c>
      <c r="B10" s="10">
        <v>0.10625</v>
      </c>
      <c r="C10" s="10">
        <v>5.6250000000000001E-2</v>
      </c>
      <c r="D10" s="10">
        <v>0.44374999999999998</v>
      </c>
      <c r="E10" s="10">
        <v>3.7499999999999999E-2</v>
      </c>
      <c r="F10" s="10">
        <v>1.2500000000000001E-2</v>
      </c>
      <c r="G10" s="5">
        <v>0.52941176470588236</v>
      </c>
      <c r="H10" s="13">
        <v>7.8888888888888884</v>
      </c>
      <c r="I10" s="13">
        <v>0.66666666666666663</v>
      </c>
      <c r="J10" s="13">
        <v>0.11764705882352942</v>
      </c>
      <c r="K10" s="13">
        <v>4.1764705882352944</v>
      </c>
      <c r="M10" t="s">
        <v>363</v>
      </c>
      <c r="N10" s="19">
        <v>924.28125</v>
      </c>
      <c r="O10" s="19">
        <v>209.6</v>
      </c>
      <c r="P10" s="19">
        <v>7.1687500000000002</v>
      </c>
      <c r="Q10" s="19">
        <v>0.85</v>
      </c>
      <c r="R10" s="19">
        <v>4.4097387881679388</v>
      </c>
      <c r="S10" s="19">
        <v>3.4202051526717556E-2</v>
      </c>
      <c r="T10" s="19">
        <v>4.0553435114503815E-3</v>
      </c>
      <c r="U10" s="19">
        <v>7.7560266423234272E-3</v>
      </c>
      <c r="W10" t="s">
        <v>363</v>
      </c>
      <c r="X10" s="13">
        <v>49.643749999999997</v>
      </c>
      <c r="Y10" s="13">
        <v>38.6875</v>
      </c>
      <c r="Z10" s="13">
        <v>284.80624999999998</v>
      </c>
      <c r="AA10" s="13">
        <v>1.5375000000000001</v>
      </c>
      <c r="AB10" s="13">
        <v>0.26874999999999999</v>
      </c>
      <c r="AC10" s="13">
        <v>0.77930253053002652</v>
      </c>
      <c r="AD10" s="13">
        <v>7.3617124394184161</v>
      </c>
      <c r="AE10" s="13">
        <v>3.0970665995215918E-2</v>
      </c>
      <c r="AF10" s="13">
        <v>6.9466882067851371E-3</v>
      </c>
      <c r="AG10" s="13">
        <v>5.39840681164827E-3</v>
      </c>
      <c r="AH10" s="13">
        <v>1.2831987075928917</v>
      </c>
    </row>
    <row r="11" spans="1:34" x14ac:dyDescent="0.35">
      <c r="A11" t="s">
        <v>364</v>
      </c>
      <c r="B11" s="10">
        <v>1.8749999999999999E-2</v>
      </c>
      <c r="C11" s="10">
        <v>1.2500000000000001E-2</v>
      </c>
      <c r="D11" s="10">
        <v>0.125</v>
      </c>
      <c r="E11" s="10">
        <v>6.2500000000000003E-3</v>
      </c>
      <c r="F11" s="10">
        <v>0</v>
      </c>
      <c r="G11" s="5">
        <v>0.66666666666666674</v>
      </c>
      <c r="H11" s="13">
        <v>10</v>
      </c>
      <c r="I11" s="13">
        <v>0.5</v>
      </c>
      <c r="J11" s="13">
        <v>0</v>
      </c>
      <c r="K11" s="13">
        <v>6.666666666666667</v>
      </c>
      <c r="M11" t="s">
        <v>364</v>
      </c>
      <c r="N11" s="19">
        <v>407.63125000000002</v>
      </c>
      <c r="O11" s="19">
        <v>95.924999999999997</v>
      </c>
      <c r="P11" s="19">
        <v>2.875</v>
      </c>
      <c r="Q11" s="19">
        <v>0.40625</v>
      </c>
      <c r="R11" s="19">
        <v>4.2494787594474852</v>
      </c>
      <c r="S11" s="19">
        <v>2.9971331769611677E-2</v>
      </c>
      <c r="T11" s="19">
        <v>4.2350794891842583E-3</v>
      </c>
      <c r="U11" s="19">
        <v>7.0529430704834332E-3</v>
      </c>
      <c r="W11" t="s">
        <v>364</v>
      </c>
      <c r="X11" s="13">
        <v>29.662500000000001</v>
      </c>
      <c r="Y11" s="13">
        <v>23.106249999999999</v>
      </c>
      <c r="Z11" s="13">
        <v>172.43125000000001</v>
      </c>
      <c r="AA11" s="13">
        <v>0.82499999999999996</v>
      </c>
      <c r="AB11" s="13">
        <v>0.10625</v>
      </c>
      <c r="AC11" s="13">
        <v>0.77897176569742932</v>
      </c>
      <c r="AD11" s="13">
        <v>7.4625371923180959</v>
      </c>
      <c r="AE11" s="13">
        <v>2.7812895069532235E-2</v>
      </c>
      <c r="AF11" s="13">
        <v>4.598322964565864E-3</v>
      </c>
      <c r="AG11" s="13">
        <v>4.7845155677987599E-3</v>
      </c>
      <c r="AH11" s="13">
        <v>1.283743575872329</v>
      </c>
    </row>
    <row r="12" spans="1:34" x14ac:dyDescent="0.35">
      <c r="A12" t="s">
        <v>365</v>
      </c>
      <c r="B12" s="10">
        <v>1.2500000000000001E-2</v>
      </c>
      <c r="C12" s="10">
        <v>6.2500000000000003E-3</v>
      </c>
      <c r="D12" s="10">
        <v>2.5000000000000001E-2</v>
      </c>
      <c r="E12" s="10">
        <v>6.2500000000000003E-3</v>
      </c>
      <c r="F12" s="10">
        <v>6.2500000000000003E-3</v>
      </c>
      <c r="G12" s="5">
        <v>0.5</v>
      </c>
      <c r="H12" s="13">
        <v>4</v>
      </c>
      <c r="I12" s="13">
        <v>1</v>
      </c>
      <c r="J12" s="13">
        <v>0.5</v>
      </c>
      <c r="K12" s="13">
        <v>2</v>
      </c>
      <c r="M12" t="s">
        <v>365</v>
      </c>
      <c r="N12" s="19">
        <v>154.02500000000001</v>
      </c>
      <c r="O12" s="19">
        <v>37.743749999999999</v>
      </c>
      <c r="P12" s="19">
        <v>0.85</v>
      </c>
      <c r="Q12" s="19">
        <v>0.16250000000000001</v>
      </c>
      <c r="R12" s="19">
        <v>4.0808080808080813</v>
      </c>
      <c r="S12" s="19">
        <v>2.2520284815366783E-2</v>
      </c>
      <c r="T12" s="19">
        <v>4.3053485676436496E-3</v>
      </c>
      <c r="U12" s="19">
        <v>5.5185846453497805E-3</v>
      </c>
      <c r="W12" t="s">
        <v>365</v>
      </c>
      <c r="X12" s="13">
        <v>12.143750000000001</v>
      </c>
      <c r="Y12" s="13">
        <v>9.34375</v>
      </c>
      <c r="Z12" s="13">
        <v>69.962500000000006</v>
      </c>
      <c r="AA12" s="13">
        <v>0.3</v>
      </c>
      <c r="AB12" s="13">
        <v>3.125E-2</v>
      </c>
      <c r="AC12" s="13">
        <v>0.76942871847658256</v>
      </c>
      <c r="AD12" s="13">
        <v>7.4876254180602011</v>
      </c>
      <c r="AE12" s="13">
        <v>2.4704065877509004E-2</v>
      </c>
      <c r="AF12" s="13">
        <v>3.3444816053511705E-3</v>
      </c>
      <c r="AG12" s="13">
        <v>4.2880114346971589E-3</v>
      </c>
      <c r="AH12" s="13">
        <v>1.2996655518394649</v>
      </c>
    </row>
    <row r="13" spans="1:34" x14ac:dyDescent="0.35">
      <c r="A13" t="s">
        <v>366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5">
        <v>0</v>
      </c>
      <c r="H13" s="13">
        <v>0</v>
      </c>
      <c r="I13" s="13">
        <v>0</v>
      </c>
      <c r="J13" s="13">
        <v>0</v>
      </c>
      <c r="K13" s="13">
        <v>0</v>
      </c>
      <c r="M13" t="s">
        <v>366</v>
      </c>
      <c r="N13" s="19">
        <v>67.506944444444443</v>
      </c>
      <c r="O13" s="19">
        <v>16.138888888888889</v>
      </c>
      <c r="P13" s="19">
        <v>0.41666666666666669</v>
      </c>
      <c r="Q13" s="19">
        <v>9.0277777777777776E-2</v>
      </c>
      <c r="R13" s="19">
        <v>4.1828743545611013</v>
      </c>
      <c r="S13" s="19">
        <v>2.5817555938037865E-2</v>
      </c>
      <c r="T13" s="19">
        <v>5.5938037865748708E-3</v>
      </c>
      <c r="U13" s="19">
        <v>6.1722045057092893E-3</v>
      </c>
      <c r="W13" t="s">
        <v>366</v>
      </c>
      <c r="X13" s="13">
        <v>7.3263888888888893</v>
      </c>
      <c r="Y13" s="13">
        <v>5.5555555555555554</v>
      </c>
      <c r="Z13" s="13">
        <v>40.548611111111114</v>
      </c>
      <c r="AA13" s="13">
        <v>0.21527777777777779</v>
      </c>
      <c r="AB13" s="13">
        <v>1.3888888888888888E-2</v>
      </c>
      <c r="AC13" s="13">
        <v>0.75829383886255919</v>
      </c>
      <c r="AD13" s="13">
        <v>7.298750000000001</v>
      </c>
      <c r="AE13" s="13">
        <v>2.9383886255924172E-2</v>
      </c>
      <c r="AF13" s="13">
        <v>2.5000000000000001E-3</v>
      </c>
      <c r="AG13" s="13">
        <v>5.3091282753896215E-3</v>
      </c>
      <c r="AH13" s="13">
        <v>1.3187500000000001</v>
      </c>
    </row>
    <row r="14" spans="1:34" x14ac:dyDescent="0.35">
      <c r="A14" t="s">
        <v>367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5">
        <v>0</v>
      </c>
      <c r="H14" s="13">
        <v>0</v>
      </c>
      <c r="I14" s="13">
        <v>0</v>
      </c>
      <c r="J14" s="13">
        <v>0</v>
      </c>
      <c r="K14" s="13">
        <v>0</v>
      </c>
      <c r="M14" t="s">
        <v>367</v>
      </c>
      <c r="N14" s="19">
        <v>21.185929648241206</v>
      </c>
      <c r="O14" s="19">
        <v>6.0854271356783922</v>
      </c>
      <c r="P14" s="19">
        <v>0.16582914572864321</v>
      </c>
      <c r="Q14" s="19">
        <v>3.5175879396984924E-2</v>
      </c>
      <c r="R14" s="19">
        <v>3.481420313790256</v>
      </c>
      <c r="S14" s="19">
        <v>2.7250206440957884E-2</v>
      </c>
      <c r="T14" s="19">
        <v>5.7803468208092483E-3</v>
      </c>
      <c r="U14" s="19">
        <v>7.8273244781783685E-3</v>
      </c>
      <c r="W14" t="s">
        <v>367</v>
      </c>
      <c r="X14" s="13">
        <v>3.5326633165829144</v>
      </c>
      <c r="Y14" s="13">
        <v>2.6231155778894473</v>
      </c>
      <c r="Z14" s="13">
        <v>18.929648241206031</v>
      </c>
      <c r="AA14" s="13">
        <v>0.15577889447236182</v>
      </c>
      <c r="AB14" s="13">
        <v>2.0100502512562814E-2</v>
      </c>
      <c r="AC14" s="13">
        <v>0.74253200568990041</v>
      </c>
      <c r="AD14" s="13">
        <v>7.2164750957854409</v>
      </c>
      <c r="AE14" s="13">
        <v>4.4096728307254626E-2</v>
      </c>
      <c r="AF14" s="13">
        <v>7.6628352490421452E-3</v>
      </c>
      <c r="AG14" s="13">
        <v>8.2293602336076452E-3</v>
      </c>
      <c r="AH14" s="13">
        <v>1.3467432950191571</v>
      </c>
    </row>
    <row r="15" spans="1:34" x14ac:dyDescent="0.35">
      <c r="A15" t="s">
        <v>368</v>
      </c>
      <c r="B15" s="10">
        <v>0.11874999999999999</v>
      </c>
      <c r="C15" s="10">
        <v>6.25E-2</v>
      </c>
      <c r="D15" s="10">
        <v>0.85</v>
      </c>
      <c r="E15" s="10">
        <v>6.2500000000000003E-3</v>
      </c>
      <c r="F15" s="10">
        <v>6.2500000000000003E-3</v>
      </c>
      <c r="G15" s="5">
        <v>0.52631578947368418</v>
      </c>
      <c r="H15" s="13">
        <v>13.6</v>
      </c>
      <c r="I15" s="13">
        <v>0.1</v>
      </c>
      <c r="J15" s="13">
        <v>5.2631578947368425E-2</v>
      </c>
      <c r="K15" s="13">
        <v>7.1578947368421053</v>
      </c>
      <c r="M15" t="s">
        <v>368</v>
      </c>
      <c r="N15" s="19">
        <v>5.5875000000000004</v>
      </c>
      <c r="O15" s="19">
        <v>1.28125</v>
      </c>
      <c r="P15" s="19">
        <v>0.11874999999999999</v>
      </c>
      <c r="Q15" s="19">
        <v>1.2500000000000001E-2</v>
      </c>
      <c r="R15" s="19">
        <v>4.3609756097560979</v>
      </c>
      <c r="S15" s="19">
        <v>9.2682926829268292E-2</v>
      </c>
      <c r="T15" s="19">
        <v>9.7560975609756097E-3</v>
      </c>
      <c r="U15" s="19">
        <v>2.1252796420581654E-2</v>
      </c>
      <c r="W15" t="s">
        <v>368</v>
      </c>
      <c r="X15" s="13">
        <v>74.400000000000006</v>
      </c>
      <c r="Y15" s="13">
        <v>51.762500000000003</v>
      </c>
      <c r="Z15" s="13">
        <v>552.28125</v>
      </c>
      <c r="AA15" s="13">
        <v>3.75</v>
      </c>
      <c r="AB15" s="13">
        <v>0.35625000000000001</v>
      </c>
      <c r="AC15" s="13">
        <v>0.69573252688172038</v>
      </c>
      <c r="AD15" s="13">
        <v>10.669524269500121</v>
      </c>
      <c r="AE15" s="13">
        <v>5.040322580645161E-2</v>
      </c>
      <c r="AF15" s="13">
        <v>6.8823955566288337E-3</v>
      </c>
      <c r="AG15" s="13">
        <v>6.7900186725513498E-3</v>
      </c>
      <c r="AH15" s="13">
        <v>1.437333977300169</v>
      </c>
    </row>
    <row r="16" spans="1:34" x14ac:dyDescent="0.35">
      <c r="A16" t="s">
        <v>369</v>
      </c>
      <c r="B16" s="10">
        <v>1.2500000000000001E-2</v>
      </c>
      <c r="C16" s="10">
        <v>0</v>
      </c>
      <c r="D16" s="10">
        <v>0</v>
      </c>
      <c r="E16" s="10">
        <v>0</v>
      </c>
      <c r="F16" s="10">
        <v>0</v>
      </c>
      <c r="G16" s="5">
        <v>0</v>
      </c>
      <c r="H16" s="13">
        <v>0</v>
      </c>
      <c r="I16" s="13">
        <v>0</v>
      </c>
      <c r="J16" s="13">
        <v>0</v>
      </c>
      <c r="K16" s="13">
        <v>0</v>
      </c>
      <c r="M16" t="s">
        <v>369</v>
      </c>
      <c r="N16" s="19">
        <v>0.48125000000000001</v>
      </c>
      <c r="O16" s="19">
        <v>0.23125000000000001</v>
      </c>
      <c r="P16" s="19">
        <v>1.2500000000000001E-2</v>
      </c>
      <c r="Q16" s="19">
        <v>6.2500000000000003E-3</v>
      </c>
      <c r="R16" s="19">
        <v>2.0810810810810811</v>
      </c>
      <c r="S16" s="19">
        <v>5.4054054054054057E-2</v>
      </c>
      <c r="T16" s="19">
        <v>2.7027027027027029E-2</v>
      </c>
      <c r="U16" s="19">
        <v>2.5974025974025976E-2</v>
      </c>
      <c r="W16" t="s">
        <v>369</v>
      </c>
      <c r="X16" s="13">
        <v>27.318750000000001</v>
      </c>
      <c r="Y16" s="13">
        <v>19.393750000000001</v>
      </c>
      <c r="Z16" s="13">
        <v>194.4</v>
      </c>
      <c r="AA16" s="13">
        <v>1.41875</v>
      </c>
      <c r="AB16" s="13">
        <v>0.11874999999999999</v>
      </c>
      <c r="AC16" s="13">
        <v>0.70990619995424387</v>
      </c>
      <c r="AD16" s="13">
        <v>10.023847889139542</v>
      </c>
      <c r="AE16" s="13">
        <v>5.1933196064973687E-2</v>
      </c>
      <c r="AF16" s="13">
        <v>6.123106670963583E-3</v>
      </c>
      <c r="AG16" s="13">
        <v>7.2980967078189298E-3</v>
      </c>
      <c r="AH16" s="13">
        <v>1.4086368030937801</v>
      </c>
    </row>
    <row r="17" spans="1:34" x14ac:dyDescent="0.35">
      <c r="A17" t="s">
        <v>370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5">
        <v>0</v>
      </c>
      <c r="H17" s="13">
        <v>0</v>
      </c>
      <c r="I17" s="13">
        <v>0</v>
      </c>
      <c r="J17" s="13">
        <v>0</v>
      </c>
      <c r="K17" s="13">
        <v>0</v>
      </c>
      <c r="M17" t="s">
        <v>370</v>
      </c>
      <c r="N17" s="19">
        <v>0.33548387096774196</v>
      </c>
      <c r="O17" s="19">
        <v>7.0967741935483872E-2</v>
      </c>
      <c r="P17" s="19">
        <v>1.2903225806451613E-2</v>
      </c>
      <c r="Q17" s="19">
        <v>0</v>
      </c>
      <c r="R17" s="19">
        <v>4.7272727272727275</v>
      </c>
      <c r="S17" s="19">
        <v>0.18181818181818182</v>
      </c>
      <c r="T17" s="19">
        <v>0</v>
      </c>
      <c r="U17" s="19">
        <v>3.8461538461538457E-2</v>
      </c>
      <c r="W17" t="s">
        <v>370</v>
      </c>
      <c r="X17" s="13">
        <v>11.593548387096774</v>
      </c>
      <c r="Y17" s="13">
        <v>8.0580645161290327</v>
      </c>
      <c r="Z17" s="13">
        <v>81.5741935483871</v>
      </c>
      <c r="AA17" s="13">
        <v>0.76129032258064511</v>
      </c>
      <c r="AB17" s="13">
        <v>5.1612903225806452E-2</v>
      </c>
      <c r="AC17" s="13">
        <v>0.69504730105731782</v>
      </c>
      <c r="AD17" s="13">
        <v>10.123298638911129</v>
      </c>
      <c r="AE17" s="13">
        <v>6.5664997217584856E-2</v>
      </c>
      <c r="AF17" s="13">
        <v>6.4051240992794231E-3</v>
      </c>
      <c r="AG17" s="13">
        <v>9.3324897184435297E-3</v>
      </c>
      <c r="AH17" s="13">
        <v>1.4387510008006406</v>
      </c>
    </row>
    <row r="18" spans="1:34" x14ac:dyDescent="0.35">
      <c r="A18" t="s">
        <v>371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5">
        <v>0</v>
      </c>
      <c r="H18" s="13">
        <v>0</v>
      </c>
      <c r="I18" s="13">
        <v>0</v>
      </c>
      <c r="J18" s="13">
        <v>0</v>
      </c>
      <c r="K18" s="13">
        <v>0</v>
      </c>
      <c r="M18" t="s">
        <v>371</v>
      </c>
      <c r="N18" s="19">
        <v>0.24761904761904763</v>
      </c>
      <c r="O18" s="19">
        <v>2.8571428571428571E-2</v>
      </c>
      <c r="P18" s="19">
        <v>0</v>
      </c>
      <c r="Q18" s="19">
        <v>0</v>
      </c>
      <c r="R18" s="19">
        <v>8.6666666666666679</v>
      </c>
      <c r="S18" s="19">
        <v>0</v>
      </c>
      <c r="T18" s="19">
        <v>0</v>
      </c>
      <c r="U18" s="19">
        <v>0</v>
      </c>
      <c r="W18" t="s">
        <v>371</v>
      </c>
      <c r="X18" s="13">
        <v>4.4761904761904763</v>
      </c>
      <c r="Y18" s="13">
        <v>3.0095238095238095</v>
      </c>
      <c r="Z18" s="13">
        <v>26.733333333333334</v>
      </c>
      <c r="AA18" s="13">
        <v>0.31428571428571428</v>
      </c>
      <c r="AB18" s="13">
        <v>0</v>
      </c>
      <c r="AC18" s="13">
        <v>0.67234042553191486</v>
      </c>
      <c r="AD18" s="13">
        <v>8.8829113924050631</v>
      </c>
      <c r="AE18" s="13">
        <v>7.0212765957446799E-2</v>
      </c>
      <c r="AF18" s="13">
        <v>0</v>
      </c>
      <c r="AG18" s="13">
        <v>1.175632347702173E-2</v>
      </c>
      <c r="AH18" s="13">
        <v>1.4873417721518989</v>
      </c>
    </row>
    <row r="19" spans="1:34" x14ac:dyDescent="0.35">
      <c r="A19" t="s">
        <v>372</v>
      </c>
      <c r="B19" s="10">
        <v>3.2258064516129031E-2</v>
      </c>
      <c r="C19" s="10">
        <v>0</v>
      </c>
      <c r="D19" s="10">
        <v>0</v>
      </c>
      <c r="E19" s="10">
        <v>0</v>
      </c>
      <c r="F19" s="10">
        <v>3.2258064516129031E-2</v>
      </c>
      <c r="G19" s="5">
        <v>0</v>
      </c>
      <c r="H19" s="13">
        <v>0</v>
      </c>
      <c r="I19" s="13">
        <v>0</v>
      </c>
      <c r="J19" s="13">
        <v>1</v>
      </c>
      <c r="K19" s="13">
        <v>0</v>
      </c>
      <c r="M19" t="s">
        <v>372</v>
      </c>
      <c r="N19" s="19">
        <v>0.19354838709677419</v>
      </c>
      <c r="O19" s="19">
        <v>0.12903225806451613</v>
      </c>
      <c r="P19" s="19">
        <v>0</v>
      </c>
      <c r="Q19" s="19">
        <v>0</v>
      </c>
      <c r="R19" s="19">
        <v>1.5</v>
      </c>
      <c r="S19" s="19">
        <v>0</v>
      </c>
      <c r="T19" s="19">
        <v>0</v>
      </c>
      <c r="U19" s="19">
        <v>0</v>
      </c>
      <c r="W19" t="s">
        <v>372</v>
      </c>
      <c r="X19" s="13">
        <v>2.6129032258064515</v>
      </c>
      <c r="Y19" s="13">
        <v>1.6451612903225807</v>
      </c>
      <c r="Z19" s="13">
        <v>14</v>
      </c>
      <c r="AA19" s="13">
        <v>6.4516129032258063E-2</v>
      </c>
      <c r="AB19" s="13">
        <v>0</v>
      </c>
      <c r="AC19" s="13">
        <v>0.62962962962962965</v>
      </c>
      <c r="AD19" s="13">
        <v>8.5098039215686274</v>
      </c>
      <c r="AE19" s="13">
        <v>2.4691358024691357E-2</v>
      </c>
      <c r="AF19" s="13">
        <v>0</v>
      </c>
      <c r="AG19" s="13">
        <v>4.608294930875576E-3</v>
      </c>
      <c r="AH19" s="13">
        <v>1.588235294117647</v>
      </c>
    </row>
    <row r="20" spans="1:34" x14ac:dyDescent="0.35">
      <c r="A20" t="s">
        <v>373</v>
      </c>
      <c r="B20" s="10">
        <v>0.28125</v>
      </c>
      <c r="C20" s="10">
        <v>0.16250000000000001</v>
      </c>
      <c r="D20" s="10">
        <v>3.35</v>
      </c>
      <c r="E20" s="10">
        <v>0.05</v>
      </c>
      <c r="F20" s="10">
        <v>6.2500000000000003E-3</v>
      </c>
      <c r="G20" s="5">
        <v>0.57777777777777783</v>
      </c>
      <c r="H20" s="13">
        <v>20.615384615384617</v>
      </c>
      <c r="I20" s="13">
        <v>0.30769230769230771</v>
      </c>
      <c r="J20" s="13">
        <v>2.2222222222222223E-2</v>
      </c>
      <c r="K20" s="13">
        <v>11.911111111111111</v>
      </c>
      <c r="M20" t="s">
        <v>373</v>
      </c>
      <c r="N20" s="19">
        <v>27</v>
      </c>
      <c r="O20" s="19">
        <v>4.7937500000000002</v>
      </c>
      <c r="P20" s="19">
        <v>0.3</v>
      </c>
      <c r="Q20" s="19">
        <v>4.3749999999999997E-2</v>
      </c>
      <c r="R20" s="19">
        <v>5.6323337679269878</v>
      </c>
      <c r="S20" s="19">
        <v>6.2581486310299861E-2</v>
      </c>
      <c r="T20" s="19">
        <v>9.126466753585397E-3</v>
      </c>
      <c r="U20" s="19">
        <v>1.1111111111111112E-2</v>
      </c>
      <c r="W20" t="s">
        <v>373</v>
      </c>
      <c r="X20" s="13">
        <v>123.24375000000001</v>
      </c>
      <c r="Y20" s="13">
        <v>81.212500000000006</v>
      </c>
      <c r="Z20" s="13">
        <v>1024.15625</v>
      </c>
      <c r="AA20" s="13">
        <v>6.3312499999999998</v>
      </c>
      <c r="AB20" s="13">
        <v>0.45624999999999999</v>
      </c>
      <c r="AC20" s="13">
        <v>0.65895836502865257</v>
      </c>
      <c r="AD20" s="13">
        <v>12.610820378636292</v>
      </c>
      <c r="AE20" s="13">
        <v>5.1371773416501849E-2</v>
      </c>
      <c r="AF20" s="13">
        <v>5.6179775280898875E-3</v>
      </c>
      <c r="AG20" s="13">
        <v>6.1819180422909101E-3</v>
      </c>
      <c r="AH20" s="13">
        <v>1.5175465599507465</v>
      </c>
    </row>
    <row r="21" spans="1:34" x14ac:dyDescent="0.35">
      <c r="A21" t="s">
        <v>374</v>
      </c>
      <c r="B21" s="10">
        <v>0.125</v>
      </c>
      <c r="C21" s="10">
        <v>0.05</v>
      </c>
      <c r="D21" s="10">
        <v>0.73750000000000004</v>
      </c>
      <c r="E21" s="10">
        <v>2.5000000000000001E-2</v>
      </c>
      <c r="F21" s="10">
        <v>1.2500000000000001E-2</v>
      </c>
      <c r="G21" s="5">
        <v>0.4</v>
      </c>
      <c r="H21" s="13">
        <v>14.75</v>
      </c>
      <c r="I21" s="13">
        <v>0.5</v>
      </c>
      <c r="J21" s="13">
        <v>0.1</v>
      </c>
      <c r="K21" s="13">
        <v>5.9</v>
      </c>
      <c r="M21" t="s">
        <v>374</v>
      </c>
      <c r="N21" s="19">
        <v>15.6625</v>
      </c>
      <c r="O21" s="19">
        <v>2.71875</v>
      </c>
      <c r="P21" s="19">
        <v>0.11874999999999999</v>
      </c>
      <c r="Q21" s="19">
        <v>1.2500000000000001E-2</v>
      </c>
      <c r="R21" s="19">
        <v>5.7609195402298852</v>
      </c>
      <c r="S21" s="19">
        <v>4.3678160919540229E-2</v>
      </c>
      <c r="T21" s="19">
        <v>4.5977011494252873E-3</v>
      </c>
      <c r="U21" s="19">
        <v>7.5818036711891457E-3</v>
      </c>
      <c r="W21" t="s">
        <v>374</v>
      </c>
      <c r="X21" s="13">
        <v>83.043750000000003</v>
      </c>
      <c r="Y21" s="13">
        <v>53.4375</v>
      </c>
      <c r="Z21" s="13">
        <v>691.88750000000005</v>
      </c>
      <c r="AA21" s="13">
        <v>4.3062500000000004</v>
      </c>
      <c r="AB21" s="13">
        <v>0.26874999999999999</v>
      </c>
      <c r="AC21" s="13">
        <v>0.6434861142470083</v>
      </c>
      <c r="AD21" s="13">
        <v>12.947602339181287</v>
      </c>
      <c r="AE21" s="13">
        <v>5.1855196808910965E-2</v>
      </c>
      <c r="AF21" s="13">
        <v>5.0292397660818711E-3</v>
      </c>
      <c r="AG21" s="13">
        <v>6.2239164604072196E-3</v>
      </c>
      <c r="AH21" s="13">
        <v>1.5540350877192983</v>
      </c>
    </row>
    <row r="22" spans="1:34" x14ac:dyDescent="0.35">
      <c r="A22" t="s">
        <v>375</v>
      </c>
      <c r="B22" s="10">
        <v>0.15</v>
      </c>
      <c r="C22" s="10">
        <v>6.8750000000000006E-2</v>
      </c>
      <c r="D22" s="10">
        <v>1.58125</v>
      </c>
      <c r="E22" s="10">
        <v>6.2500000000000003E-3</v>
      </c>
      <c r="F22" s="10">
        <v>0</v>
      </c>
      <c r="G22" s="5">
        <v>0.45833333333333337</v>
      </c>
      <c r="H22" s="13">
        <v>23</v>
      </c>
      <c r="I22" s="13">
        <v>9.0909090909090912E-2</v>
      </c>
      <c r="J22" s="13">
        <v>0</v>
      </c>
      <c r="K22" s="13">
        <v>10.541666666666668</v>
      </c>
      <c r="M22" t="s">
        <v>375</v>
      </c>
      <c r="N22" s="19">
        <v>13.19375</v>
      </c>
      <c r="O22" s="19">
        <v>2.2000000000000002</v>
      </c>
      <c r="P22" s="19">
        <v>7.4999999999999997E-2</v>
      </c>
      <c r="Q22" s="19">
        <v>6.2500000000000003E-3</v>
      </c>
      <c r="R22" s="19">
        <v>5.9971590909090899</v>
      </c>
      <c r="S22" s="19">
        <v>3.4090909090909088E-2</v>
      </c>
      <c r="T22" s="19">
        <v>2.840909090909091E-3</v>
      </c>
      <c r="U22" s="19">
        <v>5.6845097110374233E-3</v>
      </c>
      <c r="W22" t="s">
        <v>375</v>
      </c>
      <c r="X22" s="13">
        <v>55.325000000000003</v>
      </c>
      <c r="Y22" s="13">
        <v>34.612499999999997</v>
      </c>
      <c r="Z22" s="13">
        <v>430.33125000000001</v>
      </c>
      <c r="AA22" s="13">
        <v>2.5499999999999998</v>
      </c>
      <c r="AB22" s="13">
        <v>0.16250000000000001</v>
      </c>
      <c r="AC22" s="13">
        <v>0.62562132851333019</v>
      </c>
      <c r="AD22" s="13">
        <v>12.432827735644638</v>
      </c>
      <c r="AE22" s="13">
        <v>4.6091278807049246E-2</v>
      </c>
      <c r="AF22" s="13">
        <v>4.6948356807511747E-3</v>
      </c>
      <c r="AG22" s="13">
        <v>5.925667726896431E-3</v>
      </c>
      <c r="AH22" s="13">
        <v>1.598410978692669</v>
      </c>
    </row>
    <row r="23" spans="1:34" x14ac:dyDescent="0.35">
      <c r="A23" t="s">
        <v>376</v>
      </c>
      <c r="B23" s="10">
        <v>0.10625</v>
      </c>
      <c r="C23" s="10">
        <v>6.25E-2</v>
      </c>
      <c r="D23" s="10">
        <v>0.76875000000000004</v>
      </c>
      <c r="E23" s="10">
        <v>1.2500000000000001E-2</v>
      </c>
      <c r="F23" s="10">
        <v>1.2500000000000001E-2</v>
      </c>
      <c r="G23" s="5">
        <v>0.58823529411764708</v>
      </c>
      <c r="H23" s="13">
        <v>12.3</v>
      </c>
      <c r="I23" s="13">
        <v>0.2</v>
      </c>
      <c r="J23" s="13">
        <v>0.11764705882352942</v>
      </c>
      <c r="K23" s="13">
        <v>7.2352941176470598</v>
      </c>
      <c r="M23" t="s">
        <v>376</v>
      </c>
      <c r="N23" s="19">
        <v>10.99375</v>
      </c>
      <c r="O23" s="19">
        <v>1.8875</v>
      </c>
      <c r="P23" s="19">
        <v>6.25E-2</v>
      </c>
      <c r="Q23" s="19">
        <v>1.2500000000000001E-2</v>
      </c>
      <c r="R23" s="19">
        <v>5.8245033112582787</v>
      </c>
      <c r="S23" s="19">
        <v>3.3112582781456956E-2</v>
      </c>
      <c r="T23" s="19">
        <v>6.6225165562913916E-3</v>
      </c>
      <c r="U23" s="19">
        <v>5.6850483229107449E-3</v>
      </c>
      <c r="W23" t="s">
        <v>376</v>
      </c>
      <c r="X23" s="13">
        <v>31.65625</v>
      </c>
      <c r="Y23" s="13">
        <v>19.34375</v>
      </c>
      <c r="Z23" s="13">
        <v>236.53749999999999</v>
      </c>
      <c r="AA23" s="13">
        <v>1.40625</v>
      </c>
      <c r="AB23" s="13">
        <v>0.13125000000000001</v>
      </c>
      <c r="AC23" s="13">
        <v>0.61105626850937811</v>
      </c>
      <c r="AD23" s="13">
        <v>12.228109854604201</v>
      </c>
      <c r="AE23" s="13">
        <v>4.4422507403751234E-2</v>
      </c>
      <c r="AF23" s="13">
        <v>6.7851373182552504E-3</v>
      </c>
      <c r="AG23" s="13">
        <v>5.9451461184801564E-3</v>
      </c>
      <c r="AH23" s="13">
        <v>1.6365105008077545</v>
      </c>
    </row>
    <row r="24" spans="1:34" x14ac:dyDescent="0.35">
      <c r="A24" t="s">
        <v>377</v>
      </c>
      <c r="B24" s="10">
        <v>3.0828516377649325E-2</v>
      </c>
      <c r="C24" s="10">
        <v>1.1560693641618497E-2</v>
      </c>
      <c r="D24" s="10">
        <v>0.30057803468208094</v>
      </c>
      <c r="E24" s="10">
        <v>5.7803468208092483E-3</v>
      </c>
      <c r="F24" s="10">
        <v>3.8535645472061657E-3</v>
      </c>
      <c r="G24" s="5">
        <v>0.375</v>
      </c>
      <c r="H24" s="13">
        <v>26.000000000000004</v>
      </c>
      <c r="I24" s="13">
        <v>0.5</v>
      </c>
      <c r="J24" s="13">
        <v>0.125</v>
      </c>
      <c r="K24" s="13">
        <v>9.75</v>
      </c>
      <c r="M24" t="s">
        <v>377</v>
      </c>
      <c r="N24" s="19">
        <v>4.0963391136801546</v>
      </c>
      <c r="O24" s="19">
        <v>0.67052023121387283</v>
      </c>
      <c r="P24" s="19">
        <v>1.9267822736030827E-2</v>
      </c>
      <c r="Q24" s="19">
        <v>3.8535645472061657E-3</v>
      </c>
      <c r="R24" s="19">
        <v>6.1091954022988508</v>
      </c>
      <c r="S24" s="19">
        <v>2.8735632183908042E-2</v>
      </c>
      <c r="T24" s="19">
        <v>5.7471264367816091E-3</v>
      </c>
      <c r="U24" s="19">
        <v>4.7036688617121342E-3</v>
      </c>
      <c r="W24" t="s">
        <v>377</v>
      </c>
      <c r="X24" s="13">
        <v>9.824662813102119</v>
      </c>
      <c r="Y24" s="13">
        <v>5.660886319845857</v>
      </c>
      <c r="Z24" s="13">
        <v>66.633911368015418</v>
      </c>
      <c r="AA24" s="13">
        <v>0.37379576107899809</v>
      </c>
      <c r="AB24" s="13">
        <v>4.046242774566474E-2</v>
      </c>
      <c r="AC24" s="13">
        <v>0.57619141008040786</v>
      </c>
      <c r="AD24" s="13">
        <v>11.770932607215794</v>
      </c>
      <c r="AE24" s="13">
        <v>3.8046675818788005E-2</v>
      </c>
      <c r="AF24" s="13">
        <v>7.1477195371000687E-3</v>
      </c>
      <c r="AG24" s="13">
        <v>5.6096926235433596E-3</v>
      </c>
      <c r="AH24" s="13">
        <v>1.7355343771272975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39916-7195-4C90-9507-D5A895A51422}">
  <dimension ref="A1:AH1261"/>
  <sheetViews>
    <sheetView topLeftCell="X1" zoomScaleNormal="100" workbookViewId="0">
      <selection activeCell="AG4" sqref="AG4"/>
    </sheetView>
  </sheetViews>
  <sheetFormatPr defaultRowHeight="14.5" x14ac:dyDescent="0.35"/>
  <cols>
    <col min="1" max="1" width="23.26953125" bestFit="1" customWidth="1"/>
    <col min="2" max="2" width="16.54296875" customWidth="1"/>
    <col min="3" max="3" width="19.453125" customWidth="1"/>
    <col min="4" max="4" width="20.81640625" customWidth="1"/>
    <col min="5" max="5" width="18.81640625" customWidth="1"/>
    <col min="6" max="6" width="10.26953125" customWidth="1"/>
    <col min="7" max="7" width="16" customWidth="1"/>
    <col min="8" max="8" width="20.26953125" customWidth="1"/>
    <col min="12" max="12" width="1.26953125" customWidth="1"/>
    <col min="13" max="13" width="20.453125" customWidth="1"/>
    <col min="14" max="14" width="20.54296875" customWidth="1"/>
    <col min="15" max="15" width="14.7265625" customWidth="1"/>
    <col min="16" max="16" width="18.7265625" customWidth="1"/>
    <col min="17" max="17" width="26.81640625" customWidth="1"/>
    <col min="18" max="18" width="15.453125" customWidth="1"/>
    <col min="19" max="19" width="12.81640625" customWidth="1"/>
    <col min="20" max="21" width="18" customWidth="1"/>
    <col min="22" max="22" width="1.26953125" customWidth="1"/>
    <col min="23" max="23" width="20.453125" customWidth="1"/>
    <col min="24" max="24" width="14.7265625" customWidth="1"/>
    <col min="25" max="25" width="17.81640625" customWidth="1"/>
    <col min="26" max="26" width="22" customWidth="1"/>
    <col min="27" max="27" width="20.1796875" customWidth="1"/>
    <col min="28" max="28" width="28.26953125" customWidth="1"/>
    <col min="29" max="29" width="12.54296875" customWidth="1"/>
    <col min="30" max="30" width="14.453125" customWidth="1"/>
    <col min="31" max="31" width="13.54296875" customWidth="1"/>
    <col min="32" max="32" width="17.81640625" customWidth="1"/>
  </cols>
  <sheetData>
    <row r="1" spans="1:34" x14ac:dyDescent="0.35">
      <c r="A1" s="109">
        <v>45767</v>
      </c>
    </row>
    <row r="3" spans="1:34" ht="30" customHeight="1" x14ac:dyDescent="0.35">
      <c r="A3" s="36" t="s">
        <v>2</v>
      </c>
      <c r="B3" s="35"/>
      <c r="C3" s="35"/>
      <c r="D3" s="35"/>
      <c r="E3" s="35"/>
      <c r="F3" s="35"/>
      <c r="G3" s="35"/>
      <c r="H3" s="35"/>
      <c r="I3" s="35"/>
      <c r="J3" s="35"/>
      <c r="K3" s="35"/>
      <c r="M3" s="37" t="s">
        <v>3</v>
      </c>
      <c r="N3" s="38"/>
      <c r="O3" s="38"/>
      <c r="P3" s="38"/>
      <c r="Q3" s="38"/>
      <c r="R3" s="38"/>
      <c r="S3" s="38"/>
      <c r="T3" s="38"/>
      <c r="U3" s="38"/>
      <c r="V3" s="39"/>
      <c r="W3" s="40" t="s">
        <v>4</v>
      </c>
      <c r="X3" s="41"/>
      <c r="Y3" s="41"/>
      <c r="Z3" s="41"/>
      <c r="AA3" s="41"/>
      <c r="AB3" s="41"/>
      <c r="AC3" s="41"/>
      <c r="AD3" s="41"/>
      <c r="AE3" s="42"/>
      <c r="AF3" s="42"/>
      <c r="AG3" s="42"/>
      <c r="AH3" s="42"/>
    </row>
    <row r="4" spans="1:34" ht="43.5" x14ac:dyDescent="0.35">
      <c r="A4" s="15" t="s">
        <v>12</v>
      </c>
      <c r="B4" s="12" t="s">
        <v>1128</v>
      </c>
      <c r="C4" s="12" t="s">
        <v>1129</v>
      </c>
      <c r="D4" s="12" t="s">
        <v>1485</v>
      </c>
      <c r="E4" s="12" t="s">
        <v>1486</v>
      </c>
      <c r="F4" s="12" t="s">
        <v>1490</v>
      </c>
      <c r="G4" t="s">
        <v>6</v>
      </c>
      <c r="H4" s="12" t="s">
        <v>1483</v>
      </c>
      <c r="I4" s="12" t="s">
        <v>1484</v>
      </c>
      <c r="J4" s="12" t="s">
        <v>1489</v>
      </c>
      <c r="K4" s="12" t="s">
        <v>2334</v>
      </c>
      <c r="M4" t="s">
        <v>1127</v>
      </c>
      <c r="N4" t="s">
        <v>1493</v>
      </c>
      <c r="O4" t="s">
        <v>1494</v>
      </c>
      <c r="P4" t="s">
        <v>1495</v>
      </c>
      <c r="Q4" t="s">
        <v>1496</v>
      </c>
      <c r="R4" t="s">
        <v>1497</v>
      </c>
      <c r="S4" t="s">
        <v>1498</v>
      </c>
      <c r="T4" t="s">
        <v>1499</v>
      </c>
      <c r="U4" t="s">
        <v>2306</v>
      </c>
      <c r="W4" s="15" t="s">
        <v>12</v>
      </c>
      <c r="X4" s="12" t="s">
        <v>1508</v>
      </c>
      <c r="Y4" s="12" t="s">
        <v>1509</v>
      </c>
      <c r="Z4" s="12" t="s">
        <v>1510</v>
      </c>
      <c r="AA4" s="12" t="s">
        <v>1511</v>
      </c>
      <c r="AB4" s="12" t="s">
        <v>1512</v>
      </c>
      <c r="AC4" s="6" t="s">
        <v>1504</v>
      </c>
      <c r="AD4" s="6" t="s">
        <v>1505</v>
      </c>
      <c r="AE4" s="12" t="s">
        <v>1506</v>
      </c>
      <c r="AF4" s="6" t="s">
        <v>1507</v>
      </c>
      <c r="AG4" s="6" t="s">
        <v>2305</v>
      </c>
      <c r="AH4" s="6" t="s">
        <v>2315</v>
      </c>
    </row>
    <row r="5" spans="1:34" x14ac:dyDescent="0.35">
      <c r="A5" t="s">
        <v>936</v>
      </c>
      <c r="B5">
        <v>3643</v>
      </c>
      <c r="C5">
        <v>2450</v>
      </c>
      <c r="D5">
        <v>27280</v>
      </c>
      <c r="E5">
        <v>202</v>
      </c>
      <c r="F5">
        <v>64</v>
      </c>
      <c r="G5" s="5">
        <v>0.67252264617073843</v>
      </c>
      <c r="H5" s="13">
        <v>11.134693877551021</v>
      </c>
      <c r="I5" s="13">
        <v>8.2448979591836738E-2</v>
      </c>
      <c r="J5" s="13">
        <v>1.7567938512215206E-2</v>
      </c>
      <c r="K5" s="13">
        <v>7.4883337908317325</v>
      </c>
      <c r="M5" t="s">
        <v>14</v>
      </c>
      <c r="N5">
        <v>10</v>
      </c>
      <c r="O5">
        <v>2</v>
      </c>
      <c r="P5">
        <v>0</v>
      </c>
      <c r="Q5">
        <v>0</v>
      </c>
      <c r="R5">
        <v>5</v>
      </c>
      <c r="S5">
        <v>0</v>
      </c>
      <c r="T5">
        <v>0</v>
      </c>
      <c r="U5">
        <v>0</v>
      </c>
      <c r="W5" t="s">
        <v>14</v>
      </c>
      <c r="X5">
        <v>675</v>
      </c>
      <c r="Y5">
        <v>430</v>
      </c>
      <c r="Z5">
        <v>6509</v>
      </c>
      <c r="AA5">
        <v>46</v>
      </c>
      <c r="AB5">
        <v>5</v>
      </c>
      <c r="AC5" s="5">
        <v>0.63703703703703707</v>
      </c>
      <c r="AD5" s="13">
        <v>15.137209302325582</v>
      </c>
      <c r="AE5" s="13">
        <v>6.8148148148148152E-2</v>
      </c>
      <c r="AF5" s="13">
        <v>1.1627906976744186E-2</v>
      </c>
      <c r="AG5" s="13">
        <v>7.0671378091872791E-3</v>
      </c>
      <c r="AH5" s="13">
        <v>9.6429629629629634</v>
      </c>
    </row>
    <row r="6" spans="1:34" x14ac:dyDescent="0.35">
      <c r="A6" t="s">
        <v>776</v>
      </c>
      <c r="B6">
        <v>3261</v>
      </c>
      <c r="C6">
        <v>2134</v>
      </c>
      <c r="D6">
        <v>24366</v>
      </c>
      <c r="E6">
        <v>190</v>
      </c>
      <c r="F6">
        <v>67</v>
      </c>
      <c r="G6" s="5">
        <v>0.65440049064704076</v>
      </c>
      <c r="H6" s="13">
        <v>11.417994376757264</v>
      </c>
      <c r="I6" s="13">
        <v>8.9034676663542645E-2</v>
      </c>
      <c r="J6" s="13">
        <v>2.0545844832873351E-2</v>
      </c>
      <c r="K6" s="13">
        <v>7.4719411223551058</v>
      </c>
      <c r="M6" t="s">
        <v>1422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 t="s">
        <v>1422</v>
      </c>
      <c r="X6">
        <v>0</v>
      </c>
      <c r="Y6">
        <v>0</v>
      </c>
      <c r="Z6">
        <v>0</v>
      </c>
      <c r="AA6">
        <v>0</v>
      </c>
      <c r="AB6">
        <v>0</v>
      </c>
      <c r="AC6" s="5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</row>
    <row r="7" spans="1:34" x14ac:dyDescent="0.35">
      <c r="A7" t="s">
        <v>793</v>
      </c>
      <c r="B7">
        <v>3001</v>
      </c>
      <c r="C7">
        <v>1984</v>
      </c>
      <c r="D7">
        <v>21608</v>
      </c>
      <c r="E7">
        <v>139</v>
      </c>
      <c r="F7">
        <v>49</v>
      </c>
      <c r="G7" s="5">
        <v>0.66111296234588468</v>
      </c>
      <c r="H7" s="13">
        <v>10.891129032258064</v>
      </c>
      <c r="I7" s="13">
        <v>7.0060483870967735E-2</v>
      </c>
      <c r="J7" s="13">
        <v>1.6327890703098966E-2</v>
      </c>
      <c r="K7" s="13">
        <v>7.2002665778073975</v>
      </c>
      <c r="M7" t="s">
        <v>384</v>
      </c>
      <c r="N7">
        <v>1884</v>
      </c>
      <c r="O7">
        <v>435</v>
      </c>
      <c r="P7">
        <v>15</v>
      </c>
      <c r="Q7">
        <v>1</v>
      </c>
      <c r="R7">
        <v>4.3310344827586205</v>
      </c>
      <c r="S7">
        <v>3.4482758620689655E-2</v>
      </c>
      <c r="T7">
        <v>2.2988505747126436E-3</v>
      </c>
      <c r="U7">
        <v>7.9617834394904458E-3</v>
      </c>
      <c r="W7" t="s">
        <v>384</v>
      </c>
      <c r="X7">
        <v>83</v>
      </c>
      <c r="Y7">
        <v>65</v>
      </c>
      <c r="Z7">
        <v>553</v>
      </c>
      <c r="AA7">
        <v>2</v>
      </c>
      <c r="AB7">
        <v>0</v>
      </c>
      <c r="AC7" s="5">
        <v>0.7831325301204819</v>
      </c>
      <c r="AD7" s="13">
        <v>8.5076923076923077</v>
      </c>
      <c r="AE7" s="13">
        <v>2.4096385542168676E-2</v>
      </c>
      <c r="AF7" s="13">
        <v>0</v>
      </c>
      <c r="AG7" s="13">
        <v>3.616636528028933E-3</v>
      </c>
      <c r="AH7" s="13">
        <v>6.6626506024096388</v>
      </c>
    </row>
    <row r="8" spans="1:34" x14ac:dyDescent="0.35">
      <c r="A8" t="s">
        <v>726</v>
      </c>
      <c r="B8">
        <v>2974</v>
      </c>
      <c r="C8">
        <v>2011</v>
      </c>
      <c r="D8">
        <v>22318</v>
      </c>
      <c r="E8">
        <v>142</v>
      </c>
      <c r="F8">
        <v>55</v>
      </c>
      <c r="G8" s="5">
        <v>0.67619367854741086</v>
      </c>
      <c r="H8" s="13">
        <v>11.097961213326704</v>
      </c>
      <c r="I8" s="13">
        <v>7.0611636001989067E-2</v>
      </c>
      <c r="J8" s="13">
        <v>1.8493611297915265E-2</v>
      </c>
      <c r="K8" s="13">
        <v>7.504371217215871</v>
      </c>
      <c r="M8" t="s">
        <v>385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 t="s">
        <v>385</v>
      </c>
      <c r="X8">
        <v>246</v>
      </c>
      <c r="Y8">
        <v>125</v>
      </c>
      <c r="Z8">
        <v>1607</v>
      </c>
      <c r="AA8">
        <v>7</v>
      </c>
      <c r="AB8">
        <v>0</v>
      </c>
      <c r="AC8" s="5">
        <v>0.50813008130081305</v>
      </c>
      <c r="AD8" s="13">
        <v>12.856</v>
      </c>
      <c r="AE8" s="13">
        <v>2.8455284552845527E-2</v>
      </c>
      <c r="AF8" s="13">
        <v>0</v>
      </c>
      <c r="AG8" s="13">
        <v>4.3559427504667085E-3</v>
      </c>
      <c r="AH8" s="13">
        <v>6.5325203252032518</v>
      </c>
    </row>
    <row r="9" spans="1:34" x14ac:dyDescent="0.35">
      <c r="A9" t="s">
        <v>754</v>
      </c>
      <c r="B9">
        <v>2798</v>
      </c>
      <c r="C9">
        <v>1917</v>
      </c>
      <c r="D9">
        <v>20827</v>
      </c>
      <c r="E9">
        <v>149</v>
      </c>
      <c r="F9">
        <v>50</v>
      </c>
      <c r="G9" s="5">
        <v>0.68513223731236594</v>
      </c>
      <c r="H9" s="13">
        <v>10.864371413667188</v>
      </c>
      <c r="I9" s="13">
        <v>7.7725612936880545E-2</v>
      </c>
      <c r="J9" s="13">
        <v>1.7869907076483203E-2</v>
      </c>
      <c r="K9" s="13">
        <v>7.4435310936383132</v>
      </c>
      <c r="M9" t="s">
        <v>386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 t="s">
        <v>386</v>
      </c>
      <c r="X9">
        <v>18</v>
      </c>
      <c r="Y9">
        <v>12</v>
      </c>
      <c r="Z9">
        <v>246</v>
      </c>
      <c r="AA9">
        <v>4</v>
      </c>
      <c r="AB9">
        <v>0</v>
      </c>
      <c r="AC9" s="5">
        <v>0.66666666666666663</v>
      </c>
      <c r="AD9" s="13">
        <v>20.5</v>
      </c>
      <c r="AE9" s="13">
        <v>0.22222222222222221</v>
      </c>
      <c r="AF9" s="13">
        <v>0</v>
      </c>
      <c r="AG9" s="13">
        <v>1.6260162601626018E-2</v>
      </c>
      <c r="AH9" s="13">
        <v>13.666666666666666</v>
      </c>
    </row>
    <row r="10" spans="1:34" x14ac:dyDescent="0.35">
      <c r="A10" t="s">
        <v>885</v>
      </c>
      <c r="B10">
        <v>2717</v>
      </c>
      <c r="C10">
        <v>1783</v>
      </c>
      <c r="D10">
        <v>20872</v>
      </c>
      <c r="E10">
        <v>136</v>
      </c>
      <c r="F10">
        <v>57</v>
      </c>
      <c r="G10" s="5">
        <v>0.65623849834376147</v>
      </c>
      <c r="H10" s="13">
        <v>11.706113292204151</v>
      </c>
      <c r="I10" s="13">
        <v>7.6275939427930456E-2</v>
      </c>
      <c r="J10" s="13">
        <v>2.097902097902098E-2</v>
      </c>
      <c r="K10" s="13">
        <v>7.6820022083179982</v>
      </c>
      <c r="M10" t="s">
        <v>1451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 t="s">
        <v>1451</v>
      </c>
      <c r="X10">
        <v>1</v>
      </c>
      <c r="Y10">
        <v>0</v>
      </c>
      <c r="Z10">
        <v>0</v>
      </c>
      <c r="AA10">
        <v>0</v>
      </c>
      <c r="AB10">
        <v>0</v>
      </c>
      <c r="AC10" s="5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</row>
    <row r="11" spans="1:34" x14ac:dyDescent="0.35">
      <c r="A11" t="s">
        <v>435</v>
      </c>
      <c r="B11">
        <v>2541</v>
      </c>
      <c r="C11">
        <v>1637</v>
      </c>
      <c r="D11">
        <v>18618</v>
      </c>
      <c r="E11">
        <v>134</v>
      </c>
      <c r="F11">
        <v>58</v>
      </c>
      <c r="G11" s="5">
        <v>0.64423455332546242</v>
      </c>
      <c r="H11" s="13">
        <v>11.373243738546121</v>
      </c>
      <c r="I11" s="13">
        <v>8.185705558949298E-2</v>
      </c>
      <c r="J11" s="13">
        <v>2.2825659189295553E-2</v>
      </c>
      <c r="K11" s="13">
        <v>7.3270365997638729</v>
      </c>
      <c r="M11" t="s">
        <v>387</v>
      </c>
      <c r="N11">
        <v>5259</v>
      </c>
      <c r="O11">
        <v>1066</v>
      </c>
      <c r="P11">
        <v>26</v>
      </c>
      <c r="Q11">
        <v>4</v>
      </c>
      <c r="R11">
        <v>4.9333958724202622</v>
      </c>
      <c r="S11">
        <v>2.4390243902439025E-2</v>
      </c>
      <c r="T11">
        <v>3.7523452157598499E-3</v>
      </c>
      <c r="U11">
        <v>4.9439056854915387E-3</v>
      </c>
      <c r="W11" t="s">
        <v>387</v>
      </c>
      <c r="X11">
        <v>336</v>
      </c>
      <c r="Y11">
        <v>260</v>
      </c>
      <c r="Z11">
        <v>1965</v>
      </c>
      <c r="AA11">
        <v>16</v>
      </c>
      <c r="AB11">
        <v>5</v>
      </c>
      <c r="AC11" s="5">
        <v>0.77380952380952384</v>
      </c>
      <c r="AD11" s="13">
        <v>7.5576923076923075</v>
      </c>
      <c r="AE11" s="13">
        <v>4.7619047619047616E-2</v>
      </c>
      <c r="AF11" s="13">
        <v>1.9230769230769232E-2</v>
      </c>
      <c r="AG11" s="13">
        <v>8.1424936386768447E-3</v>
      </c>
      <c r="AH11" s="13">
        <v>5.8482142857142856</v>
      </c>
    </row>
    <row r="12" spans="1:34" x14ac:dyDescent="0.35">
      <c r="A12" t="s">
        <v>593</v>
      </c>
      <c r="B12">
        <v>2526</v>
      </c>
      <c r="C12">
        <v>1674</v>
      </c>
      <c r="D12">
        <v>18762</v>
      </c>
      <c r="E12">
        <v>115</v>
      </c>
      <c r="F12">
        <v>51</v>
      </c>
      <c r="G12" s="5">
        <v>0.66270783847980996</v>
      </c>
      <c r="H12" s="13">
        <v>11.207885304659499</v>
      </c>
      <c r="I12" s="13">
        <v>6.8697729988052569E-2</v>
      </c>
      <c r="J12" s="13">
        <v>2.0190023752969122E-2</v>
      </c>
      <c r="K12" s="13">
        <v>7.4275534441805222</v>
      </c>
      <c r="M12" t="s">
        <v>388</v>
      </c>
      <c r="N12">
        <v>448</v>
      </c>
      <c r="O12">
        <v>131</v>
      </c>
      <c r="P12">
        <v>8</v>
      </c>
      <c r="Q12">
        <v>3</v>
      </c>
      <c r="R12">
        <v>3.4198473282442747</v>
      </c>
      <c r="S12">
        <v>6.1068702290076333E-2</v>
      </c>
      <c r="T12">
        <v>2.2900763358778626E-2</v>
      </c>
      <c r="U12">
        <v>1.7857142857142856E-2</v>
      </c>
      <c r="W12" t="s">
        <v>388</v>
      </c>
      <c r="X12">
        <v>2</v>
      </c>
      <c r="Y12">
        <v>2</v>
      </c>
      <c r="Z12">
        <v>-10</v>
      </c>
      <c r="AA12">
        <v>0</v>
      </c>
      <c r="AB12">
        <v>0</v>
      </c>
      <c r="AC12" s="5">
        <v>1</v>
      </c>
      <c r="AD12" s="13">
        <v>-5</v>
      </c>
      <c r="AE12" s="13">
        <v>0</v>
      </c>
      <c r="AF12" s="13">
        <v>0</v>
      </c>
      <c r="AG12" s="13">
        <v>0</v>
      </c>
      <c r="AH12" s="13">
        <v>-5</v>
      </c>
    </row>
    <row r="13" spans="1:34" x14ac:dyDescent="0.35">
      <c r="A13" t="s">
        <v>832</v>
      </c>
      <c r="B13">
        <v>2523</v>
      </c>
      <c r="C13">
        <v>1695</v>
      </c>
      <c r="D13">
        <v>19145</v>
      </c>
      <c r="E13">
        <v>135</v>
      </c>
      <c r="F13">
        <v>55</v>
      </c>
      <c r="G13" s="5">
        <v>0.67181926278240189</v>
      </c>
      <c r="H13" s="13">
        <v>11.294985250737463</v>
      </c>
      <c r="I13" s="13">
        <v>7.9646017699115043E-2</v>
      </c>
      <c r="J13" s="13">
        <v>2.1799445105033691E-2</v>
      </c>
      <c r="K13" s="13">
        <v>7.5881886642885457</v>
      </c>
      <c r="M13" t="s">
        <v>389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 t="s">
        <v>389</v>
      </c>
      <c r="X13">
        <v>97</v>
      </c>
      <c r="Y13">
        <v>64</v>
      </c>
      <c r="Z13">
        <v>611</v>
      </c>
      <c r="AA13">
        <v>2</v>
      </c>
      <c r="AB13">
        <v>0</v>
      </c>
      <c r="AC13" s="5">
        <v>0.65979381443298968</v>
      </c>
      <c r="AD13" s="13">
        <v>9.546875</v>
      </c>
      <c r="AE13" s="13">
        <v>2.0618556701030927E-2</v>
      </c>
      <c r="AF13" s="13">
        <v>0</v>
      </c>
      <c r="AG13" s="13">
        <v>3.2733224222585926E-3</v>
      </c>
      <c r="AH13" s="13">
        <v>6.2989690721649483</v>
      </c>
    </row>
    <row r="14" spans="1:34" x14ac:dyDescent="0.35">
      <c r="A14" t="s">
        <v>1040</v>
      </c>
      <c r="B14">
        <v>2357</v>
      </c>
      <c r="C14">
        <v>1551</v>
      </c>
      <c r="D14">
        <v>16655</v>
      </c>
      <c r="E14">
        <v>123</v>
      </c>
      <c r="F14">
        <v>38</v>
      </c>
      <c r="G14" s="5">
        <v>0.65803988120492152</v>
      </c>
      <c r="H14" s="13">
        <v>10.738233397807866</v>
      </c>
      <c r="I14" s="13">
        <v>7.9303675048355893E-2</v>
      </c>
      <c r="J14" s="13">
        <v>1.6122189223589309E-2</v>
      </c>
      <c r="K14" s="13">
        <v>7.0661858294442084</v>
      </c>
      <c r="M14" t="s">
        <v>1416</v>
      </c>
      <c r="N14">
        <v>26</v>
      </c>
      <c r="O14">
        <v>9</v>
      </c>
      <c r="P14">
        <v>0</v>
      </c>
      <c r="Q14">
        <v>1</v>
      </c>
      <c r="R14">
        <v>2.8888888888888888</v>
      </c>
      <c r="S14">
        <v>0</v>
      </c>
      <c r="T14">
        <v>0.1111111111111111</v>
      </c>
      <c r="U14">
        <v>0</v>
      </c>
      <c r="W14" t="s">
        <v>1416</v>
      </c>
      <c r="X14">
        <v>13</v>
      </c>
      <c r="Y14">
        <v>8</v>
      </c>
      <c r="Z14">
        <v>37</v>
      </c>
      <c r="AA14">
        <v>0</v>
      </c>
      <c r="AB14">
        <v>0</v>
      </c>
      <c r="AC14" s="5">
        <v>0.61538461538461542</v>
      </c>
      <c r="AD14" s="13">
        <v>4.625</v>
      </c>
      <c r="AE14" s="13">
        <v>0</v>
      </c>
      <c r="AF14" s="13">
        <v>0</v>
      </c>
      <c r="AG14" s="13">
        <v>0</v>
      </c>
      <c r="AH14" s="13">
        <v>2.8461538461538463</v>
      </c>
    </row>
    <row r="15" spans="1:34" x14ac:dyDescent="0.35">
      <c r="A15" t="s">
        <v>388</v>
      </c>
      <c r="B15">
        <v>2297</v>
      </c>
      <c r="C15">
        <v>1532</v>
      </c>
      <c r="D15">
        <v>16873</v>
      </c>
      <c r="E15">
        <v>144</v>
      </c>
      <c r="F15">
        <v>33</v>
      </c>
      <c r="G15" s="5">
        <v>0.6669569003047453</v>
      </c>
      <c r="H15" s="13">
        <v>11.013707571801566</v>
      </c>
      <c r="I15" s="13">
        <v>9.3994778067885115E-2</v>
      </c>
      <c r="J15" s="13">
        <v>1.4366565084893338E-2</v>
      </c>
      <c r="K15" s="13">
        <v>7.3456682629516763</v>
      </c>
      <c r="M15" t="s">
        <v>390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 t="s">
        <v>390</v>
      </c>
      <c r="X15">
        <v>38</v>
      </c>
      <c r="Y15">
        <v>24</v>
      </c>
      <c r="Z15">
        <v>260</v>
      </c>
      <c r="AA15">
        <v>3</v>
      </c>
      <c r="AB15">
        <v>0</v>
      </c>
      <c r="AC15" s="5">
        <v>0.63157894736842102</v>
      </c>
      <c r="AD15" s="13">
        <v>10.833333333333334</v>
      </c>
      <c r="AE15" s="13">
        <v>7.8947368421052627E-2</v>
      </c>
      <c r="AF15" s="13">
        <v>0</v>
      </c>
      <c r="AG15" s="13">
        <v>1.1538461538461539E-2</v>
      </c>
      <c r="AH15" s="13">
        <v>6.8421052631578947</v>
      </c>
    </row>
    <row r="16" spans="1:34" x14ac:dyDescent="0.35">
      <c r="A16" t="s">
        <v>987</v>
      </c>
      <c r="B16">
        <v>2280</v>
      </c>
      <c r="C16">
        <v>1477</v>
      </c>
      <c r="D16">
        <v>16845</v>
      </c>
      <c r="E16">
        <v>127</v>
      </c>
      <c r="F16">
        <v>44</v>
      </c>
      <c r="G16" s="5">
        <v>0.64780701754385961</v>
      </c>
      <c r="H16" s="13">
        <v>11.404874746106973</v>
      </c>
      <c r="I16" s="13">
        <v>8.5985104942450916E-2</v>
      </c>
      <c r="J16" s="13">
        <v>1.9298245614035089E-2</v>
      </c>
      <c r="K16" s="13">
        <v>7.3881578947368425</v>
      </c>
      <c r="M16" t="s">
        <v>391</v>
      </c>
      <c r="N16">
        <v>27</v>
      </c>
      <c r="O16">
        <v>6</v>
      </c>
      <c r="P16">
        <v>0</v>
      </c>
      <c r="Q16">
        <v>0</v>
      </c>
      <c r="R16">
        <v>4.5</v>
      </c>
      <c r="S16">
        <v>0</v>
      </c>
      <c r="T16">
        <v>0</v>
      </c>
      <c r="U16">
        <v>0</v>
      </c>
      <c r="W16" t="s">
        <v>391</v>
      </c>
      <c r="X16">
        <v>513</v>
      </c>
      <c r="Y16">
        <v>365</v>
      </c>
      <c r="Z16">
        <v>4046</v>
      </c>
      <c r="AA16">
        <v>39</v>
      </c>
      <c r="AB16">
        <v>0</v>
      </c>
      <c r="AC16" s="5">
        <v>0.71150097465886941</v>
      </c>
      <c r="AD16" s="13">
        <v>11.084931506849315</v>
      </c>
      <c r="AE16" s="13">
        <v>7.6023391812865493E-2</v>
      </c>
      <c r="AF16" s="13">
        <v>0</v>
      </c>
      <c r="AG16" s="13">
        <v>9.6391497775580818E-3</v>
      </c>
      <c r="AH16" s="13">
        <v>7.8869395711500978</v>
      </c>
    </row>
    <row r="17" spans="1:34" x14ac:dyDescent="0.35">
      <c r="A17" t="s">
        <v>840</v>
      </c>
      <c r="B17">
        <v>2272</v>
      </c>
      <c r="C17">
        <v>1534</v>
      </c>
      <c r="D17">
        <v>15913</v>
      </c>
      <c r="E17">
        <v>95</v>
      </c>
      <c r="F17">
        <v>47</v>
      </c>
      <c r="G17" s="5">
        <v>0.67517605633802813</v>
      </c>
      <c r="H17" s="13">
        <v>10.373533246414603</v>
      </c>
      <c r="I17" s="13">
        <v>6.1929595827900911E-2</v>
      </c>
      <c r="J17" s="13">
        <v>2.0686619718309859E-2</v>
      </c>
      <c r="K17" s="13">
        <v>7.003961267605634</v>
      </c>
      <c r="M17" t="s">
        <v>392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 t="s">
        <v>392</v>
      </c>
      <c r="X17">
        <v>142</v>
      </c>
      <c r="Y17">
        <v>97</v>
      </c>
      <c r="Z17">
        <v>1039</v>
      </c>
      <c r="AA17">
        <v>9</v>
      </c>
      <c r="AB17">
        <v>1</v>
      </c>
      <c r="AC17" s="5">
        <v>0.68309859154929575</v>
      </c>
      <c r="AD17" s="13">
        <v>10.711340206185566</v>
      </c>
      <c r="AE17" s="13">
        <v>6.3380281690140844E-2</v>
      </c>
      <c r="AF17" s="13">
        <v>1.0309278350515464E-2</v>
      </c>
      <c r="AG17" s="13">
        <v>8.6621751684311833E-3</v>
      </c>
      <c r="AH17" s="13">
        <v>7.316901408450704</v>
      </c>
    </row>
    <row r="18" spans="1:34" x14ac:dyDescent="0.35">
      <c r="A18" t="s">
        <v>539</v>
      </c>
      <c r="B18">
        <v>2261</v>
      </c>
      <c r="C18">
        <v>1529</v>
      </c>
      <c r="D18">
        <v>16827</v>
      </c>
      <c r="E18">
        <v>125</v>
      </c>
      <c r="F18">
        <v>51</v>
      </c>
      <c r="G18" s="5">
        <v>0.67624944714727997</v>
      </c>
      <c r="H18" s="13">
        <v>11.005232177894049</v>
      </c>
      <c r="I18" s="13">
        <v>8.175277959450622E-2</v>
      </c>
      <c r="J18" s="13">
        <v>2.2556390977443608E-2</v>
      </c>
      <c r="K18" s="13">
        <v>7.4422821760283062</v>
      </c>
      <c r="M18" t="s">
        <v>1423</v>
      </c>
      <c r="N18">
        <v>-12</v>
      </c>
      <c r="O18">
        <v>1</v>
      </c>
      <c r="P18">
        <v>0</v>
      </c>
      <c r="Q18">
        <v>0</v>
      </c>
      <c r="R18">
        <v>-12</v>
      </c>
      <c r="S18">
        <v>0</v>
      </c>
      <c r="T18">
        <v>0</v>
      </c>
      <c r="U18">
        <v>0</v>
      </c>
      <c r="W18" t="s">
        <v>1423</v>
      </c>
      <c r="X18">
        <v>1</v>
      </c>
      <c r="Y18">
        <v>1</v>
      </c>
      <c r="Z18">
        <v>2</v>
      </c>
      <c r="AA18">
        <v>0</v>
      </c>
      <c r="AB18">
        <v>0</v>
      </c>
      <c r="AC18" s="5">
        <v>1</v>
      </c>
      <c r="AD18" s="13">
        <v>2</v>
      </c>
      <c r="AE18" s="13">
        <v>0</v>
      </c>
      <c r="AF18" s="13">
        <v>0</v>
      </c>
      <c r="AG18" s="13">
        <v>0</v>
      </c>
      <c r="AH18" s="13">
        <v>2</v>
      </c>
    </row>
    <row r="19" spans="1:34" x14ac:dyDescent="0.35">
      <c r="A19" t="s">
        <v>13</v>
      </c>
      <c r="B19">
        <v>2195</v>
      </c>
      <c r="C19">
        <v>1419</v>
      </c>
      <c r="D19">
        <v>16480</v>
      </c>
      <c r="E19">
        <v>95</v>
      </c>
      <c r="F19">
        <v>42</v>
      </c>
      <c r="G19" s="5">
        <v>0.64646924829157171</v>
      </c>
      <c r="H19" s="13">
        <v>11.613812544045102</v>
      </c>
      <c r="I19" s="13">
        <v>6.6948555320648348E-2</v>
      </c>
      <c r="J19" s="13">
        <v>1.9134396355353075E-2</v>
      </c>
      <c r="K19" s="13">
        <v>7.5079726651480634</v>
      </c>
      <c r="M19" t="s">
        <v>393</v>
      </c>
      <c r="N19">
        <v>702</v>
      </c>
      <c r="O19">
        <v>194</v>
      </c>
      <c r="P19">
        <v>9</v>
      </c>
      <c r="Q19">
        <v>0</v>
      </c>
      <c r="R19">
        <v>3.6185567010309279</v>
      </c>
      <c r="S19">
        <v>4.6391752577319589E-2</v>
      </c>
      <c r="T19">
        <v>0</v>
      </c>
      <c r="U19">
        <v>1.282051282051282E-2</v>
      </c>
      <c r="W19" t="s">
        <v>393</v>
      </c>
      <c r="X19">
        <v>22</v>
      </c>
      <c r="Y19">
        <v>16</v>
      </c>
      <c r="Z19">
        <v>109</v>
      </c>
      <c r="AA19">
        <v>0</v>
      </c>
      <c r="AB19">
        <v>0</v>
      </c>
      <c r="AC19" s="5">
        <v>0.72727272727272729</v>
      </c>
      <c r="AD19" s="13">
        <v>6.8125</v>
      </c>
      <c r="AE19" s="13">
        <v>0</v>
      </c>
      <c r="AF19" s="13">
        <v>0</v>
      </c>
      <c r="AG19" s="13">
        <v>0</v>
      </c>
      <c r="AH19" s="13">
        <v>4.9545454545454541</v>
      </c>
    </row>
    <row r="20" spans="1:34" x14ac:dyDescent="0.35">
      <c r="A20" t="s">
        <v>842</v>
      </c>
      <c r="B20">
        <v>2168</v>
      </c>
      <c r="C20">
        <v>1415</v>
      </c>
      <c r="D20">
        <v>16925</v>
      </c>
      <c r="E20">
        <v>131</v>
      </c>
      <c r="F20">
        <v>44</v>
      </c>
      <c r="G20" s="5">
        <v>0.65267527675276749</v>
      </c>
      <c r="H20" s="13">
        <v>11.96113074204947</v>
      </c>
      <c r="I20" s="13">
        <v>9.257950530035336E-2</v>
      </c>
      <c r="J20" s="13">
        <v>2.0295202952029519E-2</v>
      </c>
      <c r="K20" s="13">
        <v>7.8067343173431736</v>
      </c>
      <c r="M20" t="s">
        <v>394</v>
      </c>
      <c r="N20">
        <v>41</v>
      </c>
      <c r="O20">
        <v>38</v>
      </c>
      <c r="P20">
        <v>2</v>
      </c>
      <c r="Q20">
        <v>2</v>
      </c>
      <c r="R20">
        <v>1.0789473684210527</v>
      </c>
      <c r="S20">
        <v>5.2631578947368418E-2</v>
      </c>
      <c r="T20">
        <v>5.2631578947368418E-2</v>
      </c>
      <c r="U20">
        <v>4.878048780487805E-2</v>
      </c>
      <c r="W20" t="s">
        <v>394</v>
      </c>
      <c r="X20">
        <v>0</v>
      </c>
      <c r="Y20">
        <v>0</v>
      </c>
      <c r="Z20">
        <v>0</v>
      </c>
      <c r="AA20">
        <v>0</v>
      </c>
      <c r="AB20">
        <v>0</v>
      </c>
      <c r="AC20" s="5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</row>
    <row r="21" spans="1:34" x14ac:dyDescent="0.35">
      <c r="A21" t="s">
        <v>1060</v>
      </c>
      <c r="B21">
        <v>2120</v>
      </c>
      <c r="C21">
        <v>1340</v>
      </c>
      <c r="D21">
        <v>14320</v>
      </c>
      <c r="E21">
        <v>74</v>
      </c>
      <c r="F21">
        <v>51</v>
      </c>
      <c r="G21" s="5">
        <v>0.63207547169811318</v>
      </c>
      <c r="H21" s="13">
        <v>10.686567164179104</v>
      </c>
      <c r="I21" s="13">
        <v>5.5223880597014927E-2</v>
      </c>
      <c r="J21" s="13">
        <v>2.4056603773584907E-2</v>
      </c>
      <c r="K21" s="13">
        <v>6.7547169811320753</v>
      </c>
      <c r="M21" t="s">
        <v>1135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 t="s">
        <v>1135</v>
      </c>
      <c r="X21">
        <v>0</v>
      </c>
      <c r="Y21">
        <v>0</v>
      </c>
      <c r="Z21">
        <v>0</v>
      </c>
      <c r="AA21">
        <v>0</v>
      </c>
      <c r="AB21">
        <v>0</v>
      </c>
      <c r="AC21" s="5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</row>
    <row r="22" spans="1:34" x14ac:dyDescent="0.35">
      <c r="A22" t="s">
        <v>1071</v>
      </c>
      <c r="B22">
        <v>2076</v>
      </c>
      <c r="C22">
        <v>1407</v>
      </c>
      <c r="D22">
        <v>15705</v>
      </c>
      <c r="E22">
        <v>101</v>
      </c>
      <c r="F22">
        <v>45</v>
      </c>
      <c r="G22" s="5">
        <v>0.6777456647398844</v>
      </c>
      <c r="H22" s="13">
        <v>11.162046908315565</v>
      </c>
      <c r="I22" s="13">
        <v>7.1783937455579247E-2</v>
      </c>
      <c r="J22" s="13">
        <v>2.1676300578034682E-2</v>
      </c>
      <c r="K22" s="13">
        <v>7.5650289017341041</v>
      </c>
      <c r="M22" t="s">
        <v>395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 t="s">
        <v>395</v>
      </c>
      <c r="X22">
        <v>74</v>
      </c>
      <c r="Y22">
        <v>54</v>
      </c>
      <c r="Z22">
        <v>546</v>
      </c>
      <c r="AA22">
        <v>4</v>
      </c>
      <c r="AB22">
        <v>1</v>
      </c>
      <c r="AC22" s="5">
        <v>0.72972972972972971</v>
      </c>
      <c r="AD22" s="13">
        <v>10.111111111111111</v>
      </c>
      <c r="AE22" s="13">
        <v>5.4054054054054057E-2</v>
      </c>
      <c r="AF22" s="13">
        <v>1.8518518518518517E-2</v>
      </c>
      <c r="AG22" s="13">
        <v>7.326007326007326E-3</v>
      </c>
      <c r="AH22" s="13">
        <v>7.3783783783783781</v>
      </c>
    </row>
    <row r="23" spans="1:34" x14ac:dyDescent="0.35">
      <c r="A23" t="s">
        <v>552</v>
      </c>
      <c r="B23">
        <v>1844</v>
      </c>
      <c r="C23">
        <v>1192</v>
      </c>
      <c r="D23">
        <v>11991</v>
      </c>
      <c r="E23">
        <v>48</v>
      </c>
      <c r="F23">
        <v>36</v>
      </c>
      <c r="G23" s="5">
        <v>0.6464208242950108</v>
      </c>
      <c r="H23" s="13">
        <v>10.059563758389261</v>
      </c>
      <c r="I23" s="13">
        <v>4.0268456375838924E-2</v>
      </c>
      <c r="J23" s="13">
        <v>1.9522776572668113E-2</v>
      </c>
      <c r="K23" s="13">
        <v>6.5027114967462039</v>
      </c>
      <c r="M23" t="s">
        <v>396</v>
      </c>
      <c r="N23">
        <v>17</v>
      </c>
      <c r="O23">
        <v>4</v>
      </c>
      <c r="P23">
        <v>0</v>
      </c>
      <c r="Q23">
        <v>0</v>
      </c>
      <c r="R23">
        <v>4.25</v>
      </c>
      <c r="S23">
        <v>0</v>
      </c>
      <c r="T23">
        <v>0</v>
      </c>
      <c r="U23">
        <v>0</v>
      </c>
      <c r="W23" t="s">
        <v>396</v>
      </c>
      <c r="X23">
        <v>39</v>
      </c>
      <c r="Y23">
        <v>25</v>
      </c>
      <c r="Z23">
        <v>213</v>
      </c>
      <c r="AA23">
        <v>0</v>
      </c>
      <c r="AB23">
        <v>0</v>
      </c>
      <c r="AC23" s="5">
        <v>0.64102564102564108</v>
      </c>
      <c r="AD23" s="13">
        <v>8.52</v>
      </c>
      <c r="AE23" s="13">
        <v>0</v>
      </c>
      <c r="AF23" s="13">
        <v>0</v>
      </c>
      <c r="AG23" s="13">
        <v>0</v>
      </c>
      <c r="AH23" s="13">
        <v>5.4615384615384617</v>
      </c>
    </row>
    <row r="24" spans="1:34" x14ac:dyDescent="0.35">
      <c r="A24" t="s">
        <v>654</v>
      </c>
      <c r="B24">
        <v>1784</v>
      </c>
      <c r="C24">
        <v>1223</v>
      </c>
      <c r="D24">
        <v>13214</v>
      </c>
      <c r="E24">
        <v>78</v>
      </c>
      <c r="F24">
        <v>37</v>
      </c>
      <c r="G24" s="5">
        <v>0.6855381165919282</v>
      </c>
      <c r="H24" s="13">
        <v>10.804578904333606</v>
      </c>
      <c r="I24" s="13">
        <v>6.377759607522486E-2</v>
      </c>
      <c r="J24" s="13">
        <v>2.0739910313901346E-2</v>
      </c>
      <c r="K24" s="13">
        <v>7.4069506726457401</v>
      </c>
      <c r="M24" t="s">
        <v>397</v>
      </c>
      <c r="N24">
        <v>30</v>
      </c>
      <c r="O24">
        <v>23</v>
      </c>
      <c r="P24">
        <v>2</v>
      </c>
      <c r="Q24">
        <v>1</v>
      </c>
      <c r="R24">
        <v>1.3043478260869565</v>
      </c>
      <c r="S24">
        <v>8.6956521739130432E-2</v>
      </c>
      <c r="T24">
        <v>4.3478260869565216E-2</v>
      </c>
      <c r="U24">
        <v>6.6666666666666666E-2</v>
      </c>
      <c r="W24" t="s">
        <v>397</v>
      </c>
      <c r="X24">
        <v>80</v>
      </c>
      <c r="Y24">
        <v>61</v>
      </c>
      <c r="Z24">
        <v>515</v>
      </c>
      <c r="AA24">
        <v>3</v>
      </c>
      <c r="AB24">
        <v>0</v>
      </c>
      <c r="AC24" s="5">
        <v>0.76249999999999996</v>
      </c>
      <c r="AD24" s="13">
        <v>8.442622950819672</v>
      </c>
      <c r="AE24" s="13">
        <v>3.7499999999999999E-2</v>
      </c>
      <c r="AF24" s="13">
        <v>0</v>
      </c>
      <c r="AG24" s="13">
        <v>5.8252427184466021E-3</v>
      </c>
      <c r="AH24" s="13">
        <v>6.4375</v>
      </c>
    </row>
    <row r="25" spans="1:34" x14ac:dyDescent="0.35">
      <c r="A25" t="s">
        <v>884</v>
      </c>
      <c r="B25">
        <v>1647</v>
      </c>
      <c r="C25">
        <v>1091</v>
      </c>
      <c r="D25">
        <v>11606</v>
      </c>
      <c r="E25">
        <v>60</v>
      </c>
      <c r="F25">
        <v>36</v>
      </c>
      <c r="G25" s="5">
        <v>0.66241651487553121</v>
      </c>
      <c r="H25" s="13">
        <v>10.63794683776352</v>
      </c>
      <c r="I25" s="13">
        <v>5.4995417048579284E-2</v>
      </c>
      <c r="J25" s="13">
        <v>2.185792349726776E-2</v>
      </c>
      <c r="K25" s="13">
        <v>7.0467516697024895</v>
      </c>
      <c r="M25" t="s">
        <v>398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W25" t="s">
        <v>398</v>
      </c>
      <c r="X25">
        <v>212</v>
      </c>
      <c r="Y25">
        <v>110</v>
      </c>
      <c r="Z25">
        <v>1931</v>
      </c>
      <c r="AA25">
        <v>11</v>
      </c>
      <c r="AB25">
        <v>0</v>
      </c>
      <c r="AC25" s="5">
        <v>0.51886792452830188</v>
      </c>
      <c r="AD25" s="13">
        <v>17.554545454545455</v>
      </c>
      <c r="AE25" s="13">
        <v>5.1886792452830191E-2</v>
      </c>
      <c r="AF25" s="13">
        <v>0</v>
      </c>
      <c r="AG25" s="13">
        <v>5.6965302951838426E-3</v>
      </c>
      <c r="AH25" s="13">
        <v>9.1084905660377355</v>
      </c>
    </row>
    <row r="26" spans="1:34" x14ac:dyDescent="0.35">
      <c r="A26" t="s">
        <v>992</v>
      </c>
      <c r="B26">
        <v>1617</v>
      </c>
      <c r="C26">
        <v>1066</v>
      </c>
      <c r="D26">
        <v>12090</v>
      </c>
      <c r="E26">
        <v>76</v>
      </c>
      <c r="F26">
        <v>38</v>
      </c>
      <c r="G26" s="5">
        <v>0.65924551638837348</v>
      </c>
      <c r="H26" s="13">
        <v>11.341463414634147</v>
      </c>
      <c r="I26" s="13">
        <v>7.1294559099437146E-2</v>
      </c>
      <c r="J26" s="13">
        <v>2.3500309214594929E-2</v>
      </c>
      <c r="K26" s="13">
        <v>7.4768089053803344</v>
      </c>
      <c r="M26" t="s">
        <v>1456</v>
      </c>
      <c r="N26">
        <v>30</v>
      </c>
      <c r="O26">
        <v>11</v>
      </c>
      <c r="P26">
        <v>0</v>
      </c>
      <c r="Q26">
        <v>0</v>
      </c>
      <c r="R26">
        <v>2.7272727272727271</v>
      </c>
      <c r="S26">
        <v>0</v>
      </c>
      <c r="T26">
        <v>0</v>
      </c>
      <c r="U26">
        <v>0</v>
      </c>
      <c r="W26" t="s">
        <v>1456</v>
      </c>
      <c r="X26">
        <v>13</v>
      </c>
      <c r="Y26">
        <v>9</v>
      </c>
      <c r="Z26">
        <v>32</v>
      </c>
      <c r="AA26">
        <v>1</v>
      </c>
      <c r="AB26">
        <v>0</v>
      </c>
      <c r="AC26" s="5">
        <v>0.69230769230769229</v>
      </c>
      <c r="AD26" s="13">
        <v>3.5555555555555554</v>
      </c>
      <c r="AE26" s="13">
        <v>7.6923076923076927E-2</v>
      </c>
      <c r="AF26" s="13">
        <v>0</v>
      </c>
      <c r="AG26" s="13">
        <v>3.125E-2</v>
      </c>
      <c r="AH26" s="13">
        <v>2.4615384615384617</v>
      </c>
    </row>
    <row r="27" spans="1:34" x14ac:dyDescent="0.35">
      <c r="A27" t="s">
        <v>860</v>
      </c>
      <c r="B27">
        <v>1608</v>
      </c>
      <c r="C27">
        <v>1059</v>
      </c>
      <c r="D27">
        <v>10822</v>
      </c>
      <c r="E27">
        <v>56</v>
      </c>
      <c r="F27">
        <v>46</v>
      </c>
      <c r="G27" s="5">
        <v>0.65858208955223885</v>
      </c>
      <c r="H27" s="13">
        <v>10.219074598677999</v>
      </c>
      <c r="I27" s="13">
        <v>5.288007554296506E-2</v>
      </c>
      <c r="J27" s="13">
        <v>2.8606965174129355E-2</v>
      </c>
      <c r="K27" s="13">
        <v>6.7300995024875618</v>
      </c>
      <c r="M27" t="s">
        <v>1462</v>
      </c>
      <c r="N27">
        <v>-3</v>
      </c>
      <c r="O27">
        <v>1</v>
      </c>
      <c r="P27">
        <v>0</v>
      </c>
      <c r="Q27">
        <v>0</v>
      </c>
      <c r="R27">
        <v>-3</v>
      </c>
      <c r="S27">
        <v>0</v>
      </c>
      <c r="T27">
        <v>0</v>
      </c>
      <c r="U27">
        <v>0</v>
      </c>
      <c r="W27" t="s">
        <v>1462</v>
      </c>
      <c r="X27">
        <v>3</v>
      </c>
      <c r="Y27">
        <v>3</v>
      </c>
      <c r="Z27">
        <v>31</v>
      </c>
      <c r="AA27">
        <v>0</v>
      </c>
      <c r="AB27">
        <v>0</v>
      </c>
      <c r="AC27" s="5">
        <v>1</v>
      </c>
      <c r="AD27" s="13">
        <v>10.333333333333334</v>
      </c>
      <c r="AE27" s="13">
        <v>0</v>
      </c>
      <c r="AF27" s="13">
        <v>0</v>
      </c>
      <c r="AG27" s="13">
        <v>0</v>
      </c>
      <c r="AH27" s="13">
        <v>10.333333333333334</v>
      </c>
    </row>
    <row r="28" spans="1:34" x14ac:dyDescent="0.35">
      <c r="A28" t="s">
        <v>995</v>
      </c>
      <c r="B28">
        <v>1541</v>
      </c>
      <c r="C28">
        <v>956</v>
      </c>
      <c r="D28">
        <v>10739</v>
      </c>
      <c r="E28">
        <v>63</v>
      </c>
      <c r="F28">
        <v>41</v>
      </c>
      <c r="G28" s="5">
        <v>0.62037637897469178</v>
      </c>
      <c r="H28" s="13">
        <v>11.23326359832636</v>
      </c>
      <c r="I28" s="13">
        <v>6.5899581589958164E-2</v>
      </c>
      <c r="J28" s="13">
        <v>2.6606099935107073E-2</v>
      </c>
      <c r="K28" s="13">
        <v>6.9688513951979232</v>
      </c>
      <c r="M28" t="s">
        <v>399</v>
      </c>
      <c r="N28">
        <v>488</v>
      </c>
      <c r="O28">
        <v>126</v>
      </c>
      <c r="P28">
        <v>4</v>
      </c>
      <c r="Q28">
        <v>0</v>
      </c>
      <c r="R28">
        <v>3.873015873015873</v>
      </c>
      <c r="S28">
        <v>3.1746031746031744E-2</v>
      </c>
      <c r="T28">
        <v>0</v>
      </c>
      <c r="U28">
        <v>8.1967213114754103E-3</v>
      </c>
      <c r="W28" t="s">
        <v>399</v>
      </c>
      <c r="X28">
        <v>12</v>
      </c>
      <c r="Y28">
        <v>10</v>
      </c>
      <c r="Z28">
        <v>91</v>
      </c>
      <c r="AA28">
        <v>0</v>
      </c>
      <c r="AB28">
        <v>1</v>
      </c>
      <c r="AC28" s="5">
        <v>0.83333333333333337</v>
      </c>
      <c r="AD28" s="13">
        <v>9.1</v>
      </c>
      <c r="AE28" s="13">
        <v>0</v>
      </c>
      <c r="AF28" s="13">
        <v>0.1</v>
      </c>
      <c r="AG28" s="13">
        <v>0</v>
      </c>
      <c r="AH28" s="13">
        <v>7.583333333333333</v>
      </c>
    </row>
    <row r="29" spans="1:34" x14ac:dyDescent="0.35">
      <c r="A29" t="s">
        <v>437</v>
      </c>
      <c r="B29">
        <v>1325</v>
      </c>
      <c r="C29">
        <v>865</v>
      </c>
      <c r="D29">
        <v>8259</v>
      </c>
      <c r="E29">
        <v>61</v>
      </c>
      <c r="F29">
        <v>24</v>
      </c>
      <c r="G29" s="5">
        <v>0.65283018867924525</v>
      </c>
      <c r="H29" s="13">
        <v>9.547976878612717</v>
      </c>
      <c r="I29" s="13">
        <v>7.0520231213872839E-2</v>
      </c>
      <c r="J29" s="13">
        <v>1.8113207547169812E-2</v>
      </c>
      <c r="K29" s="13">
        <v>6.233207547169811</v>
      </c>
      <c r="M29" t="s">
        <v>400</v>
      </c>
      <c r="N29">
        <v>7</v>
      </c>
      <c r="O29">
        <v>5</v>
      </c>
      <c r="P29">
        <v>0</v>
      </c>
      <c r="Q29">
        <v>1</v>
      </c>
      <c r="R29">
        <v>1.4</v>
      </c>
      <c r="S29">
        <v>0</v>
      </c>
      <c r="T29">
        <v>0.2</v>
      </c>
      <c r="U29">
        <v>0</v>
      </c>
      <c r="W29" t="s">
        <v>400</v>
      </c>
      <c r="X29">
        <v>50</v>
      </c>
      <c r="Y29">
        <v>31</v>
      </c>
      <c r="Z29">
        <v>426</v>
      </c>
      <c r="AA29">
        <v>1</v>
      </c>
      <c r="AB29">
        <v>0</v>
      </c>
      <c r="AC29" s="5">
        <v>0.62</v>
      </c>
      <c r="AD29" s="13">
        <v>13.741935483870968</v>
      </c>
      <c r="AE29" s="13">
        <v>0.02</v>
      </c>
      <c r="AF29" s="13">
        <v>0</v>
      </c>
      <c r="AG29" s="13">
        <v>2.3474178403755869E-3</v>
      </c>
      <c r="AH29" s="13">
        <v>8.52</v>
      </c>
    </row>
    <row r="30" spans="1:34" x14ac:dyDescent="0.35">
      <c r="A30" t="s">
        <v>484</v>
      </c>
      <c r="B30">
        <v>1272</v>
      </c>
      <c r="C30">
        <v>774</v>
      </c>
      <c r="D30">
        <v>8219</v>
      </c>
      <c r="E30">
        <v>56</v>
      </c>
      <c r="F30">
        <v>32</v>
      </c>
      <c r="G30" s="5">
        <v>0.60849056603773588</v>
      </c>
      <c r="H30" s="13">
        <v>10.618863049095607</v>
      </c>
      <c r="I30" s="13">
        <v>7.2351421188630485E-2</v>
      </c>
      <c r="J30" s="13">
        <v>2.5157232704402517E-2</v>
      </c>
      <c r="K30" s="13">
        <v>6.4614779874213832</v>
      </c>
      <c r="M30" t="s">
        <v>401</v>
      </c>
      <c r="N30">
        <v>3</v>
      </c>
      <c r="O30">
        <v>10</v>
      </c>
      <c r="P30">
        <v>0</v>
      </c>
      <c r="Q30">
        <v>0</v>
      </c>
      <c r="R30">
        <v>0.3</v>
      </c>
      <c r="S30">
        <v>0</v>
      </c>
      <c r="T30">
        <v>0</v>
      </c>
      <c r="U30">
        <v>0</v>
      </c>
      <c r="W30" t="s">
        <v>401</v>
      </c>
      <c r="X30">
        <v>0</v>
      </c>
      <c r="Y30">
        <v>0</v>
      </c>
      <c r="Z30">
        <v>0</v>
      </c>
      <c r="AA30">
        <v>0</v>
      </c>
      <c r="AB30">
        <v>0</v>
      </c>
      <c r="AC30" s="5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</row>
    <row r="31" spans="1:34" x14ac:dyDescent="0.35">
      <c r="A31" t="s">
        <v>650</v>
      </c>
      <c r="B31">
        <v>1259</v>
      </c>
      <c r="C31">
        <v>809</v>
      </c>
      <c r="D31">
        <v>8679</v>
      </c>
      <c r="E31">
        <v>47</v>
      </c>
      <c r="F31">
        <v>28</v>
      </c>
      <c r="G31" s="5">
        <v>0.64257347100873707</v>
      </c>
      <c r="H31" s="13">
        <v>10.72805933250927</v>
      </c>
      <c r="I31" s="13">
        <v>5.8096415327564897E-2</v>
      </c>
      <c r="J31" s="13">
        <v>2.2239872915011914E-2</v>
      </c>
      <c r="K31" s="13">
        <v>6.8935663224781569</v>
      </c>
      <c r="M31" t="s">
        <v>402</v>
      </c>
      <c r="N31">
        <v>2328</v>
      </c>
      <c r="O31">
        <v>616</v>
      </c>
      <c r="P31">
        <v>14</v>
      </c>
      <c r="Q31">
        <v>4</v>
      </c>
      <c r="R31">
        <v>3.779220779220779</v>
      </c>
      <c r="S31">
        <v>2.2727272727272728E-2</v>
      </c>
      <c r="T31">
        <v>6.4935064935064939E-3</v>
      </c>
      <c r="U31">
        <v>6.0137457044673543E-3</v>
      </c>
      <c r="W31" t="s">
        <v>402</v>
      </c>
      <c r="X31">
        <v>165</v>
      </c>
      <c r="Y31">
        <v>127</v>
      </c>
      <c r="Z31">
        <v>932</v>
      </c>
      <c r="AA31">
        <v>7</v>
      </c>
      <c r="AB31">
        <v>0</v>
      </c>
      <c r="AC31" s="5">
        <v>0.76969696969696966</v>
      </c>
      <c r="AD31" s="13">
        <v>7.3385826771653546</v>
      </c>
      <c r="AE31" s="13">
        <v>4.2424242424242427E-2</v>
      </c>
      <c r="AF31" s="13">
        <v>0</v>
      </c>
      <c r="AG31" s="13">
        <v>7.5107296137339056E-3</v>
      </c>
      <c r="AH31" s="13">
        <v>5.6484848484848484</v>
      </c>
    </row>
    <row r="32" spans="1:34" x14ac:dyDescent="0.35">
      <c r="A32" t="s">
        <v>463</v>
      </c>
      <c r="B32">
        <v>1240</v>
      </c>
      <c r="C32">
        <v>829</v>
      </c>
      <c r="D32">
        <v>10861</v>
      </c>
      <c r="E32">
        <v>70</v>
      </c>
      <c r="F32">
        <v>28</v>
      </c>
      <c r="G32" s="5">
        <v>0.66854838709677422</v>
      </c>
      <c r="H32" s="13">
        <v>13.101326899879373</v>
      </c>
      <c r="I32" s="13">
        <v>8.4439083232810616E-2</v>
      </c>
      <c r="J32" s="13">
        <v>2.2580645161290321E-2</v>
      </c>
      <c r="K32" s="13">
        <v>8.7588709677419363</v>
      </c>
      <c r="M32" t="s">
        <v>403</v>
      </c>
      <c r="N32">
        <v>238</v>
      </c>
      <c r="O32">
        <v>55</v>
      </c>
      <c r="P32">
        <v>1</v>
      </c>
      <c r="Q32">
        <v>0</v>
      </c>
      <c r="R32">
        <v>4.3272727272727272</v>
      </c>
      <c r="S32">
        <v>1.8181818181818181E-2</v>
      </c>
      <c r="T32">
        <v>0</v>
      </c>
      <c r="U32">
        <v>4.2016806722689074E-3</v>
      </c>
      <c r="W32" t="s">
        <v>403</v>
      </c>
      <c r="X32">
        <v>4</v>
      </c>
      <c r="Y32">
        <v>3</v>
      </c>
      <c r="Z32">
        <v>19</v>
      </c>
      <c r="AA32">
        <v>1</v>
      </c>
      <c r="AB32">
        <v>0</v>
      </c>
      <c r="AC32" s="5">
        <v>0.75</v>
      </c>
      <c r="AD32" s="13">
        <v>6.333333333333333</v>
      </c>
      <c r="AE32" s="13">
        <v>0.25</v>
      </c>
      <c r="AF32" s="13">
        <v>0</v>
      </c>
      <c r="AG32" s="13">
        <v>5.2631578947368418E-2</v>
      </c>
      <c r="AH32" s="13">
        <v>4.75</v>
      </c>
    </row>
    <row r="33" spans="1:34" x14ac:dyDescent="0.35">
      <c r="A33" t="s">
        <v>771</v>
      </c>
      <c r="B33">
        <v>1175</v>
      </c>
      <c r="C33">
        <v>747</v>
      </c>
      <c r="D33">
        <v>8832</v>
      </c>
      <c r="E33">
        <v>65</v>
      </c>
      <c r="F33">
        <v>30</v>
      </c>
      <c r="G33" s="5">
        <v>0.63574468085106384</v>
      </c>
      <c r="H33" s="13">
        <v>11.823293172690763</v>
      </c>
      <c r="I33" s="13">
        <v>8.7014725568942436E-2</v>
      </c>
      <c r="J33" s="13">
        <v>2.553191489361702E-2</v>
      </c>
      <c r="K33" s="13">
        <v>7.5165957446808509</v>
      </c>
      <c r="M33" t="s">
        <v>404</v>
      </c>
      <c r="N33">
        <v>49</v>
      </c>
      <c r="O33">
        <v>7</v>
      </c>
      <c r="P33">
        <v>0</v>
      </c>
      <c r="Q33">
        <v>0</v>
      </c>
      <c r="R33">
        <v>7</v>
      </c>
      <c r="S33">
        <v>0</v>
      </c>
      <c r="T33">
        <v>0</v>
      </c>
      <c r="U33">
        <v>0</v>
      </c>
      <c r="W33" t="s">
        <v>404</v>
      </c>
      <c r="X33">
        <v>331</v>
      </c>
      <c r="Y33">
        <v>201</v>
      </c>
      <c r="Z33">
        <v>2757</v>
      </c>
      <c r="AA33">
        <v>25</v>
      </c>
      <c r="AB33">
        <v>0</v>
      </c>
      <c r="AC33" s="5">
        <v>0.60725075528700911</v>
      </c>
      <c r="AD33" s="13">
        <v>13.716417910447761</v>
      </c>
      <c r="AE33" s="13">
        <v>7.5528700906344406E-2</v>
      </c>
      <c r="AF33" s="13">
        <v>0</v>
      </c>
      <c r="AG33" s="13">
        <v>9.0678273485672832E-3</v>
      </c>
      <c r="AH33" s="13">
        <v>8.3293051359516621</v>
      </c>
    </row>
    <row r="34" spans="1:34" x14ac:dyDescent="0.35">
      <c r="A34" t="s">
        <v>752</v>
      </c>
      <c r="B34">
        <v>1173</v>
      </c>
      <c r="C34">
        <v>782</v>
      </c>
      <c r="D34">
        <v>9417</v>
      </c>
      <c r="E34">
        <v>54</v>
      </c>
      <c r="F34">
        <v>34</v>
      </c>
      <c r="G34" s="5">
        <v>0.66666666666666663</v>
      </c>
      <c r="H34" s="13">
        <v>12.042199488491049</v>
      </c>
      <c r="I34" s="13">
        <v>6.9053708439897693E-2</v>
      </c>
      <c r="J34" s="13">
        <v>2.8985507246376812E-2</v>
      </c>
      <c r="K34" s="13">
        <v>8.0281329923273663</v>
      </c>
      <c r="M34" t="s">
        <v>405</v>
      </c>
      <c r="N34">
        <v>-1</v>
      </c>
      <c r="O34">
        <v>1</v>
      </c>
      <c r="P34">
        <v>0</v>
      </c>
      <c r="Q34">
        <v>0</v>
      </c>
      <c r="R34">
        <v>-1</v>
      </c>
      <c r="S34">
        <v>0</v>
      </c>
      <c r="T34">
        <v>0</v>
      </c>
      <c r="U34">
        <v>0</v>
      </c>
      <c r="W34" t="s">
        <v>405</v>
      </c>
      <c r="X34">
        <v>335</v>
      </c>
      <c r="Y34">
        <v>218</v>
      </c>
      <c r="Z34">
        <v>2376</v>
      </c>
      <c r="AA34">
        <v>10</v>
      </c>
      <c r="AB34">
        <v>0</v>
      </c>
      <c r="AC34" s="5">
        <v>0.65074626865671636</v>
      </c>
      <c r="AD34" s="13">
        <v>10.899082568807339</v>
      </c>
      <c r="AE34" s="13">
        <v>2.9850746268656716E-2</v>
      </c>
      <c r="AF34" s="13">
        <v>0</v>
      </c>
      <c r="AG34" s="13">
        <v>4.2087542087542087E-3</v>
      </c>
      <c r="AH34" s="13">
        <v>7.0925373134328362</v>
      </c>
    </row>
    <row r="35" spans="1:34" x14ac:dyDescent="0.35">
      <c r="A35" t="s">
        <v>415</v>
      </c>
      <c r="B35">
        <v>1165</v>
      </c>
      <c r="C35">
        <v>757</v>
      </c>
      <c r="D35">
        <v>7906</v>
      </c>
      <c r="E35">
        <v>49</v>
      </c>
      <c r="F35">
        <v>32</v>
      </c>
      <c r="G35" s="5">
        <v>0.6497854077253219</v>
      </c>
      <c r="H35" s="13">
        <v>10.443857331571994</v>
      </c>
      <c r="I35" s="13">
        <v>6.4729194187582564E-2</v>
      </c>
      <c r="J35" s="13">
        <v>2.7467811158798282E-2</v>
      </c>
      <c r="K35" s="13">
        <v>6.7862660944206006</v>
      </c>
      <c r="M35" t="s">
        <v>406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W35" t="s">
        <v>406</v>
      </c>
      <c r="X35">
        <v>13</v>
      </c>
      <c r="Y35">
        <v>6</v>
      </c>
      <c r="Z35">
        <v>115</v>
      </c>
      <c r="AA35">
        <v>1</v>
      </c>
      <c r="AB35">
        <v>0</v>
      </c>
      <c r="AC35" s="5">
        <v>0.46153846153846156</v>
      </c>
      <c r="AD35" s="13">
        <v>19.166666666666668</v>
      </c>
      <c r="AE35" s="13">
        <v>7.6923076923076927E-2</v>
      </c>
      <c r="AF35" s="13">
        <v>0</v>
      </c>
      <c r="AG35" s="13">
        <v>8.6956521739130436E-3</v>
      </c>
      <c r="AH35" s="13">
        <v>8.8461538461538467</v>
      </c>
    </row>
    <row r="36" spans="1:34" x14ac:dyDescent="0.35">
      <c r="A36" t="s">
        <v>472</v>
      </c>
      <c r="B36">
        <v>1146</v>
      </c>
      <c r="C36">
        <v>731</v>
      </c>
      <c r="D36">
        <v>8811</v>
      </c>
      <c r="E36">
        <v>47</v>
      </c>
      <c r="F36">
        <v>18</v>
      </c>
      <c r="G36" s="5">
        <v>0.63787085514834208</v>
      </c>
      <c r="H36" s="13">
        <v>12.053351573187415</v>
      </c>
      <c r="I36" s="13">
        <v>6.429548563611491E-2</v>
      </c>
      <c r="J36" s="13">
        <v>1.5706806282722512E-2</v>
      </c>
      <c r="K36" s="13">
        <v>7.6884816753926701</v>
      </c>
      <c r="M36" t="s">
        <v>407</v>
      </c>
      <c r="N36">
        <v>4555</v>
      </c>
      <c r="O36">
        <v>1099</v>
      </c>
      <c r="P36">
        <v>34</v>
      </c>
      <c r="Q36">
        <v>2</v>
      </c>
      <c r="R36">
        <v>4.1446769790718836</v>
      </c>
      <c r="S36">
        <v>3.0937215650591446E-2</v>
      </c>
      <c r="T36">
        <v>1.8198362147406734E-3</v>
      </c>
      <c r="U36">
        <v>7.4643249176728869E-3</v>
      </c>
      <c r="W36" t="s">
        <v>407</v>
      </c>
      <c r="X36">
        <v>434</v>
      </c>
      <c r="Y36">
        <v>335</v>
      </c>
      <c r="Z36">
        <v>2731</v>
      </c>
      <c r="AA36">
        <v>15</v>
      </c>
      <c r="AB36">
        <v>2</v>
      </c>
      <c r="AC36" s="5">
        <v>0.77188940092165903</v>
      </c>
      <c r="AD36" s="13">
        <v>8.1522388059701498</v>
      </c>
      <c r="AE36" s="13">
        <v>3.4562211981566823E-2</v>
      </c>
      <c r="AF36" s="13">
        <v>5.9701492537313433E-3</v>
      </c>
      <c r="AG36" s="13">
        <v>5.4924935920908089E-3</v>
      </c>
      <c r="AH36" s="13">
        <v>6.2926267281105988</v>
      </c>
    </row>
    <row r="37" spans="1:34" x14ac:dyDescent="0.35">
      <c r="A37" t="s">
        <v>792</v>
      </c>
      <c r="B37">
        <v>1120</v>
      </c>
      <c r="C37">
        <v>684</v>
      </c>
      <c r="D37">
        <v>7780</v>
      </c>
      <c r="E37">
        <v>45</v>
      </c>
      <c r="F37">
        <v>31</v>
      </c>
      <c r="G37" s="5">
        <v>0.61071428571428577</v>
      </c>
      <c r="H37" s="13">
        <v>11.374269005847953</v>
      </c>
      <c r="I37" s="13">
        <v>6.5789473684210523E-2</v>
      </c>
      <c r="J37" s="13">
        <v>2.7678571428571427E-2</v>
      </c>
      <c r="K37" s="13">
        <v>6.9464285714285712</v>
      </c>
      <c r="M37" t="s">
        <v>1452</v>
      </c>
      <c r="N37">
        <v>6</v>
      </c>
      <c r="O37">
        <v>2</v>
      </c>
      <c r="P37">
        <v>0</v>
      </c>
      <c r="Q37">
        <v>0</v>
      </c>
      <c r="R37">
        <v>3</v>
      </c>
      <c r="S37">
        <v>0</v>
      </c>
      <c r="T37">
        <v>0</v>
      </c>
      <c r="U37">
        <v>0</v>
      </c>
      <c r="W37" t="s">
        <v>1452</v>
      </c>
      <c r="X37">
        <v>1</v>
      </c>
      <c r="Y37">
        <v>1</v>
      </c>
      <c r="Z37">
        <v>6</v>
      </c>
      <c r="AA37">
        <v>0</v>
      </c>
      <c r="AB37">
        <v>0</v>
      </c>
      <c r="AC37" s="5">
        <v>1</v>
      </c>
      <c r="AD37" s="13">
        <v>6</v>
      </c>
      <c r="AE37" s="13">
        <v>0</v>
      </c>
      <c r="AF37" s="13">
        <v>0</v>
      </c>
      <c r="AG37" s="13">
        <v>0</v>
      </c>
      <c r="AH37" s="13">
        <v>6</v>
      </c>
    </row>
    <row r="38" spans="1:34" x14ac:dyDescent="0.35">
      <c r="A38" t="s">
        <v>598</v>
      </c>
      <c r="B38">
        <v>1101</v>
      </c>
      <c r="C38">
        <v>723</v>
      </c>
      <c r="D38">
        <v>8188</v>
      </c>
      <c r="E38">
        <v>52</v>
      </c>
      <c r="F38">
        <v>19</v>
      </c>
      <c r="G38" s="5">
        <v>0.65667574931880113</v>
      </c>
      <c r="H38" s="13">
        <v>11.325034578146612</v>
      </c>
      <c r="I38" s="13">
        <v>7.1922544951590589E-2</v>
      </c>
      <c r="J38" s="13">
        <v>1.725703905540418E-2</v>
      </c>
      <c r="K38" s="13">
        <v>7.4368755676657585</v>
      </c>
      <c r="M38" t="s">
        <v>408</v>
      </c>
      <c r="N38">
        <v>14</v>
      </c>
      <c r="O38">
        <v>6</v>
      </c>
      <c r="P38">
        <v>0</v>
      </c>
      <c r="Q38">
        <v>0</v>
      </c>
      <c r="R38">
        <v>2.3333333333333335</v>
      </c>
      <c r="S38">
        <v>0</v>
      </c>
      <c r="T38">
        <v>0</v>
      </c>
      <c r="U38">
        <v>0</v>
      </c>
      <c r="W38" t="s">
        <v>408</v>
      </c>
      <c r="X38">
        <v>602</v>
      </c>
      <c r="Y38">
        <v>370</v>
      </c>
      <c r="Z38">
        <v>5100</v>
      </c>
      <c r="AA38">
        <v>32</v>
      </c>
      <c r="AB38">
        <v>1</v>
      </c>
      <c r="AC38" s="5">
        <v>0.61461794019933558</v>
      </c>
      <c r="AD38" s="13">
        <v>13.783783783783784</v>
      </c>
      <c r="AE38" s="13">
        <v>5.3156146179401995E-2</v>
      </c>
      <c r="AF38" s="13">
        <v>2.7027027027027029E-3</v>
      </c>
      <c r="AG38" s="13">
        <v>6.2745098039215684E-3</v>
      </c>
      <c r="AH38" s="13">
        <v>8.471760797342192</v>
      </c>
    </row>
    <row r="39" spans="1:34" x14ac:dyDescent="0.35">
      <c r="A39" t="s">
        <v>1029</v>
      </c>
      <c r="B39">
        <v>998</v>
      </c>
      <c r="C39">
        <v>675</v>
      </c>
      <c r="D39">
        <v>7471</v>
      </c>
      <c r="E39">
        <v>37</v>
      </c>
      <c r="F39">
        <v>22</v>
      </c>
      <c r="G39" s="5">
        <v>0.6763527054108216</v>
      </c>
      <c r="H39" s="13">
        <v>11.068148148148149</v>
      </c>
      <c r="I39" s="13">
        <v>5.4814814814814816E-2</v>
      </c>
      <c r="J39" s="13">
        <v>2.2044088176352707E-2</v>
      </c>
      <c r="K39" s="13">
        <v>7.4859719438877752</v>
      </c>
      <c r="M39" t="s">
        <v>409</v>
      </c>
      <c r="N39">
        <v>18</v>
      </c>
      <c r="O39">
        <v>3</v>
      </c>
      <c r="P39">
        <v>0</v>
      </c>
      <c r="Q39">
        <v>0</v>
      </c>
      <c r="R39">
        <v>6</v>
      </c>
      <c r="S39">
        <v>0</v>
      </c>
      <c r="T39">
        <v>0</v>
      </c>
      <c r="U39">
        <v>0</v>
      </c>
      <c r="W39" t="s">
        <v>409</v>
      </c>
      <c r="X39">
        <v>35</v>
      </c>
      <c r="Y39">
        <v>20</v>
      </c>
      <c r="Z39">
        <v>249</v>
      </c>
      <c r="AA39">
        <v>1</v>
      </c>
      <c r="AB39">
        <v>0</v>
      </c>
      <c r="AC39" s="5">
        <v>0.5714285714285714</v>
      </c>
      <c r="AD39" s="13">
        <v>12.45</v>
      </c>
      <c r="AE39" s="13">
        <v>2.8571428571428571E-2</v>
      </c>
      <c r="AF39" s="13">
        <v>0</v>
      </c>
      <c r="AG39" s="13">
        <v>4.0160642570281121E-3</v>
      </c>
      <c r="AH39" s="13">
        <v>7.1142857142857139</v>
      </c>
    </row>
    <row r="40" spans="1:34" x14ac:dyDescent="0.35">
      <c r="A40" t="s">
        <v>1115</v>
      </c>
      <c r="B40">
        <v>993</v>
      </c>
      <c r="C40">
        <v>566</v>
      </c>
      <c r="D40">
        <v>6293</v>
      </c>
      <c r="E40">
        <v>23</v>
      </c>
      <c r="F40">
        <v>25</v>
      </c>
      <c r="G40" s="5">
        <v>0.56998992950654581</v>
      </c>
      <c r="H40" s="13">
        <v>11.118374558303888</v>
      </c>
      <c r="I40" s="13">
        <v>4.0636042402826852E-2</v>
      </c>
      <c r="J40" s="13">
        <v>2.5176233635448138E-2</v>
      </c>
      <c r="K40" s="13">
        <v>6.3373615307150049</v>
      </c>
      <c r="M40" t="s">
        <v>410</v>
      </c>
      <c r="N40">
        <v>628</v>
      </c>
      <c r="O40">
        <v>144</v>
      </c>
      <c r="P40">
        <v>2</v>
      </c>
      <c r="Q40">
        <v>1</v>
      </c>
      <c r="R40">
        <v>4.3611111111111107</v>
      </c>
      <c r="S40">
        <v>1.3888888888888888E-2</v>
      </c>
      <c r="T40">
        <v>6.9444444444444441E-3</v>
      </c>
      <c r="U40">
        <v>3.1847133757961785E-3</v>
      </c>
      <c r="W40" t="s">
        <v>410</v>
      </c>
      <c r="X40">
        <v>165</v>
      </c>
      <c r="Y40">
        <v>130</v>
      </c>
      <c r="Z40">
        <v>950</v>
      </c>
      <c r="AA40">
        <v>7</v>
      </c>
      <c r="AB40">
        <v>0</v>
      </c>
      <c r="AC40" s="5">
        <v>0.78787878787878785</v>
      </c>
      <c r="AD40" s="13">
        <v>7.3076923076923075</v>
      </c>
      <c r="AE40" s="13">
        <v>4.2424242424242427E-2</v>
      </c>
      <c r="AF40" s="13">
        <v>0</v>
      </c>
      <c r="AG40" s="13">
        <v>7.3684210526315788E-3</v>
      </c>
      <c r="AH40" s="13">
        <v>5.7575757575757578</v>
      </c>
    </row>
    <row r="41" spans="1:34" x14ac:dyDescent="0.35">
      <c r="A41" t="s">
        <v>1026</v>
      </c>
      <c r="B41">
        <v>957</v>
      </c>
      <c r="C41">
        <v>597</v>
      </c>
      <c r="D41">
        <v>6639</v>
      </c>
      <c r="E41">
        <v>39</v>
      </c>
      <c r="F41">
        <v>26</v>
      </c>
      <c r="G41" s="5">
        <v>0.62382445141065834</v>
      </c>
      <c r="H41" s="13">
        <v>11.120603015075377</v>
      </c>
      <c r="I41" s="13">
        <v>6.5326633165829151E-2</v>
      </c>
      <c r="J41" s="13">
        <v>2.7168234064785787E-2</v>
      </c>
      <c r="K41" s="13">
        <v>6.9373040752351098</v>
      </c>
      <c r="M41" t="s">
        <v>411</v>
      </c>
      <c r="N41">
        <v>188</v>
      </c>
      <c r="O41">
        <v>23</v>
      </c>
      <c r="P41">
        <v>1</v>
      </c>
      <c r="Q41">
        <v>0</v>
      </c>
      <c r="R41">
        <v>8.1739130434782616</v>
      </c>
      <c r="S41">
        <v>4.3478260869565216E-2</v>
      </c>
      <c r="T41">
        <v>0</v>
      </c>
      <c r="U41">
        <v>5.3191489361702126E-3</v>
      </c>
      <c r="W41" t="s">
        <v>411</v>
      </c>
      <c r="X41">
        <v>614</v>
      </c>
      <c r="Y41">
        <v>460</v>
      </c>
      <c r="Z41">
        <v>5262</v>
      </c>
      <c r="AA41">
        <v>34</v>
      </c>
      <c r="AB41">
        <v>2</v>
      </c>
      <c r="AC41" s="5">
        <v>0.749185667752443</v>
      </c>
      <c r="AD41" s="13">
        <v>11.439130434782609</v>
      </c>
      <c r="AE41" s="13">
        <v>5.5374592833876218E-2</v>
      </c>
      <c r="AF41" s="13">
        <v>4.3478260869565218E-3</v>
      </c>
      <c r="AG41" s="13">
        <v>6.4614215127328008E-3</v>
      </c>
      <c r="AH41" s="13">
        <v>8.5700325732899021</v>
      </c>
    </row>
    <row r="42" spans="1:34" x14ac:dyDescent="0.35">
      <c r="A42" t="s">
        <v>573</v>
      </c>
      <c r="B42">
        <v>949</v>
      </c>
      <c r="C42">
        <v>594</v>
      </c>
      <c r="D42">
        <v>6173</v>
      </c>
      <c r="E42">
        <v>35</v>
      </c>
      <c r="F42">
        <v>25</v>
      </c>
      <c r="G42" s="5">
        <v>0.62592202318229717</v>
      </c>
      <c r="H42" s="13">
        <v>10.392255892255893</v>
      </c>
      <c r="I42" s="13">
        <v>5.8922558922558925E-2</v>
      </c>
      <c r="J42" s="13">
        <v>2.6343519494204427E-2</v>
      </c>
      <c r="K42" s="13">
        <v>6.5047418335089571</v>
      </c>
      <c r="M42" t="s">
        <v>412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 t="s">
        <v>412</v>
      </c>
      <c r="X42">
        <v>10</v>
      </c>
      <c r="Y42">
        <v>7</v>
      </c>
      <c r="Z42">
        <v>45</v>
      </c>
      <c r="AA42">
        <v>0</v>
      </c>
      <c r="AB42">
        <v>0</v>
      </c>
      <c r="AC42" s="5">
        <v>0.7</v>
      </c>
      <c r="AD42" s="13">
        <v>6.4285714285714288</v>
      </c>
      <c r="AE42" s="13">
        <v>0</v>
      </c>
      <c r="AF42" s="13">
        <v>0</v>
      </c>
      <c r="AG42" s="13">
        <v>0</v>
      </c>
      <c r="AH42" s="13">
        <v>4.5</v>
      </c>
    </row>
    <row r="43" spans="1:34" x14ac:dyDescent="0.35">
      <c r="A43" t="s">
        <v>467</v>
      </c>
      <c r="B43">
        <v>911</v>
      </c>
      <c r="C43">
        <v>549</v>
      </c>
      <c r="D43">
        <v>5280</v>
      </c>
      <c r="E43">
        <v>26</v>
      </c>
      <c r="F43">
        <v>19</v>
      </c>
      <c r="G43" s="5">
        <v>0.60263446761800221</v>
      </c>
      <c r="H43" s="13">
        <v>9.6174863387978142</v>
      </c>
      <c r="I43" s="13">
        <v>4.7358834244080147E-2</v>
      </c>
      <c r="J43" s="13">
        <v>2.0856201975850714E-2</v>
      </c>
      <c r="K43" s="13">
        <v>5.7958287596048299</v>
      </c>
      <c r="M43" t="s">
        <v>1470</v>
      </c>
      <c r="N43">
        <v>16</v>
      </c>
      <c r="O43">
        <v>4</v>
      </c>
      <c r="P43">
        <v>0</v>
      </c>
      <c r="Q43">
        <v>0</v>
      </c>
      <c r="R43">
        <v>4</v>
      </c>
      <c r="S43">
        <v>0</v>
      </c>
      <c r="T43">
        <v>0</v>
      </c>
      <c r="U43">
        <v>0</v>
      </c>
      <c r="W43" t="s">
        <v>1470</v>
      </c>
      <c r="X43">
        <v>7</v>
      </c>
      <c r="Y43">
        <v>5</v>
      </c>
      <c r="Z43">
        <v>69</v>
      </c>
      <c r="AA43">
        <v>0</v>
      </c>
      <c r="AB43">
        <v>0</v>
      </c>
      <c r="AC43" s="5">
        <v>0.7142857142857143</v>
      </c>
      <c r="AD43" s="13">
        <v>13.8</v>
      </c>
      <c r="AE43" s="13">
        <v>0</v>
      </c>
      <c r="AF43" s="13">
        <v>0</v>
      </c>
      <c r="AG43" s="13">
        <v>0</v>
      </c>
      <c r="AH43" s="13">
        <v>9.8571428571428577</v>
      </c>
    </row>
    <row r="44" spans="1:34" x14ac:dyDescent="0.35">
      <c r="A44" t="s">
        <v>755</v>
      </c>
      <c r="B44">
        <v>865</v>
      </c>
      <c r="C44">
        <v>530</v>
      </c>
      <c r="D44">
        <v>5937</v>
      </c>
      <c r="E44">
        <v>40</v>
      </c>
      <c r="F44">
        <v>23</v>
      </c>
      <c r="G44" s="5">
        <v>0.61271676300578037</v>
      </c>
      <c r="H44" s="13">
        <v>11.20188679245283</v>
      </c>
      <c r="I44" s="13">
        <v>7.5471698113207544E-2</v>
      </c>
      <c r="J44" s="13">
        <v>2.6589595375722544E-2</v>
      </c>
      <c r="K44" s="13">
        <v>6.8635838150289015</v>
      </c>
      <c r="M44" t="s">
        <v>413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 t="s">
        <v>413</v>
      </c>
      <c r="X44">
        <v>86</v>
      </c>
      <c r="Y44">
        <v>51</v>
      </c>
      <c r="Z44">
        <v>595</v>
      </c>
      <c r="AA44">
        <v>10</v>
      </c>
      <c r="AB44">
        <v>0</v>
      </c>
      <c r="AC44" s="5">
        <v>0.59302325581395354</v>
      </c>
      <c r="AD44" s="13">
        <v>11.666666666666666</v>
      </c>
      <c r="AE44" s="13">
        <v>0.11627906976744186</v>
      </c>
      <c r="AF44" s="13">
        <v>0</v>
      </c>
      <c r="AG44" s="13">
        <v>1.680672268907563E-2</v>
      </c>
      <c r="AH44" s="13">
        <v>6.9186046511627906</v>
      </c>
    </row>
    <row r="45" spans="1:34" x14ac:dyDescent="0.35">
      <c r="A45" t="s">
        <v>625</v>
      </c>
      <c r="B45">
        <v>811</v>
      </c>
      <c r="C45">
        <v>476</v>
      </c>
      <c r="D45">
        <v>5334</v>
      </c>
      <c r="E45">
        <v>27</v>
      </c>
      <c r="F45">
        <v>25</v>
      </c>
      <c r="G45" s="5">
        <v>0.58692971639950675</v>
      </c>
      <c r="H45" s="13">
        <v>11.205882352941176</v>
      </c>
      <c r="I45" s="13">
        <v>5.6722689075630252E-2</v>
      </c>
      <c r="J45" s="13">
        <v>3.0826140567200986E-2</v>
      </c>
      <c r="K45" s="13">
        <v>6.5770653514180024</v>
      </c>
      <c r="M45" t="s">
        <v>1425</v>
      </c>
      <c r="N45">
        <v>3</v>
      </c>
      <c r="O45">
        <v>7</v>
      </c>
      <c r="P45">
        <v>1</v>
      </c>
      <c r="Q45">
        <v>0</v>
      </c>
      <c r="R45">
        <v>0.42857142857142855</v>
      </c>
      <c r="S45">
        <v>0.14285714285714285</v>
      </c>
      <c r="T45">
        <v>0</v>
      </c>
      <c r="U45">
        <v>0.33333333333333331</v>
      </c>
      <c r="W45" t="s">
        <v>1425</v>
      </c>
      <c r="X45">
        <v>27</v>
      </c>
      <c r="Y45">
        <v>16</v>
      </c>
      <c r="Z45">
        <v>124</v>
      </c>
      <c r="AA45">
        <v>2</v>
      </c>
      <c r="AB45">
        <v>1</v>
      </c>
      <c r="AC45" s="5">
        <v>0.59259259259259256</v>
      </c>
      <c r="AD45" s="13">
        <v>7.75</v>
      </c>
      <c r="AE45" s="13">
        <v>7.407407407407407E-2</v>
      </c>
      <c r="AF45" s="13">
        <v>6.25E-2</v>
      </c>
      <c r="AG45" s="13">
        <v>1.6129032258064516E-2</v>
      </c>
      <c r="AH45" s="13">
        <v>4.5925925925925926</v>
      </c>
    </row>
    <row r="46" spans="1:34" x14ac:dyDescent="0.35">
      <c r="A46" t="s">
        <v>692</v>
      </c>
      <c r="B46">
        <v>786</v>
      </c>
      <c r="C46">
        <v>492</v>
      </c>
      <c r="D46">
        <v>4958</v>
      </c>
      <c r="E46">
        <v>22</v>
      </c>
      <c r="F46">
        <v>11</v>
      </c>
      <c r="G46" s="5">
        <v>0.62595419847328249</v>
      </c>
      <c r="H46" s="13">
        <v>10.077235772357724</v>
      </c>
      <c r="I46" s="13">
        <v>4.4715447154471545E-2</v>
      </c>
      <c r="J46" s="13">
        <v>1.3994910941475827E-2</v>
      </c>
      <c r="K46" s="13">
        <v>6.3078880407124682</v>
      </c>
      <c r="M46" t="s">
        <v>414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 t="s">
        <v>414</v>
      </c>
      <c r="X46">
        <v>35</v>
      </c>
      <c r="Y46">
        <v>18</v>
      </c>
      <c r="Z46">
        <v>256</v>
      </c>
      <c r="AA46">
        <v>3</v>
      </c>
      <c r="AB46">
        <v>0</v>
      </c>
      <c r="AC46" s="5">
        <v>0.51428571428571423</v>
      </c>
      <c r="AD46" s="13">
        <v>14.222222222222221</v>
      </c>
      <c r="AE46" s="13">
        <v>8.5714285714285715E-2</v>
      </c>
      <c r="AF46" s="13">
        <v>0</v>
      </c>
      <c r="AG46" s="13">
        <v>1.171875E-2</v>
      </c>
      <c r="AH46" s="13">
        <v>7.3142857142857141</v>
      </c>
    </row>
    <row r="47" spans="1:34" x14ac:dyDescent="0.35">
      <c r="A47" t="s">
        <v>822</v>
      </c>
      <c r="B47">
        <v>756</v>
      </c>
      <c r="C47">
        <v>471</v>
      </c>
      <c r="D47">
        <v>4765</v>
      </c>
      <c r="E47">
        <v>15</v>
      </c>
      <c r="F47">
        <v>14</v>
      </c>
      <c r="G47" s="5">
        <v>0.62301587301587302</v>
      </c>
      <c r="H47" s="13">
        <v>10.116772823779193</v>
      </c>
      <c r="I47" s="13">
        <v>3.1847133757961783E-2</v>
      </c>
      <c r="J47" s="13">
        <v>1.8518518518518517E-2</v>
      </c>
      <c r="K47" s="13">
        <v>6.302910052910053</v>
      </c>
      <c r="M47" t="s">
        <v>1441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 t="s">
        <v>1441</v>
      </c>
      <c r="X47">
        <v>1</v>
      </c>
      <c r="Y47">
        <v>1</v>
      </c>
      <c r="Z47">
        <v>2</v>
      </c>
      <c r="AA47">
        <v>1</v>
      </c>
      <c r="AB47">
        <v>0</v>
      </c>
      <c r="AC47" s="5">
        <v>1</v>
      </c>
      <c r="AD47" s="13">
        <v>2</v>
      </c>
      <c r="AE47" s="13">
        <v>1</v>
      </c>
      <c r="AF47" s="13">
        <v>0</v>
      </c>
      <c r="AG47" s="13">
        <v>0.5</v>
      </c>
      <c r="AH47" s="13">
        <v>2</v>
      </c>
    </row>
    <row r="48" spans="1:34" x14ac:dyDescent="0.35">
      <c r="A48" t="s">
        <v>906</v>
      </c>
      <c r="B48">
        <v>647</v>
      </c>
      <c r="C48">
        <v>427</v>
      </c>
      <c r="D48">
        <v>4360</v>
      </c>
      <c r="E48">
        <v>27</v>
      </c>
      <c r="F48">
        <v>19</v>
      </c>
      <c r="G48" s="5">
        <v>0.65996908809891808</v>
      </c>
      <c r="H48" s="13">
        <v>10.210772833723654</v>
      </c>
      <c r="I48" s="13">
        <v>6.323185011709602E-2</v>
      </c>
      <c r="J48" s="13">
        <v>2.9366306027820709E-2</v>
      </c>
      <c r="K48" s="13">
        <v>6.7387944358578054</v>
      </c>
      <c r="M48" t="s">
        <v>1445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W48" t="s">
        <v>1445</v>
      </c>
      <c r="X48">
        <v>0</v>
      </c>
      <c r="Y48">
        <v>0</v>
      </c>
      <c r="Z48">
        <v>0</v>
      </c>
      <c r="AA48">
        <v>0</v>
      </c>
      <c r="AB48">
        <v>0</v>
      </c>
      <c r="AC48" s="5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</row>
    <row r="49" spans="1:34" x14ac:dyDescent="0.35">
      <c r="A49" t="s">
        <v>997</v>
      </c>
      <c r="B49">
        <v>645</v>
      </c>
      <c r="C49">
        <v>404</v>
      </c>
      <c r="D49">
        <v>4139</v>
      </c>
      <c r="E49">
        <v>22</v>
      </c>
      <c r="F49">
        <v>23</v>
      </c>
      <c r="G49" s="5">
        <v>0.62635658914728687</v>
      </c>
      <c r="H49" s="13">
        <v>10.245049504950495</v>
      </c>
      <c r="I49" s="13">
        <v>5.4455445544554455E-2</v>
      </c>
      <c r="J49" s="13">
        <v>3.565891472868217E-2</v>
      </c>
      <c r="K49" s="13">
        <v>6.4170542635658911</v>
      </c>
      <c r="M49" t="s">
        <v>1449</v>
      </c>
      <c r="N49">
        <v>4</v>
      </c>
      <c r="O49">
        <v>1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W49" t="s">
        <v>1449</v>
      </c>
      <c r="X49">
        <v>0</v>
      </c>
      <c r="Y49">
        <v>0</v>
      </c>
      <c r="Z49">
        <v>0</v>
      </c>
      <c r="AA49">
        <v>0</v>
      </c>
      <c r="AB49">
        <v>0</v>
      </c>
      <c r="AC49" s="5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</row>
    <row r="50" spans="1:34" x14ac:dyDescent="0.35">
      <c r="A50" t="s">
        <v>714</v>
      </c>
      <c r="B50">
        <v>631</v>
      </c>
      <c r="C50">
        <v>382</v>
      </c>
      <c r="D50">
        <v>4544</v>
      </c>
      <c r="E50">
        <v>34</v>
      </c>
      <c r="F50">
        <v>23</v>
      </c>
      <c r="G50" s="5">
        <v>0.60538827258320127</v>
      </c>
      <c r="H50" s="13">
        <v>11.895287958115183</v>
      </c>
      <c r="I50" s="13">
        <v>8.9005235602094238E-2</v>
      </c>
      <c r="J50" s="13">
        <v>3.6450079239302692E-2</v>
      </c>
      <c r="K50" s="13">
        <v>7.2012678288431058</v>
      </c>
      <c r="M50" t="s">
        <v>415</v>
      </c>
      <c r="N50">
        <v>290</v>
      </c>
      <c r="O50">
        <v>88</v>
      </c>
      <c r="P50">
        <v>0</v>
      </c>
      <c r="Q50">
        <v>1</v>
      </c>
      <c r="R50">
        <v>3.2954545454545454</v>
      </c>
      <c r="S50">
        <v>0</v>
      </c>
      <c r="T50">
        <v>1.1363636363636364E-2</v>
      </c>
      <c r="U50">
        <v>0</v>
      </c>
      <c r="W50" t="s">
        <v>415</v>
      </c>
      <c r="X50">
        <v>1</v>
      </c>
      <c r="Y50">
        <v>1</v>
      </c>
      <c r="Z50">
        <v>-3</v>
      </c>
      <c r="AA50">
        <v>0</v>
      </c>
      <c r="AB50">
        <v>0</v>
      </c>
      <c r="AC50" s="5">
        <v>1</v>
      </c>
      <c r="AD50" s="13">
        <v>-3</v>
      </c>
      <c r="AE50" s="13">
        <v>0</v>
      </c>
      <c r="AF50" s="13">
        <v>0</v>
      </c>
      <c r="AG50" s="13">
        <v>0</v>
      </c>
      <c r="AH50" s="13">
        <v>-3</v>
      </c>
    </row>
    <row r="51" spans="1:34" x14ac:dyDescent="0.35">
      <c r="A51" t="s">
        <v>1704</v>
      </c>
      <c r="B51">
        <v>594</v>
      </c>
      <c r="C51">
        <v>406</v>
      </c>
      <c r="D51">
        <v>4390</v>
      </c>
      <c r="E51">
        <v>30</v>
      </c>
      <c r="F51">
        <v>10</v>
      </c>
      <c r="G51" s="5">
        <v>0.6835016835016835</v>
      </c>
      <c r="H51" s="13">
        <v>10.812807881773399</v>
      </c>
      <c r="I51" s="13">
        <v>7.3891625615763554E-2</v>
      </c>
      <c r="J51" s="13">
        <v>1.6835016835016835E-2</v>
      </c>
      <c r="K51" s="13">
        <v>7.390572390572391</v>
      </c>
      <c r="M51" t="s">
        <v>416</v>
      </c>
      <c r="N51">
        <v>-5</v>
      </c>
      <c r="O51">
        <v>2</v>
      </c>
      <c r="P51">
        <v>0</v>
      </c>
      <c r="Q51">
        <v>0</v>
      </c>
      <c r="R51">
        <v>-2.5</v>
      </c>
      <c r="S51">
        <v>0</v>
      </c>
      <c r="T51">
        <v>0</v>
      </c>
      <c r="U51">
        <v>0</v>
      </c>
      <c r="W51" t="s">
        <v>416</v>
      </c>
      <c r="X51">
        <v>42</v>
      </c>
      <c r="Y51">
        <v>24</v>
      </c>
      <c r="Z51">
        <v>258</v>
      </c>
      <c r="AA51">
        <v>2</v>
      </c>
      <c r="AB51">
        <v>0</v>
      </c>
      <c r="AC51" s="5">
        <v>0.5714285714285714</v>
      </c>
      <c r="AD51" s="13">
        <v>10.75</v>
      </c>
      <c r="AE51" s="13">
        <v>4.7619047619047616E-2</v>
      </c>
      <c r="AF51" s="13">
        <v>0</v>
      </c>
      <c r="AG51" s="13">
        <v>7.7519379844961239E-3</v>
      </c>
      <c r="AH51" s="13">
        <v>6.1428571428571432</v>
      </c>
    </row>
    <row r="52" spans="1:34" x14ac:dyDescent="0.35">
      <c r="A52" t="s">
        <v>1712</v>
      </c>
      <c r="B52">
        <v>589</v>
      </c>
      <c r="C52">
        <v>389</v>
      </c>
      <c r="D52">
        <v>3919</v>
      </c>
      <c r="E52">
        <v>30</v>
      </c>
      <c r="F52">
        <v>12</v>
      </c>
      <c r="G52" s="5">
        <v>0.6604414261460102</v>
      </c>
      <c r="H52" s="13">
        <v>10.074550128534705</v>
      </c>
      <c r="I52" s="13">
        <v>7.7120822622107968E-2</v>
      </c>
      <c r="J52" s="13">
        <v>2.037351443123939E-2</v>
      </c>
      <c r="K52" s="13">
        <v>6.6536502546689302</v>
      </c>
      <c r="M52" t="s">
        <v>1446</v>
      </c>
      <c r="N52">
        <v>4</v>
      </c>
      <c r="O52">
        <v>4</v>
      </c>
      <c r="P52">
        <v>1</v>
      </c>
      <c r="Q52">
        <v>0</v>
      </c>
      <c r="R52">
        <v>1</v>
      </c>
      <c r="S52">
        <v>0.25</v>
      </c>
      <c r="T52">
        <v>0</v>
      </c>
      <c r="U52">
        <v>0.25</v>
      </c>
      <c r="W52" t="s">
        <v>1446</v>
      </c>
      <c r="X52">
        <v>9</v>
      </c>
      <c r="Y52">
        <v>5</v>
      </c>
      <c r="Z52">
        <v>22</v>
      </c>
      <c r="AA52">
        <v>0</v>
      </c>
      <c r="AB52">
        <v>0</v>
      </c>
      <c r="AC52" s="5">
        <v>0.55555555555555558</v>
      </c>
      <c r="AD52" s="13">
        <v>4.4000000000000004</v>
      </c>
      <c r="AE52" s="13">
        <v>0</v>
      </c>
      <c r="AF52" s="13">
        <v>0</v>
      </c>
      <c r="AG52" s="13">
        <v>0</v>
      </c>
      <c r="AH52" s="13">
        <v>2.4444444444444446</v>
      </c>
    </row>
    <row r="53" spans="1:34" x14ac:dyDescent="0.35">
      <c r="A53" t="s">
        <v>942</v>
      </c>
      <c r="B53">
        <v>589</v>
      </c>
      <c r="C53">
        <v>396</v>
      </c>
      <c r="D53">
        <v>4478</v>
      </c>
      <c r="E53">
        <v>26</v>
      </c>
      <c r="F53">
        <v>11</v>
      </c>
      <c r="G53" s="5">
        <v>0.67232597623089985</v>
      </c>
      <c r="H53" s="13">
        <v>11.308080808080808</v>
      </c>
      <c r="I53" s="13">
        <v>6.5656565656565663E-2</v>
      </c>
      <c r="J53" s="13">
        <v>1.8675721561969439E-2</v>
      </c>
      <c r="K53" s="13">
        <v>7.6027164685908319</v>
      </c>
      <c r="M53" t="s">
        <v>1145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 t="s">
        <v>1145</v>
      </c>
      <c r="X53">
        <v>0</v>
      </c>
      <c r="Y53">
        <v>0</v>
      </c>
      <c r="Z53">
        <v>0</v>
      </c>
      <c r="AA53">
        <v>0</v>
      </c>
      <c r="AB53">
        <v>0</v>
      </c>
      <c r="AC53" s="5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</row>
    <row r="54" spans="1:34" x14ac:dyDescent="0.35">
      <c r="A54" t="s">
        <v>599</v>
      </c>
      <c r="B54">
        <v>588</v>
      </c>
      <c r="C54">
        <v>374</v>
      </c>
      <c r="D54">
        <v>4002</v>
      </c>
      <c r="E54">
        <v>16</v>
      </c>
      <c r="F54">
        <v>14</v>
      </c>
      <c r="G54" s="5">
        <v>0.63605442176870752</v>
      </c>
      <c r="H54" s="13">
        <v>10.700534759358289</v>
      </c>
      <c r="I54" s="13">
        <v>4.2780748663101602E-2</v>
      </c>
      <c r="J54" s="13">
        <v>2.3809523809523808E-2</v>
      </c>
      <c r="K54" s="13">
        <v>6.8061224489795915</v>
      </c>
      <c r="M54" t="s">
        <v>417</v>
      </c>
      <c r="N54">
        <v>-5</v>
      </c>
      <c r="O54">
        <v>3</v>
      </c>
      <c r="P54">
        <v>0</v>
      </c>
      <c r="Q54">
        <v>0</v>
      </c>
      <c r="R54">
        <v>-1.6666666666666667</v>
      </c>
      <c r="S54">
        <v>0</v>
      </c>
      <c r="T54">
        <v>0</v>
      </c>
      <c r="U54">
        <v>0</v>
      </c>
      <c r="W54" t="s">
        <v>417</v>
      </c>
      <c r="X54">
        <v>0</v>
      </c>
      <c r="Y54">
        <v>0</v>
      </c>
      <c r="Z54">
        <v>0</v>
      </c>
      <c r="AA54">
        <v>0</v>
      </c>
      <c r="AB54">
        <v>0</v>
      </c>
      <c r="AC54" s="5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</row>
    <row r="55" spans="1:34" x14ac:dyDescent="0.35">
      <c r="A55" t="s">
        <v>394</v>
      </c>
      <c r="B55">
        <v>586</v>
      </c>
      <c r="C55">
        <v>367</v>
      </c>
      <c r="D55">
        <v>3830</v>
      </c>
      <c r="E55">
        <v>20</v>
      </c>
      <c r="F55">
        <v>11</v>
      </c>
      <c r="G55" s="5">
        <v>0.62627986348122866</v>
      </c>
      <c r="H55" s="13">
        <v>10.435967302452315</v>
      </c>
      <c r="I55" s="13">
        <v>5.4495912806539509E-2</v>
      </c>
      <c r="J55" s="13">
        <v>1.877133105802048E-2</v>
      </c>
      <c r="K55" s="13">
        <v>6.5358361774744029</v>
      </c>
      <c r="M55" t="s">
        <v>418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W55" t="s">
        <v>418</v>
      </c>
      <c r="X55">
        <v>113</v>
      </c>
      <c r="Y55">
        <v>85</v>
      </c>
      <c r="Z55">
        <v>830</v>
      </c>
      <c r="AA55">
        <v>3</v>
      </c>
      <c r="AB55">
        <v>1</v>
      </c>
      <c r="AC55" s="5">
        <v>0.75221238938053092</v>
      </c>
      <c r="AD55" s="13">
        <v>9.764705882352942</v>
      </c>
      <c r="AE55" s="13">
        <v>2.6548672566371681E-2</v>
      </c>
      <c r="AF55" s="13">
        <v>1.1764705882352941E-2</v>
      </c>
      <c r="AG55" s="13">
        <v>3.6144578313253013E-3</v>
      </c>
      <c r="AH55" s="13">
        <v>7.3451327433628322</v>
      </c>
    </row>
    <row r="56" spans="1:34" x14ac:dyDescent="0.35">
      <c r="A56" t="s">
        <v>1706</v>
      </c>
      <c r="B56">
        <v>562</v>
      </c>
      <c r="C56">
        <v>351</v>
      </c>
      <c r="D56">
        <v>3541</v>
      </c>
      <c r="E56">
        <v>20</v>
      </c>
      <c r="F56">
        <v>6</v>
      </c>
      <c r="G56" s="5">
        <v>0.6245551601423488</v>
      </c>
      <c r="H56" s="13">
        <v>10.088319088319089</v>
      </c>
      <c r="I56" s="13">
        <v>5.6980056980056981E-2</v>
      </c>
      <c r="J56" s="13">
        <v>1.0676156583629894E-2</v>
      </c>
      <c r="K56" s="13">
        <v>6.3007117437722417</v>
      </c>
      <c r="M56" t="s">
        <v>419</v>
      </c>
      <c r="N56">
        <v>146</v>
      </c>
      <c r="O56">
        <v>42</v>
      </c>
      <c r="P56">
        <v>0</v>
      </c>
      <c r="Q56">
        <v>0</v>
      </c>
      <c r="R56">
        <v>3.4761904761904763</v>
      </c>
      <c r="S56">
        <v>0</v>
      </c>
      <c r="T56">
        <v>0</v>
      </c>
      <c r="U56">
        <v>0</v>
      </c>
      <c r="W56" t="s">
        <v>419</v>
      </c>
      <c r="X56">
        <v>14</v>
      </c>
      <c r="Y56">
        <v>11</v>
      </c>
      <c r="Z56">
        <v>87</v>
      </c>
      <c r="AA56">
        <v>0</v>
      </c>
      <c r="AB56">
        <v>0</v>
      </c>
      <c r="AC56" s="5">
        <v>0.7857142857142857</v>
      </c>
      <c r="AD56" s="13">
        <v>7.9090909090909092</v>
      </c>
      <c r="AE56" s="13">
        <v>0</v>
      </c>
      <c r="AF56" s="13">
        <v>0</v>
      </c>
      <c r="AG56" s="13">
        <v>0</v>
      </c>
      <c r="AH56" s="13">
        <v>6.2142857142857144</v>
      </c>
    </row>
    <row r="57" spans="1:34" x14ac:dyDescent="0.35">
      <c r="A57" t="s">
        <v>1106</v>
      </c>
      <c r="B57">
        <v>556</v>
      </c>
      <c r="C57">
        <v>339</v>
      </c>
      <c r="D57">
        <v>3899</v>
      </c>
      <c r="E57">
        <v>21</v>
      </c>
      <c r="F57">
        <v>16</v>
      </c>
      <c r="G57" s="5">
        <v>0.60971223021582732</v>
      </c>
      <c r="H57" s="13">
        <v>11.501474926253687</v>
      </c>
      <c r="I57" s="13">
        <v>6.1946902654867256E-2</v>
      </c>
      <c r="J57" s="13">
        <v>2.8776978417266189E-2</v>
      </c>
      <c r="K57" s="13">
        <v>7.0125899280575537</v>
      </c>
      <c r="M57" t="s">
        <v>420</v>
      </c>
      <c r="N57">
        <v>14</v>
      </c>
      <c r="O57">
        <v>3</v>
      </c>
      <c r="P57">
        <v>0</v>
      </c>
      <c r="Q57">
        <v>0</v>
      </c>
      <c r="R57">
        <v>4.666666666666667</v>
      </c>
      <c r="S57">
        <v>0</v>
      </c>
      <c r="T57">
        <v>0</v>
      </c>
      <c r="U57">
        <v>0</v>
      </c>
      <c r="W57" t="s">
        <v>420</v>
      </c>
      <c r="X57">
        <v>96</v>
      </c>
      <c r="Y57">
        <v>62</v>
      </c>
      <c r="Z57">
        <v>576</v>
      </c>
      <c r="AA57">
        <v>3</v>
      </c>
      <c r="AB57">
        <v>1</v>
      </c>
      <c r="AC57" s="5">
        <v>0.64583333333333337</v>
      </c>
      <c r="AD57" s="13">
        <v>9.2903225806451619</v>
      </c>
      <c r="AE57" s="13">
        <v>3.125E-2</v>
      </c>
      <c r="AF57" s="13">
        <v>1.6129032258064516E-2</v>
      </c>
      <c r="AG57" s="13">
        <v>5.208333333333333E-3</v>
      </c>
      <c r="AH57" s="13">
        <v>6</v>
      </c>
    </row>
    <row r="58" spans="1:34" x14ac:dyDescent="0.35">
      <c r="A58" t="s">
        <v>527</v>
      </c>
      <c r="B58">
        <v>541</v>
      </c>
      <c r="C58">
        <v>329</v>
      </c>
      <c r="D58">
        <v>3461</v>
      </c>
      <c r="E58">
        <v>20</v>
      </c>
      <c r="F58">
        <v>10</v>
      </c>
      <c r="G58" s="5">
        <v>0.6081330868761553</v>
      </c>
      <c r="H58" s="13">
        <v>10.519756838905774</v>
      </c>
      <c r="I58" s="13">
        <v>6.0790273556231005E-2</v>
      </c>
      <c r="J58" s="13">
        <v>1.8484288354898338E-2</v>
      </c>
      <c r="K58" s="13">
        <v>6.3974121996303142</v>
      </c>
      <c r="M58" t="s">
        <v>421</v>
      </c>
      <c r="N58">
        <v>635</v>
      </c>
      <c r="O58">
        <v>111</v>
      </c>
      <c r="P58">
        <v>10</v>
      </c>
      <c r="Q58">
        <v>2</v>
      </c>
      <c r="R58">
        <v>5.7207207207207205</v>
      </c>
      <c r="S58">
        <v>9.0090090090090086E-2</v>
      </c>
      <c r="T58">
        <v>1.8018018018018018E-2</v>
      </c>
      <c r="U58">
        <v>1.5748031496062992E-2</v>
      </c>
      <c r="W58" t="s">
        <v>421</v>
      </c>
      <c r="X58">
        <v>1</v>
      </c>
      <c r="Y58">
        <v>1</v>
      </c>
      <c r="Z58">
        <v>-1</v>
      </c>
      <c r="AA58">
        <v>0</v>
      </c>
      <c r="AB58">
        <v>0</v>
      </c>
      <c r="AC58" s="5">
        <v>1</v>
      </c>
      <c r="AD58" s="13">
        <v>-1</v>
      </c>
      <c r="AE58" s="13">
        <v>0</v>
      </c>
      <c r="AF58" s="13">
        <v>0</v>
      </c>
      <c r="AG58" s="13">
        <v>0</v>
      </c>
      <c r="AH58" s="13">
        <v>-1</v>
      </c>
    </row>
    <row r="59" spans="1:34" x14ac:dyDescent="0.35">
      <c r="A59" t="s">
        <v>785</v>
      </c>
      <c r="B59">
        <v>537</v>
      </c>
      <c r="C59">
        <v>338</v>
      </c>
      <c r="D59">
        <v>3238</v>
      </c>
      <c r="E59">
        <v>17</v>
      </c>
      <c r="F59">
        <v>14</v>
      </c>
      <c r="G59" s="5">
        <v>0.62942271880819367</v>
      </c>
      <c r="H59" s="13">
        <v>9.5798816568047336</v>
      </c>
      <c r="I59" s="13">
        <v>5.0295857988165681E-2</v>
      </c>
      <c r="J59" s="13">
        <v>2.6070763500931099E-2</v>
      </c>
      <c r="K59" s="13">
        <v>6.0297951582867784</v>
      </c>
      <c r="M59" t="s">
        <v>422</v>
      </c>
      <c r="N59">
        <v>96</v>
      </c>
      <c r="O59">
        <v>10</v>
      </c>
      <c r="P59">
        <v>1</v>
      </c>
      <c r="Q59">
        <v>0</v>
      </c>
      <c r="R59">
        <v>9.6</v>
      </c>
      <c r="S59">
        <v>0.1</v>
      </c>
      <c r="T59">
        <v>0</v>
      </c>
      <c r="U59">
        <v>1.0416666666666666E-2</v>
      </c>
      <c r="W59" t="s">
        <v>422</v>
      </c>
      <c r="X59">
        <v>33</v>
      </c>
      <c r="Y59">
        <v>14</v>
      </c>
      <c r="Z59">
        <v>186</v>
      </c>
      <c r="AA59">
        <v>1</v>
      </c>
      <c r="AB59">
        <v>1</v>
      </c>
      <c r="AC59" s="5">
        <v>0.42424242424242425</v>
      </c>
      <c r="AD59" s="13">
        <v>13.285714285714286</v>
      </c>
      <c r="AE59" s="13">
        <v>3.0303030303030304E-2</v>
      </c>
      <c r="AF59" s="13">
        <v>7.1428571428571425E-2</v>
      </c>
      <c r="AG59" s="13">
        <v>5.3763440860215058E-3</v>
      </c>
      <c r="AH59" s="13">
        <v>5.6363636363636367</v>
      </c>
    </row>
    <row r="60" spans="1:34" x14ac:dyDescent="0.35">
      <c r="A60" t="s">
        <v>919</v>
      </c>
      <c r="B60">
        <v>531</v>
      </c>
      <c r="C60">
        <v>354</v>
      </c>
      <c r="D60">
        <v>4152</v>
      </c>
      <c r="E60">
        <v>21</v>
      </c>
      <c r="F60">
        <v>21</v>
      </c>
      <c r="G60" s="5">
        <v>0.66666666666666663</v>
      </c>
      <c r="H60" s="13">
        <v>11.728813559322035</v>
      </c>
      <c r="I60" s="13">
        <v>5.9322033898305086E-2</v>
      </c>
      <c r="J60" s="13">
        <v>3.954802259887006E-2</v>
      </c>
      <c r="K60" s="13">
        <v>7.8192090395480225</v>
      </c>
      <c r="M60" t="s">
        <v>1410</v>
      </c>
      <c r="N60">
        <v>8</v>
      </c>
      <c r="O60">
        <v>3</v>
      </c>
      <c r="P60">
        <v>0</v>
      </c>
      <c r="Q60">
        <v>0</v>
      </c>
      <c r="R60">
        <v>2.6666666666666665</v>
      </c>
      <c r="S60">
        <v>0</v>
      </c>
      <c r="T60">
        <v>0</v>
      </c>
      <c r="U60">
        <v>0</v>
      </c>
      <c r="W60" t="s">
        <v>1410</v>
      </c>
      <c r="X60">
        <v>2</v>
      </c>
      <c r="Y60">
        <v>1</v>
      </c>
      <c r="Z60">
        <v>5</v>
      </c>
      <c r="AA60">
        <v>1</v>
      </c>
      <c r="AB60">
        <v>0</v>
      </c>
      <c r="AC60" s="5">
        <v>0.5</v>
      </c>
      <c r="AD60" s="13">
        <v>5</v>
      </c>
      <c r="AE60" s="13">
        <v>0.5</v>
      </c>
      <c r="AF60" s="13">
        <v>0</v>
      </c>
      <c r="AG60" s="13">
        <v>0.2</v>
      </c>
      <c r="AH60" s="13">
        <v>2.5</v>
      </c>
    </row>
    <row r="61" spans="1:34" x14ac:dyDescent="0.35">
      <c r="A61" t="s">
        <v>1085</v>
      </c>
      <c r="B61">
        <v>517</v>
      </c>
      <c r="C61">
        <v>330</v>
      </c>
      <c r="D61">
        <v>3072</v>
      </c>
      <c r="E61">
        <v>13</v>
      </c>
      <c r="F61">
        <v>11</v>
      </c>
      <c r="G61" s="5">
        <v>0.63829787234042556</v>
      </c>
      <c r="H61" s="13">
        <v>9.3090909090909086</v>
      </c>
      <c r="I61" s="13">
        <v>3.9393939393939391E-2</v>
      </c>
      <c r="J61" s="13">
        <v>2.1276595744680851E-2</v>
      </c>
      <c r="K61" s="13">
        <v>5.9419729206963252</v>
      </c>
      <c r="M61" t="s">
        <v>1468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W61" t="s">
        <v>1468</v>
      </c>
      <c r="X61">
        <v>2</v>
      </c>
      <c r="Y61">
        <v>1</v>
      </c>
      <c r="Z61">
        <v>2</v>
      </c>
      <c r="AA61">
        <v>0</v>
      </c>
      <c r="AB61">
        <v>0</v>
      </c>
      <c r="AC61" s="5">
        <v>0.5</v>
      </c>
      <c r="AD61" s="13">
        <v>2</v>
      </c>
      <c r="AE61" s="13">
        <v>0</v>
      </c>
      <c r="AF61" s="13">
        <v>0</v>
      </c>
      <c r="AG61" s="13">
        <v>0</v>
      </c>
      <c r="AH61" s="13">
        <v>1</v>
      </c>
    </row>
    <row r="62" spans="1:34" x14ac:dyDescent="0.35">
      <c r="A62" t="s">
        <v>479</v>
      </c>
      <c r="B62">
        <v>494</v>
      </c>
      <c r="C62">
        <v>311</v>
      </c>
      <c r="D62">
        <v>3341</v>
      </c>
      <c r="E62">
        <v>12</v>
      </c>
      <c r="F62">
        <v>15</v>
      </c>
      <c r="G62" s="5">
        <v>0.62955465587044535</v>
      </c>
      <c r="H62" s="13">
        <v>10.742765273311898</v>
      </c>
      <c r="I62" s="13">
        <v>3.8585209003215437E-2</v>
      </c>
      <c r="J62" s="13">
        <v>3.0364372469635626E-2</v>
      </c>
      <c r="K62" s="13">
        <v>6.7631578947368425</v>
      </c>
      <c r="M62" t="s">
        <v>423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W62" t="s">
        <v>423</v>
      </c>
      <c r="X62">
        <v>34</v>
      </c>
      <c r="Y62">
        <v>19</v>
      </c>
      <c r="Z62">
        <v>208</v>
      </c>
      <c r="AA62">
        <v>3</v>
      </c>
      <c r="AB62">
        <v>0</v>
      </c>
      <c r="AC62" s="5">
        <v>0.55882352941176472</v>
      </c>
      <c r="AD62" s="13">
        <v>10.947368421052632</v>
      </c>
      <c r="AE62" s="13">
        <v>8.8235294117647065E-2</v>
      </c>
      <c r="AF62" s="13">
        <v>0</v>
      </c>
      <c r="AG62" s="13">
        <v>1.4423076923076924E-2</v>
      </c>
      <c r="AH62" s="13">
        <v>6.117647058823529</v>
      </c>
    </row>
    <row r="63" spans="1:34" x14ac:dyDescent="0.35">
      <c r="A63" t="s">
        <v>624</v>
      </c>
      <c r="B63">
        <v>463</v>
      </c>
      <c r="C63">
        <v>322</v>
      </c>
      <c r="D63">
        <v>3341</v>
      </c>
      <c r="E63">
        <v>27</v>
      </c>
      <c r="F63">
        <v>9</v>
      </c>
      <c r="G63" s="5">
        <v>0.69546436285097191</v>
      </c>
      <c r="H63" s="13">
        <v>10.375776397515528</v>
      </c>
      <c r="I63" s="13">
        <v>8.3850931677018639E-2</v>
      </c>
      <c r="J63" s="13">
        <v>1.9438444924406047E-2</v>
      </c>
      <c r="K63" s="13">
        <v>7.2159827213822894</v>
      </c>
      <c r="M63" t="s">
        <v>424</v>
      </c>
      <c r="N63">
        <v>26</v>
      </c>
      <c r="O63">
        <v>4</v>
      </c>
      <c r="P63">
        <v>0</v>
      </c>
      <c r="Q63">
        <v>0</v>
      </c>
      <c r="R63">
        <v>6.5</v>
      </c>
      <c r="S63">
        <v>0</v>
      </c>
      <c r="T63">
        <v>0</v>
      </c>
      <c r="U63">
        <v>0</v>
      </c>
      <c r="W63" t="s">
        <v>424</v>
      </c>
      <c r="X63">
        <v>136</v>
      </c>
      <c r="Y63">
        <v>95</v>
      </c>
      <c r="Z63">
        <v>1109</v>
      </c>
      <c r="AA63">
        <v>10</v>
      </c>
      <c r="AB63">
        <v>0</v>
      </c>
      <c r="AC63" s="5">
        <v>0.69852941176470584</v>
      </c>
      <c r="AD63" s="13">
        <v>11.673684210526316</v>
      </c>
      <c r="AE63" s="13">
        <v>7.3529411764705885E-2</v>
      </c>
      <c r="AF63" s="13">
        <v>0</v>
      </c>
      <c r="AG63" s="13">
        <v>9.017132551848512E-3</v>
      </c>
      <c r="AH63" s="13">
        <v>8.1544117647058822</v>
      </c>
    </row>
    <row r="64" spans="1:34" x14ac:dyDescent="0.35">
      <c r="A64" t="s">
        <v>881</v>
      </c>
      <c r="B64">
        <v>442</v>
      </c>
      <c r="C64">
        <v>283</v>
      </c>
      <c r="D64">
        <v>3079</v>
      </c>
      <c r="E64">
        <v>17</v>
      </c>
      <c r="F64">
        <v>12</v>
      </c>
      <c r="G64" s="5">
        <v>0.64027149321266963</v>
      </c>
      <c r="H64" s="13">
        <v>10.879858657243815</v>
      </c>
      <c r="I64" s="13">
        <v>6.0070671378091869E-2</v>
      </c>
      <c r="J64" s="13">
        <v>2.7149321266968326E-2</v>
      </c>
      <c r="K64" s="13">
        <v>6.9660633484162897</v>
      </c>
      <c r="M64" t="s">
        <v>1479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 t="s">
        <v>1479</v>
      </c>
      <c r="X64">
        <v>4</v>
      </c>
      <c r="Y64">
        <v>2</v>
      </c>
      <c r="Z64">
        <v>20</v>
      </c>
      <c r="AA64">
        <v>0</v>
      </c>
      <c r="AB64">
        <v>0</v>
      </c>
      <c r="AC64" s="5">
        <v>0.5</v>
      </c>
      <c r="AD64" s="13">
        <v>10</v>
      </c>
      <c r="AE64" s="13">
        <v>0</v>
      </c>
      <c r="AF64" s="13">
        <v>0</v>
      </c>
      <c r="AG64" s="13">
        <v>0</v>
      </c>
      <c r="AH64" s="13">
        <v>5</v>
      </c>
    </row>
    <row r="65" spans="1:34" x14ac:dyDescent="0.35">
      <c r="A65" t="s">
        <v>870</v>
      </c>
      <c r="B65">
        <v>397</v>
      </c>
      <c r="C65">
        <v>251</v>
      </c>
      <c r="D65">
        <v>2977</v>
      </c>
      <c r="E65">
        <v>21</v>
      </c>
      <c r="F65">
        <v>11</v>
      </c>
      <c r="G65" s="5">
        <v>0.63224181360201515</v>
      </c>
      <c r="H65" s="13">
        <v>11.860557768924302</v>
      </c>
      <c r="I65" s="13">
        <v>8.3665338645418322E-2</v>
      </c>
      <c r="J65" s="13">
        <v>2.7707808564231738E-2</v>
      </c>
      <c r="K65" s="13">
        <v>7.4987405541561714</v>
      </c>
      <c r="M65" t="s">
        <v>1403</v>
      </c>
      <c r="N65">
        <v>22</v>
      </c>
      <c r="O65">
        <v>1</v>
      </c>
      <c r="P65">
        <v>0</v>
      </c>
      <c r="Q65">
        <v>0</v>
      </c>
      <c r="R65">
        <v>22</v>
      </c>
      <c r="S65">
        <v>0</v>
      </c>
      <c r="T65">
        <v>0</v>
      </c>
      <c r="U65">
        <v>0</v>
      </c>
      <c r="W65" t="s">
        <v>1403</v>
      </c>
      <c r="X65">
        <v>7</v>
      </c>
      <c r="Y65">
        <v>1</v>
      </c>
      <c r="Z65">
        <v>3</v>
      </c>
      <c r="AA65">
        <v>0</v>
      </c>
      <c r="AB65">
        <v>0</v>
      </c>
      <c r="AC65" s="5">
        <v>0.14285714285714285</v>
      </c>
      <c r="AD65" s="13">
        <v>3</v>
      </c>
      <c r="AE65" s="13">
        <v>0</v>
      </c>
      <c r="AF65" s="13">
        <v>0</v>
      </c>
      <c r="AG65" s="13">
        <v>0</v>
      </c>
      <c r="AH65" s="13">
        <v>0.42857142857142855</v>
      </c>
    </row>
    <row r="66" spans="1:34" x14ac:dyDescent="0.35">
      <c r="A66" t="s">
        <v>1095</v>
      </c>
      <c r="B66">
        <v>390</v>
      </c>
      <c r="C66">
        <v>246</v>
      </c>
      <c r="D66">
        <v>2692</v>
      </c>
      <c r="E66">
        <v>14</v>
      </c>
      <c r="F66">
        <v>9</v>
      </c>
      <c r="G66" s="5">
        <v>0.63076923076923075</v>
      </c>
      <c r="H66" s="13">
        <v>10.943089430894309</v>
      </c>
      <c r="I66" s="13">
        <v>5.6910569105691054E-2</v>
      </c>
      <c r="J66" s="13">
        <v>2.3076923076923078E-2</v>
      </c>
      <c r="K66" s="13">
        <v>6.9025641025641029</v>
      </c>
      <c r="M66" t="s">
        <v>425</v>
      </c>
      <c r="N66">
        <v>3212</v>
      </c>
      <c r="O66">
        <v>776</v>
      </c>
      <c r="P66">
        <v>23</v>
      </c>
      <c r="Q66">
        <v>4</v>
      </c>
      <c r="R66">
        <v>4.1391752577319592</v>
      </c>
      <c r="S66">
        <v>2.9639175257731958E-2</v>
      </c>
      <c r="T66">
        <v>5.1546391752577319E-3</v>
      </c>
      <c r="U66">
        <v>7.1606475716064757E-3</v>
      </c>
      <c r="W66" t="s">
        <v>425</v>
      </c>
      <c r="X66">
        <v>245</v>
      </c>
      <c r="Y66">
        <v>197</v>
      </c>
      <c r="Z66">
        <v>1493</v>
      </c>
      <c r="AA66">
        <v>7</v>
      </c>
      <c r="AB66">
        <v>4</v>
      </c>
      <c r="AC66" s="5">
        <v>0.80408163265306121</v>
      </c>
      <c r="AD66" s="13">
        <v>7.5786802030456855</v>
      </c>
      <c r="AE66" s="13">
        <v>2.8571428571428571E-2</v>
      </c>
      <c r="AF66" s="13">
        <v>2.030456852791878E-2</v>
      </c>
      <c r="AG66" s="13">
        <v>4.6885465505693237E-3</v>
      </c>
      <c r="AH66" s="13">
        <v>6.093877551020408</v>
      </c>
    </row>
    <row r="67" spans="1:34" x14ac:dyDescent="0.35">
      <c r="A67" t="s">
        <v>918</v>
      </c>
      <c r="B67">
        <v>389</v>
      </c>
      <c r="C67">
        <v>251</v>
      </c>
      <c r="D67">
        <v>2327</v>
      </c>
      <c r="E67">
        <v>11</v>
      </c>
      <c r="F67">
        <v>12</v>
      </c>
      <c r="G67" s="5">
        <v>0.64524421593830339</v>
      </c>
      <c r="H67" s="13">
        <v>9.2709163346613543</v>
      </c>
      <c r="I67" s="13">
        <v>4.3824701195219126E-2</v>
      </c>
      <c r="J67" s="13">
        <v>3.0848329048843187E-2</v>
      </c>
      <c r="K67" s="13">
        <v>5.982005141388175</v>
      </c>
      <c r="M67" t="s">
        <v>426</v>
      </c>
      <c r="N67">
        <v>63</v>
      </c>
      <c r="O67">
        <v>12</v>
      </c>
      <c r="P67">
        <v>2</v>
      </c>
      <c r="Q67">
        <v>0</v>
      </c>
      <c r="R67">
        <v>5.25</v>
      </c>
      <c r="S67">
        <v>0.16666666666666666</v>
      </c>
      <c r="T67">
        <v>0</v>
      </c>
      <c r="U67">
        <v>3.1746031746031744E-2</v>
      </c>
      <c r="W67" t="s">
        <v>426</v>
      </c>
      <c r="X67">
        <v>1</v>
      </c>
      <c r="Y67">
        <v>1</v>
      </c>
      <c r="Z67">
        <v>20</v>
      </c>
      <c r="AA67">
        <v>0</v>
      </c>
      <c r="AB67">
        <v>0</v>
      </c>
      <c r="AC67" s="5">
        <v>1</v>
      </c>
      <c r="AD67" s="13">
        <v>20</v>
      </c>
      <c r="AE67" s="13">
        <v>0</v>
      </c>
      <c r="AF67" s="13">
        <v>0</v>
      </c>
      <c r="AG67" s="13">
        <v>0</v>
      </c>
      <c r="AH67" s="13">
        <v>20</v>
      </c>
    </row>
    <row r="68" spans="1:34" x14ac:dyDescent="0.35">
      <c r="A68" t="s">
        <v>1061</v>
      </c>
      <c r="B68">
        <v>367</v>
      </c>
      <c r="C68">
        <v>209</v>
      </c>
      <c r="D68">
        <v>2062</v>
      </c>
      <c r="E68">
        <v>14</v>
      </c>
      <c r="F68">
        <v>8</v>
      </c>
      <c r="G68" s="5">
        <v>0.56948228882833785</v>
      </c>
      <c r="H68" s="13">
        <v>9.866028708133971</v>
      </c>
      <c r="I68" s="13">
        <v>6.6985645933014357E-2</v>
      </c>
      <c r="J68" s="13">
        <v>2.1798365122615803E-2</v>
      </c>
      <c r="K68" s="13">
        <v>5.6185286103542236</v>
      </c>
      <c r="M68" t="s">
        <v>1404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W68" t="s">
        <v>1404</v>
      </c>
      <c r="X68">
        <v>6</v>
      </c>
      <c r="Y68">
        <v>5</v>
      </c>
      <c r="Z68">
        <v>47</v>
      </c>
      <c r="AA68">
        <v>1</v>
      </c>
      <c r="AB68">
        <v>0</v>
      </c>
      <c r="AC68" s="5">
        <v>0.83333333333333337</v>
      </c>
      <c r="AD68" s="13">
        <v>9.4</v>
      </c>
      <c r="AE68" s="13">
        <v>0.16666666666666666</v>
      </c>
      <c r="AF68" s="13">
        <v>0</v>
      </c>
      <c r="AG68" s="13">
        <v>2.1276595744680851E-2</v>
      </c>
      <c r="AH68" s="13">
        <v>7.833333333333333</v>
      </c>
    </row>
    <row r="69" spans="1:34" x14ac:dyDescent="0.35">
      <c r="A69" t="s">
        <v>421</v>
      </c>
      <c r="B69">
        <v>348</v>
      </c>
      <c r="C69">
        <v>176</v>
      </c>
      <c r="D69">
        <v>2391</v>
      </c>
      <c r="E69">
        <v>11</v>
      </c>
      <c r="F69">
        <v>13</v>
      </c>
      <c r="G69" s="5">
        <v>0.50574712643678166</v>
      </c>
      <c r="H69" s="13">
        <v>13.585227272727273</v>
      </c>
      <c r="I69" s="13">
        <v>6.25E-2</v>
      </c>
      <c r="J69" s="13">
        <v>3.7356321839080463E-2</v>
      </c>
      <c r="K69" s="13">
        <v>6.8706896551724137</v>
      </c>
      <c r="M69" t="s">
        <v>1405</v>
      </c>
      <c r="N69">
        <v>26</v>
      </c>
      <c r="O69">
        <v>2</v>
      </c>
      <c r="P69">
        <v>0</v>
      </c>
      <c r="Q69">
        <v>0</v>
      </c>
      <c r="R69">
        <v>13</v>
      </c>
      <c r="S69">
        <v>0</v>
      </c>
      <c r="T69">
        <v>0</v>
      </c>
      <c r="U69">
        <v>0</v>
      </c>
      <c r="W69" t="s">
        <v>1405</v>
      </c>
      <c r="X69">
        <v>6</v>
      </c>
      <c r="Y69">
        <v>5</v>
      </c>
      <c r="Z69">
        <v>64</v>
      </c>
      <c r="AA69">
        <v>0</v>
      </c>
      <c r="AB69">
        <v>0</v>
      </c>
      <c r="AC69" s="5">
        <v>0.83333333333333337</v>
      </c>
      <c r="AD69" s="13">
        <v>12.8</v>
      </c>
      <c r="AE69" s="13">
        <v>0</v>
      </c>
      <c r="AF69" s="13">
        <v>0</v>
      </c>
      <c r="AG69" s="13">
        <v>0</v>
      </c>
      <c r="AH69" s="13">
        <v>10.666666666666666</v>
      </c>
    </row>
    <row r="70" spans="1:34" x14ac:dyDescent="0.35">
      <c r="A70" t="s">
        <v>900</v>
      </c>
      <c r="B70">
        <v>346</v>
      </c>
      <c r="C70">
        <v>201</v>
      </c>
      <c r="D70">
        <v>1862</v>
      </c>
      <c r="E70">
        <v>11</v>
      </c>
      <c r="F70">
        <v>15</v>
      </c>
      <c r="G70" s="5">
        <v>0.58092485549132944</v>
      </c>
      <c r="H70" s="13">
        <v>9.2636815920398003</v>
      </c>
      <c r="I70" s="13">
        <v>5.4726368159203981E-2</v>
      </c>
      <c r="J70" s="13">
        <v>4.3352601156069363E-2</v>
      </c>
      <c r="K70" s="13">
        <v>5.3815028901734108</v>
      </c>
      <c r="M70" t="s">
        <v>1406</v>
      </c>
      <c r="N70">
        <v>34</v>
      </c>
      <c r="O70">
        <v>6</v>
      </c>
      <c r="P70">
        <v>1</v>
      </c>
      <c r="Q70">
        <v>0</v>
      </c>
      <c r="R70">
        <v>5.666666666666667</v>
      </c>
      <c r="S70">
        <v>0.16666666666666666</v>
      </c>
      <c r="T70">
        <v>0</v>
      </c>
      <c r="U70">
        <v>2.9411764705882353E-2</v>
      </c>
      <c r="W70" t="s">
        <v>1406</v>
      </c>
      <c r="X70">
        <v>0</v>
      </c>
      <c r="Y70">
        <v>0</v>
      </c>
      <c r="Z70">
        <v>0</v>
      </c>
      <c r="AA70">
        <v>0</v>
      </c>
      <c r="AB70">
        <v>0</v>
      </c>
      <c r="AC70" s="5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</row>
    <row r="71" spans="1:34" x14ac:dyDescent="0.35">
      <c r="A71" t="s">
        <v>932</v>
      </c>
      <c r="B71">
        <v>339</v>
      </c>
      <c r="C71">
        <v>185</v>
      </c>
      <c r="D71">
        <v>2135</v>
      </c>
      <c r="E71">
        <v>6</v>
      </c>
      <c r="F71">
        <v>16</v>
      </c>
      <c r="G71" s="5">
        <v>0.54572271386430682</v>
      </c>
      <c r="H71" s="13">
        <v>11.54054054054054</v>
      </c>
      <c r="I71" s="13">
        <v>3.2432432432432434E-2</v>
      </c>
      <c r="J71" s="13">
        <v>4.71976401179941E-2</v>
      </c>
      <c r="K71" s="13">
        <v>6.2979351032448374</v>
      </c>
      <c r="M71" t="s">
        <v>427</v>
      </c>
      <c r="N71">
        <v>96</v>
      </c>
      <c r="O71">
        <v>12</v>
      </c>
      <c r="P71">
        <v>0</v>
      </c>
      <c r="Q71">
        <v>0</v>
      </c>
      <c r="R71">
        <v>8</v>
      </c>
      <c r="S71">
        <v>0</v>
      </c>
      <c r="T71">
        <v>0</v>
      </c>
      <c r="U71">
        <v>0</v>
      </c>
      <c r="W71" t="s">
        <v>427</v>
      </c>
      <c r="X71">
        <v>58</v>
      </c>
      <c r="Y71">
        <v>33</v>
      </c>
      <c r="Z71">
        <v>500</v>
      </c>
      <c r="AA71">
        <v>4</v>
      </c>
      <c r="AB71">
        <v>0</v>
      </c>
      <c r="AC71" s="5">
        <v>0.56896551724137934</v>
      </c>
      <c r="AD71" s="13">
        <v>15.151515151515152</v>
      </c>
      <c r="AE71" s="13">
        <v>6.8965517241379309E-2</v>
      </c>
      <c r="AF71" s="13">
        <v>0</v>
      </c>
      <c r="AG71" s="13">
        <v>8.0000000000000002E-3</v>
      </c>
      <c r="AH71" s="13">
        <v>8.6206896551724146</v>
      </c>
    </row>
    <row r="72" spans="1:34" x14ac:dyDescent="0.35">
      <c r="A72" t="s">
        <v>1711</v>
      </c>
      <c r="B72">
        <v>338</v>
      </c>
      <c r="C72">
        <v>225</v>
      </c>
      <c r="D72">
        <v>2276</v>
      </c>
      <c r="E72">
        <v>15</v>
      </c>
      <c r="F72">
        <v>10</v>
      </c>
      <c r="G72" s="5">
        <v>0.66568047337278102</v>
      </c>
      <c r="H72" s="13">
        <v>10.115555555555556</v>
      </c>
      <c r="I72" s="13">
        <v>6.6666666666666666E-2</v>
      </c>
      <c r="J72" s="13">
        <v>2.9585798816568046E-2</v>
      </c>
      <c r="K72" s="13">
        <v>6.7337278106508878</v>
      </c>
      <c r="M72" t="s">
        <v>1409</v>
      </c>
      <c r="N72">
        <v>26</v>
      </c>
      <c r="O72">
        <v>4</v>
      </c>
      <c r="P72">
        <v>0</v>
      </c>
      <c r="Q72">
        <v>0</v>
      </c>
      <c r="R72">
        <v>6.5</v>
      </c>
      <c r="S72">
        <v>0</v>
      </c>
      <c r="T72">
        <v>0</v>
      </c>
      <c r="U72">
        <v>0</v>
      </c>
      <c r="W72" t="s">
        <v>1409</v>
      </c>
      <c r="X72">
        <v>0</v>
      </c>
      <c r="Y72">
        <v>0</v>
      </c>
      <c r="Z72">
        <v>0</v>
      </c>
      <c r="AA72">
        <v>0</v>
      </c>
      <c r="AB72">
        <v>0</v>
      </c>
      <c r="AC72" s="5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</row>
    <row r="73" spans="1:34" x14ac:dyDescent="0.35">
      <c r="A73" t="s">
        <v>434</v>
      </c>
      <c r="B73">
        <v>335</v>
      </c>
      <c r="C73">
        <v>208</v>
      </c>
      <c r="D73">
        <v>2223</v>
      </c>
      <c r="E73">
        <v>12</v>
      </c>
      <c r="F73">
        <v>14</v>
      </c>
      <c r="G73" s="5">
        <v>0.62089552238805967</v>
      </c>
      <c r="H73" s="13">
        <v>10.6875</v>
      </c>
      <c r="I73" s="13">
        <v>5.7692307692307696E-2</v>
      </c>
      <c r="J73" s="13">
        <v>4.1791044776119404E-2</v>
      </c>
      <c r="K73" s="13">
        <v>6.6358208955223876</v>
      </c>
      <c r="M73" t="s">
        <v>428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W73" t="s">
        <v>428</v>
      </c>
      <c r="X73">
        <v>26</v>
      </c>
      <c r="Y73">
        <v>17</v>
      </c>
      <c r="Z73">
        <v>189</v>
      </c>
      <c r="AA73">
        <v>1</v>
      </c>
      <c r="AB73">
        <v>0</v>
      </c>
      <c r="AC73" s="5">
        <v>0.65384615384615385</v>
      </c>
      <c r="AD73" s="13">
        <v>11.117647058823529</v>
      </c>
      <c r="AE73" s="13">
        <v>3.8461538461538464E-2</v>
      </c>
      <c r="AF73" s="13">
        <v>0</v>
      </c>
      <c r="AG73" s="13">
        <v>5.2910052910052907E-3</v>
      </c>
      <c r="AH73" s="13">
        <v>7.2692307692307692</v>
      </c>
    </row>
    <row r="74" spans="1:34" x14ac:dyDescent="0.35">
      <c r="A74" t="s">
        <v>902</v>
      </c>
      <c r="B74">
        <v>324</v>
      </c>
      <c r="C74">
        <v>199</v>
      </c>
      <c r="D74">
        <v>2247</v>
      </c>
      <c r="E74">
        <v>9</v>
      </c>
      <c r="F74">
        <v>13</v>
      </c>
      <c r="G74" s="5">
        <v>0.61419753086419748</v>
      </c>
      <c r="H74" s="13">
        <v>11.291457286432161</v>
      </c>
      <c r="I74" s="13">
        <v>4.5226130653266333E-2</v>
      </c>
      <c r="J74" s="13">
        <v>4.0123456790123455E-2</v>
      </c>
      <c r="K74" s="13">
        <v>6.9351851851851851</v>
      </c>
      <c r="M74" t="s">
        <v>1411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 t="s">
        <v>1411</v>
      </c>
      <c r="X74">
        <v>4</v>
      </c>
      <c r="Y74">
        <v>3</v>
      </c>
      <c r="Z74">
        <v>27</v>
      </c>
      <c r="AA74">
        <v>1</v>
      </c>
      <c r="AB74">
        <v>0</v>
      </c>
      <c r="AC74" s="5">
        <v>0.75</v>
      </c>
      <c r="AD74" s="13">
        <v>9</v>
      </c>
      <c r="AE74" s="13">
        <v>0.25</v>
      </c>
      <c r="AF74" s="13">
        <v>0</v>
      </c>
      <c r="AG74" s="13">
        <v>3.7037037037037035E-2</v>
      </c>
      <c r="AH74" s="13">
        <v>6.75</v>
      </c>
    </row>
    <row r="75" spans="1:34" x14ac:dyDescent="0.35">
      <c r="A75" t="s">
        <v>524</v>
      </c>
      <c r="B75">
        <v>297</v>
      </c>
      <c r="C75">
        <v>204</v>
      </c>
      <c r="D75">
        <v>1895</v>
      </c>
      <c r="E75">
        <v>5</v>
      </c>
      <c r="F75">
        <v>5</v>
      </c>
      <c r="G75" s="5">
        <v>0.68686868686868685</v>
      </c>
      <c r="H75" s="13">
        <v>9.2892156862745097</v>
      </c>
      <c r="I75" s="13">
        <v>2.4509803921568627E-2</v>
      </c>
      <c r="J75" s="13">
        <v>1.6835016835016835E-2</v>
      </c>
      <c r="K75" s="13">
        <v>6.3804713804713806</v>
      </c>
      <c r="M75" t="s">
        <v>429</v>
      </c>
      <c r="N75">
        <v>3475</v>
      </c>
      <c r="O75">
        <v>817</v>
      </c>
      <c r="P75">
        <v>37</v>
      </c>
      <c r="Q75">
        <v>4</v>
      </c>
      <c r="R75">
        <v>4.2533659730722153</v>
      </c>
      <c r="S75">
        <v>4.528763769889841E-2</v>
      </c>
      <c r="T75">
        <v>4.8959608323133411E-3</v>
      </c>
      <c r="U75">
        <v>1.0647482014388488E-2</v>
      </c>
      <c r="W75" t="s">
        <v>429</v>
      </c>
      <c r="X75">
        <v>420</v>
      </c>
      <c r="Y75">
        <v>331</v>
      </c>
      <c r="Z75">
        <v>2666</v>
      </c>
      <c r="AA75">
        <v>16</v>
      </c>
      <c r="AB75">
        <v>7</v>
      </c>
      <c r="AC75" s="5">
        <v>0.78809523809523807</v>
      </c>
      <c r="AD75" s="13">
        <v>8.0543806646525677</v>
      </c>
      <c r="AE75" s="13">
        <v>3.8095238095238099E-2</v>
      </c>
      <c r="AF75" s="13">
        <v>2.1148036253776436E-2</v>
      </c>
      <c r="AG75" s="13">
        <v>6.0015003750937736E-3</v>
      </c>
      <c r="AH75" s="13">
        <v>6.3476190476190473</v>
      </c>
    </row>
    <row r="76" spans="1:34" x14ac:dyDescent="0.35">
      <c r="A76" t="s">
        <v>1027</v>
      </c>
      <c r="B76">
        <v>289</v>
      </c>
      <c r="C76">
        <v>187</v>
      </c>
      <c r="D76">
        <v>2250</v>
      </c>
      <c r="E76">
        <v>11</v>
      </c>
      <c r="F76">
        <v>8</v>
      </c>
      <c r="G76" s="5">
        <v>0.6470588235294118</v>
      </c>
      <c r="H76" s="13">
        <v>12.032085561497325</v>
      </c>
      <c r="I76" s="13">
        <v>5.8823529411764705E-2</v>
      </c>
      <c r="J76" s="13">
        <v>2.768166089965398E-2</v>
      </c>
      <c r="K76" s="13">
        <v>7.7854671280276815</v>
      </c>
      <c r="M76" t="s">
        <v>430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W76" t="s">
        <v>430</v>
      </c>
      <c r="X76">
        <v>295</v>
      </c>
      <c r="Y76">
        <v>204</v>
      </c>
      <c r="Z76">
        <v>1996</v>
      </c>
      <c r="AA76">
        <v>13</v>
      </c>
      <c r="AB76">
        <v>1</v>
      </c>
      <c r="AC76" s="5">
        <v>0.69152542372881354</v>
      </c>
      <c r="AD76" s="13">
        <v>9.7843137254901968</v>
      </c>
      <c r="AE76" s="13">
        <v>4.4067796610169491E-2</v>
      </c>
      <c r="AF76" s="13">
        <v>4.9019607843137254E-3</v>
      </c>
      <c r="AG76" s="13">
        <v>6.513026052104208E-3</v>
      </c>
      <c r="AH76" s="13">
        <v>6.7661016949152541</v>
      </c>
    </row>
    <row r="77" spans="1:34" x14ac:dyDescent="0.35">
      <c r="A77" t="s">
        <v>989</v>
      </c>
      <c r="B77">
        <v>273</v>
      </c>
      <c r="C77">
        <v>186</v>
      </c>
      <c r="D77">
        <v>2104</v>
      </c>
      <c r="E77">
        <v>13</v>
      </c>
      <c r="F77">
        <v>8</v>
      </c>
      <c r="G77" s="5">
        <v>0.68131868131868134</v>
      </c>
      <c r="H77" s="13">
        <v>11.311827956989248</v>
      </c>
      <c r="I77" s="13">
        <v>6.9892473118279563E-2</v>
      </c>
      <c r="J77" s="13">
        <v>2.9304029304029304E-2</v>
      </c>
      <c r="K77" s="13">
        <v>7.7069597069597071</v>
      </c>
      <c r="M77" t="s">
        <v>431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W77" t="s">
        <v>431</v>
      </c>
      <c r="X77">
        <v>11</v>
      </c>
      <c r="Y77">
        <v>7</v>
      </c>
      <c r="Z77">
        <v>91</v>
      </c>
      <c r="AA77">
        <v>0</v>
      </c>
      <c r="AB77">
        <v>0</v>
      </c>
      <c r="AC77" s="5">
        <v>0.63636363636363635</v>
      </c>
      <c r="AD77" s="13">
        <v>13</v>
      </c>
      <c r="AE77" s="13">
        <v>0</v>
      </c>
      <c r="AF77" s="13">
        <v>0</v>
      </c>
      <c r="AG77" s="13">
        <v>0</v>
      </c>
      <c r="AH77" s="13">
        <v>8.2727272727272734</v>
      </c>
    </row>
    <row r="78" spans="1:34" x14ac:dyDescent="0.35">
      <c r="A78" t="s">
        <v>401</v>
      </c>
      <c r="B78">
        <v>252</v>
      </c>
      <c r="C78">
        <v>168</v>
      </c>
      <c r="D78">
        <v>1582</v>
      </c>
      <c r="E78">
        <v>6</v>
      </c>
      <c r="F78">
        <v>8</v>
      </c>
      <c r="G78" s="5">
        <v>0.66666666666666663</v>
      </c>
      <c r="H78" s="13">
        <v>9.4166666666666661</v>
      </c>
      <c r="I78" s="13">
        <v>3.5714285714285712E-2</v>
      </c>
      <c r="J78" s="13">
        <v>3.1746031746031744E-2</v>
      </c>
      <c r="K78" s="13">
        <v>6.2777777777777777</v>
      </c>
      <c r="M78" t="s">
        <v>432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W78" t="s">
        <v>432</v>
      </c>
      <c r="X78">
        <v>14</v>
      </c>
      <c r="Y78">
        <v>8</v>
      </c>
      <c r="Z78">
        <v>82</v>
      </c>
      <c r="AA78">
        <v>0</v>
      </c>
      <c r="AB78">
        <v>0</v>
      </c>
      <c r="AC78" s="5">
        <v>0.5714285714285714</v>
      </c>
      <c r="AD78" s="13">
        <v>10.25</v>
      </c>
      <c r="AE78" s="13">
        <v>0</v>
      </c>
      <c r="AF78" s="13">
        <v>0</v>
      </c>
      <c r="AG78" s="13">
        <v>0</v>
      </c>
      <c r="AH78" s="13">
        <v>5.8571428571428568</v>
      </c>
    </row>
    <row r="79" spans="1:34" x14ac:dyDescent="0.35">
      <c r="A79" t="s">
        <v>696</v>
      </c>
      <c r="B79">
        <v>243</v>
      </c>
      <c r="C79">
        <v>171</v>
      </c>
      <c r="D79">
        <v>1936</v>
      </c>
      <c r="E79">
        <v>12</v>
      </c>
      <c r="F79">
        <v>7</v>
      </c>
      <c r="G79" s="5">
        <v>0.70370370370370372</v>
      </c>
      <c r="H79" s="13">
        <v>11.321637426900585</v>
      </c>
      <c r="I79" s="13">
        <v>7.0175438596491224E-2</v>
      </c>
      <c r="J79" s="13">
        <v>2.8806584362139918E-2</v>
      </c>
      <c r="K79" s="13">
        <v>7.9670781893004117</v>
      </c>
      <c r="M79" t="s">
        <v>433</v>
      </c>
      <c r="N79">
        <v>104</v>
      </c>
      <c r="O79">
        <v>27</v>
      </c>
      <c r="P79">
        <v>1</v>
      </c>
      <c r="Q79">
        <v>0</v>
      </c>
      <c r="R79">
        <v>3.8518518518518516</v>
      </c>
      <c r="S79">
        <v>3.7037037037037035E-2</v>
      </c>
      <c r="T79">
        <v>0</v>
      </c>
      <c r="U79">
        <v>9.6153846153846159E-3</v>
      </c>
      <c r="W79" t="s">
        <v>433</v>
      </c>
      <c r="X79">
        <v>4</v>
      </c>
      <c r="Y79">
        <v>3</v>
      </c>
      <c r="Z79">
        <v>36</v>
      </c>
      <c r="AA79">
        <v>0</v>
      </c>
      <c r="AB79">
        <v>0</v>
      </c>
      <c r="AC79" s="5">
        <v>0.75</v>
      </c>
      <c r="AD79" s="13">
        <v>12</v>
      </c>
      <c r="AE79" s="13">
        <v>0</v>
      </c>
      <c r="AF79" s="13">
        <v>0</v>
      </c>
      <c r="AG79" s="13">
        <v>0</v>
      </c>
      <c r="AH79" s="13">
        <v>9</v>
      </c>
    </row>
    <row r="80" spans="1:34" x14ac:dyDescent="0.35">
      <c r="A80" t="s">
        <v>630</v>
      </c>
      <c r="B80">
        <v>241</v>
      </c>
      <c r="C80">
        <v>148</v>
      </c>
      <c r="D80">
        <v>1439</v>
      </c>
      <c r="E80">
        <v>5</v>
      </c>
      <c r="F80">
        <v>7</v>
      </c>
      <c r="G80" s="5">
        <v>0.61410788381742742</v>
      </c>
      <c r="H80" s="13">
        <v>9.7229729729729737</v>
      </c>
      <c r="I80" s="13">
        <v>3.3783783783783786E-2</v>
      </c>
      <c r="J80" s="13">
        <v>2.9045643153526972E-2</v>
      </c>
      <c r="K80" s="13">
        <v>5.9709543568464731</v>
      </c>
      <c r="M80" t="s">
        <v>1415</v>
      </c>
      <c r="N80">
        <v>109</v>
      </c>
      <c r="O80">
        <v>22</v>
      </c>
      <c r="P80">
        <v>1</v>
      </c>
      <c r="Q80">
        <v>0</v>
      </c>
      <c r="R80">
        <v>4.9545454545454541</v>
      </c>
      <c r="S80">
        <v>4.5454545454545456E-2</v>
      </c>
      <c r="T80">
        <v>0</v>
      </c>
      <c r="U80">
        <v>9.1743119266055051E-3</v>
      </c>
      <c r="W80" t="s">
        <v>1415</v>
      </c>
      <c r="X80">
        <v>14</v>
      </c>
      <c r="Y80">
        <v>13</v>
      </c>
      <c r="Z80">
        <v>61</v>
      </c>
      <c r="AA80">
        <v>0</v>
      </c>
      <c r="AB80">
        <v>0</v>
      </c>
      <c r="AC80" s="5">
        <v>0.9285714285714286</v>
      </c>
      <c r="AD80" s="13">
        <v>4.6923076923076925</v>
      </c>
      <c r="AE80" s="13">
        <v>0</v>
      </c>
      <c r="AF80" s="13">
        <v>0</v>
      </c>
      <c r="AG80" s="13">
        <v>0</v>
      </c>
      <c r="AH80" s="13">
        <v>4.3571428571428568</v>
      </c>
    </row>
    <row r="81" spans="1:34" x14ac:dyDescent="0.35">
      <c r="A81" t="s">
        <v>622</v>
      </c>
      <c r="B81">
        <v>230</v>
      </c>
      <c r="C81">
        <v>121</v>
      </c>
      <c r="D81">
        <v>880</v>
      </c>
      <c r="E81">
        <v>1</v>
      </c>
      <c r="F81">
        <v>10</v>
      </c>
      <c r="G81" s="5">
        <v>0.52608695652173909</v>
      </c>
      <c r="H81" s="13">
        <v>7.2727272727272725</v>
      </c>
      <c r="I81" s="13">
        <v>8.2644628099173556E-3</v>
      </c>
      <c r="J81" s="13">
        <v>4.3478260869565216E-2</v>
      </c>
      <c r="K81" s="13">
        <v>3.8260869565217392</v>
      </c>
      <c r="M81" t="s">
        <v>434</v>
      </c>
      <c r="N81">
        <v>85</v>
      </c>
      <c r="O81">
        <v>29</v>
      </c>
      <c r="P81">
        <v>1</v>
      </c>
      <c r="Q81">
        <v>1</v>
      </c>
      <c r="R81">
        <v>2.9310344827586206</v>
      </c>
      <c r="S81">
        <v>3.4482758620689655E-2</v>
      </c>
      <c r="T81">
        <v>3.4482758620689655E-2</v>
      </c>
      <c r="U81">
        <v>1.1764705882352941E-2</v>
      </c>
      <c r="W81" t="s">
        <v>434</v>
      </c>
      <c r="X81">
        <v>1</v>
      </c>
      <c r="Y81">
        <v>1</v>
      </c>
      <c r="Z81">
        <v>-6</v>
      </c>
      <c r="AA81">
        <v>0</v>
      </c>
      <c r="AB81">
        <v>0</v>
      </c>
      <c r="AC81" s="5">
        <v>1</v>
      </c>
      <c r="AD81" s="13">
        <v>-6</v>
      </c>
      <c r="AE81" s="13">
        <v>0</v>
      </c>
      <c r="AF81" s="13">
        <v>0</v>
      </c>
      <c r="AG81" s="13">
        <v>0</v>
      </c>
      <c r="AH81" s="13">
        <v>-6</v>
      </c>
    </row>
    <row r="82" spans="1:34" x14ac:dyDescent="0.35">
      <c r="A82" t="s">
        <v>1036</v>
      </c>
      <c r="B82">
        <v>229</v>
      </c>
      <c r="C82">
        <v>138</v>
      </c>
      <c r="D82">
        <v>1195</v>
      </c>
      <c r="E82">
        <v>5</v>
      </c>
      <c r="F82">
        <v>13</v>
      </c>
      <c r="G82" s="5">
        <v>0.6026200873362445</v>
      </c>
      <c r="H82" s="13">
        <v>8.6594202898550723</v>
      </c>
      <c r="I82" s="13">
        <v>3.6231884057971016E-2</v>
      </c>
      <c r="J82" s="13">
        <v>5.6768558951965066E-2</v>
      </c>
      <c r="K82" s="13">
        <v>5.2183406113537121</v>
      </c>
      <c r="M82" t="s">
        <v>435</v>
      </c>
      <c r="N82">
        <v>997</v>
      </c>
      <c r="O82">
        <v>263</v>
      </c>
      <c r="P82">
        <v>7</v>
      </c>
      <c r="Q82">
        <v>4</v>
      </c>
      <c r="R82">
        <v>3.790874524714829</v>
      </c>
      <c r="S82">
        <v>2.6615969581749048E-2</v>
      </c>
      <c r="T82">
        <v>1.5209125475285171E-2</v>
      </c>
      <c r="U82">
        <v>7.0210631895687063E-3</v>
      </c>
      <c r="W82" t="s">
        <v>435</v>
      </c>
      <c r="X82">
        <v>2</v>
      </c>
      <c r="Y82">
        <v>2</v>
      </c>
      <c r="Z82">
        <v>-2</v>
      </c>
      <c r="AA82">
        <v>0</v>
      </c>
      <c r="AB82">
        <v>0</v>
      </c>
      <c r="AC82" s="5">
        <v>1</v>
      </c>
      <c r="AD82" s="13">
        <v>-1</v>
      </c>
      <c r="AE82" s="13">
        <v>0</v>
      </c>
      <c r="AF82" s="13">
        <v>0</v>
      </c>
      <c r="AG82" s="13">
        <v>0</v>
      </c>
      <c r="AH82" s="13">
        <v>-1</v>
      </c>
    </row>
    <row r="83" spans="1:34" x14ac:dyDescent="0.35">
      <c r="A83" t="s">
        <v>1778</v>
      </c>
      <c r="B83">
        <v>228</v>
      </c>
      <c r="C83">
        <v>130</v>
      </c>
      <c r="D83">
        <v>1317</v>
      </c>
      <c r="E83">
        <v>4</v>
      </c>
      <c r="F83">
        <v>5</v>
      </c>
      <c r="G83" s="5">
        <v>0.57017543859649122</v>
      </c>
      <c r="H83" s="13">
        <v>10.13076923076923</v>
      </c>
      <c r="I83" s="13">
        <v>3.0769230769230771E-2</v>
      </c>
      <c r="J83" s="13">
        <v>2.1929824561403508E-2</v>
      </c>
      <c r="K83" s="13">
        <v>5.7763157894736841</v>
      </c>
      <c r="M83" t="s">
        <v>1417</v>
      </c>
      <c r="N83">
        <v>11</v>
      </c>
      <c r="O83">
        <v>1</v>
      </c>
      <c r="P83">
        <v>0</v>
      </c>
      <c r="Q83">
        <v>0</v>
      </c>
      <c r="R83">
        <v>11</v>
      </c>
      <c r="S83">
        <v>0</v>
      </c>
      <c r="T83">
        <v>0</v>
      </c>
      <c r="U83">
        <v>0</v>
      </c>
      <c r="W83" t="s">
        <v>1417</v>
      </c>
      <c r="X83">
        <v>0</v>
      </c>
      <c r="Y83">
        <v>0</v>
      </c>
      <c r="Z83">
        <v>0</v>
      </c>
      <c r="AA83">
        <v>0</v>
      </c>
      <c r="AB83">
        <v>0</v>
      </c>
      <c r="AC83" s="5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</row>
    <row r="84" spans="1:34" x14ac:dyDescent="0.35">
      <c r="A84" t="s">
        <v>1042</v>
      </c>
      <c r="B84">
        <v>222</v>
      </c>
      <c r="C84">
        <v>145</v>
      </c>
      <c r="D84">
        <v>1358</v>
      </c>
      <c r="E84">
        <v>8</v>
      </c>
      <c r="F84">
        <v>3</v>
      </c>
      <c r="G84" s="5">
        <v>0.65315315315315314</v>
      </c>
      <c r="H84" s="13">
        <v>9.36551724137931</v>
      </c>
      <c r="I84" s="13">
        <v>5.5172413793103448E-2</v>
      </c>
      <c r="J84" s="13">
        <v>1.3513513513513514E-2</v>
      </c>
      <c r="K84" s="13">
        <v>6.1171171171171173</v>
      </c>
      <c r="M84" t="s">
        <v>1418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 t="s">
        <v>1418</v>
      </c>
      <c r="X84">
        <v>1</v>
      </c>
      <c r="Y84">
        <v>1</v>
      </c>
      <c r="Z84">
        <v>0</v>
      </c>
      <c r="AA84">
        <v>0</v>
      </c>
      <c r="AB84">
        <v>0</v>
      </c>
      <c r="AC84" s="5">
        <v>1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</row>
    <row r="85" spans="1:34" x14ac:dyDescent="0.35">
      <c r="A85" t="s">
        <v>449</v>
      </c>
      <c r="B85">
        <v>209</v>
      </c>
      <c r="C85">
        <v>127</v>
      </c>
      <c r="D85">
        <v>1295</v>
      </c>
      <c r="E85">
        <v>8</v>
      </c>
      <c r="F85">
        <v>6</v>
      </c>
      <c r="G85" s="5">
        <v>0.60765550239234445</v>
      </c>
      <c r="H85" s="13">
        <v>10.196850393700787</v>
      </c>
      <c r="I85" s="13">
        <v>6.2992125984251968E-2</v>
      </c>
      <c r="J85" s="13">
        <v>2.8708133971291867E-2</v>
      </c>
      <c r="K85" s="13">
        <v>6.196172248803828</v>
      </c>
      <c r="M85" t="s">
        <v>436</v>
      </c>
      <c r="N85">
        <v>22</v>
      </c>
      <c r="O85">
        <v>6</v>
      </c>
      <c r="P85">
        <v>0</v>
      </c>
      <c r="Q85">
        <v>0</v>
      </c>
      <c r="R85">
        <v>3.6666666666666665</v>
      </c>
      <c r="S85">
        <v>0</v>
      </c>
      <c r="T85">
        <v>0</v>
      </c>
      <c r="U85">
        <v>0</v>
      </c>
      <c r="W85" t="s">
        <v>436</v>
      </c>
      <c r="X85">
        <v>0</v>
      </c>
      <c r="Y85">
        <v>0</v>
      </c>
      <c r="Z85">
        <v>0</v>
      </c>
      <c r="AA85">
        <v>0</v>
      </c>
      <c r="AB85">
        <v>0</v>
      </c>
      <c r="AC85" s="5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</row>
    <row r="86" spans="1:34" x14ac:dyDescent="0.35">
      <c r="A86" t="s">
        <v>728</v>
      </c>
      <c r="B86">
        <v>193</v>
      </c>
      <c r="C86">
        <v>115</v>
      </c>
      <c r="D86">
        <v>1408</v>
      </c>
      <c r="E86">
        <v>8</v>
      </c>
      <c r="F86">
        <v>7</v>
      </c>
      <c r="G86" s="5">
        <v>0.59585492227979275</v>
      </c>
      <c r="H86" s="13">
        <v>12.243478260869566</v>
      </c>
      <c r="I86" s="13">
        <v>6.9565217391304349E-2</v>
      </c>
      <c r="J86" s="13">
        <v>3.6269430051813469E-2</v>
      </c>
      <c r="K86" s="13">
        <v>7.295336787564767</v>
      </c>
      <c r="M86" t="s">
        <v>1419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 t="s">
        <v>1419</v>
      </c>
      <c r="X86">
        <v>8</v>
      </c>
      <c r="Y86">
        <v>4</v>
      </c>
      <c r="Z86">
        <v>36</v>
      </c>
      <c r="AA86">
        <v>0</v>
      </c>
      <c r="AB86">
        <v>0</v>
      </c>
      <c r="AC86" s="5">
        <v>0.5</v>
      </c>
      <c r="AD86" s="13">
        <v>9</v>
      </c>
      <c r="AE86" s="13">
        <v>0</v>
      </c>
      <c r="AF86" s="13">
        <v>0</v>
      </c>
      <c r="AG86" s="13">
        <v>0</v>
      </c>
      <c r="AH86" s="13">
        <v>4.5</v>
      </c>
    </row>
    <row r="87" spans="1:34" x14ac:dyDescent="0.35">
      <c r="A87" t="s">
        <v>834</v>
      </c>
      <c r="B87">
        <v>185</v>
      </c>
      <c r="C87">
        <v>119</v>
      </c>
      <c r="D87">
        <v>1165</v>
      </c>
      <c r="E87">
        <v>7</v>
      </c>
      <c r="F87">
        <v>5</v>
      </c>
      <c r="G87" s="5">
        <v>0.64324324324324322</v>
      </c>
      <c r="H87" s="13">
        <v>9.7899159663865554</v>
      </c>
      <c r="I87" s="13">
        <v>5.8823529411764705E-2</v>
      </c>
      <c r="J87" s="13">
        <v>2.7027027027027029E-2</v>
      </c>
      <c r="K87" s="13">
        <v>6.2972972972972974</v>
      </c>
      <c r="M87" t="s">
        <v>437</v>
      </c>
      <c r="N87">
        <v>15</v>
      </c>
      <c r="O87">
        <v>48</v>
      </c>
      <c r="P87">
        <v>1</v>
      </c>
      <c r="Q87">
        <v>1</v>
      </c>
      <c r="R87">
        <v>0.3125</v>
      </c>
      <c r="S87">
        <v>2.0833333333333332E-2</v>
      </c>
      <c r="T87">
        <v>2.0833333333333332E-2</v>
      </c>
      <c r="U87">
        <v>6.6666666666666666E-2</v>
      </c>
      <c r="W87" t="s">
        <v>437</v>
      </c>
      <c r="X87">
        <v>0</v>
      </c>
      <c r="Y87">
        <v>0</v>
      </c>
      <c r="Z87">
        <v>0</v>
      </c>
      <c r="AA87">
        <v>0</v>
      </c>
      <c r="AB87">
        <v>0</v>
      </c>
      <c r="AC87" s="5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</row>
    <row r="88" spans="1:34" x14ac:dyDescent="0.35">
      <c r="A88" t="s">
        <v>1007</v>
      </c>
      <c r="B88">
        <v>183</v>
      </c>
      <c r="C88">
        <v>99</v>
      </c>
      <c r="D88">
        <v>941</v>
      </c>
      <c r="E88">
        <v>2</v>
      </c>
      <c r="F88">
        <v>5</v>
      </c>
      <c r="G88" s="5">
        <v>0.54098360655737709</v>
      </c>
      <c r="H88" s="13">
        <v>9.5050505050505052</v>
      </c>
      <c r="I88" s="13">
        <v>2.0202020202020204E-2</v>
      </c>
      <c r="J88" s="13">
        <v>2.7322404371584699E-2</v>
      </c>
      <c r="K88" s="13">
        <v>5.1420765027322402</v>
      </c>
      <c r="M88" t="s">
        <v>1420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W88" t="s">
        <v>1420</v>
      </c>
      <c r="X88">
        <v>12</v>
      </c>
      <c r="Y88">
        <v>9</v>
      </c>
      <c r="Z88">
        <v>67</v>
      </c>
      <c r="AA88">
        <v>1</v>
      </c>
      <c r="AB88">
        <v>0</v>
      </c>
      <c r="AC88" s="5">
        <v>0.75</v>
      </c>
      <c r="AD88" s="13">
        <v>7.4444444444444446</v>
      </c>
      <c r="AE88" s="13">
        <v>8.3333333333333329E-2</v>
      </c>
      <c r="AF88" s="13">
        <v>0</v>
      </c>
      <c r="AG88" s="13">
        <v>1.4925373134328358E-2</v>
      </c>
      <c r="AH88" s="13">
        <v>5.583333333333333</v>
      </c>
    </row>
    <row r="89" spans="1:34" x14ac:dyDescent="0.35">
      <c r="A89" t="s">
        <v>632</v>
      </c>
      <c r="B89">
        <v>175</v>
      </c>
      <c r="C89">
        <v>112</v>
      </c>
      <c r="D89">
        <v>1133</v>
      </c>
      <c r="E89">
        <v>3</v>
      </c>
      <c r="F89">
        <v>1</v>
      </c>
      <c r="G89" s="5">
        <v>0.64</v>
      </c>
      <c r="H89" s="13">
        <v>10.116071428571429</v>
      </c>
      <c r="I89" s="13">
        <v>2.6785714285714284E-2</v>
      </c>
      <c r="J89" s="13">
        <v>5.7142857142857143E-3</v>
      </c>
      <c r="K89" s="13">
        <v>6.4742857142857142</v>
      </c>
      <c r="M89" t="s">
        <v>438</v>
      </c>
      <c r="N89">
        <v>26</v>
      </c>
      <c r="O89">
        <v>3</v>
      </c>
      <c r="P89">
        <v>1</v>
      </c>
      <c r="Q89">
        <v>0</v>
      </c>
      <c r="R89">
        <v>8.6666666666666661</v>
      </c>
      <c r="S89">
        <v>0.33333333333333331</v>
      </c>
      <c r="T89">
        <v>0</v>
      </c>
      <c r="U89">
        <v>3.8461538461538464E-2</v>
      </c>
      <c r="W89" t="s">
        <v>438</v>
      </c>
      <c r="X89">
        <v>105</v>
      </c>
      <c r="Y89">
        <v>66</v>
      </c>
      <c r="Z89">
        <v>661</v>
      </c>
      <c r="AA89">
        <v>1</v>
      </c>
      <c r="AB89">
        <v>0</v>
      </c>
      <c r="AC89" s="5">
        <v>0.62857142857142856</v>
      </c>
      <c r="AD89" s="13">
        <v>10.015151515151516</v>
      </c>
      <c r="AE89" s="13">
        <v>9.5238095238095247E-3</v>
      </c>
      <c r="AF89" s="13">
        <v>0</v>
      </c>
      <c r="AG89" s="13">
        <v>1.5128593040847202E-3</v>
      </c>
      <c r="AH89" s="13">
        <v>6.2952380952380951</v>
      </c>
    </row>
    <row r="90" spans="1:34" x14ac:dyDescent="0.35">
      <c r="A90" t="s">
        <v>470</v>
      </c>
      <c r="B90">
        <v>170</v>
      </c>
      <c r="C90">
        <v>115</v>
      </c>
      <c r="D90">
        <v>1204</v>
      </c>
      <c r="E90">
        <v>7</v>
      </c>
      <c r="F90">
        <v>1</v>
      </c>
      <c r="G90" s="5">
        <v>0.67647058823529416</v>
      </c>
      <c r="H90" s="13">
        <v>10.469565217391304</v>
      </c>
      <c r="I90" s="13">
        <v>6.0869565217391307E-2</v>
      </c>
      <c r="J90" s="13">
        <v>5.8823529411764705E-3</v>
      </c>
      <c r="K90" s="13">
        <v>7.0823529411764703</v>
      </c>
      <c r="M90" t="s">
        <v>439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W90" t="s">
        <v>439</v>
      </c>
      <c r="X90">
        <v>6</v>
      </c>
      <c r="Y90">
        <v>2</v>
      </c>
      <c r="Z90">
        <v>11</v>
      </c>
      <c r="AA90">
        <v>0</v>
      </c>
      <c r="AB90">
        <v>0</v>
      </c>
      <c r="AC90" s="5">
        <v>0.33333333333333331</v>
      </c>
      <c r="AD90" s="13">
        <v>5.5</v>
      </c>
      <c r="AE90" s="13">
        <v>0</v>
      </c>
      <c r="AF90" s="13">
        <v>0</v>
      </c>
      <c r="AG90" s="13">
        <v>0</v>
      </c>
      <c r="AH90" s="13">
        <v>1.8333333333333333</v>
      </c>
    </row>
    <row r="91" spans="1:34" x14ac:dyDescent="0.35">
      <c r="A91" t="s">
        <v>457</v>
      </c>
      <c r="B91">
        <v>168</v>
      </c>
      <c r="C91">
        <v>98</v>
      </c>
      <c r="D91">
        <v>950</v>
      </c>
      <c r="E91">
        <v>4</v>
      </c>
      <c r="F91">
        <v>9</v>
      </c>
      <c r="G91" s="5">
        <v>0.58333333333333337</v>
      </c>
      <c r="H91" s="13">
        <v>9.6938775510204085</v>
      </c>
      <c r="I91" s="13">
        <v>4.0816326530612242E-2</v>
      </c>
      <c r="J91" s="13">
        <v>5.3571428571428568E-2</v>
      </c>
      <c r="K91" s="13">
        <v>5.6547619047619051</v>
      </c>
      <c r="M91" t="s">
        <v>440</v>
      </c>
      <c r="N91">
        <v>584</v>
      </c>
      <c r="O91">
        <v>171</v>
      </c>
      <c r="P91">
        <v>5</v>
      </c>
      <c r="Q91">
        <v>1</v>
      </c>
      <c r="R91">
        <v>3.4152046783625729</v>
      </c>
      <c r="S91">
        <v>2.9239766081871343E-2</v>
      </c>
      <c r="T91">
        <v>5.8479532163742687E-3</v>
      </c>
      <c r="U91">
        <v>8.5616438356164379E-3</v>
      </c>
      <c r="W91" t="s">
        <v>440</v>
      </c>
      <c r="X91">
        <v>24</v>
      </c>
      <c r="Y91">
        <v>17</v>
      </c>
      <c r="Z91">
        <v>111</v>
      </c>
      <c r="AA91">
        <v>0</v>
      </c>
      <c r="AB91">
        <v>0</v>
      </c>
      <c r="AC91" s="5">
        <v>0.70833333333333337</v>
      </c>
      <c r="AD91" s="13">
        <v>6.5294117647058822</v>
      </c>
      <c r="AE91" s="13">
        <v>0</v>
      </c>
      <c r="AF91" s="13">
        <v>0</v>
      </c>
      <c r="AG91" s="13">
        <v>0</v>
      </c>
      <c r="AH91" s="13">
        <v>4.625</v>
      </c>
    </row>
    <row r="92" spans="1:34" x14ac:dyDescent="0.35">
      <c r="A92" t="s">
        <v>1097</v>
      </c>
      <c r="B92">
        <v>145</v>
      </c>
      <c r="C92">
        <v>96</v>
      </c>
      <c r="D92">
        <v>870</v>
      </c>
      <c r="E92">
        <v>3</v>
      </c>
      <c r="F92">
        <v>6</v>
      </c>
      <c r="G92" s="5">
        <v>0.66206896551724137</v>
      </c>
      <c r="H92" s="13">
        <v>9.0625</v>
      </c>
      <c r="I92" s="13">
        <v>3.125E-2</v>
      </c>
      <c r="J92" s="13">
        <v>4.1379310344827586E-2</v>
      </c>
      <c r="K92" s="13">
        <v>6</v>
      </c>
      <c r="M92" t="s">
        <v>441</v>
      </c>
      <c r="N92">
        <v>2432</v>
      </c>
      <c r="O92">
        <v>518</v>
      </c>
      <c r="P92">
        <v>18</v>
      </c>
      <c r="Q92">
        <v>3</v>
      </c>
      <c r="R92">
        <v>4.6949806949806954</v>
      </c>
      <c r="S92">
        <v>3.4749034749034749E-2</v>
      </c>
      <c r="T92">
        <v>5.7915057915057912E-3</v>
      </c>
      <c r="U92">
        <v>7.4013157894736838E-3</v>
      </c>
      <c r="W92" t="s">
        <v>441</v>
      </c>
      <c r="X92">
        <v>158</v>
      </c>
      <c r="Y92">
        <v>119</v>
      </c>
      <c r="Z92">
        <v>918</v>
      </c>
      <c r="AA92">
        <v>5</v>
      </c>
      <c r="AB92">
        <v>0</v>
      </c>
      <c r="AC92" s="5">
        <v>0.75316455696202533</v>
      </c>
      <c r="AD92" s="13">
        <v>7.7142857142857144</v>
      </c>
      <c r="AE92" s="13">
        <v>3.1645569620253167E-2</v>
      </c>
      <c r="AF92" s="13">
        <v>0</v>
      </c>
      <c r="AG92" s="13">
        <v>5.4466230936819175E-3</v>
      </c>
      <c r="AH92" s="13">
        <v>5.8101265822784809</v>
      </c>
    </row>
    <row r="93" spans="1:34" x14ac:dyDescent="0.35">
      <c r="A93" t="s">
        <v>1063</v>
      </c>
      <c r="B93">
        <v>143</v>
      </c>
      <c r="C93">
        <v>81</v>
      </c>
      <c r="D93">
        <v>1063</v>
      </c>
      <c r="E93">
        <v>5</v>
      </c>
      <c r="F93">
        <v>4</v>
      </c>
      <c r="G93" s="5">
        <v>0.56643356643356646</v>
      </c>
      <c r="H93" s="13">
        <v>13.123456790123457</v>
      </c>
      <c r="I93" s="13">
        <v>6.1728395061728392E-2</v>
      </c>
      <c r="J93" s="13">
        <v>2.7972027972027972E-2</v>
      </c>
      <c r="K93" s="13">
        <v>7.4335664335664333</v>
      </c>
      <c r="M93" t="s">
        <v>442</v>
      </c>
      <c r="N93">
        <v>54</v>
      </c>
      <c r="O93">
        <v>25</v>
      </c>
      <c r="P93">
        <v>0</v>
      </c>
      <c r="Q93">
        <v>0</v>
      </c>
      <c r="R93">
        <v>2.16</v>
      </c>
      <c r="S93">
        <v>0</v>
      </c>
      <c r="T93">
        <v>0</v>
      </c>
      <c r="U93">
        <v>0</v>
      </c>
      <c r="W93" t="s">
        <v>442</v>
      </c>
      <c r="X93">
        <v>0</v>
      </c>
      <c r="Y93">
        <v>0</v>
      </c>
      <c r="Z93">
        <v>0</v>
      </c>
      <c r="AA93">
        <v>0</v>
      </c>
      <c r="AB93">
        <v>0</v>
      </c>
      <c r="AC93" s="5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</row>
    <row r="94" spans="1:34" x14ac:dyDescent="0.35">
      <c r="A94" t="s">
        <v>485</v>
      </c>
      <c r="B94">
        <v>142</v>
      </c>
      <c r="C94">
        <v>88</v>
      </c>
      <c r="D94">
        <v>807</v>
      </c>
      <c r="E94">
        <v>4</v>
      </c>
      <c r="F94">
        <v>4</v>
      </c>
      <c r="G94" s="5">
        <v>0.61971830985915488</v>
      </c>
      <c r="H94" s="13">
        <v>9.170454545454545</v>
      </c>
      <c r="I94" s="13">
        <v>4.5454545454545456E-2</v>
      </c>
      <c r="J94" s="13">
        <v>2.8169014084507043E-2</v>
      </c>
      <c r="K94" s="13">
        <v>5.683098591549296</v>
      </c>
      <c r="M94" t="s">
        <v>1424</v>
      </c>
      <c r="N94">
        <v>12</v>
      </c>
      <c r="O94">
        <v>5</v>
      </c>
      <c r="P94">
        <v>0</v>
      </c>
      <c r="Q94">
        <v>0</v>
      </c>
      <c r="R94">
        <v>2.4</v>
      </c>
      <c r="S94">
        <v>0</v>
      </c>
      <c r="T94">
        <v>0</v>
      </c>
      <c r="U94">
        <v>0</v>
      </c>
      <c r="W94" t="s">
        <v>1424</v>
      </c>
      <c r="X94">
        <v>42</v>
      </c>
      <c r="Y94">
        <v>29</v>
      </c>
      <c r="Z94">
        <v>250</v>
      </c>
      <c r="AA94">
        <v>2</v>
      </c>
      <c r="AB94">
        <v>1</v>
      </c>
      <c r="AC94" s="5">
        <v>0.69047619047619047</v>
      </c>
      <c r="AD94" s="13">
        <v>8.6206896551724146</v>
      </c>
      <c r="AE94" s="13">
        <v>4.7619047619047616E-2</v>
      </c>
      <c r="AF94" s="13">
        <v>3.4482758620689655E-2</v>
      </c>
      <c r="AG94" s="13">
        <v>8.0000000000000002E-3</v>
      </c>
      <c r="AH94" s="13">
        <v>5.9523809523809526</v>
      </c>
    </row>
    <row r="95" spans="1:34" x14ac:dyDescent="0.35">
      <c r="A95" t="s">
        <v>867</v>
      </c>
      <c r="B95">
        <v>120</v>
      </c>
      <c r="C95">
        <v>75</v>
      </c>
      <c r="D95">
        <v>900</v>
      </c>
      <c r="E95">
        <v>3</v>
      </c>
      <c r="F95">
        <v>3</v>
      </c>
      <c r="G95" s="5">
        <v>0.625</v>
      </c>
      <c r="H95" s="13">
        <v>12</v>
      </c>
      <c r="I95" s="13">
        <v>0.04</v>
      </c>
      <c r="J95" s="13">
        <v>2.5000000000000001E-2</v>
      </c>
      <c r="K95" s="13">
        <v>7.5</v>
      </c>
      <c r="M95" t="s">
        <v>1156</v>
      </c>
      <c r="N95">
        <v>10</v>
      </c>
      <c r="O95">
        <v>1</v>
      </c>
      <c r="P95">
        <v>0</v>
      </c>
      <c r="Q95">
        <v>0</v>
      </c>
      <c r="R95">
        <v>10</v>
      </c>
      <c r="S95">
        <v>0</v>
      </c>
      <c r="T95">
        <v>0</v>
      </c>
      <c r="U95">
        <v>0</v>
      </c>
      <c r="W95" t="s">
        <v>1156</v>
      </c>
      <c r="X95">
        <v>0</v>
      </c>
      <c r="Y95">
        <v>0</v>
      </c>
      <c r="Z95">
        <v>0</v>
      </c>
      <c r="AA95">
        <v>0</v>
      </c>
      <c r="AB95">
        <v>0</v>
      </c>
      <c r="AC95" s="5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</row>
    <row r="96" spans="1:34" x14ac:dyDescent="0.35">
      <c r="A96" t="s">
        <v>762</v>
      </c>
      <c r="B96">
        <v>110</v>
      </c>
      <c r="C96">
        <v>64</v>
      </c>
      <c r="D96">
        <v>655</v>
      </c>
      <c r="E96">
        <v>1</v>
      </c>
      <c r="F96">
        <v>5</v>
      </c>
      <c r="G96" s="5">
        <v>0.58181818181818179</v>
      </c>
      <c r="H96" s="13">
        <v>10.234375</v>
      </c>
      <c r="I96" s="13">
        <v>1.5625E-2</v>
      </c>
      <c r="J96" s="13">
        <v>4.5454545454545456E-2</v>
      </c>
      <c r="K96" s="13">
        <v>5.9545454545454541</v>
      </c>
      <c r="M96" t="s">
        <v>443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 t="s">
        <v>443</v>
      </c>
      <c r="X96">
        <v>19</v>
      </c>
      <c r="Y96">
        <v>12</v>
      </c>
      <c r="Z96">
        <v>108</v>
      </c>
      <c r="AA96">
        <v>2</v>
      </c>
      <c r="AB96">
        <v>0</v>
      </c>
      <c r="AC96" s="5">
        <v>0.63157894736842102</v>
      </c>
      <c r="AD96" s="13">
        <v>9</v>
      </c>
      <c r="AE96" s="13">
        <v>0.10526315789473684</v>
      </c>
      <c r="AF96" s="13">
        <v>0</v>
      </c>
      <c r="AG96" s="13">
        <v>1.8518518518518517E-2</v>
      </c>
      <c r="AH96" s="13">
        <v>5.6842105263157894</v>
      </c>
    </row>
    <row r="97" spans="1:34" x14ac:dyDescent="0.35">
      <c r="A97" t="s">
        <v>741</v>
      </c>
      <c r="B97">
        <v>110</v>
      </c>
      <c r="C97">
        <v>62</v>
      </c>
      <c r="D97">
        <v>706</v>
      </c>
      <c r="E97">
        <v>6</v>
      </c>
      <c r="F97">
        <v>4</v>
      </c>
      <c r="G97" s="5">
        <v>0.5636363636363636</v>
      </c>
      <c r="H97" s="13">
        <v>11.387096774193548</v>
      </c>
      <c r="I97" s="13">
        <v>9.6774193548387094E-2</v>
      </c>
      <c r="J97" s="13">
        <v>3.6363636363636362E-2</v>
      </c>
      <c r="K97" s="13">
        <v>6.418181818181818</v>
      </c>
      <c r="M97" t="s">
        <v>444</v>
      </c>
      <c r="N97">
        <v>75</v>
      </c>
      <c r="O97">
        <v>11</v>
      </c>
      <c r="P97">
        <v>0</v>
      </c>
      <c r="Q97">
        <v>0</v>
      </c>
      <c r="R97">
        <v>6.8181818181818183</v>
      </c>
      <c r="S97">
        <v>0</v>
      </c>
      <c r="T97">
        <v>0</v>
      </c>
      <c r="U97">
        <v>0</v>
      </c>
      <c r="W97" t="s">
        <v>444</v>
      </c>
      <c r="X97">
        <v>47</v>
      </c>
      <c r="Y97">
        <v>27</v>
      </c>
      <c r="Z97">
        <v>351</v>
      </c>
      <c r="AA97">
        <v>2</v>
      </c>
      <c r="AB97">
        <v>0</v>
      </c>
      <c r="AC97" s="5">
        <v>0.57446808510638303</v>
      </c>
      <c r="AD97" s="13">
        <v>13</v>
      </c>
      <c r="AE97" s="13">
        <v>4.2553191489361701E-2</v>
      </c>
      <c r="AF97" s="13">
        <v>0</v>
      </c>
      <c r="AG97" s="13">
        <v>5.6980056980056983E-3</v>
      </c>
      <c r="AH97" s="13">
        <v>7.4680851063829783</v>
      </c>
    </row>
    <row r="98" spans="1:34" x14ac:dyDescent="0.35">
      <c r="A98" t="s">
        <v>699</v>
      </c>
      <c r="B98">
        <v>110</v>
      </c>
      <c r="C98">
        <v>60</v>
      </c>
      <c r="D98">
        <v>624</v>
      </c>
      <c r="E98">
        <v>2</v>
      </c>
      <c r="F98">
        <v>6</v>
      </c>
      <c r="G98" s="5">
        <v>0.54545454545454541</v>
      </c>
      <c r="H98" s="13">
        <v>10.4</v>
      </c>
      <c r="I98" s="13">
        <v>3.3333333333333333E-2</v>
      </c>
      <c r="J98" s="13">
        <v>5.4545454545454543E-2</v>
      </c>
      <c r="K98" s="13">
        <v>5.6727272727272728</v>
      </c>
      <c r="M98" t="s">
        <v>445</v>
      </c>
      <c r="N98">
        <v>31</v>
      </c>
      <c r="O98">
        <v>6</v>
      </c>
      <c r="P98">
        <v>0</v>
      </c>
      <c r="Q98">
        <v>0</v>
      </c>
      <c r="R98">
        <v>5.166666666666667</v>
      </c>
      <c r="S98">
        <v>0</v>
      </c>
      <c r="T98">
        <v>0</v>
      </c>
      <c r="U98">
        <v>0</v>
      </c>
      <c r="W98" t="s">
        <v>445</v>
      </c>
      <c r="X98">
        <v>0</v>
      </c>
      <c r="Y98">
        <v>0</v>
      </c>
      <c r="Z98">
        <v>0</v>
      </c>
      <c r="AA98">
        <v>0</v>
      </c>
      <c r="AB98">
        <v>0</v>
      </c>
      <c r="AC98" s="5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</row>
    <row r="99" spans="1:34" x14ac:dyDescent="0.35">
      <c r="A99" t="s">
        <v>1798</v>
      </c>
      <c r="B99">
        <v>105</v>
      </c>
      <c r="C99">
        <v>61</v>
      </c>
      <c r="D99">
        <v>775</v>
      </c>
      <c r="E99">
        <v>3</v>
      </c>
      <c r="F99">
        <v>3</v>
      </c>
      <c r="G99" s="5">
        <v>0.580952380952381</v>
      </c>
      <c r="H99" s="13">
        <v>12.704918032786885</v>
      </c>
      <c r="I99" s="13">
        <v>4.9180327868852458E-2</v>
      </c>
      <c r="J99" s="13">
        <v>2.8571428571428571E-2</v>
      </c>
      <c r="K99" s="13">
        <v>7.3809523809523814</v>
      </c>
      <c r="M99" t="s">
        <v>1428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 t="s">
        <v>1428</v>
      </c>
      <c r="X99">
        <v>1</v>
      </c>
      <c r="Y99">
        <v>1</v>
      </c>
      <c r="Z99">
        <v>4</v>
      </c>
      <c r="AA99">
        <v>0</v>
      </c>
      <c r="AB99">
        <v>0</v>
      </c>
      <c r="AC99" s="5">
        <v>1</v>
      </c>
      <c r="AD99" s="13">
        <v>4</v>
      </c>
      <c r="AE99" s="13">
        <v>0</v>
      </c>
      <c r="AF99" s="13">
        <v>0</v>
      </c>
      <c r="AG99" s="13">
        <v>0</v>
      </c>
      <c r="AH99" s="13">
        <v>4</v>
      </c>
    </row>
    <row r="100" spans="1:34" x14ac:dyDescent="0.35">
      <c r="A100" t="s">
        <v>779</v>
      </c>
      <c r="B100">
        <v>103</v>
      </c>
      <c r="C100">
        <v>67</v>
      </c>
      <c r="D100">
        <v>739</v>
      </c>
      <c r="E100">
        <v>5</v>
      </c>
      <c r="F100">
        <v>2</v>
      </c>
      <c r="G100" s="5">
        <v>0.65048543689320393</v>
      </c>
      <c r="H100" s="13">
        <v>11.029850746268657</v>
      </c>
      <c r="I100" s="13">
        <v>7.4626865671641784E-2</v>
      </c>
      <c r="J100" s="13">
        <v>1.9417475728155338E-2</v>
      </c>
      <c r="K100" s="13">
        <v>7.174757281553398</v>
      </c>
      <c r="M100" t="s">
        <v>1429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W100" t="s">
        <v>1429</v>
      </c>
      <c r="X100">
        <v>1</v>
      </c>
      <c r="Y100">
        <v>1</v>
      </c>
      <c r="Z100">
        <v>17</v>
      </c>
      <c r="AA100">
        <v>0</v>
      </c>
      <c r="AB100">
        <v>0</v>
      </c>
      <c r="AC100" s="5">
        <v>1</v>
      </c>
      <c r="AD100" s="13">
        <v>17</v>
      </c>
      <c r="AE100" s="13">
        <v>0</v>
      </c>
      <c r="AF100" s="13">
        <v>0</v>
      </c>
      <c r="AG100" s="13">
        <v>0</v>
      </c>
      <c r="AH100" s="13">
        <v>17</v>
      </c>
    </row>
    <row r="101" spans="1:34" x14ac:dyDescent="0.35">
      <c r="A101" t="s">
        <v>996</v>
      </c>
      <c r="B101">
        <v>101</v>
      </c>
      <c r="C101">
        <v>64</v>
      </c>
      <c r="D101">
        <v>573</v>
      </c>
      <c r="E101">
        <v>3</v>
      </c>
      <c r="F101">
        <v>3</v>
      </c>
      <c r="G101" s="5">
        <v>0.63366336633663367</v>
      </c>
      <c r="H101" s="13">
        <v>8.953125</v>
      </c>
      <c r="I101" s="13">
        <v>4.6875E-2</v>
      </c>
      <c r="J101" s="13">
        <v>2.9702970297029702E-2</v>
      </c>
      <c r="K101" s="13">
        <v>5.673267326732673</v>
      </c>
      <c r="M101" t="s">
        <v>446</v>
      </c>
      <c r="N101">
        <v>1145</v>
      </c>
      <c r="O101">
        <v>257</v>
      </c>
      <c r="P101">
        <v>14</v>
      </c>
      <c r="Q101">
        <v>1</v>
      </c>
      <c r="R101">
        <v>4.4552529182879379</v>
      </c>
      <c r="S101">
        <v>5.4474708171206226E-2</v>
      </c>
      <c r="T101">
        <v>3.8910505836575876E-3</v>
      </c>
      <c r="U101">
        <v>1.222707423580786E-2</v>
      </c>
      <c r="W101" t="s">
        <v>446</v>
      </c>
      <c r="X101">
        <v>66</v>
      </c>
      <c r="Y101">
        <v>49</v>
      </c>
      <c r="Z101">
        <v>372</v>
      </c>
      <c r="AA101">
        <v>1</v>
      </c>
      <c r="AB101">
        <v>0</v>
      </c>
      <c r="AC101" s="5">
        <v>0.74242424242424243</v>
      </c>
      <c r="AD101" s="13">
        <v>7.591836734693878</v>
      </c>
      <c r="AE101" s="13">
        <v>1.5151515151515152E-2</v>
      </c>
      <c r="AF101" s="13">
        <v>0</v>
      </c>
      <c r="AG101" s="13">
        <v>2.6881720430107529E-3</v>
      </c>
      <c r="AH101" s="13">
        <v>5.6363636363636367</v>
      </c>
    </row>
    <row r="102" spans="1:34" x14ac:dyDescent="0.35">
      <c r="A102" t="s">
        <v>1047</v>
      </c>
      <c r="B102">
        <v>93</v>
      </c>
      <c r="C102">
        <v>48</v>
      </c>
      <c r="D102">
        <v>502</v>
      </c>
      <c r="E102">
        <v>1</v>
      </c>
      <c r="F102">
        <v>5</v>
      </c>
      <c r="G102" s="5">
        <v>0.5161290322580645</v>
      </c>
      <c r="H102" s="13">
        <v>10.458333333333334</v>
      </c>
      <c r="I102" s="13">
        <v>2.0833333333333332E-2</v>
      </c>
      <c r="J102" s="13">
        <v>5.3763440860215055E-2</v>
      </c>
      <c r="K102" s="13">
        <v>5.397849462365591</v>
      </c>
      <c r="M102" t="s">
        <v>1141</v>
      </c>
      <c r="N102">
        <v>4</v>
      </c>
      <c r="O102">
        <v>1</v>
      </c>
      <c r="P102">
        <v>0</v>
      </c>
      <c r="Q102">
        <v>0</v>
      </c>
      <c r="R102">
        <v>4</v>
      </c>
      <c r="S102">
        <v>0</v>
      </c>
      <c r="T102">
        <v>0</v>
      </c>
      <c r="U102">
        <v>0</v>
      </c>
      <c r="W102" t="s">
        <v>1141</v>
      </c>
      <c r="X102">
        <v>0</v>
      </c>
      <c r="Y102">
        <v>0</v>
      </c>
      <c r="Z102">
        <v>0</v>
      </c>
      <c r="AA102">
        <v>0</v>
      </c>
      <c r="AB102">
        <v>0</v>
      </c>
      <c r="AC102" s="5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</row>
    <row r="103" spans="1:34" x14ac:dyDescent="0.35">
      <c r="A103" t="s">
        <v>460</v>
      </c>
      <c r="B103">
        <v>83</v>
      </c>
      <c r="C103">
        <v>52</v>
      </c>
      <c r="D103">
        <v>625</v>
      </c>
      <c r="E103">
        <v>1</v>
      </c>
      <c r="F103">
        <v>3</v>
      </c>
      <c r="G103" s="5">
        <v>0.62650602409638556</v>
      </c>
      <c r="H103" s="13">
        <v>12.01923076923077</v>
      </c>
      <c r="I103" s="13">
        <v>1.9230769230769232E-2</v>
      </c>
      <c r="J103" s="13">
        <v>3.614457831325301E-2</v>
      </c>
      <c r="K103" s="13">
        <v>7.5301204819277112</v>
      </c>
      <c r="M103" t="s">
        <v>447</v>
      </c>
      <c r="N103">
        <v>66</v>
      </c>
      <c r="O103">
        <v>13</v>
      </c>
      <c r="P103">
        <v>0</v>
      </c>
      <c r="Q103">
        <v>0</v>
      </c>
      <c r="R103">
        <v>5.0769230769230766</v>
      </c>
      <c r="S103">
        <v>0</v>
      </c>
      <c r="T103">
        <v>0</v>
      </c>
      <c r="U103">
        <v>0</v>
      </c>
      <c r="W103" t="s">
        <v>447</v>
      </c>
      <c r="X103">
        <v>489</v>
      </c>
      <c r="Y103">
        <v>314</v>
      </c>
      <c r="Z103">
        <v>3849</v>
      </c>
      <c r="AA103">
        <v>26</v>
      </c>
      <c r="AB103">
        <v>0</v>
      </c>
      <c r="AC103" s="5">
        <v>0.64212678936605316</v>
      </c>
      <c r="AD103" s="13">
        <v>12.257961783439491</v>
      </c>
      <c r="AE103" s="13">
        <v>5.3169734151329244E-2</v>
      </c>
      <c r="AF103" s="13">
        <v>0</v>
      </c>
      <c r="AG103" s="13">
        <v>6.7550012990387114E-3</v>
      </c>
      <c r="AH103" s="13">
        <v>7.8711656441717794</v>
      </c>
    </row>
    <row r="104" spans="1:34" x14ac:dyDescent="0.35">
      <c r="A104" t="s">
        <v>491</v>
      </c>
      <c r="B104">
        <v>71</v>
      </c>
      <c r="C104">
        <v>50</v>
      </c>
      <c r="D104">
        <v>419</v>
      </c>
      <c r="E104">
        <v>3</v>
      </c>
      <c r="F104">
        <v>1</v>
      </c>
      <c r="G104" s="5">
        <v>0.70422535211267601</v>
      </c>
      <c r="H104" s="13">
        <v>8.3800000000000008</v>
      </c>
      <c r="I104" s="13">
        <v>0.06</v>
      </c>
      <c r="J104" s="13">
        <v>1.4084507042253521E-2</v>
      </c>
      <c r="K104" s="13">
        <v>5.901408450704225</v>
      </c>
      <c r="M104" t="s">
        <v>1433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W104" t="s">
        <v>1433</v>
      </c>
      <c r="X104">
        <v>1</v>
      </c>
      <c r="Y104">
        <v>1</v>
      </c>
      <c r="Z104">
        <v>18</v>
      </c>
      <c r="AA104">
        <v>0</v>
      </c>
      <c r="AB104">
        <v>0</v>
      </c>
      <c r="AC104" s="5">
        <v>1</v>
      </c>
      <c r="AD104" s="13">
        <v>18</v>
      </c>
      <c r="AE104" s="13">
        <v>0</v>
      </c>
      <c r="AF104" s="13">
        <v>0</v>
      </c>
      <c r="AG104" s="13">
        <v>0</v>
      </c>
      <c r="AH104" s="13">
        <v>18</v>
      </c>
    </row>
    <row r="105" spans="1:34" x14ac:dyDescent="0.35">
      <c r="A105" t="s">
        <v>442</v>
      </c>
      <c r="B105">
        <v>70</v>
      </c>
      <c r="C105">
        <v>40</v>
      </c>
      <c r="D105">
        <v>424</v>
      </c>
      <c r="E105">
        <v>3</v>
      </c>
      <c r="F105">
        <v>3</v>
      </c>
      <c r="G105" s="5">
        <v>0.5714285714285714</v>
      </c>
      <c r="H105" s="13">
        <v>10.6</v>
      </c>
      <c r="I105" s="13">
        <v>7.4999999999999997E-2</v>
      </c>
      <c r="J105" s="13">
        <v>4.2857142857142858E-2</v>
      </c>
      <c r="K105" s="13">
        <v>6.0571428571428569</v>
      </c>
      <c r="M105" t="s">
        <v>448</v>
      </c>
      <c r="N105">
        <v>117</v>
      </c>
      <c r="O105">
        <v>13</v>
      </c>
      <c r="P105">
        <v>2</v>
      </c>
      <c r="Q105">
        <v>0</v>
      </c>
      <c r="R105">
        <v>9</v>
      </c>
      <c r="S105">
        <v>0.15384615384615385</v>
      </c>
      <c r="T105">
        <v>0</v>
      </c>
      <c r="U105">
        <v>1.7094017094017096E-2</v>
      </c>
      <c r="W105" t="s">
        <v>448</v>
      </c>
      <c r="X105">
        <v>491</v>
      </c>
      <c r="Y105">
        <v>318</v>
      </c>
      <c r="Z105">
        <v>4698</v>
      </c>
      <c r="AA105">
        <v>26</v>
      </c>
      <c r="AB105">
        <v>3</v>
      </c>
      <c r="AC105" s="5">
        <v>0.64765784114052949</v>
      </c>
      <c r="AD105" s="13">
        <v>14.773584905660377</v>
      </c>
      <c r="AE105" s="13">
        <v>5.2953156822810592E-2</v>
      </c>
      <c r="AF105" s="13">
        <v>9.433962264150943E-3</v>
      </c>
      <c r="AG105" s="13">
        <v>5.5342699020859941E-3</v>
      </c>
      <c r="AH105" s="13">
        <v>9.5682281059063143</v>
      </c>
    </row>
    <row r="106" spans="1:34" x14ac:dyDescent="0.35">
      <c r="A106" t="s">
        <v>651</v>
      </c>
      <c r="B106">
        <v>69</v>
      </c>
      <c r="C106">
        <v>41</v>
      </c>
      <c r="D106">
        <v>437</v>
      </c>
      <c r="E106">
        <v>1</v>
      </c>
      <c r="F106">
        <v>1</v>
      </c>
      <c r="G106" s="5">
        <v>0.59420289855072461</v>
      </c>
      <c r="H106" s="13">
        <v>10.658536585365853</v>
      </c>
      <c r="I106" s="13">
        <v>2.4390243902439025E-2</v>
      </c>
      <c r="J106" s="13">
        <v>1.4492753623188406E-2</v>
      </c>
      <c r="K106" s="13">
        <v>6.333333333333333</v>
      </c>
      <c r="M106" t="s">
        <v>449</v>
      </c>
      <c r="N106">
        <v>29</v>
      </c>
      <c r="O106">
        <v>26</v>
      </c>
      <c r="P106">
        <v>0</v>
      </c>
      <c r="Q106">
        <v>0</v>
      </c>
      <c r="R106">
        <v>1.1153846153846154</v>
      </c>
      <c r="S106">
        <v>0</v>
      </c>
      <c r="T106">
        <v>0</v>
      </c>
      <c r="U106">
        <v>0</v>
      </c>
      <c r="W106" t="s">
        <v>449</v>
      </c>
      <c r="X106">
        <v>1</v>
      </c>
      <c r="Y106">
        <v>0</v>
      </c>
      <c r="Z106">
        <v>0</v>
      </c>
      <c r="AA106">
        <v>0</v>
      </c>
      <c r="AB106">
        <v>0</v>
      </c>
      <c r="AC106" s="5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</row>
    <row r="107" spans="1:34" x14ac:dyDescent="0.35">
      <c r="A107" t="s">
        <v>566</v>
      </c>
      <c r="B107">
        <v>68</v>
      </c>
      <c r="C107">
        <v>44</v>
      </c>
      <c r="D107">
        <v>451</v>
      </c>
      <c r="E107">
        <v>2</v>
      </c>
      <c r="F107">
        <v>3</v>
      </c>
      <c r="G107" s="5">
        <v>0.6470588235294118</v>
      </c>
      <c r="H107" s="13">
        <v>10.25</v>
      </c>
      <c r="I107" s="13">
        <v>4.5454545454545456E-2</v>
      </c>
      <c r="J107" s="13">
        <v>4.4117647058823532E-2</v>
      </c>
      <c r="K107" s="13">
        <v>6.632352941176471</v>
      </c>
      <c r="M107" t="s">
        <v>450</v>
      </c>
      <c r="N107">
        <v>323</v>
      </c>
      <c r="O107">
        <v>65</v>
      </c>
      <c r="P107">
        <v>2</v>
      </c>
      <c r="Q107">
        <v>0</v>
      </c>
      <c r="R107">
        <v>4.9692307692307693</v>
      </c>
      <c r="S107">
        <v>3.0769230769230771E-2</v>
      </c>
      <c r="T107">
        <v>0</v>
      </c>
      <c r="U107">
        <v>6.1919504643962852E-3</v>
      </c>
      <c r="W107" t="s">
        <v>450</v>
      </c>
      <c r="X107">
        <v>64</v>
      </c>
      <c r="Y107">
        <v>54</v>
      </c>
      <c r="Z107">
        <v>489</v>
      </c>
      <c r="AA107">
        <v>3</v>
      </c>
      <c r="AB107">
        <v>0</v>
      </c>
      <c r="AC107" s="5">
        <v>0.84375</v>
      </c>
      <c r="AD107" s="13">
        <v>9.0555555555555554</v>
      </c>
      <c r="AE107" s="13">
        <v>4.6875E-2</v>
      </c>
      <c r="AF107" s="13">
        <v>0</v>
      </c>
      <c r="AG107" s="13">
        <v>6.1349693251533744E-3</v>
      </c>
      <c r="AH107" s="13">
        <v>7.640625</v>
      </c>
    </row>
    <row r="108" spans="1:34" x14ac:dyDescent="0.35">
      <c r="A108" t="s">
        <v>698</v>
      </c>
      <c r="B108">
        <v>60</v>
      </c>
      <c r="C108">
        <v>27</v>
      </c>
      <c r="D108">
        <v>210</v>
      </c>
      <c r="E108">
        <v>1</v>
      </c>
      <c r="F108">
        <v>3</v>
      </c>
      <c r="G108" s="5">
        <v>0.45</v>
      </c>
      <c r="H108" s="13">
        <v>7.7777777777777777</v>
      </c>
      <c r="I108" s="13">
        <v>3.7037037037037035E-2</v>
      </c>
      <c r="J108" s="13">
        <v>0.05</v>
      </c>
      <c r="K108" s="13">
        <v>3.5</v>
      </c>
      <c r="M108" t="s">
        <v>1435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 t="s">
        <v>1435</v>
      </c>
      <c r="X108">
        <v>1</v>
      </c>
      <c r="Y108">
        <v>1</v>
      </c>
      <c r="Z108">
        <v>6</v>
      </c>
      <c r="AA108">
        <v>0</v>
      </c>
      <c r="AB108">
        <v>0</v>
      </c>
      <c r="AC108" s="5">
        <v>1</v>
      </c>
      <c r="AD108" s="13">
        <v>6</v>
      </c>
      <c r="AE108" s="13">
        <v>0</v>
      </c>
      <c r="AF108" s="13">
        <v>0</v>
      </c>
      <c r="AG108" s="13">
        <v>0</v>
      </c>
      <c r="AH108" s="13">
        <v>6</v>
      </c>
    </row>
    <row r="109" spans="1:34" x14ac:dyDescent="0.35">
      <c r="A109" t="s">
        <v>495</v>
      </c>
      <c r="B109">
        <v>55</v>
      </c>
      <c r="C109">
        <v>37</v>
      </c>
      <c r="D109">
        <v>316</v>
      </c>
      <c r="E109">
        <v>2</v>
      </c>
      <c r="F109">
        <v>2</v>
      </c>
      <c r="G109" s="5">
        <v>0.67272727272727273</v>
      </c>
      <c r="H109" s="13">
        <v>8.5405405405405403</v>
      </c>
      <c r="I109" s="13">
        <v>5.4054054054054057E-2</v>
      </c>
      <c r="J109" s="13">
        <v>3.6363636363636362E-2</v>
      </c>
      <c r="K109" s="13">
        <v>5.7454545454545451</v>
      </c>
      <c r="M109" t="s">
        <v>451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W109" t="s">
        <v>451</v>
      </c>
      <c r="X109">
        <v>45</v>
      </c>
      <c r="Y109">
        <v>26</v>
      </c>
      <c r="Z109">
        <v>335</v>
      </c>
      <c r="AA109">
        <v>5</v>
      </c>
      <c r="AB109">
        <v>0</v>
      </c>
      <c r="AC109" s="5">
        <v>0.57777777777777772</v>
      </c>
      <c r="AD109" s="13">
        <v>12.884615384615385</v>
      </c>
      <c r="AE109" s="13">
        <v>0.1111111111111111</v>
      </c>
      <c r="AF109" s="13">
        <v>0</v>
      </c>
      <c r="AG109" s="13">
        <v>1.4925373134328358E-2</v>
      </c>
      <c r="AH109" s="13">
        <v>7.4444444444444446</v>
      </c>
    </row>
    <row r="110" spans="1:34" x14ac:dyDescent="0.35">
      <c r="A110" t="s">
        <v>417</v>
      </c>
      <c r="B110">
        <v>49</v>
      </c>
      <c r="C110">
        <v>22</v>
      </c>
      <c r="D110">
        <v>302</v>
      </c>
      <c r="E110">
        <v>0</v>
      </c>
      <c r="F110">
        <v>2</v>
      </c>
      <c r="G110" s="5">
        <v>0.44897959183673469</v>
      </c>
      <c r="H110" s="13">
        <v>13.727272727272727</v>
      </c>
      <c r="I110" s="13">
        <v>0</v>
      </c>
      <c r="J110" s="13">
        <v>4.0816326530612242E-2</v>
      </c>
      <c r="K110" s="13">
        <v>6.1632653061224492</v>
      </c>
      <c r="M110" t="s">
        <v>452</v>
      </c>
      <c r="N110">
        <v>104</v>
      </c>
      <c r="O110">
        <v>24</v>
      </c>
      <c r="P110">
        <v>0</v>
      </c>
      <c r="Q110">
        <v>0</v>
      </c>
      <c r="R110">
        <v>4.333333333333333</v>
      </c>
      <c r="S110">
        <v>0</v>
      </c>
      <c r="T110">
        <v>0</v>
      </c>
      <c r="U110">
        <v>0</v>
      </c>
      <c r="W110" t="s">
        <v>452</v>
      </c>
      <c r="X110">
        <v>104</v>
      </c>
      <c r="Y110">
        <v>72</v>
      </c>
      <c r="Z110">
        <v>620</v>
      </c>
      <c r="AA110">
        <v>3</v>
      </c>
      <c r="AB110">
        <v>1</v>
      </c>
      <c r="AC110" s="5">
        <v>0.69230769230769229</v>
      </c>
      <c r="AD110" s="13">
        <v>8.6111111111111107</v>
      </c>
      <c r="AE110" s="13">
        <v>2.8846153846153848E-2</v>
      </c>
      <c r="AF110" s="13">
        <v>1.3888888888888888E-2</v>
      </c>
      <c r="AG110" s="13">
        <v>4.8387096774193551E-3</v>
      </c>
      <c r="AH110" s="13">
        <v>5.9615384615384617</v>
      </c>
    </row>
    <row r="111" spans="1:34" x14ac:dyDescent="0.35">
      <c r="A111" t="s">
        <v>1844</v>
      </c>
      <c r="B111">
        <v>45</v>
      </c>
      <c r="C111">
        <v>30</v>
      </c>
      <c r="D111">
        <v>323</v>
      </c>
      <c r="E111">
        <v>4</v>
      </c>
      <c r="F111">
        <v>0</v>
      </c>
      <c r="G111" s="5">
        <v>0.66666666666666663</v>
      </c>
      <c r="H111" s="13">
        <v>10.766666666666667</v>
      </c>
      <c r="I111" s="13">
        <v>0.13333333333333333</v>
      </c>
      <c r="J111" s="13">
        <v>0</v>
      </c>
      <c r="K111" s="13">
        <v>7.177777777777778</v>
      </c>
      <c r="M111" t="s">
        <v>1439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 t="s">
        <v>1439</v>
      </c>
      <c r="X111">
        <v>0</v>
      </c>
      <c r="Y111">
        <v>0</v>
      </c>
      <c r="Z111">
        <v>0</v>
      </c>
      <c r="AA111">
        <v>0</v>
      </c>
      <c r="AB111">
        <v>0</v>
      </c>
      <c r="AC111" s="5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</row>
    <row r="112" spans="1:34" x14ac:dyDescent="0.35">
      <c r="A112" t="s">
        <v>436</v>
      </c>
      <c r="B112">
        <v>43</v>
      </c>
      <c r="C112">
        <v>23</v>
      </c>
      <c r="D112">
        <v>219</v>
      </c>
      <c r="E112">
        <v>0</v>
      </c>
      <c r="F112">
        <v>0</v>
      </c>
      <c r="G112" s="5">
        <v>0.53488372093023251</v>
      </c>
      <c r="H112" s="13">
        <v>9.5217391304347831</v>
      </c>
      <c r="I112" s="13">
        <v>0</v>
      </c>
      <c r="J112" s="13">
        <v>0</v>
      </c>
      <c r="K112" s="13">
        <v>5.0930232558139537</v>
      </c>
      <c r="M112" t="s">
        <v>453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W112" t="s">
        <v>453</v>
      </c>
      <c r="X112">
        <v>29</v>
      </c>
      <c r="Y112">
        <v>21</v>
      </c>
      <c r="Z112">
        <v>285</v>
      </c>
      <c r="AA112">
        <v>1</v>
      </c>
      <c r="AB112">
        <v>0</v>
      </c>
      <c r="AC112" s="5">
        <v>0.72413793103448276</v>
      </c>
      <c r="AD112" s="13">
        <v>13.571428571428571</v>
      </c>
      <c r="AE112" s="13">
        <v>3.4482758620689655E-2</v>
      </c>
      <c r="AF112" s="13">
        <v>0</v>
      </c>
      <c r="AG112" s="13">
        <v>3.5087719298245615E-3</v>
      </c>
      <c r="AH112" s="13">
        <v>9.8275862068965516</v>
      </c>
    </row>
    <row r="113" spans="1:34" x14ac:dyDescent="0.35">
      <c r="A113" t="s">
        <v>574</v>
      </c>
      <c r="B113">
        <v>40</v>
      </c>
      <c r="C113">
        <v>23</v>
      </c>
      <c r="D113">
        <v>168</v>
      </c>
      <c r="E113">
        <v>1</v>
      </c>
      <c r="F113">
        <v>0</v>
      </c>
      <c r="G113" s="5">
        <v>0.57499999999999996</v>
      </c>
      <c r="H113" s="13">
        <v>7.3043478260869561</v>
      </c>
      <c r="I113" s="13">
        <v>4.3478260869565216E-2</v>
      </c>
      <c r="J113" s="13">
        <v>0</v>
      </c>
      <c r="K113" s="13">
        <v>4.2</v>
      </c>
      <c r="M113" t="s">
        <v>454</v>
      </c>
      <c r="N113">
        <v>171</v>
      </c>
      <c r="O113">
        <v>20</v>
      </c>
      <c r="P113">
        <v>4</v>
      </c>
      <c r="Q113">
        <v>0</v>
      </c>
      <c r="R113">
        <v>8.5500000000000007</v>
      </c>
      <c r="S113">
        <v>0.2</v>
      </c>
      <c r="T113">
        <v>0</v>
      </c>
      <c r="U113">
        <v>2.3391812865497075E-2</v>
      </c>
      <c r="W113" t="s">
        <v>454</v>
      </c>
      <c r="X113">
        <v>190</v>
      </c>
      <c r="Y113">
        <v>128</v>
      </c>
      <c r="Z113">
        <v>1208</v>
      </c>
      <c r="AA113">
        <v>6</v>
      </c>
      <c r="AB113">
        <v>1</v>
      </c>
      <c r="AC113" s="5">
        <v>0.67368421052631577</v>
      </c>
      <c r="AD113" s="13">
        <v>9.4375</v>
      </c>
      <c r="AE113" s="13">
        <v>3.1578947368421054E-2</v>
      </c>
      <c r="AF113" s="13">
        <v>7.8125E-3</v>
      </c>
      <c r="AG113" s="13">
        <v>4.9668874172185433E-3</v>
      </c>
      <c r="AH113" s="13">
        <v>6.3578947368421055</v>
      </c>
    </row>
    <row r="114" spans="1:34" x14ac:dyDescent="0.35">
      <c r="A114" t="s">
        <v>507</v>
      </c>
      <c r="B114">
        <v>40</v>
      </c>
      <c r="C114">
        <v>27</v>
      </c>
      <c r="D114">
        <v>231</v>
      </c>
      <c r="E114">
        <v>1</v>
      </c>
      <c r="F114">
        <v>1</v>
      </c>
      <c r="G114" s="5">
        <v>0.67500000000000004</v>
      </c>
      <c r="H114" s="13">
        <v>8.5555555555555554</v>
      </c>
      <c r="I114" s="13">
        <v>3.7037037037037035E-2</v>
      </c>
      <c r="J114" s="13">
        <v>2.5000000000000001E-2</v>
      </c>
      <c r="K114" s="13">
        <v>5.7750000000000004</v>
      </c>
      <c r="M114" t="s">
        <v>1442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W114" t="s">
        <v>1442</v>
      </c>
      <c r="X114">
        <v>3</v>
      </c>
      <c r="Y114">
        <v>2</v>
      </c>
      <c r="Z114">
        <v>17</v>
      </c>
      <c r="AA114">
        <v>0</v>
      </c>
      <c r="AB114">
        <v>1</v>
      </c>
      <c r="AC114" s="5">
        <v>0.66666666666666663</v>
      </c>
      <c r="AD114" s="13">
        <v>8.5</v>
      </c>
      <c r="AE114" s="13">
        <v>0</v>
      </c>
      <c r="AF114" s="13">
        <v>0.5</v>
      </c>
      <c r="AG114" s="13">
        <v>0</v>
      </c>
      <c r="AH114" s="13">
        <v>5.666666666666667</v>
      </c>
    </row>
    <row r="115" spans="1:34" x14ac:dyDescent="0.35">
      <c r="A115" t="s">
        <v>1859</v>
      </c>
      <c r="B115">
        <v>39</v>
      </c>
      <c r="C115">
        <v>18</v>
      </c>
      <c r="D115">
        <v>226</v>
      </c>
      <c r="E115">
        <v>1</v>
      </c>
      <c r="F115">
        <v>1</v>
      </c>
      <c r="G115" s="5">
        <v>0.46153846153846156</v>
      </c>
      <c r="H115" s="13">
        <v>12.555555555555555</v>
      </c>
      <c r="I115" s="13">
        <v>5.5555555555555552E-2</v>
      </c>
      <c r="J115" s="13">
        <v>2.564102564102564E-2</v>
      </c>
      <c r="K115" s="13">
        <v>5.7948717948717947</v>
      </c>
      <c r="M115" t="s">
        <v>455</v>
      </c>
      <c r="N115">
        <v>2333</v>
      </c>
      <c r="O115">
        <v>512</v>
      </c>
      <c r="P115">
        <v>14</v>
      </c>
      <c r="Q115">
        <v>1</v>
      </c>
      <c r="R115">
        <v>4.556640625</v>
      </c>
      <c r="S115">
        <v>2.734375E-2</v>
      </c>
      <c r="T115">
        <v>1.953125E-3</v>
      </c>
      <c r="U115">
        <v>6.0008572653236173E-3</v>
      </c>
      <c r="W115" t="s">
        <v>455</v>
      </c>
      <c r="X115">
        <v>202</v>
      </c>
      <c r="Y115">
        <v>152</v>
      </c>
      <c r="Z115">
        <v>1292</v>
      </c>
      <c r="AA115">
        <v>8</v>
      </c>
      <c r="AB115">
        <v>2</v>
      </c>
      <c r="AC115" s="5">
        <v>0.75247524752475248</v>
      </c>
      <c r="AD115" s="13">
        <v>8.5</v>
      </c>
      <c r="AE115" s="13">
        <v>3.9603960396039604E-2</v>
      </c>
      <c r="AF115" s="13">
        <v>1.3157894736842105E-2</v>
      </c>
      <c r="AG115" s="13">
        <v>6.1919504643962852E-3</v>
      </c>
      <c r="AH115" s="13">
        <v>6.3960396039603964</v>
      </c>
    </row>
    <row r="116" spans="1:34" x14ac:dyDescent="0.35">
      <c r="A116" t="s">
        <v>1003</v>
      </c>
      <c r="B116">
        <v>36</v>
      </c>
      <c r="C116">
        <v>22</v>
      </c>
      <c r="D116">
        <v>189</v>
      </c>
      <c r="E116">
        <v>1</v>
      </c>
      <c r="F116">
        <v>0</v>
      </c>
      <c r="G116" s="5">
        <v>0.61111111111111116</v>
      </c>
      <c r="H116" s="13">
        <v>8.5909090909090917</v>
      </c>
      <c r="I116" s="13">
        <v>4.5454545454545456E-2</v>
      </c>
      <c r="J116" s="13">
        <v>0</v>
      </c>
      <c r="K116" s="13">
        <v>5.25</v>
      </c>
      <c r="M116" t="s">
        <v>1444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W116" t="s">
        <v>1444</v>
      </c>
      <c r="X116">
        <v>62</v>
      </c>
      <c r="Y116">
        <v>45</v>
      </c>
      <c r="Z116">
        <v>446</v>
      </c>
      <c r="AA116">
        <v>3</v>
      </c>
      <c r="AB116">
        <v>1</v>
      </c>
      <c r="AC116" s="5">
        <v>0.72580645161290325</v>
      </c>
      <c r="AD116" s="13">
        <v>9.9111111111111114</v>
      </c>
      <c r="AE116" s="13">
        <v>4.8387096774193547E-2</v>
      </c>
      <c r="AF116" s="13">
        <v>2.2222222222222223E-2</v>
      </c>
      <c r="AG116" s="13">
        <v>6.7264573991031393E-3</v>
      </c>
      <c r="AH116" s="13">
        <v>7.193548387096774</v>
      </c>
    </row>
    <row r="117" spans="1:34" x14ac:dyDescent="0.35">
      <c r="A117" t="s">
        <v>466</v>
      </c>
      <c r="B117">
        <v>34</v>
      </c>
      <c r="C117">
        <v>19</v>
      </c>
      <c r="D117">
        <v>161</v>
      </c>
      <c r="E117">
        <v>1</v>
      </c>
      <c r="F117">
        <v>2</v>
      </c>
      <c r="G117" s="5">
        <v>0.55882352941176472</v>
      </c>
      <c r="H117" s="13">
        <v>8.473684210526315</v>
      </c>
      <c r="I117" s="13">
        <v>5.2631578947368418E-2</v>
      </c>
      <c r="J117" s="13">
        <v>5.8823529411764705E-2</v>
      </c>
      <c r="K117" s="13">
        <v>4.7352941176470589</v>
      </c>
      <c r="M117" t="s">
        <v>456</v>
      </c>
      <c r="N117">
        <v>-4</v>
      </c>
      <c r="O117">
        <v>4</v>
      </c>
      <c r="P117">
        <v>0</v>
      </c>
      <c r="Q117">
        <v>0</v>
      </c>
      <c r="R117">
        <v>-1</v>
      </c>
      <c r="S117">
        <v>0</v>
      </c>
      <c r="T117">
        <v>0</v>
      </c>
      <c r="U117">
        <v>0</v>
      </c>
      <c r="W117" t="s">
        <v>456</v>
      </c>
      <c r="X117">
        <v>100</v>
      </c>
      <c r="Y117">
        <v>51</v>
      </c>
      <c r="Z117">
        <v>787</v>
      </c>
      <c r="AA117">
        <v>5</v>
      </c>
      <c r="AB117">
        <v>1</v>
      </c>
      <c r="AC117" s="5">
        <v>0.51</v>
      </c>
      <c r="AD117" s="13">
        <v>15.431372549019608</v>
      </c>
      <c r="AE117" s="13">
        <v>0.05</v>
      </c>
      <c r="AF117" s="13">
        <v>1.9607843137254902E-2</v>
      </c>
      <c r="AG117" s="13">
        <v>6.3532401524777635E-3</v>
      </c>
      <c r="AH117" s="13">
        <v>7.87</v>
      </c>
    </row>
    <row r="118" spans="1:34" x14ac:dyDescent="0.35">
      <c r="A118" t="s">
        <v>988</v>
      </c>
      <c r="B118">
        <v>32</v>
      </c>
      <c r="C118">
        <v>17</v>
      </c>
      <c r="D118">
        <v>164</v>
      </c>
      <c r="E118">
        <v>1</v>
      </c>
      <c r="F118">
        <v>2</v>
      </c>
      <c r="G118" s="5">
        <v>0.53125</v>
      </c>
      <c r="H118" s="13">
        <v>9.6470588235294112</v>
      </c>
      <c r="I118" s="13">
        <v>5.8823529411764705E-2</v>
      </c>
      <c r="J118" s="13">
        <v>6.25E-2</v>
      </c>
      <c r="K118" s="13">
        <v>5.125</v>
      </c>
      <c r="M118" t="s">
        <v>1157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W118" t="s">
        <v>1157</v>
      </c>
      <c r="X118">
        <v>0</v>
      </c>
      <c r="Y118">
        <v>0</v>
      </c>
      <c r="Z118">
        <v>0</v>
      </c>
      <c r="AA118">
        <v>0</v>
      </c>
      <c r="AB118">
        <v>0</v>
      </c>
      <c r="AC118" s="5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</row>
    <row r="119" spans="1:34" x14ac:dyDescent="0.35">
      <c r="A119" t="s">
        <v>914</v>
      </c>
      <c r="B119">
        <v>30</v>
      </c>
      <c r="C119">
        <v>17</v>
      </c>
      <c r="D119">
        <v>164</v>
      </c>
      <c r="E119">
        <v>1</v>
      </c>
      <c r="F119">
        <v>1</v>
      </c>
      <c r="G119" s="5">
        <v>0.56666666666666665</v>
      </c>
      <c r="H119" s="13">
        <v>9.6470588235294112</v>
      </c>
      <c r="I119" s="13">
        <v>5.8823529411764705E-2</v>
      </c>
      <c r="J119" s="13">
        <v>3.3333333333333333E-2</v>
      </c>
      <c r="K119" s="13">
        <v>5.4666666666666668</v>
      </c>
      <c r="M119" t="s">
        <v>457</v>
      </c>
      <c r="N119">
        <v>21</v>
      </c>
      <c r="O119">
        <v>14</v>
      </c>
      <c r="P119">
        <v>0</v>
      </c>
      <c r="Q119">
        <v>0</v>
      </c>
      <c r="R119">
        <v>1.5</v>
      </c>
      <c r="S119">
        <v>0</v>
      </c>
      <c r="T119">
        <v>0</v>
      </c>
      <c r="U119">
        <v>0</v>
      </c>
      <c r="W119" t="s">
        <v>457</v>
      </c>
      <c r="X119">
        <v>0</v>
      </c>
      <c r="Y119">
        <v>0</v>
      </c>
      <c r="Z119">
        <v>0</v>
      </c>
      <c r="AA119">
        <v>0</v>
      </c>
      <c r="AB119">
        <v>0</v>
      </c>
      <c r="AC119" s="5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</row>
    <row r="120" spans="1:34" x14ac:dyDescent="0.35">
      <c r="A120" t="s">
        <v>1787</v>
      </c>
      <c r="B120">
        <v>29</v>
      </c>
      <c r="C120">
        <v>22</v>
      </c>
      <c r="D120">
        <v>241</v>
      </c>
      <c r="E120">
        <v>1</v>
      </c>
      <c r="F120">
        <v>0</v>
      </c>
      <c r="G120" s="5">
        <v>0.75862068965517238</v>
      </c>
      <c r="H120" s="13">
        <v>10.954545454545455</v>
      </c>
      <c r="I120" s="13">
        <v>4.5454545454545456E-2</v>
      </c>
      <c r="J120" s="13">
        <v>0</v>
      </c>
      <c r="K120" s="13">
        <v>8.3103448275862064</v>
      </c>
      <c r="M120" t="s">
        <v>458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W120" t="s">
        <v>458</v>
      </c>
      <c r="X120">
        <v>82</v>
      </c>
      <c r="Y120">
        <v>54</v>
      </c>
      <c r="Z120">
        <v>608</v>
      </c>
      <c r="AA120">
        <v>6</v>
      </c>
      <c r="AB120">
        <v>0</v>
      </c>
      <c r="AC120" s="5">
        <v>0.65853658536585369</v>
      </c>
      <c r="AD120" s="13">
        <v>11.25925925925926</v>
      </c>
      <c r="AE120" s="13">
        <v>7.3170731707317069E-2</v>
      </c>
      <c r="AF120" s="13">
        <v>0</v>
      </c>
      <c r="AG120" s="13">
        <v>9.8684210526315784E-3</v>
      </c>
      <c r="AH120" s="13">
        <v>7.4146341463414638</v>
      </c>
    </row>
    <row r="121" spans="1:34" x14ac:dyDescent="0.35">
      <c r="A121" t="s">
        <v>516</v>
      </c>
      <c r="B121">
        <v>23</v>
      </c>
      <c r="C121">
        <v>14</v>
      </c>
      <c r="D121">
        <v>70</v>
      </c>
      <c r="E121">
        <v>0</v>
      </c>
      <c r="F121">
        <v>2</v>
      </c>
      <c r="G121" s="5">
        <v>0.60869565217391308</v>
      </c>
      <c r="H121" s="13">
        <v>5</v>
      </c>
      <c r="I121" s="13">
        <v>0</v>
      </c>
      <c r="J121" s="13">
        <v>8.6956521739130432E-2</v>
      </c>
      <c r="K121" s="13">
        <v>3.0434782608695654</v>
      </c>
      <c r="M121" t="s">
        <v>459</v>
      </c>
      <c r="N121">
        <v>465</v>
      </c>
      <c r="O121">
        <v>100</v>
      </c>
      <c r="P121">
        <v>1</v>
      </c>
      <c r="Q121">
        <v>1</v>
      </c>
      <c r="R121">
        <v>4.6500000000000004</v>
      </c>
      <c r="S121">
        <v>0.01</v>
      </c>
      <c r="T121">
        <v>0.01</v>
      </c>
      <c r="U121">
        <v>2.1505376344086021E-3</v>
      </c>
      <c r="W121" t="s">
        <v>459</v>
      </c>
      <c r="X121">
        <v>30</v>
      </c>
      <c r="Y121">
        <v>25</v>
      </c>
      <c r="Z121">
        <v>199</v>
      </c>
      <c r="AA121">
        <v>0</v>
      </c>
      <c r="AB121">
        <v>0</v>
      </c>
      <c r="AC121" s="5">
        <v>0.83333333333333337</v>
      </c>
      <c r="AD121" s="13">
        <v>7.96</v>
      </c>
      <c r="AE121" s="13">
        <v>0</v>
      </c>
      <c r="AF121" s="13">
        <v>0</v>
      </c>
      <c r="AG121" s="13">
        <v>0</v>
      </c>
      <c r="AH121" s="13">
        <v>6.6333333333333337</v>
      </c>
    </row>
    <row r="122" spans="1:34" x14ac:dyDescent="0.35">
      <c r="A122" t="s">
        <v>882</v>
      </c>
      <c r="B122">
        <v>21</v>
      </c>
      <c r="C122">
        <v>11</v>
      </c>
      <c r="D122">
        <v>197</v>
      </c>
      <c r="E122">
        <v>1</v>
      </c>
      <c r="F122">
        <v>1</v>
      </c>
      <c r="G122" s="5">
        <v>0.52380952380952384</v>
      </c>
      <c r="H122" s="13">
        <v>17.90909090909091</v>
      </c>
      <c r="I122" s="13">
        <v>9.0909090909090912E-2</v>
      </c>
      <c r="J122" s="13">
        <v>4.7619047619047616E-2</v>
      </c>
      <c r="K122" s="13">
        <v>9.3809523809523814</v>
      </c>
      <c r="M122" t="s">
        <v>460</v>
      </c>
      <c r="N122">
        <v>-3</v>
      </c>
      <c r="O122">
        <v>15</v>
      </c>
      <c r="P122">
        <v>0</v>
      </c>
      <c r="Q122">
        <v>0</v>
      </c>
      <c r="R122">
        <v>-0.2</v>
      </c>
      <c r="S122">
        <v>0</v>
      </c>
      <c r="T122">
        <v>0</v>
      </c>
      <c r="U122">
        <v>0</v>
      </c>
      <c r="W122" t="s">
        <v>460</v>
      </c>
      <c r="X122">
        <v>0</v>
      </c>
      <c r="Y122">
        <v>0</v>
      </c>
      <c r="Z122">
        <v>0</v>
      </c>
      <c r="AA122">
        <v>0</v>
      </c>
      <c r="AB122">
        <v>0</v>
      </c>
      <c r="AC122" s="5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</row>
    <row r="123" spans="1:34" x14ac:dyDescent="0.35">
      <c r="A123" t="s">
        <v>1130</v>
      </c>
      <c r="B123">
        <v>20</v>
      </c>
      <c r="C123">
        <v>13</v>
      </c>
      <c r="D123">
        <v>168</v>
      </c>
      <c r="E123">
        <v>0</v>
      </c>
      <c r="F123">
        <v>1</v>
      </c>
      <c r="G123" s="5">
        <v>0.65</v>
      </c>
      <c r="H123" s="13">
        <v>12.923076923076923</v>
      </c>
      <c r="I123" s="13">
        <v>0</v>
      </c>
      <c r="J123" s="13">
        <v>0.05</v>
      </c>
      <c r="K123" s="13">
        <v>8.4</v>
      </c>
      <c r="M123" t="s">
        <v>461</v>
      </c>
      <c r="N123">
        <v>2458</v>
      </c>
      <c r="O123">
        <v>606</v>
      </c>
      <c r="P123">
        <v>17</v>
      </c>
      <c r="Q123">
        <v>4</v>
      </c>
      <c r="R123">
        <v>4.0561056105610565</v>
      </c>
      <c r="S123">
        <v>2.8052805280528052E-2</v>
      </c>
      <c r="T123">
        <v>6.6006600660066007E-3</v>
      </c>
      <c r="U123">
        <v>6.916192026037429E-3</v>
      </c>
      <c r="W123" t="s">
        <v>461</v>
      </c>
      <c r="X123">
        <v>85</v>
      </c>
      <c r="Y123">
        <v>69</v>
      </c>
      <c r="Z123">
        <v>609</v>
      </c>
      <c r="AA123">
        <v>5</v>
      </c>
      <c r="AB123">
        <v>0</v>
      </c>
      <c r="AC123" s="5">
        <v>0.81176470588235294</v>
      </c>
      <c r="AD123" s="13">
        <v>8.8260869565217384</v>
      </c>
      <c r="AE123" s="13">
        <v>5.8823529411764705E-2</v>
      </c>
      <c r="AF123" s="13">
        <v>0</v>
      </c>
      <c r="AG123" s="13">
        <v>8.2101806239737278E-3</v>
      </c>
      <c r="AH123" s="13">
        <v>7.1647058823529415</v>
      </c>
    </row>
    <row r="124" spans="1:34" x14ac:dyDescent="0.35">
      <c r="A124" t="s">
        <v>674</v>
      </c>
      <c r="B124">
        <v>20</v>
      </c>
      <c r="C124">
        <v>12</v>
      </c>
      <c r="D124">
        <v>135</v>
      </c>
      <c r="E124">
        <v>0</v>
      </c>
      <c r="F124">
        <v>2</v>
      </c>
      <c r="G124" s="5">
        <v>0.6</v>
      </c>
      <c r="H124" s="13">
        <v>11.25</v>
      </c>
      <c r="I124" s="13">
        <v>0</v>
      </c>
      <c r="J124" s="13">
        <v>0.1</v>
      </c>
      <c r="K124" s="13">
        <v>6.75</v>
      </c>
      <c r="M124" t="s">
        <v>462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W124" t="s">
        <v>462</v>
      </c>
      <c r="X124">
        <v>14</v>
      </c>
      <c r="Y124">
        <v>11</v>
      </c>
      <c r="Z124">
        <v>76</v>
      </c>
      <c r="AA124">
        <v>0</v>
      </c>
      <c r="AB124">
        <v>0</v>
      </c>
      <c r="AC124" s="5">
        <v>0.7857142857142857</v>
      </c>
      <c r="AD124" s="13">
        <v>6.9090909090909092</v>
      </c>
      <c r="AE124" s="13">
        <v>0</v>
      </c>
      <c r="AF124" s="13">
        <v>0</v>
      </c>
      <c r="AG124" s="13">
        <v>0</v>
      </c>
      <c r="AH124" s="13">
        <v>5.4285714285714288</v>
      </c>
    </row>
    <row r="125" spans="1:34" x14ac:dyDescent="0.35">
      <c r="A125" t="s">
        <v>974</v>
      </c>
      <c r="B125">
        <v>14</v>
      </c>
      <c r="C125">
        <v>8</v>
      </c>
      <c r="D125">
        <v>42</v>
      </c>
      <c r="E125">
        <v>0</v>
      </c>
      <c r="F125">
        <v>2</v>
      </c>
      <c r="G125" s="5">
        <v>0.5714285714285714</v>
      </c>
      <c r="H125" s="13">
        <v>5.25</v>
      </c>
      <c r="I125" s="13">
        <v>0</v>
      </c>
      <c r="J125" s="13">
        <v>0.14285714285714285</v>
      </c>
      <c r="K125" s="13">
        <v>3</v>
      </c>
      <c r="M125" t="s">
        <v>463</v>
      </c>
      <c r="N125">
        <v>578</v>
      </c>
      <c r="O125">
        <v>148</v>
      </c>
      <c r="P125">
        <v>9</v>
      </c>
      <c r="Q125">
        <v>0</v>
      </c>
      <c r="R125">
        <v>3.9054054054054053</v>
      </c>
      <c r="S125">
        <v>6.0810810810810814E-2</v>
      </c>
      <c r="T125">
        <v>0</v>
      </c>
      <c r="U125">
        <v>1.5570934256055362E-2</v>
      </c>
      <c r="W125" t="s">
        <v>463</v>
      </c>
      <c r="X125">
        <v>0</v>
      </c>
      <c r="Y125">
        <v>0</v>
      </c>
      <c r="Z125">
        <v>0</v>
      </c>
      <c r="AA125">
        <v>0</v>
      </c>
      <c r="AB125">
        <v>0</v>
      </c>
      <c r="AC125" s="5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</row>
    <row r="126" spans="1:34" x14ac:dyDescent="0.35">
      <c r="A126" t="s">
        <v>913</v>
      </c>
      <c r="B126">
        <v>12</v>
      </c>
      <c r="C126">
        <v>5</v>
      </c>
      <c r="D126">
        <v>32</v>
      </c>
      <c r="E126">
        <v>0</v>
      </c>
      <c r="F126">
        <v>1</v>
      </c>
      <c r="G126" s="5">
        <v>0.41666666666666669</v>
      </c>
      <c r="H126" s="13">
        <v>6.4</v>
      </c>
      <c r="I126" s="13">
        <v>0</v>
      </c>
      <c r="J126" s="13">
        <v>8.3333333333333329E-2</v>
      </c>
      <c r="K126" s="13">
        <v>2.6666666666666665</v>
      </c>
      <c r="M126" t="s">
        <v>464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W126" t="s">
        <v>464</v>
      </c>
      <c r="X126">
        <v>72</v>
      </c>
      <c r="Y126">
        <v>57</v>
      </c>
      <c r="Z126">
        <v>553</v>
      </c>
      <c r="AA126">
        <v>9</v>
      </c>
      <c r="AB126">
        <v>0</v>
      </c>
      <c r="AC126" s="5">
        <v>0.79166666666666663</v>
      </c>
      <c r="AD126" s="13">
        <v>9.7017543859649127</v>
      </c>
      <c r="AE126" s="13">
        <v>0.125</v>
      </c>
      <c r="AF126" s="13">
        <v>0</v>
      </c>
      <c r="AG126" s="13">
        <v>1.62748643761302E-2</v>
      </c>
      <c r="AH126" s="13">
        <v>7.6805555555555554</v>
      </c>
    </row>
    <row r="127" spans="1:34" x14ac:dyDescent="0.35">
      <c r="A127" t="s">
        <v>1132</v>
      </c>
      <c r="B127">
        <v>11</v>
      </c>
      <c r="C127">
        <v>4</v>
      </c>
      <c r="D127">
        <v>28</v>
      </c>
      <c r="E127">
        <v>0</v>
      </c>
      <c r="F127">
        <v>0</v>
      </c>
      <c r="G127" s="5">
        <v>0.36363636363636365</v>
      </c>
      <c r="H127" s="13">
        <v>7</v>
      </c>
      <c r="I127" s="13">
        <v>0</v>
      </c>
      <c r="J127" s="13">
        <v>0</v>
      </c>
      <c r="K127" s="13">
        <v>2.5454545454545454</v>
      </c>
      <c r="M127" t="s">
        <v>1450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W127" t="s">
        <v>1450</v>
      </c>
      <c r="X127">
        <v>2</v>
      </c>
      <c r="Y127">
        <v>1</v>
      </c>
      <c r="Z127">
        <v>2</v>
      </c>
      <c r="AA127">
        <v>0</v>
      </c>
      <c r="AB127">
        <v>0</v>
      </c>
      <c r="AC127" s="5">
        <v>0.5</v>
      </c>
      <c r="AD127" s="13">
        <v>2</v>
      </c>
      <c r="AE127" s="13">
        <v>0</v>
      </c>
      <c r="AF127" s="13">
        <v>0</v>
      </c>
      <c r="AG127" s="13">
        <v>0</v>
      </c>
      <c r="AH127" s="13">
        <v>1</v>
      </c>
    </row>
    <row r="128" spans="1:34" x14ac:dyDescent="0.35">
      <c r="A128" t="s">
        <v>1131</v>
      </c>
      <c r="B128">
        <v>11</v>
      </c>
      <c r="C128">
        <v>2</v>
      </c>
      <c r="D128">
        <v>19</v>
      </c>
      <c r="E128">
        <v>0</v>
      </c>
      <c r="F128">
        <v>2</v>
      </c>
      <c r="G128" s="5">
        <v>0.18181818181818182</v>
      </c>
      <c r="H128" s="13">
        <v>9.5</v>
      </c>
      <c r="I128" s="13">
        <v>0</v>
      </c>
      <c r="J128" s="13">
        <v>0.18181818181818182</v>
      </c>
      <c r="K128" s="13">
        <v>1.7272727272727273</v>
      </c>
      <c r="M128" t="s">
        <v>1158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W128" t="s">
        <v>1158</v>
      </c>
      <c r="X128">
        <v>0</v>
      </c>
      <c r="Y128">
        <v>0</v>
      </c>
      <c r="Z128">
        <v>0</v>
      </c>
      <c r="AA128">
        <v>0</v>
      </c>
      <c r="AB128">
        <v>0</v>
      </c>
      <c r="AC128" s="5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</row>
    <row r="129" spans="1:34" x14ac:dyDescent="0.35">
      <c r="A129" t="s">
        <v>816</v>
      </c>
      <c r="B129">
        <v>10</v>
      </c>
      <c r="C129">
        <v>2</v>
      </c>
      <c r="D129">
        <v>14</v>
      </c>
      <c r="E129">
        <v>0</v>
      </c>
      <c r="F129">
        <v>2</v>
      </c>
      <c r="G129" s="5">
        <v>0.2</v>
      </c>
      <c r="H129" s="13">
        <v>7</v>
      </c>
      <c r="I129" s="13">
        <v>0</v>
      </c>
      <c r="J129" s="13">
        <v>0.2</v>
      </c>
      <c r="K129" s="13">
        <v>1.4</v>
      </c>
      <c r="M129" t="s">
        <v>465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W129" t="s">
        <v>465</v>
      </c>
      <c r="X129">
        <v>85</v>
      </c>
      <c r="Y129">
        <v>51</v>
      </c>
      <c r="Z129">
        <v>820</v>
      </c>
      <c r="AA129">
        <v>4</v>
      </c>
      <c r="AB129">
        <v>0</v>
      </c>
      <c r="AC129" s="5">
        <v>0.6</v>
      </c>
      <c r="AD129" s="13">
        <v>16.078431372549019</v>
      </c>
      <c r="AE129" s="13">
        <v>4.7058823529411764E-2</v>
      </c>
      <c r="AF129" s="13">
        <v>0</v>
      </c>
      <c r="AG129" s="13">
        <v>4.8780487804878049E-3</v>
      </c>
      <c r="AH129" s="13">
        <v>9.6470588235294112</v>
      </c>
    </row>
    <row r="130" spans="1:34" x14ac:dyDescent="0.35">
      <c r="A130" t="s">
        <v>1133</v>
      </c>
      <c r="B130">
        <v>10</v>
      </c>
      <c r="C130">
        <v>5</v>
      </c>
      <c r="D130">
        <v>84</v>
      </c>
      <c r="E130">
        <v>0</v>
      </c>
      <c r="F130">
        <v>2</v>
      </c>
      <c r="G130" s="5">
        <v>0.5</v>
      </c>
      <c r="H130" s="13">
        <v>16.8</v>
      </c>
      <c r="I130" s="13">
        <v>0</v>
      </c>
      <c r="J130" s="13">
        <v>0.2</v>
      </c>
      <c r="K130" s="13">
        <v>8.4</v>
      </c>
      <c r="M130" t="s">
        <v>466</v>
      </c>
      <c r="N130">
        <v>90</v>
      </c>
      <c r="O130">
        <v>19</v>
      </c>
      <c r="P130">
        <v>0</v>
      </c>
      <c r="Q130">
        <v>0</v>
      </c>
      <c r="R130">
        <v>4.7368421052631575</v>
      </c>
      <c r="S130">
        <v>0</v>
      </c>
      <c r="T130">
        <v>0</v>
      </c>
      <c r="U130">
        <v>0</v>
      </c>
      <c r="W130" t="s">
        <v>466</v>
      </c>
      <c r="X130">
        <v>0</v>
      </c>
      <c r="Y130">
        <v>0</v>
      </c>
      <c r="Z130">
        <v>0</v>
      </c>
      <c r="AA130">
        <v>0</v>
      </c>
      <c r="AB130">
        <v>0</v>
      </c>
      <c r="AC130" s="5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</row>
    <row r="131" spans="1:34" x14ac:dyDescent="0.35">
      <c r="A131" t="s">
        <v>1541</v>
      </c>
      <c r="B131">
        <v>9</v>
      </c>
      <c r="C131">
        <v>6</v>
      </c>
      <c r="D131">
        <v>62</v>
      </c>
      <c r="E131">
        <v>0</v>
      </c>
      <c r="F131">
        <v>0</v>
      </c>
      <c r="G131" s="5">
        <v>0.66666666666666663</v>
      </c>
      <c r="H131" s="13">
        <v>10.333333333333334</v>
      </c>
      <c r="I131" s="13">
        <v>0</v>
      </c>
      <c r="J131" s="13">
        <v>0</v>
      </c>
      <c r="K131" s="13">
        <v>6.8888888888888893</v>
      </c>
      <c r="M131" t="s">
        <v>467</v>
      </c>
      <c r="N131">
        <v>502</v>
      </c>
      <c r="O131">
        <v>82</v>
      </c>
      <c r="P131">
        <v>6</v>
      </c>
      <c r="Q131">
        <v>1</v>
      </c>
      <c r="R131">
        <v>6.1219512195121952</v>
      </c>
      <c r="S131">
        <v>7.3170731707317069E-2</v>
      </c>
      <c r="T131">
        <v>1.2195121951219513E-2</v>
      </c>
      <c r="U131">
        <v>1.1952191235059761E-2</v>
      </c>
      <c r="W131" t="s">
        <v>467</v>
      </c>
      <c r="X131">
        <v>0</v>
      </c>
      <c r="Y131">
        <v>0</v>
      </c>
      <c r="Z131">
        <v>0</v>
      </c>
      <c r="AA131">
        <v>0</v>
      </c>
      <c r="AB131">
        <v>0</v>
      </c>
      <c r="AC131" s="5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</row>
    <row r="132" spans="1:34" x14ac:dyDescent="0.35">
      <c r="A132" t="s">
        <v>795</v>
      </c>
      <c r="B132">
        <v>9</v>
      </c>
      <c r="C132">
        <v>6</v>
      </c>
      <c r="D132">
        <v>89</v>
      </c>
      <c r="E132">
        <v>0</v>
      </c>
      <c r="F132">
        <v>0</v>
      </c>
      <c r="G132" s="5">
        <v>0.66666666666666663</v>
      </c>
      <c r="H132" s="13">
        <v>14.833333333333334</v>
      </c>
      <c r="I132" s="13">
        <v>0</v>
      </c>
      <c r="J132" s="13">
        <v>0</v>
      </c>
      <c r="K132" s="13">
        <v>9.8888888888888893</v>
      </c>
      <c r="M132" t="s">
        <v>1454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W132" t="s">
        <v>1454</v>
      </c>
      <c r="X132">
        <v>23</v>
      </c>
      <c r="Y132">
        <v>17</v>
      </c>
      <c r="Z132">
        <v>243</v>
      </c>
      <c r="AA132">
        <v>0</v>
      </c>
      <c r="AB132">
        <v>0</v>
      </c>
      <c r="AC132" s="5">
        <v>0.73913043478260865</v>
      </c>
      <c r="AD132" s="13">
        <v>14.294117647058824</v>
      </c>
      <c r="AE132" s="13">
        <v>0</v>
      </c>
      <c r="AF132" s="13">
        <v>0</v>
      </c>
      <c r="AG132" s="13">
        <v>0</v>
      </c>
      <c r="AH132" s="13">
        <v>10.565217391304348</v>
      </c>
    </row>
    <row r="133" spans="1:34" x14ac:dyDescent="0.35">
      <c r="A133" t="s">
        <v>1134</v>
      </c>
      <c r="B133">
        <v>7</v>
      </c>
      <c r="C133">
        <v>4</v>
      </c>
      <c r="D133">
        <v>34</v>
      </c>
      <c r="E133">
        <v>0</v>
      </c>
      <c r="F133">
        <v>1</v>
      </c>
      <c r="G133" s="5">
        <v>0.5714285714285714</v>
      </c>
      <c r="H133" s="13">
        <v>8.5</v>
      </c>
      <c r="I133" s="13">
        <v>0</v>
      </c>
      <c r="J133" s="13">
        <v>0.14285714285714285</v>
      </c>
      <c r="K133" s="13">
        <v>4.8571428571428568</v>
      </c>
      <c r="M133" t="s">
        <v>468</v>
      </c>
      <c r="N133">
        <v>75</v>
      </c>
      <c r="O133">
        <v>21</v>
      </c>
      <c r="P133">
        <v>0</v>
      </c>
      <c r="Q133">
        <v>0</v>
      </c>
      <c r="R133">
        <v>3.5714285714285716</v>
      </c>
      <c r="S133">
        <v>0</v>
      </c>
      <c r="T133">
        <v>0</v>
      </c>
      <c r="U133">
        <v>0</v>
      </c>
      <c r="W133" t="s">
        <v>468</v>
      </c>
      <c r="X133">
        <v>2</v>
      </c>
      <c r="Y133">
        <v>1</v>
      </c>
      <c r="Z133">
        <v>3</v>
      </c>
      <c r="AA133">
        <v>0</v>
      </c>
      <c r="AB133">
        <v>0</v>
      </c>
      <c r="AC133" s="5">
        <v>0.5</v>
      </c>
      <c r="AD133" s="13">
        <v>3</v>
      </c>
      <c r="AE133" s="13">
        <v>0</v>
      </c>
      <c r="AF133" s="13">
        <v>0</v>
      </c>
      <c r="AG133" s="13">
        <v>0</v>
      </c>
      <c r="AH133" s="13">
        <v>1.5</v>
      </c>
    </row>
    <row r="134" spans="1:34" x14ac:dyDescent="0.35">
      <c r="A134" t="s">
        <v>701</v>
      </c>
      <c r="B134">
        <v>7</v>
      </c>
      <c r="C134">
        <v>6</v>
      </c>
      <c r="D134">
        <v>100</v>
      </c>
      <c r="E134">
        <v>3</v>
      </c>
      <c r="F134">
        <v>0</v>
      </c>
      <c r="G134" s="5">
        <v>0.8571428571428571</v>
      </c>
      <c r="H134" s="13">
        <v>16.666666666666668</v>
      </c>
      <c r="I134" s="13">
        <v>0.5</v>
      </c>
      <c r="J134" s="13">
        <v>0</v>
      </c>
      <c r="K134" s="13">
        <v>14.285714285714286</v>
      </c>
      <c r="M134" t="s">
        <v>469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W134" t="s">
        <v>469</v>
      </c>
      <c r="X134">
        <v>142</v>
      </c>
      <c r="Y134">
        <v>97</v>
      </c>
      <c r="Z134">
        <v>1145</v>
      </c>
      <c r="AA134">
        <v>11</v>
      </c>
      <c r="AB134">
        <v>0</v>
      </c>
      <c r="AC134" s="5">
        <v>0.68309859154929575</v>
      </c>
      <c r="AD134" s="13">
        <v>11.804123711340207</v>
      </c>
      <c r="AE134" s="13">
        <v>7.746478873239436E-2</v>
      </c>
      <c r="AF134" s="13">
        <v>0</v>
      </c>
      <c r="AG134" s="13">
        <v>9.6069868995633193E-3</v>
      </c>
      <c r="AH134" s="13">
        <v>8.0633802816901401</v>
      </c>
    </row>
    <row r="135" spans="1:34" x14ac:dyDescent="0.35">
      <c r="A135" t="s">
        <v>1079</v>
      </c>
      <c r="B135">
        <v>6</v>
      </c>
      <c r="C135">
        <v>3</v>
      </c>
      <c r="D135">
        <v>85</v>
      </c>
      <c r="E135">
        <v>0</v>
      </c>
      <c r="F135">
        <v>1</v>
      </c>
      <c r="G135" s="5">
        <v>0.5</v>
      </c>
      <c r="H135" s="13">
        <v>28.333333333333332</v>
      </c>
      <c r="I135" s="13">
        <v>0</v>
      </c>
      <c r="J135" s="13">
        <v>0.16666666666666666</v>
      </c>
      <c r="K135" s="13">
        <v>14.166666666666666</v>
      </c>
      <c r="M135" t="s">
        <v>470</v>
      </c>
      <c r="N135">
        <v>61</v>
      </c>
      <c r="O135">
        <v>19</v>
      </c>
      <c r="P135">
        <v>0</v>
      </c>
      <c r="Q135">
        <v>0</v>
      </c>
      <c r="R135">
        <v>3.2105263157894739</v>
      </c>
      <c r="S135">
        <v>0</v>
      </c>
      <c r="T135">
        <v>0</v>
      </c>
      <c r="U135">
        <v>0</v>
      </c>
      <c r="W135" t="s">
        <v>470</v>
      </c>
      <c r="X135">
        <v>0</v>
      </c>
      <c r="Y135">
        <v>0</v>
      </c>
      <c r="Z135">
        <v>0</v>
      </c>
      <c r="AA135">
        <v>0</v>
      </c>
      <c r="AB135">
        <v>0</v>
      </c>
      <c r="AC135" s="5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</row>
    <row r="136" spans="1:34" x14ac:dyDescent="0.35">
      <c r="A136" t="s">
        <v>1138</v>
      </c>
      <c r="B136">
        <v>6</v>
      </c>
      <c r="C136">
        <v>4</v>
      </c>
      <c r="D136">
        <v>36</v>
      </c>
      <c r="E136">
        <v>0</v>
      </c>
      <c r="F136">
        <v>0</v>
      </c>
      <c r="G136" s="5">
        <v>0.66666666666666663</v>
      </c>
      <c r="H136" s="13">
        <v>9</v>
      </c>
      <c r="I136" s="13">
        <v>0</v>
      </c>
      <c r="J136" s="13">
        <v>0</v>
      </c>
      <c r="K136" s="13">
        <v>6</v>
      </c>
      <c r="M136" t="s">
        <v>1457</v>
      </c>
      <c r="N136">
        <v>9</v>
      </c>
      <c r="O136">
        <v>2</v>
      </c>
      <c r="P136">
        <v>0</v>
      </c>
      <c r="Q136">
        <v>0</v>
      </c>
      <c r="R136">
        <v>4.5</v>
      </c>
      <c r="S136">
        <v>0</v>
      </c>
      <c r="T136">
        <v>0</v>
      </c>
      <c r="U136">
        <v>0</v>
      </c>
      <c r="W136" t="s">
        <v>1457</v>
      </c>
      <c r="X136">
        <v>23</v>
      </c>
      <c r="Y136">
        <v>16</v>
      </c>
      <c r="Z136">
        <v>158</v>
      </c>
      <c r="AA136">
        <v>0</v>
      </c>
      <c r="AB136">
        <v>0</v>
      </c>
      <c r="AC136" s="5">
        <v>0.69565217391304346</v>
      </c>
      <c r="AD136" s="13">
        <v>9.875</v>
      </c>
      <c r="AE136" s="13">
        <v>0</v>
      </c>
      <c r="AF136" s="13">
        <v>0</v>
      </c>
      <c r="AG136" s="13">
        <v>0</v>
      </c>
      <c r="AH136" s="13">
        <v>6.8695652173913047</v>
      </c>
    </row>
    <row r="137" spans="1:34" x14ac:dyDescent="0.35">
      <c r="A137" t="s">
        <v>596</v>
      </c>
      <c r="B137">
        <v>6</v>
      </c>
      <c r="C137">
        <v>5</v>
      </c>
      <c r="D137">
        <v>23</v>
      </c>
      <c r="E137">
        <v>4</v>
      </c>
      <c r="F137">
        <v>0</v>
      </c>
      <c r="G137" s="5">
        <v>0.83333333333333337</v>
      </c>
      <c r="H137" s="13">
        <v>4.5999999999999996</v>
      </c>
      <c r="I137" s="13">
        <v>0.8</v>
      </c>
      <c r="J137" s="13">
        <v>0</v>
      </c>
      <c r="K137" s="13">
        <v>3.8333333333333335</v>
      </c>
      <c r="M137" t="s">
        <v>1459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W137" t="s">
        <v>1459</v>
      </c>
      <c r="X137">
        <v>3</v>
      </c>
      <c r="Y137">
        <v>1</v>
      </c>
      <c r="Z137">
        <v>16</v>
      </c>
      <c r="AA137">
        <v>0</v>
      </c>
      <c r="AB137">
        <v>0</v>
      </c>
      <c r="AC137" s="5">
        <v>0.33333333333333331</v>
      </c>
      <c r="AD137" s="13">
        <v>16</v>
      </c>
      <c r="AE137" s="13">
        <v>0</v>
      </c>
      <c r="AF137" s="13">
        <v>0</v>
      </c>
      <c r="AG137" s="13">
        <v>0</v>
      </c>
      <c r="AH137" s="13">
        <v>5.333333333333333</v>
      </c>
    </row>
    <row r="138" spans="1:34" x14ac:dyDescent="0.35">
      <c r="A138" t="s">
        <v>1135</v>
      </c>
      <c r="B138">
        <v>6</v>
      </c>
      <c r="C138">
        <v>5</v>
      </c>
      <c r="D138">
        <v>39</v>
      </c>
      <c r="E138">
        <v>0</v>
      </c>
      <c r="F138">
        <v>0</v>
      </c>
      <c r="G138" s="5">
        <v>0.83333333333333337</v>
      </c>
      <c r="H138" s="13">
        <v>7.8</v>
      </c>
      <c r="I138" s="13">
        <v>0</v>
      </c>
      <c r="J138" s="13">
        <v>0</v>
      </c>
      <c r="K138" s="13">
        <v>6.5</v>
      </c>
      <c r="M138" t="s">
        <v>471</v>
      </c>
      <c r="N138">
        <v>76</v>
      </c>
      <c r="O138">
        <v>19</v>
      </c>
      <c r="P138">
        <v>3</v>
      </c>
      <c r="Q138">
        <v>0</v>
      </c>
      <c r="R138">
        <v>4</v>
      </c>
      <c r="S138">
        <v>0.15789473684210525</v>
      </c>
      <c r="T138">
        <v>0</v>
      </c>
      <c r="U138">
        <v>3.9473684210526314E-2</v>
      </c>
      <c r="W138" t="s">
        <v>471</v>
      </c>
      <c r="X138">
        <v>59</v>
      </c>
      <c r="Y138">
        <v>48</v>
      </c>
      <c r="Z138">
        <v>376</v>
      </c>
      <c r="AA138">
        <v>1</v>
      </c>
      <c r="AB138">
        <v>1</v>
      </c>
      <c r="AC138" s="5">
        <v>0.81355932203389836</v>
      </c>
      <c r="AD138" s="13">
        <v>7.833333333333333</v>
      </c>
      <c r="AE138" s="13">
        <v>1.6949152542372881E-2</v>
      </c>
      <c r="AF138" s="13">
        <v>2.0833333333333332E-2</v>
      </c>
      <c r="AG138" s="13">
        <v>2.6595744680851063E-3</v>
      </c>
      <c r="AH138" s="13">
        <v>6.3728813559322033</v>
      </c>
    </row>
    <row r="139" spans="1:34" x14ac:dyDescent="0.35">
      <c r="A139" t="s">
        <v>487</v>
      </c>
      <c r="B139">
        <v>6</v>
      </c>
      <c r="C139">
        <v>6</v>
      </c>
      <c r="D139">
        <v>132</v>
      </c>
      <c r="E139">
        <v>2</v>
      </c>
      <c r="F139">
        <v>0</v>
      </c>
      <c r="G139" s="5">
        <v>1</v>
      </c>
      <c r="H139" s="13">
        <v>22</v>
      </c>
      <c r="I139" s="13">
        <v>0.33333333333333331</v>
      </c>
      <c r="J139" s="13">
        <v>0</v>
      </c>
      <c r="K139" s="13">
        <v>22</v>
      </c>
      <c r="M139" t="s">
        <v>1460</v>
      </c>
      <c r="N139">
        <v>86</v>
      </c>
      <c r="O139">
        <v>4</v>
      </c>
      <c r="P139">
        <v>0</v>
      </c>
      <c r="Q139">
        <v>0</v>
      </c>
      <c r="R139">
        <v>21.5</v>
      </c>
      <c r="S139">
        <v>0</v>
      </c>
      <c r="T139">
        <v>0</v>
      </c>
      <c r="U139">
        <v>0</v>
      </c>
      <c r="W139" t="s">
        <v>1460</v>
      </c>
      <c r="X139">
        <v>0</v>
      </c>
      <c r="Y139">
        <v>0</v>
      </c>
      <c r="Z139">
        <v>0</v>
      </c>
      <c r="AA139">
        <v>0</v>
      </c>
      <c r="AB139">
        <v>0</v>
      </c>
      <c r="AC139" s="5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</row>
    <row r="140" spans="1:34" x14ac:dyDescent="0.35">
      <c r="A140" t="s">
        <v>1136</v>
      </c>
      <c r="B140">
        <v>5</v>
      </c>
      <c r="C140">
        <v>1</v>
      </c>
      <c r="D140">
        <v>18</v>
      </c>
      <c r="E140">
        <v>0</v>
      </c>
      <c r="F140">
        <v>0</v>
      </c>
      <c r="G140" s="5">
        <v>0.2</v>
      </c>
      <c r="H140" s="13">
        <v>18</v>
      </c>
      <c r="I140" s="13">
        <v>0</v>
      </c>
      <c r="J140" s="13">
        <v>0</v>
      </c>
      <c r="K140" s="13">
        <v>3.6</v>
      </c>
      <c r="M140" t="s">
        <v>1461</v>
      </c>
      <c r="N140">
        <v>19</v>
      </c>
      <c r="O140">
        <v>10</v>
      </c>
      <c r="P140">
        <v>0</v>
      </c>
      <c r="Q140">
        <v>1</v>
      </c>
      <c r="R140">
        <v>1.9</v>
      </c>
      <c r="S140">
        <v>0</v>
      </c>
      <c r="T140">
        <v>0.1</v>
      </c>
      <c r="U140">
        <v>0</v>
      </c>
      <c r="W140" t="s">
        <v>1461</v>
      </c>
      <c r="X140">
        <v>5</v>
      </c>
      <c r="Y140">
        <v>5</v>
      </c>
      <c r="Z140">
        <v>18</v>
      </c>
      <c r="AA140">
        <v>1</v>
      </c>
      <c r="AB140">
        <v>0</v>
      </c>
      <c r="AC140" s="5">
        <v>1</v>
      </c>
      <c r="AD140" s="13">
        <v>3.6</v>
      </c>
      <c r="AE140" s="13">
        <v>0.2</v>
      </c>
      <c r="AF140" s="13">
        <v>0</v>
      </c>
      <c r="AG140" s="13">
        <v>5.5555555555555552E-2</v>
      </c>
      <c r="AH140" s="13">
        <v>3.6</v>
      </c>
    </row>
    <row r="141" spans="1:34" x14ac:dyDescent="0.35">
      <c r="A141" t="s">
        <v>812</v>
      </c>
      <c r="B141">
        <v>5</v>
      </c>
      <c r="C141">
        <v>1</v>
      </c>
      <c r="D141">
        <v>49</v>
      </c>
      <c r="E141">
        <v>1</v>
      </c>
      <c r="F141">
        <v>1</v>
      </c>
      <c r="G141" s="5">
        <v>0.2</v>
      </c>
      <c r="H141" s="13">
        <v>49</v>
      </c>
      <c r="I141" s="13">
        <v>1</v>
      </c>
      <c r="J141" s="13">
        <v>0.2</v>
      </c>
      <c r="K141" s="13">
        <v>9.8000000000000007</v>
      </c>
      <c r="M141" t="s">
        <v>1482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W141" t="s">
        <v>1482</v>
      </c>
      <c r="X141">
        <v>2</v>
      </c>
      <c r="Y141">
        <v>2</v>
      </c>
      <c r="Z141">
        <v>11</v>
      </c>
      <c r="AA141">
        <v>0</v>
      </c>
      <c r="AB141">
        <v>0</v>
      </c>
      <c r="AC141" s="5">
        <v>1</v>
      </c>
      <c r="AD141" s="13">
        <v>5.5</v>
      </c>
      <c r="AE141" s="13">
        <v>0</v>
      </c>
      <c r="AF141" s="13">
        <v>0</v>
      </c>
      <c r="AG141" s="13">
        <v>0</v>
      </c>
      <c r="AH141" s="13">
        <v>5.5</v>
      </c>
    </row>
    <row r="142" spans="1:34" x14ac:dyDescent="0.35">
      <c r="A142" t="s">
        <v>1139</v>
      </c>
      <c r="B142">
        <v>5</v>
      </c>
      <c r="C142">
        <v>4</v>
      </c>
      <c r="D142">
        <v>61</v>
      </c>
      <c r="E142">
        <v>0</v>
      </c>
      <c r="F142">
        <v>0</v>
      </c>
      <c r="G142" s="5">
        <v>0.8</v>
      </c>
      <c r="H142" s="13">
        <v>15.25</v>
      </c>
      <c r="I142" s="13">
        <v>0</v>
      </c>
      <c r="J142" s="13">
        <v>0</v>
      </c>
      <c r="K142" s="13">
        <v>12.2</v>
      </c>
      <c r="M142" t="s">
        <v>472</v>
      </c>
      <c r="N142">
        <v>484</v>
      </c>
      <c r="O142">
        <v>107</v>
      </c>
      <c r="P142">
        <v>3</v>
      </c>
      <c r="Q142">
        <v>3</v>
      </c>
      <c r="R142">
        <v>4.5233644859813085</v>
      </c>
      <c r="S142">
        <v>2.8037383177570093E-2</v>
      </c>
      <c r="T142">
        <v>2.8037383177570093E-2</v>
      </c>
      <c r="U142">
        <v>6.1983471074380167E-3</v>
      </c>
      <c r="W142" t="s">
        <v>472</v>
      </c>
      <c r="X142">
        <v>2</v>
      </c>
      <c r="Y142">
        <v>1</v>
      </c>
      <c r="Z142">
        <v>0</v>
      </c>
      <c r="AA142">
        <v>0</v>
      </c>
      <c r="AB142">
        <v>0</v>
      </c>
      <c r="AC142" s="5">
        <v>0.5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</row>
    <row r="143" spans="1:34" x14ac:dyDescent="0.35">
      <c r="A143" t="s">
        <v>1137</v>
      </c>
      <c r="B143">
        <v>4</v>
      </c>
      <c r="C143">
        <v>3</v>
      </c>
      <c r="D143">
        <v>40</v>
      </c>
      <c r="E143">
        <v>0</v>
      </c>
      <c r="F143">
        <v>0</v>
      </c>
      <c r="G143" s="5">
        <v>0.75</v>
      </c>
      <c r="H143" s="13">
        <v>13.333333333333334</v>
      </c>
      <c r="I143" s="13">
        <v>0</v>
      </c>
      <c r="J143" s="13">
        <v>0</v>
      </c>
      <c r="K143" s="13">
        <v>10</v>
      </c>
      <c r="M143" t="s">
        <v>473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W143" t="s">
        <v>473</v>
      </c>
      <c r="X143">
        <v>131</v>
      </c>
      <c r="Y143">
        <v>101</v>
      </c>
      <c r="Z143">
        <v>1016</v>
      </c>
      <c r="AA143">
        <v>10</v>
      </c>
      <c r="AB143">
        <v>0</v>
      </c>
      <c r="AC143" s="5">
        <v>0.77099236641221369</v>
      </c>
      <c r="AD143" s="13">
        <v>10.059405940594059</v>
      </c>
      <c r="AE143" s="13">
        <v>7.6335877862595422E-2</v>
      </c>
      <c r="AF143" s="13">
        <v>0</v>
      </c>
      <c r="AG143" s="13">
        <v>9.8425196850393699E-3</v>
      </c>
      <c r="AH143" s="13">
        <v>7.7557251908396942</v>
      </c>
    </row>
    <row r="144" spans="1:34" x14ac:dyDescent="0.35">
      <c r="A144" t="s">
        <v>729</v>
      </c>
      <c r="B144">
        <v>4</v>
      </c>
      <c r="C144">
        <v>4</v>
      </c>
      <c r="D144">
        <v>74</v>
      </c>
      <c r="E144">
        <v>1</v>
      </c>
      <c r="F144">
        <v>0</v>
      </c>
      <c r="G144" s="5">
        <v>1</v>
      </c>
      <c r="H144" s="13">
        <v>18.5</v>
      </c>
      <c r="I144" s="13">
        <v>0.25</v>
      </c>
      <c r="J144" s="13">
        <v>0</v>
      </c>
      <c r="K144" s="13">
        <v>18.5</v>
      </c>
      <c r="M144" t="s">
        <v>1463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W144" t="s">
        <v>1463</v>
      </c>
      <c r="X144">
        <v>7</v>
      </c>
      <c r="Y144">
        <v>5</v>
      </c>
      <c r="Z144">
        <v>60</v>
      </c>
      <c r="AA144">
        <v>0</v>
      </c>
      <c r="AB144">
        <v>0</v>
      </c>
      <c r="AC144" s="5">
        <v>0.7142857142857143</v>
      </c>
      <c r="AD144" s="13">
        <v>12</v>
      </c>
      <c r="AE144" s="13">
        <v>0</v>
      </c>
      <c r="AF144" s="13">
        <v>0</v>
      </c>
      <c r="AG144" s="13">
        <v>0</v>
      </c>
      <c r="AH144" s="13">
        <v>8.5714285714285712</v>
      </c>
    </row>
    <row r="145" spans="1:34" x14ac:dyDescent="0.35">
      <c r="A145" t="s">
        <v>1144</v>
      </c>
      <c r="B145">
        <v>4</v>
      </c>
      <c r="C145">
        <v>2</v>
      </c>
      <c r="D145">
        <v>9</v>
      </c>
      <c r="E145">
        <v>0</v>
      </c>
      <c r="F145">
        <v>0</v>
      </c>
      <c r="G145" s="5">
        <v>0.5</v>
      </c>
      <c r="H145" s="13">
        <v>4.5</v>
      </c>
      <c r="I145" s="13">
        <v>0</v>
      </c>
      <c r="J145" s="13">
        <v>0</v>
      </c>
      <c r="K145" s="13">
        <v>2.25</v>
      </c>
      <c r="M145" t="s">
        <v>474</v>
      </c>
      <c r="N145">
        <v>-4</v>
      </c>
      <c r="O145">
        <v>1</v>
      </c>
      <c r="P145">
        <v>0</v>
      </c>
      <c r="Q145">
        <v>0</v>
      </c>
      <c r="R145">
        <v>-4</v>
      </c>
      <c r="S145">
        <v>0</v>
      </c>
      <c r="T145">
        <v>0</v>
      </c>
      <c r="U145">
        <v>0</v>
      </c>
      <c r="W145" t="s">
        <v>474</v>
      </c>
      <c r="X145">
        <v>247</v>
      </c>
      <c r="Y145">
        <v>167</v>
      </c>
      <c r="Z145">
        <v>1690</v>
      </c>
      <c r="AA145">
        <v>11</v>
      </c>
      <c r="AB145">
        <v>2</v>
      </c>
      <c r="AC145" s="5">
        <v>0.67611336032388669</v>
      </c>
      <c r="AD145" s="13">
        <v>10.119760479041917</v>
      </c>
      <c r="AE145" s="13">
        <v>4.4534412955465584E-2</v>
      </c>
      <c r="AF145" s="13">
        <v>1.1976047904191617E-2</v>
      </c>
      <c r="AG145" s="13">
        <v>6.5088757396449702E-3</v>
      </c>
      <c r="AH145" s="13">
        <v>6.8421052631578947</v>
      </c>
    </row>
    <row r="146" spans="1:34" x14ac:dyDescent="0.35">
      <c r="A146" t="s">
        <v>803</v>
      </c>
      <c r="B146">
        <v>4</v>
      </c>
      <c r="C146">
        <v>1</v>
      </c>
      <c r="D146">
        <v>19</v>
      </c>
      <c r="E146">
        <v>0</v>
      </c>
      <c r="F146">
        <v>0</v>
      </c>
      <c r="G146" s="5">
        <v>0.25</v>
      </c>
      <c r="H146" s="13">
        <v>19</v>
      </c>
      <c r="I146" s="13">
        <v>0</v>
      </c>
      <c r="J146" s="13">
        <v>0</v>
      </c>
      <c r="K146" s="13">
        <v>4.75</v>
      </c>
      <c r="M146" t="s">
        <v>475</v>
      </c>
      <c r="N146">
        <v>366</v>
      </c>
      <c r="O146">
        <v>76</v>
      </c>
      <c r="P146">
        <v>1</v>
      </c>
      <c r="Q146">
        <v>0</v>
      </c>
      <c r="R146">
        <v>4.8157894736842106</v>
      </c>
      <c r="S146">
        <v>1.3157894736842105E-2</v>
      </c>
      <c r="T146">
        <v>0</v>
      </c>
      <c r="U146">
        <v>2.7322404371584699E-3</v>
      </c>
      <c r="W146" t="s">
        <v>475</v>
      </c>
      <c r="X146">
        <v>2</v>
      </c>
      <c r="Y146">
        <v>2</v>
      </c>
      <c r="Z146">
        <v>3</v>
      </c>
      <c r="AA146">
        <v>0</v>
      </c>
      <c r="AB146">
        <v>0</v>
      </c>
      <c r="AC146" s="5">
        <v>1</v>
      </c>
      <c r="AD146" s="13">
        <v>1.5</v>
      </c>
      <c r="AE146" s="13">
        <v>0</v>
      </c>
      <c r="AF146" s="13">
        <v>0</v>
      </c>
      <c r="AG146" s="13">
        <v>0</v>
      </c>
      <c r="AH146" s="13">
        <v>1.5</v>
      </c>
    </row>
    <row r="147" spans="1:34" x14ac:dyDescent="0.35">
      <c r="A147" t="s">
        <v>510</v>
      </c>
      <c r="B147">
        <v>4</v>
      </c>
      <c r="C147">
        <v>2</v>
      </c>
      <c r="D147">
        <v>32</v>
      </c>
      <c r="E147">
        <v>0</v>
      </c>
      <c r="F147">
        <v>0</v>
      </c>
      <c r="G147" s="5">
        <v>0.5</v>
      </c>
      <c r="H147" s="13">
        <v>16</v>
      </c>
      <c r="I147" s="13">
        <v>0</v>
      </c>
      <c r="J147" s="13">
        <v>0</v>
      </c>
      <c r="K147" s="13">
        <v>8</v>
      </c>
      <c r="M147" t="s">
        <v>476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W147" t="s">
        <v>476</v>
      </c>
      <c r="X147">
        <v>60</v>
      </c>
      <c r="Y147">
        <v>37</v>
      </c>
      <c r="Z147">
        <v>573</v>
      </c>
      <c r="AA147">
        <v>4</v>
      </c>
      <c r="AB147">
        <v>0</v>
      </c>
      <c r="AC147" s="5">
        <v>0.6166666666666667</v>
      </c>
      <c r="AD147" s="13">
        <v>15.486486486486486</v>
      </c>
      <c r="AE147" s="13">
        <v>6.6666666666666666E-2</v>
      </c>
      <c r="AF147" s="13">
        <v>0</v>
      </c>
      <c r="AG147" s="13">
        <v>6.9808027923211171E-3</v>
      </c>
      <c r="AH147" s="13">
        <v>9.5500000000000007</v>
      </c>
    </row>
    <row r="148" spans="1:34" x14ac:dyDescent="0.35">
      <c r="A148" t="s">
        <v>1051</v>
      </c>
      <c r="B148">
        <v>3</v>
      </c>
      <c r="C148">
        <v>2</v>
      </c>
      <c r="D148">
        <v>6</v>
      </c>
      <c r="E148">
        <v>1</v>
      </c>
      <c r="F148">
        <v>0</v>
      </c>
      <c r="G148" s="5">
        <v>0.66666666666666663</v>
      </c>
      <c r="H148" s="13">
        <v>3</v>
      </c>
      <c r="I148" s="13">
        <v>0.5</v>
      </c>
      <c r="J148" s="13">
        <v>0</v>
      </c>
      <c r="K148" s="13">
        <v>2</v>
      </c>
      <c r="M148" t="s">
        <v>477</v>
      </c>
      <c r="N148">
        <v>79</v>
      </c>
      <c r="O148">
        <v>22</v>
      </c>
      <c r="P148">
        <v>1</v>
      </c>
      <c r="Q148">
        <v>1</v>
      </c>
      <c r="R148">
        <v>3.5909090909090908</v>
      </c>
      <c r="S148">
        <v>4.5454545454545456E-2</v>
      </c>
      <c r="T148">
        <v>4.5454545454545456E-2</v>
      </c>
      <c r="U148">
        <v>1.2658227848101266E-2</v>
      </c>
      <c r="W148" t="s">
        <v>477</v>
      </c>
      <c r="X148">
        <v>451</v>
      </c>
      <c r="Y148">
        <v>261</v>
      </c>
      <c r="Z148">
        <v>3688</v>
      </c>
      <c r="AA148">
        <v>23</v>
      </c>
      <c r="AB148">
        <v>1</v>
      </c>
      <c r="AC148" s="5">
        <v>0.57871396895787142</v>
      </c>
      <c r="AD148" s="13">
        <v>14.130268199233717</v>
      </c>
      <c r="AE148" s="13">
        <v>5.0997782705099776E-2</v>
      </c>
      <c r="AF148" s="13">
        <v>3.8314176245210726E-3</v>
      </c>
      <c r="AG148" s="13">
        <v>6.2364425162689807E-3</v>
      </c>
      <c r="AH148" s="13">
        <v>8.1773835920177387</v>
      </c>
    </row>
    <row r="149" spans="1:34" x14ac:dyDescent="0.35">
      <c r="A149" t="s">
        <v>1140</v>
      </c>
      <c r="B149">
        <v>3</v>
      </c>
      <c r="C149">
        <v>2</v>
      </c>
      <c r="D149">
        <v>5</v>
      </c>
      <c r="E149">
        <v>0</v>
      </c>
      <c r="F149">
        <v>0</v>
      </c>
      <c r="G149" s="5">
        <v>0.66666666666666663</v>
      </c>
      <c r="H149" s="13">
        <v>2.5</v>
      </c>
      <c r="I149" s="13">
        <v>0</v>
      </c>
      <c r="J149" s="13">
        <v>0</v>
      </c>
      <c r="K149" s="13">
        <v>1.6666666666666667</v>
      </c>
      <c r="M149" t="s">
        <v>478</v>
      </c>
      <c r="N149">
        <v>2457</v>
      </c>
      <c r="O149">
        <v>620</v>
      </c>
      <c r="P149">
        <v>15</v>
      </c>
      <c r="Q149">
        <v>6</v>
      </c>
      <c r="R149">
        <v>3.9629032258064516</v>
      </c>
      <c r="S149">
        <v>2.4193548387096774E-2</v>
      </c>
      <c r="T149">
        <v>9.6774193548387101E-3</v>
      </c>
      <c r="U149">
        <v>6.105006105006105E-3</v>
      </c>
      <c r="W149" t="s">
        <v>478</v>
      </c>
      <c r="X149">
        <v>78</v>
      </c>
      <c r="Y149">
        <v>63</v>
      </c>
      <c r="Z149">
        <v>515</v>
      </c>
      <c r="AA149">
        <v>4</v>
      </c>
      <c r="AB149">
        <v>0</v>
      </c>
      <c r="AC149" s="5">
        <v>0.80769230769230771</v>
      </c>
      <c r="AD149" s="13">
        <v>8.174603174603174</v>
      </c>
      <c r="AE149" s="13">
        <v>5.128205128205128E-2</v>
      </c>
      <c r="AF149" s="13">
        <v>0</v>
      </c>
      <c r="AG149" s="13">
        <v>7.7669902912621356E-3</v>
      </c>
      <c r="AH149" s="13">
        <v>6.6025641025641022</v>
      </c>
    </row>
    <row r="150" spans="1:34" x14ac:dyDescent="0.35">
      <c r="A150" t="s">
        <v>666</v>
      </c>
      <c r="B150">
        <v>3</v>
      </c>
      <c r="C150">
        <v>2</v>
      </c>
      <c r="D150">
        <v>17</v>
      </c>
      <c r="E150">
        <v>0</v>
      </c>
      <c r="F150">
        <v>0</v>
      </c>
      <c r="G150" s="5">
        <v>0.66666666666666663</v>
      </c>
      <c r="H150" s="13">
        <v>8.5</v>
      </c>
      <c r="I150" s="13">
        <v>0</v>
      </c>
      <c r="J150" s="13">
        <v>0</v>
      </c>
      <c r="K150" s="13">
        <v>5.666666666666667</v>
      </c>
      <c r="M150" t="s">
        <v>479</v>
      </c>
      <c r="N150">
        <v>822</v>
      </c>
      <c r="O150">
        <v>184</v>
      </c>
      <c r="P150">
        <v>17</v>
      </c>
      <c r="Q150">
        <v>2</v>
      </c>
      <c r="R150">
        <v>4.4673913043478262</v>
      </c>
      <c r="S150">
        <v>9.2391304347826081E-2</v>
      </c>
      <c r="T150">
        <v>1.0869565217391304E-2</v>
      </c>
      <c r="U150">
        <v>2.0681265206812651E-2</v>
      </c>
      <c r="W150" t="s">
        <v>479</v>
      </c>
      <c r="X150">
        <v>2</v>
      </c>
      <c r="Y150">
        <v>2</v>
      </c>
      <c r="Z150">
        <v>35</v>
      </c>
      <c r="AA150">
        <v>1</v>
      </c>
      <c r="AB150">
        <v>0</v>
      </c>
      <c r="AC150" s="5">
        <v>1</v>
      </c>
      <c r="AD150" s="13">
        <v>17.5</v>
      </c>
      <c r="AE150" s="13">
        <v>0.5</v>
      </c>
      <c r="AF150" s="13">
        <v>0</v>
      </c>
      <c r="AG150" s="13">
        <v>2.8571428571428571E-2</v>
      </c>
      <c r="AH150" s="13">
        <v>17.5</v>
      </c>
    </row>
    <row r="151" spans="1:34" x14ac:dyDescent="0.35">
      <c r="A151" t="s">
        <v>531</v>
      </c>
      <c r="B151">
        <v>3</v>
      </c>
      <c r="C151">
        <v>3</v>
      </c>
      <c r="D151">
        <v>46</v>
      </c>
      <c r="E151">
        <v>1</v>
      </c>
      <c r="F151">
        <v>0</v>
      </c>
      <c r="G151" s="5">
        <v>1</v>
      </c>
      <c r="H151" s="13">
        <v>15.333333333333334</v>
      </c>
      <c r="I151" s="13">
        <v>0.33333333333333331</v>
      </c>
      <c r="J151" s="13">
        <v>0</v>
      </c>
      <c r="K151" s="13">
        <v>15.333333333333334</v>
      </c>
      <c r="M151" t="s">
        <v>480</v>
      </c>
      <c r="N151">
        <v>12</v>
      </c>
      <c r="O151">
        <v>2</v>
      </c>
      <c r="P151">
        <v>0</v>
      </c>
      <c r="Q151">
        <v>0</v>
      </c>
      <c r="R151">
        <v>6</v>
      </c>
      <c r="S151">
        <v>0</v>
      </c>
      <c r="T151">
        <v>0</v>
      </c>
      <c r="U151">
        <v>0</v>
      </c>
      <c r="W151" t="s">
        <v>480</v>
      </c>
      <c r="X151">
        <v>102</v>
      </c>
      <c r="Y151">
        <v>62</v>
      </c>
      <c r="Z151">
        <v>881</v>
      </c>
      <c r="AA151">
        <v>3</v>
      </c>
      <c r="AB151">
        <v>0</v>
      </c>
      <c r="AC151" s="5">
        <v>0.60784313725490191</v>
      </c>
      <c r="AD151" s="13">
        <v>14.209677419354838</v>
      </c>
      <c r="AE151" s="13">
        <v>2.9411764705882353E-2</v>
      </c>
      <c r="AF151" s="13">
        <v>0</v>
      </c>
      <c r="AG151" s="13">
        <v>3.4052213393870601E-3</v>
      </c>
      <c r="AH151" s="13">
        <v>8.6372549019607838</v>
      </c>
    </row>
    <row r="152" spans="1:34" x14ac:dyDescent="0.35">
      <c r="A152" t="s">
        <v>526</v>
      </c>
      <c r="B152">
        <v>3</v>
      </c>
      <c r="C152">
        <v>0</v>
      </c>
      <c r="D152">
        <v>0</v>
      </c>
      <c r="E152">
        <v>0</v>
      </c>
      <c r="F152">
        <v>0</v>
      </c>
      <c r="G152" s="5">
        <v>0</v>
      </c>
      <c r="H152" s="13">
        <v>0</v>
      </c>
      <c r="I152" s="13">
        <v>0</v>
      </c>
      <c r="J152" s="13">
        <v>0</v>
      </c>
      <c r="K152" s="13">
        <v>0</v>
      </c>
      <c r="M152" t="s">
        <v>481</v>
      </c>
      <c r="N152">
        <v>35</v>
      </c>
      <c r="O152">
        <v>6</v>
      </c>
      <c r="P152">
        <v>0</v>
      </c>
      <c r="Q152">
        <v>0</v>
      </c>
      <c r="R152">
        <v>5.833333333333333</v>
      </c>
      <c r="S152">
        <v>0</v>
      </c>
      <c r="T152">
        <v>0</v>
      </c>
      <c r="U152">
        <v>0</v>
      </c>
      <c r="W152" t="s">
        <v>481</v>
      </c>
      <c r="X152">
        <v>19</v>
      </c>
      <c r="Y152">
        <v>15</v>
      </c>
      <c r="Z152">
        <v>121</v>
      </c>
      <c r="AA152">
        <v>2</v>
      </c>
      <c r="AB152">
        <v>0</v>
      </c>
      <c r="AC152" s="5">
        <v>0.78947368421052633</v>
      </c>
      <c r="AD152" s="13">
        <v>8.0666666666666664</v>
      </c>
      <c r="AE152" s="13">
        <v>0.10526315789473684</v>
      </c>
      <c r="AF152" s="13">
        <v>0</v>
      </c>
      <c r="AG152" s="13">
        <v>1.6528925619834711E-2</v>
      </c>
      <c r="AH152" s="13">
        <v>6.3684210526315788</v>
      </c>
    </row>
    <row r="153" spans="1:34" x14ac:dyDescent="0.35">
      <c r="A153" t="s">
        <v>568</v>
      </c>
      <c r="B153">
        <v>3</v>
      </c>
      <c r="C153">
        <v>2</v>
      </c>
      <c r="D153">
        <v>23</v>
      </c>
      <c r="E153">
        <v>1</v>
      </c>
      <c r="F153">
        <v>1</v>
      </c>
      <c r="G153" s="5">
        <v>0.66666666666666663</v>
      </c>
      <c r="H153" s="13">
        <v>11.5</v>
      </c>
      <c r="I153" s="13">
        <v>0.5</v>
      </c>
      <c r="J153" s="13">
        <v>0.33333333333333331</v>
      </c>
      <c r="K153" s="13">
        <v>7.666666666666667</v>
      </c>
      <c r="M153" t="s">
        <v>482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W153" t="s">
        <v>482</v>
      </c>
      <c r="X153">
        <v>157</v>
      </c>
      <c r="Y153">
        <v>97</v>
      </c>
      <c r="Z153">
        <v>922</v>
      </c>
      <c r="AA153">
        <v>8</v>
      </c>
      <c r="AB153">
        <v>0</v>
      </c>
      <c r="AC153" s="5">
        <v>0.61783439490445857</v>
      </c>
      <c r="AD153" s="13">
        <v>9.5051546391752577</v>
      </c>
      <c r="AE153" s="13">
        <v>5.0955414012738856E-2</v>
      </c>
      <c r="AF153" s="13">
        <v>0</v>
      </c>
      <c r="AG153" s="13">
        <v>8.6767895878524948E-3</v>
      </c>
      <c r="AH153" s="13">
        <v>5.8726114649681529</v>
      </c>
    </row>
    <row r="154" spans="1:34" x14ac:dyDescent="0.35">
      <c r="A154" t="s">
        <v>1141</v>
      </c>
      <c r="B154">
        <v>3</v>
      </c>
      <c r="C154">
        <v>2</v>
      </c>
      <c r="D154">
        <v>45</v>
      </c>
      <c r="E154">
        <v>0</v>
      </c>
      <c r="F154">
        <v>0</v>
      </c>
      <c r="G154" s="5">
        <v>0.66666666666666663</v>
      </c>
      <c r="H154" s="13">
        <v>22.5</v>
      </c>
      <c r="I154" s="13">
        <v>0</v>
      </c>
      <c r="J154" s="13">
        <v>0</v>
      </c>
      <c r="K154" s="13">
        <v>15</v>
      </c>
      <c r="M154" t="s">
        <v>1467</v>
      </c>
      <c r="N154">
        <v>-23</v>
      </c>
      <c r="O154">
        <v>1</v>
      </c>
      <c r="P154">
        <v>0</v>
      </c>
      <c r="Q154">
        <v>0</v>
      </c>
      <c r="R154">
        <v>-23</v>
      </c>
      <c r="S154">
        <v>0</v>
      </c>
      <c r="T154">
        <v>0</v>
      </c>
      <c r="U154">
        <v>0</v>
      </c>
      <c r="W154" t="s">
        <v>1467</v>
      </c>
      <c r="X154">
        <v>0</v>
      </c>
      <c r="Y154">
        <v>0</v>
      </c>
      <c r="Z154">
        <v>0</v>
      </c>
      <c r="AA154">
        <v>0</v>
      </c>
      <c r="AB154">
        <v>0</v>
      </c>
      <c r="AC154" s="5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</row>
    <row r="155" spans="1:34" x14ac:dyDescent="0.35">
      <c r="A155" t="s">
        <v>1158</v>
      </c>
      <c r="B155">
        <v>3</v>
      </c>
      <c r="C155">
        <v>2</v>
      </c>
      <c r="D155">
        <v>20</v>
      </c>
      <c r="E155">
        <v>0</v>
      </c>
      <c r="F155">
        <v>0</v>
      </c>
      <c r="G155" s="5">
        <v>0.66666666666666663</v>
      </c>
      <c r="H155" s="13">
        <v>10</v>
      </c>
      <c r="I155" s="13">
        <v>0</v>
      </c>
      <c r="J155" s="13">
        <v>0</v>
      </c>
      <c r="K155" s="13">
        <v>6.666666666666667</v>
      </c>
      <c r="M155" t="s">
        <v>483</v>
      </c>
      <c r="N155">
        <v>614</v>
      </c>
      <c r="O155">
        <v>157</v>
      </c>
      <c r="P155">
        <v>5</v>
      </c>
      <c r="Q155">
        <v>2</v>
      </c>
      <c r="R155">
        <v>3.910828025477707</v>
      </c>
      <c r="S155">
        <v>3.1847133757961783E-2</v>
      </c>
      <c r="T155">
        <v>1.2738853503184714E-2</v>
      </c>
      <c r="U155">
        <v>8.1433224755700327E-3</v>
      </c>
      <c r="W155" t="s">
        <v>483</v>
      </c>
      <c r="X155">
        <v>41</v>
      </c>
      <c r="Y155">
        <v>28</v>
      </c>
      <c r="Z155">
        <v>158</v>
      </c>
      <c r="AA155">
        <v>0</v>
      </c>
      <c r="AB155">
        <v>0</v>
      </c>
      <c r="AC155" s="5">
        <v>0.68292682926829273</v>
      </c>
      <c r="AD155" s="13">
        <v>5.6428571428571432</v>
      </c>
      <c r="AE155" s="13">
        <v>0</v>
      </c>
      <c r="AF155" s="13">
        <v>0</v>
      </c>
      <c r="AG155" s="13">
        <v>0</v>
      </c>
      <c r="AH155" s="13">
        <v>3.8536585365853657</v>
      </c>
    </row>
    <row r="156" spans="1:34" x14ac:dyDescent="0.35">
      <c r="A156" t="s">
        <v>859</v>
      </c>
      <c r="B156">
        <v>2</v>
      </c>
      <c r="C156">
        <v>1</v>
      </c>
      <c r="D156">
        <v>32</v>
      </c>
      <c r="E156">
        <v>0</v>
      </c>
      <c r="F156">
        <v>0</v>
      </c>
      <c r="G156" s="5">
        <v>0.5</v>
      </c>
      <c r="H156" s="13">
        <v>32</v>
      </c>
      <c r="I156" s="13">
        <v>0</v>
      </c>
      <c r="J156" s="13">
        <v>0</v>
      </c>
      <c r="K156" s="13">
        <v>16</v>
      </c>
      <c r="M156" t="s">
        <v>484</v>
      </c>
      <c r="N156">
        <v>633</v>
      </c>
      <c r="O156">
        <v>151</v>
      </c>
      <c r="P156">
        <v>8</v>
      </c>
      <c r="Q156">
        <v>2</v>
      </c>
      <c r="R156">
        <v>4.1920529801324502</v>
      </c>
      <c r="S156">
        <v>5.2980132450331126E-2</v>
      </c>
      <c r="T156">
        <v>1.3245033112582781E-2</v>
      </c>
      <c r="U156">
        <v>1.2638230647709321E-2</v>
      </c>
      <c r="W156" t="s">
        <v>484</v>
      </c>
      <c r="X156">
        <v>0</v>
      </c>
      <c r="Y156">
        <v>0</v>
      </c>
      <c r="Z156">
        <v>0</v>
      </c>
      <c r="AA156">
        <v>0</v>
      </c>
      <c r="AB156">
        <v>0</v>
      </c>
      <c r="AC156" s="5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</row>
    <row r="157" spans="1:34" x14ac:dyDescent="0.35">
      <c r="A157" t="s">
        <v>1143</v>
      </c>
      <c r="B157">
        <v>2</v>
      </c>
      <c r="C157">
        <v>1</v>
      </c>
      <c r="D157">
        <v>15</v>
      </c>
      <c r="E157">
        <v>0</v>
      </c>
      <c r="F157">
        <v>0</v>
      </c>
      <c r="G157" s="5">
        <v>0.5</v>
      </c>
      <c r="H157" s="13">
        <v>15</v>
      </c>
      <c r="I157" s="13">
        <v>0</v>
      </c>
      <c r="J157" s="13">
        <v>0</v>
      </c>
      <c r="K157" s="13">
        <v>7.5</v>
      </c>
      <c r="M157" t="s">
        <v>485</v>
      </c>
      <c r="N157">
        <v>23</v>
      </c>
      <c r="O157">
        <v>19</v>
      </c>
      <c r="P157">
        <v>0</v>
      </c>
      <c r="Q157">
        <v>0</v>
      </c>
      <c r="R157">
        <v>1.2105263157894737</v>
      </c>
      <c r="S157">
        <v>0</v>
      </c>
      <c r="T157">
        <v>0</v>
      </c>
      <c r="U157">
        <v>0</v>
      </c>
      <c r="W157" t="s">
        <v>485</v>
      </c>
      <c r="X157">
        <v>0</v>
      </c>
      <c r="Y157">
        <v>0</v>
      </c>
      <c r="Z157">
        <v>0</v>
      </c>
      <c r="AA157">
        <v>0</v>
      </c>
      <c r="AB157">
        <v>0</v>
      </c>
      <c r="AC157" s="5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</row>
    <row r="158" spans="1:34" x14ac:dyDescent="0.35">
      <c r="A158" t="s">
        <v>929</v>
      </c>
      <c r="B158">
        <v>2</v>
      </c>
      <c r="C158">
        <v>2</v>
      </c>
      <c r="D158">
        <v>58</v>
      </c>
      <c r="E158">
        <v>0</v>
      </c>
      <c r="F158">
        <v>0</v>
      </c>
      <c r="G158" s="5">
        <v>1</v>
      </c>
      <c r="H158" s="13">
        <v>29</v>
      </c>
      <c r="I158" s="13">
        <v>0</v>
      </c>
      <c r="J158" s="13">
        <v>0</v>
      </c>
      <c r="K158" s="13">
        <v>29</v>
      </c>
      <c r="M158" t="s">
        <v>486</v>
      </c>
      <c r="N158">
        <v>3</v>
      </c>
      <c r="O158">
        <v>2</v>
      </c>
      <c r="P158">
        <v>0</v>
      </c>
      <c r="Q158">
        <v>0</v>
      </c>
      <c r="R158">
        <v>1.5</v>
      </c>
      <c r="S158">
        <v>0</v>
      </c>
      <c r="T158">
        <v>0</v>
      </c>
      <c r="U158">
        <v>0</v>
      </c>
      <c r="W158" t="s">
        <v>486</v>
      </c>
      <c r="X158">
        <v>93</v>
      </c>
      <c r="Y158">
        <v>50</v>
      </c>
      <c r="Z158">
        <v>563</v>
      </c>
      <c r="AA158">
        <v>3</v>
      </c>
      <c r="AB158">
        <v>1</v>
      </c>
      <c r="AC158" s="5">
        <v>0.5376344086021505</v>
      </c>
      <c r="AD158" s="13">
        <v>11.26</v>
      </c>
      <c r="AE158" s="13">
        <v>3.2258064516129031E-2</v>
      </c>
      <c r="AF158" s="13">
        <v>0.02</v>
      </c>
      <c r="AG158" s="13">
        <v>5.3285968028419185E-3</v>
      </c>
      <c r="AH158" s="13">
        <v>6.053763440860215</v>
      </c>
    </row>
    <row r="159" spans="1:34" x14ac:dyDescent="0.35">
      <c r="A159" t="s">
        <v>1142</v>
      </c>
      <c r="B159">
        <v>2</v>
      </c>
      <c r="C159">
        <v>1</v>
      </c>
      <c r="D159">
        <v>13</v>
      </c>
      <c r="E159">
        <v>0</v>
      </c>
      <c r="F159">
        <v>0</v>
      </c>
      <c r="G159" s="5">
        <v>0.5</v>
      </c>
      <c r="H159" s="13">
        <v>13</v>
      </c>
      <c r="I159" s="13">
        <v>0</v>
      </c>
      <c r="J159" s="13">
        <v>0</v>
      </c>
      <c r="K159" s="13">
        <v>6.5</v>
      </c>
      <c r="M159" t="s">
        <v>487</v>
      </c>
      <c r="N159">
        <v>7</v>
      </c>
      <c r="O159">
        <v>6</v>
      </c>
      <c r="P159">
        <v>0</v>
      </c>
      <c r="Q159">
        <v>0</v>
      </c>
      <c r="R159">
        <v>1.1666666666666667</v>
      </c>
      <c r="S159">
        <v>0</v>
      </c>
      <c r="T159">
        <v>0</v>
      </c>
      <c r="U159">
        <v>0</v>
      </c>
      <c r="W159" t="s">
        <v>487</v>
      </c>
      <c r="X159">
        <v>145</v>
      </c>
      <c r="Y159">
        <v>100</v>
      </c>
      <c r="Z159">
        <v>1214</v>
      </c>
      <c r="AA159">
        <v>9</v>
      </c>
      <c r="AB159">
        <v>0</v>
      </c>
      <c r="AC159" s="5">
        <v>0.68965517241379315</v>
      </c>
      <c r="AD159" s="13">
        <v>12.14</v>
      </c>
      <c r="AE159" s="13">
        <v>6.2068965517241378E-2</v>
      </c>
      <c r="AF159" s="13">
        <v>0</v>
      </c>
      <c r="AG159" s="13">
        <v>7.4135090609555188E-3</v>
      </c>
      <c r="AH159" s="13">
        <v>8.3724137931034477</v>
      </c>
    </row>
    <row r="160" spans="1:34" x14ac:dyDescent="0.35">
      <c r="A160" t="s">
        <v>851</v>
      </c>
      <c r="B160">
        <v>2</v>
      </c>
      <c r="C160">
        <v>0</v>
      </c>
      <c r="D160">
        <v>0</v>
      </c>
      <c r="E160">
        <v>0</v>
      </c>
      <c r="F160">
        <v>1</v>
      </c>
      <c r="G160" s="5">
        <v>0</v>
      </c>
      <c r="H160" s="13">
        <v>0</v>
      </c>
      <c r="I160" s="13">
        <v>0</v>
      </c>
      <c r="J160" s="13">
        <v>0.5</v>
      </c>
      <c r="K160" s="13">
        <v>0</v>
      </c>
      <c r="M160" t="s">
        <v>488</v>
      </c>
      <c r="N160">
        <v>404</v>
      </c>
      <c r="O160">
        <v>61</v>
      </c>
      <c r="P160">
        <v>3</v>
      </c>
      <c r="Q160">
        <v>0</v>
      </c>
      <c r="R160">
        <v>6.6229508196721314</v>
      </c>
      <c r="S160">
        <v>4.9180327868852458E-2</v>
      </c>
      <c r="T160">
        <v>0</v>
      </c>
      <c r="U160">
        <v>7.4257425742574254E-3</v>
      </c>
      <c r="W160" t="s">
        <v>488</v>
      </c>
      <c r="X160">
        <v>761</v>
      </c>
      <c r="Y160">
        <v>520</v>
      </c>
      <c r="Z160">
        <v>6655</v>
      </c>
      <c r="AA160">
        <v>39</v>
      </c>
      <c r="AB160">
        <v>3</v>
      </c>
      <c r="AC160" s="5">
        <v>0.68331143232588698</v>
      </c>
      <c r="AD160" s="13">
        <v>12.798076923076923</v>
      </c>
      <c r="AE160" s="13">
        <v>5.1248357424441525E-2</v>
      </c>
      <c r="AF160" s="13">
        <v>5.7692307692307696E-3</v>
      </c>
      <c r="AG160" s="13">
        <v>5.8602554470323061E-3</v>
      </c>
      <c r="AH160" s="13">
        <v>8.7450722733245723</v>
      </c>
    </row>
    <row r="161" spans="1:34" x14ac:dyDescent="0.35">
      <c r="A161" t="s">
        <v>965</v>
      </c>
      <c r="B161">
        <v>2</v>
      </c>
      <c r="C161">
        <v>0</v>
      </c>
      <c r="D161">
        <v>0</v>
      </c>
      <c r="E161">
        <v>0</v>
      </c>
      <c r="F161">
        <v>0</v>
      </c>
      <c r="G161" s="5">
        <v>0</v>
      </c>
      <c r="H161" s="13">
        <v>0</v>
      </c>
      <c r="I161" s="13">
        <v>0</v>
      </c>
      <c r="J161" s="13">
        <v>0</v>
      </c>
      <c r="K161" s="13">
        <v>0</v>
      </c>
      <c r="M161" t="s">
        <v>1474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W161" t="s">
        <v>1474</v>
      </c>
      <c r="X161">
        <v>9</v>
      </c>
      <c r="Y161">
        <v>7</v>
      </c>
      <c r="Z161">
        <v>69</v>
      </c>
      <c r="AA161">
        <v>0</v>
      </c>
      <c r="AB161">
        <v>0</v>
      </c>
      <c r="AC161" s="5">
        <v>0.77777777777777779</v>
      </c>
      <c r="AD161" s="13">
        <v>9.8571428571428577</v>
      </c>
      <c r="AE161" s="13">
        <v>0</v>
      </c>
      <c r="AF161" s="13">
        <v>0</v>
      </c>
      <c r="AG161" s="13">
        <v>0</v>
      </c>
      <c r="AH161" s="13">
        <v>7.666666666666667</v>
      </c>
    </row>
    <row r="162" spans="1:34" x14ac:dyDescent="0.35">
      <c r="A162" t="s">
        <v>818</v>
      </c>
      <c r="B162">
        <v>2</v>
      </c>
      <c r="C162">
        <v>1</v>
      </c>
      <c r="D162">
        <v>25</v>
      </c>
      <c r="E162">
        <v>1</v>
      </c>
      <c r="F162">
        <v>0</v>
      </c>
      <c r="G162" s="5">
        <v>0.5</v>
      </c>
      <c r="H162" s="13">
        <v>25</v>
      </c>
      <c r="I162" s="13">
        <v>1</v>
      </c>
      <c r="J162" s="13">
        <v>0</v>
      </c>
      <c r="K162" s="13">
        <v>12.5</v>
      </c>
      <c r="M162" t="s">
        <v>489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W162" t="s">
        <v>489</v>
      </c>
      <c r="X162">
        <v>30</v>
      </c>
      <c r="Y162">
        <v>20</v>
      </c>
      <c r="Z162">
        <v>201</v>
      </c>
      <c r="AA162">
        <v>2</v>
      </c>
      <c r="AB162">
        <v>0</v>
      </c>
      <c r="AC162" s="5">
        <v>0.66666666666666663</v>
      </c>
      <c r="AD162" s="13">
        <v>10.050000000000001</v>
      </c>
      <c r="AE162" s="13">
        <v>6.6666666666666666E-2</v>
      </c>
      <c r="AF162" s="13">
        <v>0</v>
      </c>
      <c r="AG162" s="13">
        <v>9.9502487562189053E-3</v>
      </c>
      <c r="AH162" s="13">
        <v>6.7</v>
      </c>
    </row>
    <row r="163" spans="1:34" x14ac:dyDescent="0.35">
      <c r="A163" t="s">
        <v>986</v>
      </c>
      <c r="B163">
        <v>2</v>
      </c>
      <c r="C163">
        <v>1</v>
      </c>
      <c r="D163">
        <v>39</v>
      </c>
      <c r="E163">
        <v>1</v>
      </c>
      <c r="F163">
        <v>0</v>
      </c>
      <c r="G163" s="5">
        <v>0.5</v>
      </c>
      <c r="H163" s="13">
        <v>39</v>
      </c>
      <c r="I163" s="13">
        <v>1</v>
      </c>
      <c r="J163" s="13">
        <v>0</v>
      </c>
      <c r="K163" s="13">
        <v>19.5</v>
      </c>
      <c r="M163" t="s">
        <v>490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W163" t="s">
        <v>490</v>
      </c>
      <c r="X163">
        <v>24</v>
      </c>
      <c r="Y163">
        <v>17</v>
      </c>
      <c r="Z163">
        <v>236</v>
      </c>
      <c r="AA163">
        <v>1</v>
      </c>
      <c r="AB163">
        <v>0</v>
      </c>
      <c r="AC163" s="5">
        <v>0.70833333333333337</v>
      </c>
      <c r="AD163" s="13">
        <v>13.882352941176471</v>
      </c>
      <c r="AE163" s="13">
        <v>4.1666666666666664E-2</v>
      </c>
      <c r="AF163" s="13">
        <v>0</v>
      </c>
      <c r="AG163" s="13">
        <v>4.2372881355932203E-3</v>
      </c>
      <c r="AH163" s="13">
        <v>9.8333333333333339</v>
      </c>
    </row>
    <row r="164" spans="1:34" x14ac:dyDescent="0.35">
      <c r="A164" t="s">
        <v>631</v>
      </c>
      <c r="B164">
        <v>2</v>
      </c>
      <c r="C164">
        <v>1</v>
      </c>
      <c r="D164">
        <v>4</v>
      </c>
      <c r="E164">
        <v>0</v>
      </c>
      <c r="F164">
        <v>0</v>
      </c>
      <c r="G164" s="5">
        <v>0.5</v>
      </c>
      <c r="H164" s="13">
        <v>4</v>
      </c>
      <c r="I164" s="13">
        <v>0</v>
      </c>
      <c r="J164" s="13">
        <v>0</v>
      </c>
      <c r="K164" s="13">
        <v>2</v>
      </c>
      <c r="M164" t="s">
        <v>491</v>
      </c>
      <c r="N164">
        <v>4</v>
      </c>
      <c r="O164">
        <v>23</v>
      </c>
      <c r="P164">
        <v>1</v>
      </c>
      <c r="Q164">
        <v>0</v>
      </c>
      <c r="R164">
        <v>0.17391304347826086</v>
      </c>
      <c r="S164">
        <v>4.3478260869565216E-2</v>
      </c>
      <c r="T164">
        <v>0</v>
      </c>
      <c r="U164">
        <v>0.25</v>
      </c>
      <c r="W164" t="s">
        <v>491</v>
      </c>
      <c r="X164">
        <v>0</v>
      </c>
      <c r="Y164">
        <v>0</v>
      </c>
      <c r="Z164">
        <v>0</v>
      </c>
      <c r="AA164">
        <v>0</v>
      </c>
      <c r="AB164">
        <v>0</v>
      </c>
      <c r="AC164" s="5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</row>
    <row r="165" spans="1:34" x14ac:dyDescent="0.35">
      <c r="A165" t="s">
        <v>756</v>
      </c>
      <c r="B165">
        <v>2</v>
      </c>
      <c r="C165">
        <v>1</v>
      </c>
      <c r="D165">
        <v>6</v>
      </c>
      <c r="E165">
        <v>1</v>
      </c>
      <c r="F165">
        <v>0</v>
      </c>
      <c r="G165" s="5">
        <v>0.5</v>
      </c>
      <c r="H165" s="13">
        <v>6</v>
      </c>
      <c r="I165" s="13">
        <v>1</v>
      </c>
      <c r="J165" s="13">
        <v>0</v>
      </c>
      <c r="K165" s="13">
        <v>3</v>
      </c>
      <c r="M165" t="s">
        <v>1478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W165" t="s">
        <v>1478</v>
      </c>
      <c r="X165">
        <v>2</v>
      </c>
      <c r="Y165">
        <v>2</v>
      </c>
      <c r="Z165">
        <v>9</v>
      </c>
      <c r="AA165">
        <v>0</v>
      </c>
      <c r="AB165">
        <v>0</v>
      </c>
      <c r="AC165" s="5">
        <v>1</v>
      </c>
      <c r="AD165" s="13">
        <v>4.5</v>
      </c>
      <c r="AE165" s="13">
        <v>0</v>
      </c>
      <c r="AF165" s="13">
        <v>0</v>
      </c>
      <c r="AG165" s="13">
        <v>0</v>
      </c>
      <c r="AH165" s="13">
        <v>4.5</v>
      </c>
    </row>
    <row r="166" spans="1:34" x14ac:dyDescent="0.35">
      <c r="A166" t="s">
        <v>661</v>
      </c>
      <c r="B166">
        <v>2</v>
      </c>
      <c r="C166">
        <v>1</v>
      </c>
      <c r="D166">
        <v>18</v>
      </c>
      <c r="E166">
        <v>0</v>
      </c>
      <c r="F166">
        <v>0</v>
      </c>
      <c r="G166" s="5">
        <v>0.5</v>
      </c>
      <c r="H166" s="13">
        <v>18</v>
      </c>
      <c r="I166" s="13">
        <v>0</v>
      </c>
      <c r="J166" s="13">
        <v>0</v>
      </c>
      <c r="K166" s="13">
        <v>9</v>
      </c>
      <c r="M166" t="s">
        <v>1480</v>
      </c>
      <c r="N166">
        <v>13</v>
      </c>
      <c r="O166">
        <v>2</v>
      </c>
      <c r="P166">
        <v>0</v>
      </c>
      <c r="Q166">
        <v>0</v>
      </c>
      <c r="R166">
        <v>6.5</v>
      </c>
      <c r="S166">
        <v>0</v>
      </c>
      <c r="T166">
        <v>0</v>
      </c>
      <c r="U166">
        <v>0</v>
      </c>
      <c r="W166" t="s">
        <v>1480</v>
      </c>
      <c r="X166">
        <v>10</v>
      </c>
      <c r="Y166">
        <v>8</v>
      </c>
      <c r="Z166">
        <v>69</v>
      </c>
      <c r="AA166">
        <v>0</v>
      </c>
      <c r="AB166">
        <v>0</v>
      </c>
      <c r="AC166" s="5">
        <v>0.8</v>
      </c>
      <c r="AD166" s="13">
        <v>8.625</v>
      </c>
      <c r="AE166" s="13">
        <v>0</v>
      </c>
      <c r="AF166" s="13">
        <v>0</v>
      </c>
      <c r="AG166" s="13">
        <v>0</v>
      </c>
      <c r="AH166" s="13">
        <v>6.9</v>
      </c>
    </row>
    <row r="167" spans="1:34" x14ac:dyDescent="0.35">
      <c r="A167" t="s">
        <v>652</v>
      </c>
      <c r="B167">
        <v>2</v>
      </c>
      <c r="C167">
        <v>0</v>
      </c>
      <c r="D167">
        <v>0</v>
      </c>
      <c r="E167">
        <v>0</v>
      </c>
      <c r="F167">
        <v>0</v>
      </c>
      <c r="G167" s="5">
        <v>0</v>
      </c>
      <c r="H167" s="13">
        <v>0</v>
      </c>
      <c r="I167" s="13">
        <v>0</v>
      </c>
      <c r="J167" s="13">
        <v>0</v>
      </c>
      <c r="K167" s="13">
        <v>0</v>
      </c>
      <c r="M167" t="s">
        <v>492</v>
      </c>
      <c r="N167">
        <v>2</v>
      </c>
      <c r="O167">
        <v>1</v>
      </c>
      <c r="P167">
        <v>0</v>
      </c>
      <c r="Q167">
        <v>0</v>
      </c>
      <c r="R167">
        <v>2</v>
      </c>
      <c r="S167">
        <v>0</v>
      </c>
      <c r="T167">
        <v>0</v>
      </c>
      <c r="U167">
        <v>0</v>
      </c>
      <c r="W167" t="s">
        <v>492</v>
      </c>
      <c r="X167">
        <v>27</v>
      </c>
      <c r="Y167">
        <v>21</v>
      </c>
      <c r="Z167">
        <v>271</v>
      </c>
      <c r="AA167">
        <v>2</v>
      </c>
      <c r="AB167">
        <v>0</v>
      </c>
      <c r="AC167" s="5">
        <v>0.77777777777777779</v>
      </c>
      <c r="AD167" s="13">
        <v>12.904761904761905</v>
      </c>
      <c r="AE167" s="13">
        <v>7.407407407407407E-2</v>
      </c>
      <c r="AF167" s="13">
        <v>0</v>
      </c>
      <c r="AG167" s="13">
        <v>7.3800738007380072E-3</v>
      </c>
      <c r="AH167" s="13">
        <v>10.037037037037036</v>
      </c>
    </row>
    <row r="168" spans="1:34" x14ac:dyDescent="0.35">
      <c r="A168" t="s">
        <v>789</v>
      </c>
      <c r="B168">
        <v>2</v>
      </c>
      <c r="C168">
        <v>2</v>
      </c>
      <c r="D168">
        <v>38</v>
      </c>
      <c r="E168">
        <v>0</v>
      </c>
      <c r="F168">
        <v>0</v>
      </c>
      <c r="G168" s="5">
        <v>1</v>
      </c>
      <c r="H168" s="13">
        <v>19</v>
      </c>
      <c r="I168" s="13">
        <v>0</v>
      </c>
      <c r="J168" s="13">
        <v>0</v>
      </c>
      <c r="K168" s="13">
        <v>19</v>
      </c>
      <c r="M168" t="s">
        <v>1443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W168" t="s">
        <v>1443</v>
      </c>
      <c r="X168">
        <v>28</v>
      </c>
      <c r="Y168">
        <v>18</v>
      </c>
      <c r="Z168">
        <v>166</v>
      </c>
      <c r="AA168">
        <v>0</v>
      </c>
      <c r="AB168">
        <v>0</v>
      </c>
      <c r="AC168" s="5">
        <v>0.6428571428571429</v>
      </c>
      <c r="AD168" s="13">
        <v>9.2222222222222214</v>
      </c>
      <c r="AE168" s="13">
        <v>0</v>
      </c>
      <c r="AF168" s="13">
        <v>0</v>
      </c>
      <c r="AG168" s="13">
        <v>0</v>
      </c>
      <c r="AH168" s="13">
        <v>5.9285714285714288</v>
      </c>
    </row>
    <row r="169" spans="1:34" x14ac:dyDescent="0.35">
      <c r="A169" t="s">
        <v>520</v>
      </c>
      <c r="B169">
        <v>2</v>
      </c>
      <c r="C169">
        <v>1</v>
      </c>
      <c r="D169">
        <v>20</v>
      </c>
      <c r="E169">
        <v>1</v>
      </c>
      <c r="F169">
        <v>0</v>
      </c>
      <c r="G169" s="5">
        <v>0.5</v>
      </c>
      <c r="H169" s="13">
        <v>20</v>
      </c>
      <c r="I169" s="13">
        <v>1</v>
      </c>
      <c r="J169" s="13">
        <v>0</v>
      </c>
      <c r="K169" s="13">
        <v>10</v>
      </c>
      <c r="M169" t="s">
        <v>493</v>
      </c>
      <c r="N169">
        <v>1169</v>
      </c>
      <c r="O169">
        <v>273</v>
      </c>
      <c r="P169">
        <v>7</v>
      </c>
      <c r="Q169">
        <v>1</v>
      </c>
      <c r="R169">
        <v>4.2820512820512819</v>
      </c>
      <c r="S169">
        <v>2.564102564102564E-2</v>
      </c>
      <c r="T169">
        <v>3.663003663003663E-3</v>
      </c>
      <c r="U169">
        <v>5.9880239520958087E-3</v>
      </c>
      <c r="W169" t="s">
        <v>493</v>
      </c>
      <c r="X169">
        <v>80</v>
      </c>
      <c r="Y169">
        <v>68</v>
      </c>
      <c r="Z169">
        <v>516</v>
      </c>
      <c r="AA169">
        <v>5</v>
      </c>
      <c r="AB169">
        <v>0</v>
      </c>
      <c r="AC169" s="5">
        <v>0.85</v>
      </c>
      <c r="AD169" s="13">
        <v>7.5882352941176467</v>
      </c>
      <c r="AE169" s="13">
        <v>6.25E-2</v>
      </c>
      <c r="AF169" s="13">
        <v>0</v>
      </c>
      <c r="AG169" s="13">
        <v>9.6899224806201549E-3</v>
      </c>
      <c r="AH169" s="13">
        <v>6.45</v>
      </c>
    </row>
    <row r="170" spans="1:34" x14ac:dyDescent="0.35">
      <c r="A170" t="s">
        <v>537</v>
      </c>
      <c r="B170">
        <v>2</v>
      </c>
      <c r="C170">
        <v>0</v>
      </c>
      <c r="D170">
        <v>0</v>
      </c>
      <c r="E170">
        <v>0</v>
      </c>
      <c r="F170">
        <v>0</v>
      </c>
      <c r="G170" s="5">
        <v>0</v>
      </c>
      <c r="H170" s="13">
        <v>0</v>
      </c>
      <c r="I170" s="13">
        <v>0</v>
      </c>
      <c r="J170" s="13">
        <v>0</v>
      </c>
      <c r="K170" s="13">
        <v>0</v>
      </c>
      <c r="M170" t="s">
        <v>494</v>
      </c>
      <c r="N170">
        <v>171</v>
      </c>
      <c r="O170">
        <v>33</v>
      </c>
      <c r="P170">
        <v>2</v>
      </c>
      <c r="Q170">
        <v>0</v>
      </c>
      <c r="R170">
        <v>5.1818181818181817</v>
      </c>
      <c r="S170">
        <v>6.0606060606060608E-2</v>
      </c>
      <c r="T170">
        <v>0</v>
      </c>
      <c r="U170">
        <v>1.1695906432748537E-2</v>
      </c>
      <c r="W170" t="s">
        <v>494</v>
      </c>
      <c r="X170">
        <v>328</v>
      </c>
      <c r="Y170">
        <v>183</v>
      </c>
      <c r="Z170">
        <v>2345</v>
      </c>
      <c r="AA170">
        <v>15</v>
      </c>
      <c r="AB170">
        <v>2</v>
      </c>
      <c r="AC170" s="5">
        <v>0.55792682926829273</v>
      </c>
      <c r="AD170" s="13">
        <v>12.814207650273223</v>
      </c>
      <c r="AE170" s="13">
        <v>4.573170731707317E-2</v>
      </c>
      <c r="AF170" s="13">
        <v>1.092896174863388E-2</v>
      </c>
      <c r="AG170" s="13">
        <v>6.3965884861407248E-3</v>
      </c>
      <c r="AH170" s="13">
        <v>7.149390243902439</v>
      </c>
    </row>
    <row r="171" spans="1:34" x14ac:dyDescent="0.35">
      <c r="A171" t="s">
        <v>14</v>
      </c>
      <c r="B171">
        <v>2</v>
      </c>
      <c r="C171">
        <v>0</v>
      </c>
      <c r="D171">
        <v>0</v>
      </c>
      <c r="E171">
        <v>0</v>
      </c>
      <c r="F171">
        <v>0</v>
      </c>
      <c r="G171" s="5">
        <v>0</v>
      </c>
      <c r="H171" s="13">
        <v>0</v>
      </c>
      <c r="I171" s="13">
        <v>0</v>
      </c>
      <c r="J171" s="13">
        <v>0</v>
      </c>
      <c r="K171" s="13">
        <v>0</v>
      </c>
      <c r="M171" t="s">
        <v>495</v>
      </c>
      <c r="N171">
        <v>18</v>
      </c>
      <c r="O171">
        <v>5</v>
      </c>
      <c r="P171">
        <v>0</v>
      </c>
      <c r="Q171">
        <v>0</v>
      </c>
      <c r="R171">
        <v>3.6</v>
      </c>
      <c r="S171">
        <v>0</v>
      </c>
      <c r="T171">
        <v>0</v>
      </c>
      <c r="U171">
        <v>0</v>
      </c>
      <c r="W171" t="s">
        <v>495</v>
      </c>
      <c r="X171">
        <v>0</v>
      </c>
      <c r="Y171">
        <v>0</v>
      </c>
      <c r="Z171">
        <v>0</v>
      </c>
      <c r="AA171">
        <v>0</v>
      </c>
      <c r="AB171">
        <v>0</v>
      </c>
      <c r="AC171" s="5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</row>
    <row r="172" spans="1:34" x14ac:dyDescent="0.35">
      <c r="A172" t="s">
        <v>581</v>
      </c>
      <c r="B172">
        <v>2</v>
      </c>
      <c r="C172">
        <v>1</v>
      </c>
      <c r="D172">
        <v>24</v>
      </c>
      <c r="E172">
        <v>1</v>
      </c>
      <c r="F172">
        <v>0</v>
      </c>
      <c r="G172" s="5">
        <v>0.5</v>
      </c>
      <c r="H172" s="13">
        <v>24</v>
      </c>
      <c r="I172" s="13">
        <v>1</v>
      </c>
      <c r="J172" s="13">
        <v>0</v>
      </c>
      <c r="K172" s="13">
        <v>12</v>
      </c>
      <c r="M172" t="s">
        <v>496</v>
      </c>
      <c r="N172">
        <v>1520</v>
      </c>
      <c r="O172">
        <v>349</v>
      </c>
      <c r="P172">
        <v>5</v>
      </c>
      <c r="Q172">
        <v>0</v>
      </c>
      <c r="R172">
        <v>4.355300859598854</v>
      </c>
      <c r="S172">
        <v>1.4326647564469915E-2</v>
      </c>
      <c r="T172">
        <v>0</v>
      </c>
      <c r="U172">
        <v>3.2894736842105261E-3</v>
      </c>
      <c r="W172" t="s">
        <v>496</v>
      </c>
      <c r="X172">
        <v>166</v>
      </c>
      <c r="Y172">
        <v>129</v>
      </c>
      <c r="Z172">
        <v>977</v>
      </c>
      <c r="AA172">
        <v>5</v>
      </c>
      <c r="AB172">
        <v>1</v>
      </c>
      <c r="AC172" s="5">
        <v>0.77710843373493976</v>
      </c>
      <c r="AD172" s="13">
        <v>7.5736434108527133</v>
      </c>
      <c r="AE172" s="13">
        <v>3.0120481927710843E-2</v>
      </c>
      <c r="AF172" s="13">
        <v>7.7519379844961239E-3</v>
      </c>
      <c r="AG172" s="13">
        <v>5.1177072671443197E-3</v>
      </c>
      <c r="AH172" s="13">
        <v>5.8855421686746991</v>
      </c>
    </row>
    <row r="173" spans="1:34" x14ac:dyDescent="0.35">
      <c r="A173" t="s">
        <v>1145</v>
      </c>
      <c r="B173">
        <v>2</v>
      </c>
      <c r="C173">
        <v>2</v>
      </c>
      <c r="D173">
        <v>30</v>
      </c>
      <c r="E173">
        <v>0</v>
      </c>
      <c r="F173">
        <v>0</v>
      </c>
      <c r="G173" s="5">
        <v>1</v>
      </c>
      <c r="H173" s="13">
        <v>15</v>
      </c>
      <c r="I173" s="13">
        <v>0</v>
      </c>
      <c r="J173" s="13">
        <v>0</v>
      </c>
      <c r="K173" s="13">
        <v>15</v>
      </c>
      <c r="M173" t="s">
        <v>1421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 t="s">
        <v>1421</v>
      </c>
      <c r="X173">
        <v>0</v>
      </c>
      <c r="Y173">
        <v>0</v>
      </c>
      <c r="Z173">
        <v>0</v>
      </c>
      <c r="AA173">
        <v>0</v>
      </c>
      <c r="AB173">
        <v>0</v>
      </c>
      <c r="AC173" s="5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</row>
    <row r="174" spans="1:34" x14ac:dyDescent="0.35">
      <c r="A174" t="s">
        <v>511</v>
      </c>
      <c r="B174">
        <v>2</v>
      </c>
      <c r="C174">
        <v>1</v>
      </c>
      <c r="D174">
        <v>34</v>
      </c>
      <c r="E174">
        <v>1</v>
      </c>
      <c r="F174">
        <v>0</v>
      </c>
      <c r="G174" s="5">
        <v>0.5</v>
      </c>
      <c r="H174" s="13">
        <v>34</v>
      </c>
      <c r="I174" s="13">
        <v>1</v>
      </c>
      <c r="J174" s="13">
        <v>0</v>
      </c>
      <c r="K174" s="13">
        <v>17</v>
      </c>
      <c r="M174" t="s">
        <v>497</v>
      </c>
      <c r="N174">
        <v>9</v>
      </c>
      <c r="O174">
        <v>1</v>
      </c>
      <c r="P174">
        <v>0</v>
      </c>
      <c r="Q174">
        <v>0</v>
      </c>
      <c r="R174">
        <v>9</v>
      </c>
      <c r="S174">
        <v>0</v>
      </c>
      <c r="T174">
        <v>0</v>
      </c>
      <c r="U174">
        <v>0</v>
      </c>
      <c r="W174" t="s">
        <v>497</v>
      </c>
      <c r="X174">
        <v>45</v>
      </c>
      <c r="Y174">
        <v>31</v>
      </c>
      <c r="Z174">
        <v>304</v>
      </c>
      <c r="AA174">
        <v>1</v>
      </c>
      <c r="AB174">
        <v>0</v>
      </c>
      <c r="AC174" s="5">
        <v>0.68888888888888888</v>
      </c>
      <c r="AD174" s="13">
        <v>9.806451612903226</v>
      </c>
      <c r="AE174" s="13">
        <v>2.2222222222222223E-2</v>
      </c>
      <c r="AF174" s="13">
        <v>0</v>
      </c>
      <c r="AG174" s="13">
        <v>3.2894736842105261E-3</v>
      </c>
      <c r="AH174" s="13">
        <v>6.7555555555555555</v>
      </c>
    </row>
    <row r="175" spans="1:34" x14ac:dyDescent="0.35">
      <c r="A175" t="s">
        <v>1814</v>
      </c>
      <c r="B175">
        <v>1</v>
      </c>
      <c r="C175">
        <v>1</v>
      </c>
      <c r="D175">
        <v>3</v>
      </c>
      <c r="E175">
        <v>0</v>
      </c>
      <c r="F175">
        <v>0</v>
      </c>
      <c r="G175" s="5">
        <v>1</v>
      </c>
      <c r="H175" s="13">
        <v>3</v>
      </c>
      <c r="I175" s="13">
        <v>0</v>
      </c>
      <c r="J175" s="13">
        <v>0</v>
      </c>
      <c r="K175" s="13">
        <v>3</v>
      </c>
      <c r="M175" t="s">
        <v>498</v>
      </c>
      <c r="N175">
        <v>19</v>
      </c>
      <c r="O175">
        <v>4</v>
      </c>
      <c r="P175">
        <v>0</v>
      </c>
      <c r="Q175">
        <v>0</v>
      </c>
      <c r="R175">
        <v>4.75</v>
      </c>
      <c r="S175">
        <v>0</v>
      </c>
      <c r="T175">
        <v>0</v>
      </c>
      <c r="U175">
        <v>0</v>
      </c>
      <c r="W175" t="s">
        <v>498</v>
      </c>
      <c r="X175">
        <v>116</v>
      </c>
      <c r="Y175">
        <v>84</v>
      </c>
      <c r="Z175">
        <v>929</v>
      </c>
      <c r="AA175">
        <v>5</v>
      </c>
      <c r="AB175">
        <v>1</v>
      </c>
      <c r="AC175" s="5">
        <v>0.72413793103448276</v>
      </c>
      <c r="AD175" s="13">
        <v>11.05952380952381</v>
      </c>
      <c r="AE175" s="13">
        <v>4.3103448275862072E-2</v>
      </c>
      <c r="AF175" s="13">
        <v>1.1904761904761904E-2</v>
      </c>
      <c r="AG175" s="13">
        <v>5.3821313240043061E-3</v>
      </c>
      <c r="AH175" s="13">
        <v>8.0086206896551726</v>
      </c>
    </row>
    <row r="176" spans="1:34" x14ac:dyDescent="0.35">
      <c r="A176" t="s">
        <v>1119</v>
      </c>
      <c r="B176">
        <v>1</v>
      </c>
      <c r="C176">
        <v>1</v>
      </c>
      <c r="D176">
        <v>29</v>
      </c>
      <c r="E176">
        <v>0</v>
      </c>
      <c r="F176">
        <v>0</v>
      </c>
      <c r="G176" s="5">
        <v>1</v>
      </c>
      <c r="H176" s="13">
        <v>29</v>
      </c>
      <c r="I176" s="13">
        <v>0</v>
      </c>
      <c r="J176" s="13">
        <v>0</v>
      </c>
      <c r="K176" s="13">
        <v>29</v>
      </c>
      <c r="M176" t="s">
        <v>1159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 t="s">
        <v>1159</v>
      </c>
      <c r="X176">
        <v>0</v>
      </c>
      <c r="Y176">
        <v>0</v>
      </c>
      <c r="Z176">
        <v>0</v>
      </c>
      <c r="AA176">
        <v>0</v>
      </c>
      <c r="AB176">
        <v>0</v>
      </c>
      <c r="AC176" s="5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</row>
    <row r="177" spans="1:34" x14ac:dyDescent="0.35">
      <c r="A177" t="s">
        <v>1756</v>
      </c>
      <c r="B177">
        <v>1</v>
      </c>
      <c r="C177">
        <v>0</v>
      </c>
      <c r="D177">
        <v>0</v>
      </c>
      <c r="E177">
        <v>0</v>
      </c>
      <c r="F177">
        <v>0</v>
      </c>
      <c r="G177" s="5">
        <v>0</v>
      </c>
      <c r="H177" s="13">
        <v>0</v>
      </c>
      <c r="I177" s="13">
        <v>0</v>
      </c>
      <c r="J177" s="13">
        <v>0</v>
      </c>
      <c r="K177" s="13">
        <v>0</v>
      </c>
      <c r="M177" t="s">
        <v>1160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 t="s">
        <v>1160</v>
      </c>
      <c r="X177">
        <v>0</v>
      </c>
      <c r="Y177">
        <v>0</v>
      </c>
      <c r="Z177">
        <v>0</v>
      </c>
      <c r="AA177">
        <v>0</v>
      </c>
      <c r="AB177">
        <v>0</v>
      </c>
      <c r="AC177" s="5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</row>
    <row r="178" spans="1:34" x14ac:dyDescent="0.35">
      <c r="A178" t="s">
        <v>1114</v>
      </c>
      <c r="B178">
        <v>1</v>
      </c>
      <c r="C178">
        <v>0</v>
      </c>
      <c r="D178">
        <v>0</v>
      </c>
      <c r="E178">
        <v>0</v>
      </c>
      <c r="F178">
        <v>0</v>
      </c>
      <c r="G178" s="5">
        <v>0</v>
      </c>
      <c r="H178" s="13">
        <v>0</v>
      </c>
      <c r="I178" s="13">
        <v>0</v>
      </c>
      <c r="J178" s="13">
        <v>0</v>
      </c>
      <c r="K178" s="13">
        <v>0</v>
      </c>
      <c r="M178" t="s">
        <v>499</v>
      </c>
      <c r="N178">
        <v>990</v>
      </c>
      <c r="O178">
        <v>211</v>
      </c>
      <c r="P178">
        <v>8</v>
      </c>
      <c r="Q178">
        <v>1</v>
      </c>
      <c r="R178">
        <v>4.6919431279620856</v>
      </c>
      <c r="S178">
        <v>3.7914691943127965E-2</v>
      </c>
      <c r="T178">
        <v>4.7393364928909956E-3</v>
      </c>
      <c r="U178">
        <v>8.0808080808080808E-3</v>
      </c>
      <c r="W178" t="s">
        <v>499</v>
      </c>
      <c r="X178">
        <v>54</v>
      </c>
      <c r="Y178">
        <v>44</v>
      </c>
      <c r="Z178">
        <v>321</v>
      </c>
      <c r="AA178">
        <v>4</v>
      </c>
      <c r="AB178">
        <v>0</v>
      </c>
      <c r="AC178" s="5">
        <v>0.81481481481481477</v>
      </c>
      <c r="AD178" s="13">
        <v>7.2954545454545459</v>
      </c>
      <c r="AE178" s="13">
        <v>7.407407407407407E-2</v>
      </c>
      <c r="AF178" s="13">
        <v>0</v>
      </c>
      <c r="AG178" s="13">
        <v>1.2461059190031152E-2</v>
      </c>
      <c r="AH178" s="13">
        <v>5.9444444444444446</v>
      </c>
    </row>
    <row r="179" spans="1:34" x14ac:dyDescent="0.35">
      <c r="A179" t="s">
        <v>1794</v>
      </c>
      <c r="B179">
        <v>1</v>
      </c>
      <c r="C179">
        <v>1</v>
      </c>
      <c r="D179">
        <v>19</v>
      </c>
      <c r="E179">
        <v>0</v>
      </c>
      <c r="F179">
        <v>0</v>
      </c>
      <c r="G179" s="5">
        <v>1</v>
      </c>
      <c r="H179" s="13">
        <v>19</v>
      </c>
      <c r="I179" s="13">
        <v>0</v>
      </c>
      <c r="J179" s="13">
        <v>0</v>
      </c>
      <c r="K179" s="13">
        <v>19</v>
      </c>
      <c r="M179" t="s">
        <v>500</v>
      </c>
      <c r="N179">
        <v>3</v>
      </c>
      <c r="O179">
        <v>1</v>
      </c>
      <c r="P179">
        <v>0</v>
      </c>
      <c r="Q179">
        <v>0</v>
      </c>
      <c r="R179">
        <v>3</v>
      </c>
      <c r="S179">
        <v>0</v>
      </c>
      <c r="T179">
        <v>0</v>
      </c>
      <c r="U179">
        <v>0</v>
      </c>
      <c r="W179" t="s">
        <v>500</v>
      </c>
      <c r="X179">
        <v>127</v>
      </c>
      <c r="Y179">
        <v>77</v>
      </c>
      <c r="Z179">
        <v>1020</v>
      </c>
      <c r="AA179">
        <v>4</v>
      </c>
      <c r="AB179">
        <v>2</v>
      </c>
      <c r="AC179" s="5">
        <v>0.60629921259842523</v>
      </c>
      <c r="AD179" s="13">
        <v>13.246753246753247</v>
      </c>
      <c r="AE179" s="13">
        <v>3.1496062992125984E-2</v>
      </c>
      <c r="AF179" s="13">
        <v>2.5974025974025976E-2</v>
      </c>
      <c r="AG179" s="13">
        <v>3.9215686274509803E-3</v>
      </c>
      <c r="AH179" s="13">
        <v>8.0314960629921259</v>
      </c>
    </row>
    <row r="180" spans="1:34" x14ac:dyDescent="0.35">
      <c r="A180" t="s">
        <v>1073</v>
      </c>
      <c r="B180">
        <v>1</v>
      </c>
      <c r="C180">
        <v>0</v>
      </c>
      <c r="D180">
        <v>0</v>
      </c>
      <c r="E180">
        <v>0</v>
      </c>
      <c r="F180">
        <v>0</v>
      </c>
      <c r="G180" s="5">
        <v>0</v>
      </c>
      <c r="H180" s="13">
        <v>0</v>
      </c>
      <c r="I180" s="13">
        <v>0</v>
      </c>
      <c r="J180" s="13">
        <v>0</v>
      </c>
      <c r="K180" s="13">
        <v>0</v>
      </c>
      <c r="M180" t="s">
        <v>501</v>
      </c>
      <c r="N180">
        <v>102</v>
      </c>
      <c r="O180">
        <v>21</v>
      </c>
      <c r="P180">
        <v>0</v>
      </c>
      <c r="Q180">
        <v>0</v>
      </c>
      <c r="R180">
        <v>4.8571428571428568</v>
      </c>
      <c r="S180">
        <v>0</v>
      </c>
      <c r="T180">
        <v>0</v>
      </c>
      <c r="U180">
        <v>0</v>
      </c>
      <c r="W180" t="s">
        <v>501</v>
      </c>
      <c r="X180">
        <v>24</v>
      </c>
      <c r="Y180">
        <v>20</v>
      </c>
      <c r="Z180">
        <v>191</v>
      </c>
      <c r="AA180">
        <v>3</v>
      </c>
      <c r="AB180">
        <v>0</v>
      </c>
      <c r="AC180" s="5">
        <v>0.83333333333333337</v>
      </c>
      <c r="AD180" s="13">
        <v>9.5500000000000007</v>
      </c>
      <c r="AE180" s="13">
        <v>0.125</v>
      </c>
      <c r="AF180" s="13">
        <v>0</v>
      </c>
      <c r="AG180" s="13">
        <v>1.5706806282722512E-2</v>
      </c>
      <c r="AH180" s="13">
        <v>7.958333333333333</v>
      </c>
    </row>
    <row r="181" spans="1:34" x14ac:dyDescent="0.35">
      <c r="A181" t="s">
        <v>1147</v>
      </c>
      <c r="B181">
        <v>1</v>
      </c>
      <c r="C181">
        <v>0</v>
      </c>
      <c r="D181">
        <v>0</v>
      </c>
      <c r="E181">
        <v>0</v>
      </c>
      <c r="F181">
        <v>0</v>
      </c>
      <c r="G181" s="5">
        <v>0</v>
      </c>
      <c r="H181" s="13">
        <v>0</v>
      </c>
      <c r="I181" s="13">
        <v>0</v>
      </c>
      <c r="J181" s="13">
        <v>0</v>
      </c>
      <c r="K181" s="13">
        <v>0</v>
      </c>
      <c r="M181" t="s">
        <v>502</v>
      </c>
      <c r="N181">
        <v>72</v>
      </c>
      <c r="O181">
        <v>13</v>
      </c>
      <c r="P181">
        <v>2</v>
      </c>
      <c r="Q181">
        <v>0</v>
      </c>
      <c r="R181">
        <v>5.5384615384615383</v>
      </c>
      <c r="S181">
        <v>0.15384615384615385</v>
      </c>
      <c r="T181">
        <v>0</v>
      </c>
      <c r="U181">
        <v>2.7777777777777776E-2</v>
      </c>
      <c r="W181" t="s">
        <v>502</v>
      </c>
      <c r="X181">
        <v>603</v>
      </c>
      <c r="Y181">
        <v>434</v>
      </c>
      <c r="Z181">
        <v>4968</v>
      </c>
      <c r="AA181">
        <v>24</v>
      </c>
      <c r="AB181">
        <v>4</v>
      </c>
      <c r="AC181" s="5">
        <v>0.71973466003316755</v>
      </c>
      <c r="AD181" s="13">
        <v>11.447004608294931</v>
      </c>
      <c r="AE181" s="13">
        <v>3.9800995024875621E-2</v>
      </c>
      <c r="AF181" s="13">
        <v>9.2165898617511521E-3</v>
      </c>
      <c r="AG181" s="13">
        <v>4.830917874396135E-3</v>
      </c>
      <c r="AH181" s="13">
        <v>8.2388059701492544</v>
      </c>
    </row>
    <row r="182" spans="1:34" x14ac:dyDescent="0.35">
      <c r="A182" t="s">
        <v>1745</v>
      </c>
      <c r="B182">
        <v>1</v>
      </c>
      <c r="C182">
        <v>1</v>
      </c>
      <c r="D182">
        <v>24</v>
      </c>
      <c r="E182">
        <v>0</v>
      </c>
      <c r="F182">
        <v>0</v>
      </c>
      <c r="G182" s="5">
        <v>1</v>
      </c>
      <c r="H182" s="13">
        <v>24</v>
      </c>
      <c r="I182" s="13">
        <v>0</v>
      </c>
      <c r="J182" s="13">
        <v>0</v>
      </c>
      <c r="K182" s="13">
        <v>24</v>
      </c>
      <c r="M182" t="s">
        <v>503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 t="s">
        <v>503</v>
      </c>
      <c r="X182">
        <v>34</v>
      </c>
      <c r="Y182">
        <v>18</v>
      </c>
      <c r="Z182">
        <v>159</v>
      </c>
      <c r="AA182">
        <v>1</v>
      </c>
      <c r="AB182">
        <v>0</v>
      </c>
      <c r="AC182" s="5">
        <v>0.52941176470588236</v>
      </c>
      <c r="AD182" s="13">
        <v>8.8333333333333339</v>
      </c>
      <c r="AE182" s="13">
        <v>2.9411764705882353E-2</v>
      </c>
      <c r="AF182" s="13">
        <v>0</v>
      </c>
      <c r="AG182" s="13">
        <v>6.2893081761006293E-3</v>
      </c>
      <c r="AH182" s="13">
        <v>4.6764705882352944</v>
      </c>
    </row>
    <row r="183" spans="1:34" x14ac:dyDescent="0.35">
      <c r="A183" t="s">
        <v>1204</v>
      </c>
      <c r="B183">
        <v>1</v>
      </c>
      <c r="C183">
        <v>1</v>
      </c>
      <c r="D183">
        <v>23</v>
      </c>
      <c r="E183">
        <v>0</v>
      </c>
      <c r="F183">
        <v>0</v>
      </c>
      <c r="G183" s="5">
        <v>1</v>
      </c>
      <c r="H183" s="13">
        <v>23</v>
      </c>
      <c r="I183" s="13">
        <v>0</v>
      </c>
      <c r="J183" s="13">
        <v>0</v>
      </c>
      <c r="K183" s="13">
        <v>23</v>
      </c>
      <c r="M183" t="s">
        <v>1155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 t="s">
        <v>1155</v>
      </c>
      <c r="X183">
        <v>0</v>
      </c>
      <c r="Y183">
        <v>0</v>
      </c>
      <c r="Z183">
        <v>0</v>
      </c>
      <c r="AA183">
        <v>0</v>
      </c>
      <c r="AB183">
        <v>0</v>
      </c>
      <c r="AC183" s="5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</row>
    <row r="184" spans="1:34" x14ac:dyDescent="0.35">
      <c r="A184" t="s">
        <v>1041</v>
      </c>
      <c r="B184">
        <v>1</v>
      </c>
      <c r="C184">
        <v>1</v>
      </c>
      <c r="D184">
        <v>75</v>
      </c>
      <c r="E184">
        <v>1</v>
      </c>
      <c r="F184">
        <v>0</v>
      </c>
      <c r="G184" s="5">
        <v>1</v>
      </c>
      <c r="H184" s="13">
        <v>75</v>
      </c>
      <c r="I184" s="13">
        <v>1</v>
      </c>
      <c r="J184" s="13">
        <v>0</v>
      </c>
      <c r="K184" s="13">
        <v>75</v>
      </c>
      <c r="M184" t="s">
        <v>1447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 t="s">
        <v>1447</v>
      </c>
      <c r="X184">
        <v>33</v>
      </c>
      <c r="Y184">
        <v>23</v>
      </c>
      <c r="Z184">
        <v>211</v>
      </c>
      <c r="AA184">
        <v>2</v>
      </c>
      <c r="AB184">
        <v>0</v>
      </c>
      <c r="AC184" s="5">
        <v>0.69696969696969702</v>
      </c>
      <c r="AD184" s="13">
        <v>9.1739130434782616</v>
      </c>
      <c r="AE184" s="13">
        <v>6.0606060606060608E-2</v>
      </c>
      <c r="AF184" s="13">
        <v>0</v>
      </c>
      <c r="AG184" s="13">
        <v>9.4786729857819912E-3</v>
      </c>
      <c r="AH184" s="13">
        <v>6.3939393939393936</v>
      </c>
    </row>
    <row r="185" spans="1:34" x14ac:dyDescent="0.35">
      <c r="A185" t="s">
        <v>346</v>
      </c>
      <c r="B185">
        <v>1</v>
      </c>
      <c r="C185">
        <v>0</v>
      </c>
      <c r="D185">
        <v>0</v>
      </c>
      <c r="E185">
        <v>0</v>
      </c>
      <c r="F185">
        <v>0</v>
      </c>
      <c r="G185" s="5">
        <v>0</v>
      </c>
      <c r="H185" s="13">
        <v>0</v>
      </c>
      <c r="I185" s="13">
        <v>0</v>
      </c>
      <c r="J185" s="13">
        <v>0</v>
      </c>
      <c r="K185" s="13">
        <v>0</v>
      </c>
      <c r="M185" t="s">
        <v>504</v>
      </c>
      <c r="N185">
        <v>42</v>
      </c>
      <c r="O185">
        <v>5</v>
      </c>
      <c r="P185">
        <v>0</v>
      </c>
      <c r="Q185">
        <v>0</v>
      </c>
      <c r="R185">
        <v>8.4</v>
      </c>
      <c r="S185">
        <v>0</v>
      </c>
      <c r="T185">
        <v>0</v>
      </c>
      <c r="U185">
        <v>0</v>
      </c>
      <c r="W185" t="s">
        <v>504</v>
      </c>
      <c r="X185">
        <v>131</v>
      </c>
      <c r="Y185">
        <v>91</v>
      </c>
      <c r="Z185">
        <v>1199</v>
      </c>
      <c r="AA185">
        <v>4</v>
      </c>
      <c r="AB185">
        <v>0</v>
      </c>
      <c r="AC185" s="5">
        <v>0.69465648854961837</v>
      </c>
      <c r="AD185" s="13">
        <v>13.175824175824175</v>
      </c>
      <c r="AE185" s="13">
        <v>3.0534351145038167E-2</v>
      </c>
      <c r="AF185" s="13">
        <v>0</v>
      </c>
      <c r="AG185" s="13">
        <v>3.336113427856547E-3</v>
      </c>
      <c r="AH185" s="13">
        <v>9.1526717557251906</v>
      </c>
    </row>
    <row r="186" spans="1:34" x14ac:dyDescent="0.35">
      <c r="A186" t="s">
        <v>1148</v>
      </c>
      <c r="B186">
        <v>1</v>
      </c>
      <c r="C186">
        <v>1</v>
      </c>
      <c r="D186">
        <v>18</v>
      </c>
      <c r="E186">
        <v>0</v>
      </c>
      <c r="F186">
        <v>0</v>
      </c>
      <c r="G186" s="5">
        <v>1</v>
      </c>
      <c r="H186" s="13">
        <v>18</v>
      </c>
      <c r="I186" s="13">
        <v>0</v>
      </c>
      <c r="J186" s="13">
        <v>0</v>
      </c>
      <c r="K186" s="13">
        <v>18</v>
      </c>
      <c r="M186" t="s">
        <v>1448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 t="s">
        <v>1448</v>
      </c>
      <c r="X186">
        <v>14</v>
      </c>
      <c r="Y186">
        <v>10</v>
      </c>
      <c r="Z186">
        <v>82</v>
      </c>
      <c r="AA186">
        <v>2</v>
      </c>
      <c r="AB186">
        <v>0</v>
      </c>
      <c r="AC186" s="5">
        <v>0.7142857142857143</v>
      </c>
      <c r="AD186" s="13">
        <v>8.1999999999999993</v>
      </c>
      <c r="AE186" s="13">
        <v>0.14285714285714285</v>
      </c>
      <c r="AF186" s="13">
        <v>0</v>
      </c>
      <c r="AG186" s="13">
        <v>2.4390243902439025E-2</v>
      </c>
      <c r="AH186" s="13">
        <v>5.8571428571428568</v>
      </c>
    </row>
    <row r="187" spans="1:34" x14ac:dyDescent="0.35">
      <c r="A187" t="s">
        <v>1710</v>
      </c>
      <c r="B187">
        <v>1</v>
      </c>
      <c r="C187">
        <v>0</v>
      </c>
      <c r="D187">
        <v>0</v>
      </c>
      <c r="E187">
        <v>0</v>
      </c>
      <c r="F187">
        <v>0</v>
      </c>
      <c r="G187" s="5">
        <v>0</v>
      </c>
      <c r="H187" s="13">
        <v>0</v>
      </c>
      <c r="I187" s="13">
        <v>0</v>
      </c>
      <c r="J187" s="13">
        <v>0</v>
      </c>
      <c r="K187" s="13">
        <v>0</v>
      </c>
      <c r="M187" t="s">
        <v>505</v>
      </c>
      <c r="N187">
        <v>7</v>
      </c>
      <c r="O187">
        <v>1</v>
      </c>
      <c r="P187">
        <v>0</v>
      </c>
      <c r="Q187">
        <v>0</v>
      </c>
      <c r="R187">
        <v>7</v>
      </c>
      <c r="S187">
        <v>0</v>
      </c>
      <c r="T187">
        <v>0</v>
      </c>
      <c r="U187">
        <v>0</v>
      </c>
      <c r="W187" t="s">
        <v>505</v>
      </c>
      <c r="X187">
        <v>301</v>
      </c>
      <c r="Y187">
        <v>191</v>
      </c>
      <c r="Z187">
        <v>2565</v>
      </c>
      <c r="AA187">
        <v>10</v>
      </c>
      <c r="AB187">
        <v>3</v>
      </c>
      <c r="AC187" s="5">
        <v>0.63455149501661134</v>
      </c>
      <c r="AD187" s="13">
        <v>13.429319371727749</v>
      </c>
      <c r="AE187" s="13">
        <v>3.3222591362126248E-2</v>
      </c>
      <c r="AF187" s="13">
        <v>1.5706806282722512E-2</v>
      </c>
      <c r="AG187" s="13">
        <v>3.8986354775828458E-3</v>
      </c>
      <c r="AH187" s="13">
        <v>8.5215946843853825</v>
      </c>
    </row>
    <row r="188" spans="1:34" x14ac:dyDescent="0.35">
      <c r="A188" t="s">
        <v>1802</v>
      </c>
      <c r="B188">
        <v>1</v>
      </c>
      <c r="C188">
        <v>0</v>
      </c>
      <c r="D188">
        <v>0</v>
      </c>
      <c r="E188">
        <v>0</v>
      </c>
      <c r="F188">
        <v>0</v>
      </c>
      <c r="G188" s="5">
        <v>0</v>
      </c>
      <c r="H188" s="13">
        <v>0</v>
      </c>
      <c r="I188" s="13">
        <v>0</v>
      </c>
      <c r="J188" s="13">
        <v>0</v>
      </c>
      <c r="K188" s="13">
        <v>0</v>
      </c>
      <c r="M188" t="s">
        <v>506</v>
      </c>
      <c r="N188">
        <v>173</v>
      </c>
      <c r="O188">
        <v>35</v>
      </c>
      <c r="P188">
        <v>2</v>
      </c>
      <c r="Q188">
        <v>0</v>
      </c>
      <c r="R188">
        <v>4.9428571428571431</v>
      </c>
      <c r="S188">
        <v>5.7142857142857141E-2</v>
      </c>
      <c r="T188">
        <v>0</v>
      </c>
      <c r="U188">
        <v>1.1560693641618497E-2</v>
      </c>
      <c r="W188" t="s">
        <v>506</v>
      </c>
      <c r="X188">
        <v>1</v>
      </c>
      <c r="Y188">
        <v>1</v>
      </c>
      <c r="Z188">
        <v>12</v>
      </c>
      <c r="AA188">
        <v>0</v>
      </c>
      <c r="AB188">
        <v>0</v>
      </c>
      <c r="AC188" s="5">
        <v>1</v>
      </c>
      <c r="AD188" s="13">
        <v>12</v>
      </c>
      <c r="AE188" s="13">
        <v>0</v>
      </c>
      <c r="AF188" s="13">
        <v>0</v>
      </c>
      <c r="AG188" s="13">
        <v>0</v>
      </c>
      <c r="AH188" s="13">
        <v>12</v>
      </c>
    </row>
    <row r="189" spans="1:34" x14ac:dyDescent="0.35">
      <c r="A189" t="s">
        <v>1011</v>
      </c>
      <c r="B189">
        <v>1</v>
      </c>
      <c r="C189">
        <v>1</v>
      </c>
      <c r="D189">
        <v>13</v>
      </c>
      <c r="E189">
        <v>0</v>
      </c>
      <c r="F189">
        <v>0</v>
      </c>
      <c r="G189" s="5">
        <v>1</v>
      </c>
      <c r="H189" s="13">
        <v>13</v>
      </c>
      <c r="I189" s="13">
        <v>0</v>
      </c>
      <c r="J189" s="13">
        <v>0</v>
      </c>
      <c r="K189" s="13">
        <v>13</v>
      </c>
      <c r="M189" t="s">
        <v>507</v>
      </c>
      <c r="N189">
        <v>75</v>
      </c>
      <c r="O189">
        <v>16</v>
      </c>
      <c r="P189">
        <v>0</v>
      </c>
      <c r="Q189">
        <v>0</v>
      </c>
      <c r="R189">
        <v>4.6875</v>
      </c>
      <c r="S189">
        <v>0</v>
      </c>
      <c r="T189">
        <v>0</v>
      </c>
      <c r="U189">
        <v>0</v>
      </c>
      <c r="W189" t="s">
        <v>507</v>
      </c>
      <c r="X189">
        <v>0</v>
      </c>
      <c r="Y189">
        <v>0</v>
      </c>
      <c r="Z189">
        <v>0</v>
      </c>
      <c r="AA189">
        <v>0</v>
      </c>
      <c r="AB189">
        <v>0</v>
      </c>
      <c r="AC189" s="5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</row>
    <row r="190" spans="1:34" x14ac:dyDescent="0.35">
      <c r="A190" t="s">
        <v>1151</v>
      </c>
      <c r="B190">
        <v>1</v>
      </c>
      <c r="C190">
        <v>1</v>
      </c>
      <c r="D190">
        <v>13</v>
      </c>
      <c r="E190">
        <v>0</v>
      </c>
      <c r="F190">
        <v>0</v>
      </c>
      <c r="G190" s="5">
        <v>1</v>
      </c>
      <c r="H190" s="13">
        <v>13</v>
      </c>
      <c r="I190" s="13">
        <v>0</v>
      </c>
      <c r="J190" s="13">
        <v>0</v>
      </c>
      <c r="K190" s="13">
        <v>13</v>
      </c>
      <c r="M190" t="s">
        <v>508</v>
      </c>
      <c r="N190">
        <v>20</v>
      </c>
      <c r="O190">
        <v>7</v>
      </c>
      <c r="P190">
        <v>0</v>
      </c>
      <c r="Q190">
        <v>0</v>
      </c>
      <c r="R190">
        <v>2.8571428571428572</v>
      </c>
      <c r="S190">
        <v>0</v>
      </c>
      <c r="T190">
        <v>0</v>
      </c>
      <c r="U190">
        <v>0</v>
      </c>
      <c r="W190" t="s">
        <v>508</v>
      </c>
      <c r="X190">
        <v>23</v>
      </c>
      <c r="Y190">
        <v>20</v>
      </c>
      <c r="Z190">
        <v>146</v>
      </c>
      <c r="AA190">
        <v>1</v>
      </c>
      <c r="AB190">
        <v>0</v>
      </c>
      <c r="AC190" s="5">
        <v>0.86956521739130432</v>
      </c>
      <c r="AD190" s="13">
        <v>7.3</v>
      </c>
      <c r="AE190" s="13">
        <v>4.3478260869565216E-2</v>
      </c>
      <c r="AF190" s="13">
        <v>0</v>
      </c>
      <c r="AG190" s="13">
        <v>6.8493150684931503E-3</v>
      </c>
      <c r="AH190" s="13">
        <v>6.3478260869565215</v>
      </c>
    </row>
    <row r="191" spans="1:34" x14ac:dyDescent="0.35">
      <c r="A191" t="s">
        <v>1000</v>
      </c>
      <c r="B191">
        <v>1</v>
      </c>
      <c r="C191">
        <v>0</v>
      </c>
      <c r="D191">
        <v>0</v>
      </c>
      <c r="E191">
        <v>0</v>
      </c>
      <c r="F191">
        <v>1</v>
      </c>
      <c r="G191" s="5">
        <v>0</v>
      </c>
      <c r="H191" s="13">
        <v>0</v>
      </c>
      <c r="I191" s="13">
        <v>0</v>
      </c>
      <c r="J191" s="13">
        <v>1</v>
      </c>
      <c r="K191" s="13">
        <v>0</v>
      </c>
      <c r="M191" t="s">
        <v>509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 t="s">
        <v>509</v>
      </c>
      <c r="X191">
        <v>27</v>
      </c>
      <c r="Y191">
        <v>17</v>
      </c>
      <c r="Z191">
        <v>166</v>
      </c>
      <c r="AA191">
        <v>0</v>
      </c>
      <c r="AB191">
        <v>0</v>
      </c>
      <c r="AC191" s="5">
        <v>0.62962962962962965</v>
      </c>
      <c r="AD191" s="13">
        <v>9.764705882352942</v>
      </c>
      <c r="AE191" s="13">
        <v>0</v>
      </c>
      <c r="AF191" s="13">
        <v>0</v>
      </c>
      <c r="AG191" s="13">
        <v>0</v>
      </c>
      <c r="AH191" s="13">
        <v>6.1481481481481479</v>
      </c>
    </row>
    <row r="192" spans="1:34" x14ac:dyDescent="0.35">
      <c r="A192" t="s">
        <v>957</v>
      </c>
      <c r="B192">
        <v>1</v>
      </c>
      <c r="C192">
        <v>0</v>
      </c>
      <c r="D192">
        <v>0</v>
      </c>
      <c r="E192">
        <v>0</v>
      </c>
      <c r="F192">
        <v>0</v>
      </c>
      <c r="G192" s="5">
        <v>0</v>
      </c>
      <c r="H192" s="13">
        <v>0</v>
      </c>
      <c r="I192" s="13">
        <v>0</v>
      </c>
      <c r="J192" s="13">
        <v>0</v>
      </c>
      <c r="K192" s="13">
        <v>0</v>
      </c>
      <c r="M192" t="s">
        <v>510</v>
      </c>
      <c r="N192">
        <v>49</v>
      </c>
      <c r="O192">
        <v>10</v>
      </c>
      <c r="P192">
        <v>0</v>
      </c>
      <c r="Q192">
        <v>0</v>
      </c>
      <c r="R192">
        <v>4.9000000000000004</v>
      </c>
      <c r="S192">
        <v>0</v>
      </c>
      <c r="T192">
        <v>0</v>
      </c>
      <c r="U192">
        <v>0</v>
      </c>
      <c r="W192" t="s">
        <v>510</v>
      </c>
      <c r="X192">
        <v>486</v>
      </c>
      <c r="Y192">
        <v>314</v>
      </c>
      <c r="Z192">
        <v>4058</v>
      </c>
      <c r="AA192">
        <v>25</v>
      </c>
      <c r="AB192">
        <v>2</v>
      </c>
      <c r="AC192" s="5">
        <v>0.64609053497942381</v>
      </c>
      <c r="AD192" s="13">
        <v>12.923566878980891</v>
      </c>
      <c r="AE192" s="13">
        <v>5.1440329218106998E-2</v>
      </c>
      <c r="AF192" s="13">
        <v>6.369426751592357E-3</v>
      </c>
      <c r="AG192" s="13">
        <v>6.160670280926565E-3</v>
      </c>
      <c r="AH192" s="13">
        <v>8.3497942386831276</v>
      </c>
    </row>
    <row r="193" spans="1:34" x14ac:dyDescent="0.35">
      <c r="A193" t="s">
        <v>899</v>
      </c>
      <c r="B193">
        <v>1</v>
      </c>
      <c r="C193">
        <v>0</v>
      </c>
      <c r="D193">
        <v>0</v>
      </c>
      <c r="E193">
        <v>0</v>
      </c>
      <c r="F193">
        <v>0</v>
      </c>
      <c r="G193" s="5">
        <v>0</v>
      </c>
      <c r="H193" s="13">
        <v>0</v>
      </c>
      <c r="I193" s="13">
        <v>0</v>
      </c>
      <c r="J193" s="13">
        <v>0</v>
      </c>
      <c r="K193" s="13">
        <v>0</v>
      </c>
      <c r="M193" t="s">
        <v>511</v>
      </c>
      <c r="N193">
        <v>3973</v>
      </c>
      <c r="O193">
        <v>823</v>
      </c>
      <c r="P193">
        <v>34</v>
      </c>
      <c r="Q193">
        <v>3</v>
      </c>
      <c r="R193">
        <v>4.8274605103280681</v>
      </c>
      <c r="S193">
        <v>4.1312272174969626E-2</v>
      </c>
      <c r="T193">
        <v>3.6452004860267314E-3</v>
      </c>
      <c r="U193">
        <v>8.557764913163856E-3</v>
      </c>
      <c r="W193" t="s">
        <v>511</v>
      </c>
      <c r="X193">
        <v>309</v>
      </c>
      <c r="Y193">
        <v>252</v>
      </c>
      <c r="Z193">
        <v>2156</v>
      </c>
      <c r="AA193">
        <v>16</v>
      </c>
      <c r="AB193">
        <v>1</v>
      </c>
      <c r="AC193" s="5">
        <v>0.81553398058252424</v>
      </c>
      <c r="AD193" s="13">
        <v>8.5555555555555554</v>
      </c>
      <c r="AE193" s="13">
        <v>5.1779935275080909E-2</v>
      </c>
      <c r="AF193" s="13">
        <v>3.968253968253968E-3</v>
      </c>
      <c r="AG193" s="13">
        <v>7.4211502782931356E-3</v>
      </c>
      <c r="AH193" s="13">
        <v>6.9773462783171523</v>
      </c>
    </row>
    <row r="194" spans="1:34" x14ac:dyDescent="0.35">
      <c r="A194" t="s">
        <v>855</v>
      </c>
      <c r="B194">
        <v>1</v>
      </c>
      <c r="C194">
        <v>1</v>
      </c>
      <c r="D194">
        <v>28</v>
      </c>
      <c r="E194">
        <v>0</v>
      </c>
      <c r="F194">
        <v>0</v>
      </c>
      <c r="G194" s="5">
        <v>1</v>
      </c>
      <c r="H194" s="13">
        <v>28</v>
      </c>
      <c r="I194" s="13">
        <v>0</v>
      </c>
      <c r="J194" s="13">
        <v>0</v>
      </c>
      <c r="K194" s="13">
        <v>28</v>
      </c>
      <c r="M194" t="s">
        <v>512</v>
      </c>
      <c r="N194">
        <v>114</v>
      </c>
      <c r="O194">
        <v>15</v>
      </c>
      <c r="P194">
        <v>2</v>
      </c>
      <c r="Q194">
        <v>0</v>
      </c>
      <c r="R194">
        <v>7.6</v>
      </c>
      <c r="S194">
        <v>0.13333333333333333</v>
      </c>
      <c r="T194">
        <v>0</v>
      </c>
      <c r="U194">
        <v>1.7543859649122806E-2</v>
      </c>
      <c r="W194" t="s">
        <v>512</v>
      </c>
      <c r="X194">
        <v>175</v>
      </c>
      <c r="Y194">
        <v>100</v>
      </c>
      <c r="Z194">
        <v>1673</v>
      </c>
      <c r="AA194">
        <v>14</v>
      </c>
      <c r="AB194">
        <v>1</v>
      </c>
      <c r="AC194" s="5">
        <v>0.5714285714285714</v>
      </c>
      <c r="AD194" s="13">
        <v>16.73</v>
      </c>
      <c r="AE194" s="13">
        <v>0.08</v>
      </c>
      <c r="AF194" s="13">
        <v>0.01</v>
      </c>
      <c r="AG194" s="13">
        <v>8.368200836820083E-3</v>
      </c>
      <c r="AH194" s="13">
        <v>9.56</v>
      </c>
    </row>
    <row r="195" spans="1:34" x14ac:dyDescent="0.35">
      <c r="A195" t="s">
        <v>861</v>
      </c>
      <c r="B195">
        <v>1</v>
      </c>
      <c r="C195">
        <v>1</v>
      </c>
      <c r="D195">
        <v>4</v>
      </c>
      <c r="E195">
        <v>0</v>
      </c>
      <c r="F195">
        <v>0</v>
      </c>
      <c r="G195" s="5">
        <v>1</v>
      </c>
      <c r="H195" s="13">
        <v>4</v>
      </c>
      <c r="I195" s="13">
        <v>0</v>
      </c>
      <c r="J195" s="13">
        <v>0</v>
      </c>
      <c r="K195" s="13">
        <v>4</v>
      </c>
      <c r="M195" t="s">
        <v>1413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 t="s">
        <v>1413</v>
      </c>
      <c r="X195">
        <v>1</v>
      </c>
      <c r="Y195">
        <v>1</v>
      </c>
      <c r="Z195">
        <v>1</v>
      </c>
      <c r="AA195">
        <v>1</v>
      </c>
      <c r="AB195">
        <v>0</v>
      </c>
      <c r="AC195" s="5">
        <v>1</v>
      </c>
      <c r="AD195" s="13">
        <v>1</v>
      </c>
      <c r="AE195" s="13">
        <v>1</v>
      </c>
      <c r="AF195" s="13">
        <v>0</v>
      </c>
      <c r="AG195" s="13">
        <v>1</v>
      </c>
      <c r="AH195" s="13">
        <v>1</v>
      </c>
    </row>
    <row r="196" spans="1:34" x14ac:dyDescent="0.35">
      <c r="A196" t="s">
        <v>1149</v>
      </c>
      <c r="B196">
        <v>1</v>
      </c>
      <c r="C196">
        <v>1</v>
      </c>
      <c r="D196">
        <v>6</v>
      </c>
      <c r="E196">
        <v>0</v>
      </c>
      <c r="F196">
        <v>0</v>
      </c>
      <c r="G196" s="5">
        <v>1</v>
      </c>
      <c r="H196" s="13">
        <v>6</v>
      </c>
      <c r="I196" s="13">
        <v>0</v>
      </c>
      <c r="J196" s="13">
        <v>0</v>
      </c>
      <c r="K196" s="13">
        <v>6</v>
      </c>
      <c r="M196" t="s">
        <v>513</v>
      </c>
      <c r="N196">
        <v>183</v>
      </c>
      <c r="O196">
        <v>36</v>
      </c>
      <c r="P196">
        <v>1</v>
      </c>
      <c r="Q196">
        <v>0</v>
      </c>
      <c r="R196">
        <v>5.083333333333333</v>
      </c>
      <c r="S196">
        <v>2.7777777777777776E-2</v>
      </c>
      <c r="T196">
        <v>0</v>
      </c>
      <c r="U196">
        <v>5.4644808743169399E-3</v>
      </c>
      <c r="W196" t="s">
        <v>513</v>
      </c>
      <c r="X196">
        <v>16</v>
      </c>
      <c r="Y196">
        <v>13</v>
      </c>
      <c r="Z196">
        <v>78</v>
      </c>
      <c r="AA196">
        <v>0</v>
      </c>
      <c r="AB196">
        <v>0</v>
      </c>
      <c r="AC196" s="5">
        <v>0.8125</v>
      </c>
      <c r="AD196" s="13">
        <v>6</v>
      </c>
      <c r="AE196" s="13">
        <v>0</v>
      </c>
      <c r="AF196" s="13">
        <v>0</v>
      </c>
      <c r="AG196" s="13">
        <v>0</v>
      </c>
      <c r="AH196" s="13">
        <v>4.875</v>
      </c>
    </row>
    <row r="197" spans="1:34" x14ac:dyDescent="0.35">
      <c r="A197" t="s">
        <v>1146</v>
      </c>
      <c r="B197">
        <v>1</v>
      </c>
      <c r="C197">
        <v>1</v>
      </c>
      <c r="D197">
        <v>37</v>
      </c>
      <c r="E197">
        <v>0</v>
      </c>
      <c r="F197">
        <v>0</v>
      </c>
      <c r="G197" s="5">
        <v>1</v>
      </c>
      <c r="H197" s="13">
        <v>37</v>
      </c>
      <c r="I197" s="13">
        <v>0</v>
      </c>
      <c r="J197" s="13">
        <v>0</v>
      </c>
      <c r="K197" s="13">
        <v>37</v>
      </c>
      <c r="M197" t="s">
        <v>514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 t="s">
        <v>514</v>
      </c>
      <c r="X197">
        <v>52</v>
      </c>
      <c r="Y197">
        <v>35</v>
      </c>
      <c r="Z197">
        <v>327</v>
      </c>
      <c r="AA197">
        <v>4</v>
      </c>
      <c r="AB197">
        <v>2</v>
      </c>
      <c r="AC197" s="5">
        <v>0.67307692307692313</v>
      </c>
      <c r="AD197" s="13">
        <v>9.3428571428571434</v>
      </c>
      <c r="AE197" s="13">
        <v>7.6923076923076927E-2</v>
      </c>
      <c r="AF197" s="13">
        <v>5.7142857142857141E-2</v>
      </c>
      <c r="AG197" s="13">
        <v>1.2232415902140673E-2</v>
      </c>
      <c r="AH197" s="13">
        <v>6.2884615384615383</v>
      </c>
    </row>
    <row r="198" spans="1:34" x14ac:dyDescent="0.35">
      <c r="A198" t="s">
        <v>819</v>
      </c>
      <c r="B198">
        <v>1</v>
      </c>
      <c r="C198">
        <v>1</v>
      </c>
      <c r="D198">
        <v>17</v>
      </c>
      <c r="E198">
        <v>0</v>
      </c>
      <c r="F198">
        <v>0</v>
      </c>
      <c r="G198" s="5">
        <v>1</v>
      </c>
      <c r="H198" s="13">
        <v>17</v>
      </c>
      <c r="I198" s="13">
        <v>0</v>
      </c>
      <c r="J198" s="13">
        <v>0</v>
      </c>
      <c r="K198" s="13">
        <v>17</v>
      </c>
      <c r="M198" t="s">
        <v>515</v>
      </c>
      <c r="N198">
        <v>3175</v>
      </c>
      <c r="O198">
        <v>755</v>
      </c>
      <c r="P198">
        <v>22</v>
      </c>
      <c r="Q198">
        <v>2</v>
      </c>
      <c r="R198">
        <v>4.2052980132450335</v>
      </c>
      <c r="S198">
        <v>2.9139072847682121E-2</v>
      </c>
      <c r="T198">
        <v>2.6490066225165563E-3</v>
      </c>
      <c r="U198">
        <v>6.929133858267717E-3</v>
      </c>
      <c r="W198" t="s">
        <v>515</v>
      </c>
      <c r="X198">
        <v>152</v>
      </c>
      <c r="Y198">
        <v>121</v>
      </c>
      <c r="Z198">
        <v>749</v>
      </c>
      <c r="AA198">
        <v>2</v>
      </c>
      <c r="AB198">
        <v>2</v>
      </c>
      <c r="AC198" s="5">
        <v>0.79605263157894735</v>
      </c>
      <c r="AD198" s="13">
        <v>6.1900826446280988</v>
      </c>
      <c r="AE198" s="13">
        <v>1.3157894736842105E-2</v>
      </c>
      <c r="AF198" s="13">
        <v>1.6528925619834711E-2</v>
      </c>
      <c r="AG198" s="13">
        <v>2.6702269692923898E-3</v>
      </c>
      <c r="AH198" s="13">
        <v>4.9276315789473681</v>
      </c>
    </row>
    <row r="199" spans="1:34" x14ac:dyDescent="0.35">
      <c r="A199" t="s">
        <v>943</v>
      </c>
      <c r="B199">
        <v>1</v>
      </c>
      <c r="C199">
        <v>0</v>
      </c>
      <c r="D199">
        <v>0</v>
      </c>
      <c r="E199">
        <v>0</v>
      </c>
      <c r="F199">
        <v>0</v>
      </c>
      <c r="G199" s="5">
        <v>0</v>
      </c>
      <c r="H199" s="13">
        <v>0</v>
      </c>
      <c r="I199" s="13">
        <v>0</v>
      </c>
      <c r="J199" s="13">
        <v>0</v>
      </c>
      <c r="K199" s="13">
        <v>0</v>
      </c>
      <c r="M199" t="s">
        <v>1407</v>
      </c>
      <c r="N199">
        <v>23</v>
      </c>
      <c r="O199">
        <v>4</v>
      </c>
      <c r="P199">
        <v>0</v>
      </c>
      <c r="Q199">
        <v>1</v>
      </c>
      <c r="R199">
        <v>5.75</v>
      </c>
      <c r="S199">
        <v>0</v>
      </c>
      <c r="T199">
        <v>0.25</v>
      </c>
      <c r="U199">
        <v>0</v>
      </c>
      <c r="W199" t="s">
        <v>1407</v>
      </c>
      <c r="X199">
        <v>0</v>
      </c>
      <c r="Y199">
        <v>0</v>
      </c>
      <c r="Z199">
        <v>0</v>
      </c>
      <c r="AA199">
        <v>0</v>
      </c>
      <c r="AB199">
        <v>0</v>
      </c>
      <c r="AC199" s="5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</row>
    <row r="200" spans="1:34" x14ac:dyDescent="0.35">
      <c r="A200" t="s">
        <v>912</v>
      </c>
      <c r="B200">
        <v>1</v>
      </c>
      <c r="C200">
        <v>1</v>
      </c>
      <c r="D200">
        <v>4</v>
      </c>
      <c r="E200">
        <v>0</v>
      </c>
      <c r="F200">
        <v>0</v>
      </c>
      <c r="G200" s="5">
        <v>1</v>
      </c>
      <c r="H200" s="13">
        <v>4</v>
      </c>
      <c r="I200" s="13">
        <v>0</v>
      </c>
      <c r="J200" s="13">
        <v>0</v>
      </c>
      <c r="K200" s="13">
        <v>4</v>
      </c>
      <c r="M200" t="s">
        <v>516</v>
      </c>
      <c r="N200">
        <v>26</v>
      </c>
      <c r="O200">
        <v>15</v>
      </c>
      <c r="P200">
        <v>1</v>
      </c>
      <c r="Q200">
        <v>1</v>
      </c>
      <c r="R200">
        <v>1.7333333333333334</v>
      </c>
      <c r="S200">
        <v>6.6666666666666666E-2</v>
      </c>
      <c r="T200">
        <v>6.6666666666666666E-2</v>
      </c>
      <c r="U200">
        <v>3.8461538461538464E-2</v>
      </c>
      <c r="W200" t="s">
        <v>516</v>
      </c>
      <c r="X200">
        <v>0</v>
      </c>
      <c r="Y200">
        <v>0</v>
      </c>
      <c r="Z200">
        <v>0</v>
      </c>
      <c r="AA200">
        <v>0</v>
      </c>
      <c r="AB200">
        <v>0</v>
      </c>
      <c r="AC200" s="5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</row>
    <row r="201" spans="1:34" x14ac:dyDescent="0.35">
      <c r="A201" t="s">
        <v>810</v>
      </c>
      <c r="B201">
        <v>1</v>
      </c>
      <c r="C201">
        <v>0</v>
      </c>
      <c r="D201">
        <v>0</v>
      </c>
      <c r="E201">
        <v>0</v>
      </c>
      <c r="F201">
        <v>0</v>
      </c>
      <c r="G201" s="5">
        <v>0</v>
      </c>
      <c r="H201" s="13">
        <v>0</v>
      </c>
      <c r="I201" s="13">
        <v>0</v>
      </c>
      <c r="J201" s="13">
        <v>0</v>
      </c>
      <c r="K201" s="13">
        <v>0</v>
      </c>
      <c r="M201" t="s">
        <v>517</v>
      </c>
      <c r="N201">
        <v>2111</v>
      </c>
      <c r="O201">
        <v>493</v>
      </c>
      <c r="P201">
        <v>13</v>
      </c>
      <c r="Q201">
        <v>3</v>
      </c>
      <c r="R201">
        <v>4.2819472616632863</v>
      </c>
      <c r="S201">
        <v>2.6369168356997971E-2</v>
      </c>
      <c r="T201">
        <v>6.0851926977687626E-3</v>
      </c>
      <c r="U201">
        <v>6.1582188536238747E-3</v>
      </c>
      <c r="W201" t="s">
        <v>517</v>
      </c>
      <c r="X201">
        <v>140</v>
      </c>
      <c r="Y201">
        <v>101</v>
      </c>
      <c r="Z201">
        <v>832</v>
      </c>
      <c r="AA201">
        <v>7</v>
      </c>
      <c r="AB201">
        <v>0</v>
      </c>
      <c r="AC201" s="5">
        <v>0.72142857142857142</v>
      </c>
      <c r="AD201" s="13">
        <v>8.2376237623762378</v>
      </c>
      <c r="AE201" s="13">
        <v>0.05</v>
      </c>
      <c r="AF201" s="13">
        <v>0</v>
      </c>
      <c r="AG201" s="13">
        <v>8.4134615384615381E-3</v>
      </c>
      <c r="AH201" s="13">
        <v>5.9428571428571431</v>
      </c>
    </row>
    <row r="202" spans="1:34" x14ac:dyDescent="0.35">
      <c r="A202" t="s">
        <v>713</v>
      </c>
      <c r="B202">
        <v>1</v>
      </c>
      <c r="C202">
        <v>1</v>
      </c>
      <c r="D202">
        <v>-7</v>
      </c>
      <c r="E202">
        <v>0</v>
      </c>
      <c r="F202">
        <v>0</v>
      </c>
      <c r="G202" s="5">
        <v>1</v>
      </c>
      <c r="H202" s="13">
        <v>-7</v>
      </c>
      <c r="I202" s="13">
        <v>0</v>
      </c>
      <c r="J202" s="13">
        <v>0</v>
      </c>
      <c r="K202" s="13">
        <v>-7</v>
      </c>
      <c r="M202" t="s">
        <v>1453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 t="s">
        <v>1453</v>
      </c>
      <c r="X202">
        <v>1</v>
      </c>
      <c r="Y202">
        <v>0</v>
      </c>
      <c r="Z202">
        <v>0</v>
      </c>
      <c r="AA202">
        <v>0</v>
      </c>
      <c r="AB202">
        <v>0</v>
      </c>
      <c r="AC202" s="5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</row>
    <row r="203" spans="1:34" x14ac:dyDescent="0.35">
      <c r="A203" t="s">
        <v>1154</v>
      </c>
      <c r="B203">
        <v>1</v>
      </c>
      <c r="C203">
        <v>0</v>
      </c>
      <c r="D203">
        <v>0</v>
      </c>
      <c r="E203">
        <v>0</v>
      </c>
      <c r="F203">
        <v>1</v>
      </c>
      <c r="G203" s="5">
        <v>0</v>
      </c>
      <c r="H203" s="13">
        <v>0</v>
      </c>
      <c r="I203" s="13">
        <v>0</v>
      </c>
      <c r="J203" s="13">
        <v>1</v>
      </c>
      <c r="K203" s="13">
        <v>0</v>
      </c>
      <c r="M203" t="s">
        <v>1414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 t="s">
        <v>1414</v>
      </c>
      <c r="X203">
        <v>0</v>
      </c>
      <c r="Y203">
        <v>0</v>
      </c>
      <c r="Z203">
        <v>0</v>
      </c>
      <c r="AA203">
        <v>0</v>
      </c>
      <c r="AB203">
        <v>0</v>
      </c>
      <c r="AC203" s="5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</row>
    <row r="204" spans="1:34" x14ac:dyDescent="0.35">
      <c r="A204" t="s">
        <v>747</v>
      </c>
      <c r="B204">
        <v>1</v>
      </c>
      <c r="C204">
        <v>1</v>
      </c>
      <c r="D204">
        <v>4</v>
      </c>
      <c r="E204">
        <v>1</v>
      </c>
      <c r="F204">
        <v>0</v>
      </c>
      <c r="G204" s="5">
        <v>1</v>
      </c>
      <c r="H204" s="13">
        <v>4</v>
      </c>
      <c r="I204" s="13">
        <v>1</v>
      </c>
      <c r="J204" s="13">
        <v>0</v>
      </c>
      <c r="K204" s="13">
        <v>4</v>
      </c>
      <c r="M204" t="s">
        <v>518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 t="s">
        <v>518</v>
      </c>
      <c r="X204">
        <v>13</v>
      </c>
      <c r="Y204">
        <v>8</v>
      </c>
      <c r="Z204">
        <v>99</v>
      </c>
      <c r="AA204">
        <v>0</v>
      </c>
      <c r="AB204">
        <v>0</v>
      </c>
      <c r="AC204" s="5">
        <v>0.61538461538461542</v>
      </c>
      <c r="AD204" s="13">
        <v>12.375</v>
      </c>
      <c r="AE204" s="13">
        <v>0</v>
      </c>
      <c r="AF204" s="13">
        <v>0</v>
      </c>
      <c r="AG204" s="13">
        <v>0</v>
      </c>
      <c r="AH204" s="13">
        <v>7.615384615384615</v>
      </c>
    </row>
    <row r="205" spans="1:34" x14ac:dyDescent="0.35">
      <c r="A205" t="s">
        <v>718</v>
      </c>
      <c r="B205">
        <v>1</v>
      </c>
      <c r="C205">
        <v>0</v>
      </c>
      <c r="D205">
        <v>0</v>
      </c>
      <c r="E205">
        <v>0</v>
      </c>
      <c r="F205">
        <v>1</v>
      </c>
      <c r="G205" s="5">
        <v>0</v>
      </c>
      <c r="H205" s="13">
        <v>0</v>
      </c>
      <c r="I205" s="13">
        <v>0</v>
      </c>
      <c r="J205" s="13">
        <v>1</v>
      </c>
      <c r="K205" s="13">
        <v>0</v>
      </c>
      <c r="M205" t="s">
        <v>1426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 t="s">
        <v>1426</v>
      </c>
      <c r="X205">
        <v>1</v>
      </c>
      <c r="Y205">
        <v>1</v>
      </c>
      <c r="Z205">
        <v>10</v>
      </c>
      <c r="AA205">
        <v>0</v>
      </c>
      <c r="AB205">
        <v>0</v>
      </c>
      <c r="AC205" s="5">
        <v>1</v>
      </c>
      <c r="AD205" s="13">
        <v>10</v>
      </c>
      <c r="AE205" s="13">
        <v>0</v>
      </c>
      <c r="AF205" s="13">
        <v>0</v>
      </c>
      <c r="AG205" s="13">
        <v>0</v>
      </c>
      <c r="AH205" s="13">
        <v>10</v>
      </c>
    </row>
    <row r="206" spans="1:34" x14ac:dyDescent="0.35">
      <c r="A206" t="s">
        <v>1150</v>
      </c>
      <c r="B206">
        <v>1</v>
      </c>
      <c r="C206">
        <v>1</v>
      </c>
      <c r="D206">
        <v>28</v>
      </c>
      <c r="E206">
        <v>0</v>
      </c>
      <c r="F206">
        <v>0</v>
      </c>
      <c r="G206" s="5">
        <v>1</v>
      </c>
      <c r="H206" s="13">
        <v>28</v>
      </c>
      <c r="I206" s="13">
        <v>0</v>
      </c>
      <c r="J206" s="13">
        <v>0</v>
      </c>
      <c r="K206" s="13">
        <v>28</v>
      </c>
      <c r="M206" t="s">
        <v>1455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 t="s">
        <v>1455</v>
      </c>
      <c r="X206">
        <v>10</v>
      </c>
      <c r="Y206">
        <v>8</v>
      </c>
      <c r="Z206">
        <v>79</v>
      </c>
      <c r="AA206">
        <v>0</v>
      </c>
      <c r="AB206">
        <v>0</v>
      </c>
      <c r="AC206" s="5">
        <v>0.8</v>
      </c>
      <c r="AD206" s="13">
        <v>9.875</v>
      </c>
      <c r="AE206" s="13">
        <v>0</v>
      </c>
      <c r="AF206" s="13">
        <v>0</v>
      </c>
      <c r="AG206" s="13">
        <v>0</v>
      </c>
      <c r="AH206" s="13">
        <v>7.9</v>
      </c>
    </row>
    <row r="207" spans="1:34" x14ac:dyDescent="0.35">
      <c r="A207" t="s">
        <v>604</v>
      </c>
      <c r="B207">
        <v>1</v>
      </c>
      <c r="C207">
        <v>1</v>
      </c>
      <c r="D207">
        <v>6</v>
      </c>
      <c r="E207">
        <v>1</v>
      </c>
      <c r="F207">
        <v>0</v>
      </c>
      <c r="G207" s="5">
        <v>1</v>
      </c>
      <c r="H207" s="13">
        <v>6</v>
      </c>
      <c r="I207" s="13">
        <v>1</v>
      </c>
      <c r="J207" s="13">
        <v>0</v>
      </c>
      <c r="K207" s="13">
        <v>6</v>
      </c>
      <c r="M207" t="s">
        <v>519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 t="s">
        <v>519</v>
      </c>
      <c r="X207">
        <v>137</v>
      </c>
      <c r="Y207">
        <v>94</v>
      </c>
      <c r="Z207">
        <v>948</v>
      </c>
      <c r="AA207">
        <v>6</v>
      </c>
      <c r="AB207">
        <v>0</v>
      </c>
      <c r="AC207" s="5">
        <v>0.68613138686131392</v>
      </c>
      <c r="AD207" s="13">
        <v>10.085106382978724</v>
      </c>
      <c r="AE207" s="13">
        <v>4.3795620437956206E-2</v>
      </c>
      <c r="AF207" s="13">
        <v>0</v>
      </c>
      <c r="AG207" s="13">
        <v>6.3291139240506328E-3</v>
      </c>
      <c r="AH207" s="13">
        <v>6.9197080291970803</v>
      </c>
    </row>
    <row r="208" spans="1:34" x14ac:dyDescent="0.35">
      <c r="A208" t="s">
        <v>735</v>
      </c>
      <c r="B208">
        <v>1</v>
      </c>
      <c r="C208">
        <v>1</v>
      </c>
      <c r="D208">
        <v>35</v>
      </c>
      <c r="E208">
        <v>0</v>
      </c>
      <c r="F208">
        <v>0</v>
      </c>
      <c r="G208" s="5">
        <v>1</v>
      </c>
      <c r="H208" s="13">
        <v>35</v>
      </c>
      <c r="I208" s="13">
        <v>0</v>
      </c>
      <c r="J208" s="13">
        <v>0</v>
      </c>
      <c r="K208" s="13">
        <v>35</v>
      </c>
      <c r="M208" t="s">
        <v>520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 t="s">
        <v>520</v>
      </c>
      <c r="X208">
        <v>262</v>
      </c>
      <c r="Y208">
        <v>196</v>
      </c>
      <c r="Z208">
        <v>1987</v>
      </c>
      <c r="AA208">
        <v>6</v>
      </c>
      <c r="AB208">
        <v>0</v>
      </c>
      <c r="AC208" s="5">
        <v>0.74809160305343514</v>
      </c>
      <c r="AD208" s="13">
        <v>10.137755102040817</v>
      </c>
      <c r="AE208" s="13">
        <v>2.2900763358778626E-2</v>
      </c>
      <c r="AF208" s="13">
        <v>0</v>
      </c>
      <c r="AG208" s="13">
        <v>3.0196275792652239E-3</v>
      </c>
      <c r="AH208" s="13">
        <v>7.5839694656488552</v>
      </c>
    </row>
    <row r="209" spans="1:34" x14ac:dyDescent="0.35">
      <c r="A209" t="s">
        <v>623</v>
      </c>
      <c r="B209">
        <v>1</v>
      </c>
      <c r="C209">
        <v>1</v>
      </c>
      <c r="D209">
        <v>22</v>
      </c>
      <c r="E209">
        <v>0</v>
      </c>
      <c r="F209">
        <v>0</v>
      </c>
      <c r="G209" s="5">
        <v>1</v>
      </c>
      <c r="H209" s="13">
        <v>22</v>
      </c>
      <c r="I209" s="13">
        <v>0</v>
      </c>
      <c r="J209" s="13">
        <v>0</v>
      </c>
      <c r="K209" s="13">
        <v>22</v>
      </c>
      <c r="M209" t="s">
        <v>1427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 t="s">
        <v>1427</v>
      </c>
      <c r="X209">
        <v>1</v>
      </c>
      <c r="Y209">
        <v>1</v>
      </c>
      <c r="Z209">
        <v>6</v>
      </c>
      <c r="AA209">
        <v>0</v>
      </c>
      <c r="AB209">
        <v>0</v>
      </c>
      <c r="AC209" s="5">
        <v>1</v>
      </c>
      <c r="AD209" s="13">
        <v>6</v>
      </c>
      <c r="AE209" s="13">
        <v>0</v>
      </c>
      <c r="AF209" s="13">
        <v>0</v>
      </c>
      <c r="AG209" s="13">
        <v>0</v>
      </c>
      <c r="AH209" s="13">
        <v>6</v>
      </c>
    </row>
    <row r="210" spans="1:34" x14ac:dyDescent="0.35">
      <c r="A210" t="s">
        <v>645</v>
      </c>
      <c r="B210">
        <v>1</v>
      </c>
      <c r="C210">
        <v>1</v>
      </c>
      <c r="D210">
        <v>4</v>
      </c>
      <c r="E210">
        <v>0</v>
      </c>
      <c r="F210">
        <v>0</v>
      </c>
      <c r="G210" s="5">
        <v>1</v>
      </c>
      <c r="H210" s="13">
        <v>4</v>
      </c>
      <c r="I210" s="13">
        <v>0</v>
      </c>
      <c r="J210" s="13">
        <v>0</v>
      </c>
      <c r="K210" s="13">
        <v>4</v>
      </c>
      <c r="M210" t="s">
        <v>521</v>
      </c>
      <c r="N210">
        <v>8</v>
      </c>
      <c r="O210">
        <v>7</v>
      </c>
      <c r="P210">
        <v>0</v>
      </c>
      <c r="Q210">
        <v>0</v>
      </c>
      <c r="R210">
        <v>1.1428571428571428</v>
      </c>
      <c r="S210">
        <v>0</v>
      </c>
      <c r="T210">
        <v>0</v>
      </c>
      <c r="U210">
        <v>0</v>
      </c>
      <c r="W210" t="s">
        <v>521</v>
      </c>
      <c r="X210">
        <v>355</v>
      </c>
      <c r="Y210">
        <v>261</v>
      </c>
      <c r="Z210">
        <v>2608</v>
      </c>
      <c r="AA210">
        <v>19</v>
      </c>
      <c r="AB210">
        <v>1</v>
      </c>
      <c r="AC210" s="5">
        <v>0.73521126760563382</v>
      </c>
      <c r="AD210" s="13">
        <v>9.9923371647509587</v>
      </c>
      <c r="AE210" s="13">
        <v>5.3521126760563378E-2</v>
      </c>
      <c r="AF210" s="13">
        <v>3.8314176245210726E-3</v>
      </c>
      <c r="AG210" s="13">
        <v>7.2852760736196315E-3</v>
      </c>
      <c r="AH210" s="13">
        <v>7.3464788732394366</v>
      </c>
    </row>
    <row r="211" spans="1:34" x14ac:dyDescent="0.35">
      <c r="A211" t="s">
        <v>1152</v>
      </c>
      <c r="B211">
        <v>1</v>
      </c>
      <c r="C211">
        <v>1</v>
      </c>
      <c r="D211">
        <v>13</v>
      </c>
      <c r="E211">
        <v>0</v>
      </c>
      <c r="F211">
        <v>0</v>
      </c>
      <c r="G211" s="5">
        <v>1</v>
      </c>
      <c r="H211" s="13">
        <v>13</v>
      </c>
      <c r="I211" s="13">
        <v>0</v>
      </c>
      <c r="J211" s="13">
        <v>0</v>
      </c>
      <c r="K211" s="13">
        <v>13</v>
      </c>
      <c r="M211" t="s">
        <v>522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 t="s">
        <v>522</v>
      </c>
      <c r="X211">
        <v>24</v>
      </c>
      <c r="Y211">
        <v>13</v>
      </c>
      <c r="Z211">
        <v>143</v>
      </c>
      <c r="AA211">
        <v>0</v>
      </c>
      <c r="AB211">
        <v>0</v>
      </c>
      <c r="AC211" s="5">
        <v>0.54166666666666663</v>
      </c>
      <c r="AD211" s="13">
        <v>11</v>
      </c>
      <c r="AE211" s="13">
        <v>0</v>
      </c>
      <c r="AF211" s="13">
        <v>0</v>
      </c>
      <c r="AG211" s="13">
        <v>0</v>
      </c>
      <c r="AH211" s="13">
        <v>5.958333333333333</v>
      </c>
    </row>
    <row r="212" spans="1:34" x14ac:dyDescent="0.35">
      <c r="A212" t="s">
        <v>767</v>
      </c>
      <c r="B212">
        <v>1</v>
      </c>
      <c r="C212">
        <v>0</v>
      </c>
      <c r="D212">
        <v>0</v>
      </c>
      <c r="E212">
        <v>0</v>
      </c>
      <c r="F212">
        <v>0</v>
      </c>
      <c r="G212" s="5">
        <v>0</v>
      </c>
      <c r="H212" s="13">
        <v>0</v>
      </c>
      <c r="I212" s="13">
        <v>0</v>
      </c>
      <c r="J212" s="13">
        <v>0</v>
      </c>
      <c r="K212" s="13">
        <v>0</v>
      </c>
      <c r="M212" t="s">
        <v>1458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 t="s">
        <v>1458</v>
      </c>
      <c r="X212">
        <v>3</v>
      </c>
      <c r="Y212">
        <v>1</v>
      </c>
      <c r="Z212">
        <v>7</v>
      </c>
      <c r="AA212">
        <v>1</v>
      </c>
      <c r="AB212">
        <v>0</v>
      </c>
      <c r="AC212" s="5">
        <v>0.33333333333333331</v>
      </c>
      <c r="AD212" s="13">
        <v>7</v>
      </c>
      <c r="AE212" s="13">
        <v>0.33333333333333331</v>
      </c>
      <c r="AF212" s="13">
        <v>0</v>
      </c>
      <c r="AG212" s="13">
        <v>0.14285714285714285</v>
      </c>
      <c r="AH212" s="13">
        <v>2.3333333333333335</v>
      </c>
    </row>
    <row r="213" spans="1:34" x14ac:dyDescent="0.35">
      <c r="A213" t="s">
        <v>619</v>
      </c>
      <c r="B213">
        <v>1</v>
      </c>
      <c r="C213">
        <v>1</v>
      </c>
      <c r="D213">
        <v>14</v>
      </c>
      <c r="E213">
        <v>0</v>
      </c>
      <c r="F213">
        <v>0</v>
      </c>
      <c r="G213" s="5">
        <v>1</v>
      </c>
      <c r="H213" s="13">
        <v>14</v>
      </c>
      <c r="I213" s="13">
        <v>0</v>
      </c>
      <c r="J213" s="13">
        <v>0</v>
      </c>
      <c r="K213" s="13">
        <v>14</v>
      </c>
      <c r="M213" t="s">
        <v>523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W213" t="s">
        <v>523</v>
      </c>
      <c r="X213">
        <v>55</v>
      </c>
      <c r="Y213">
        <v>31</v>
      </c>
      <c r="Z213">
        <v>394</v>
      </c>
      <c r="AA213">
        <v>2</v>
      </c>
      <c r="AB213">
        <v>0</v>
      </c>
      <c r="AC213" s="5">
        <v>0.5636363636363636</v>
      </c>
      <c r="AD213" s="13">
        <v>12.709677419354838</v>
      </c>
      <c r="AE213" s="13">
        <v>3.6363636363636362E-2</v>
      </c>
      <c r="AF213" s="13">
        <v>0</v>
      </c>
      <c r="AG213" s="13">
        <v>5.076142131979695E-3</v>
      </c>
      <c r="AH213" s="13">
        <v>7.163636363636364</v>
      </c>
    </row>
    <row r="214" spans="1:34" x14ac:dyDescent="0.35">
      <c r="A214" t="s">
        <v>682</v>
      </c>
      <c r="B214">
        <v>1</v>
      </c>
      <c r="C214">
        <v>0</v>
      </c>
      <c r="D214">
        <v>0</v>
      </c>
      <c r="E214">
        <v>0</v>
      </c>
      <c r="F214">
        <v>0</v>
      </c>
      <c r="G214" s="5">
        <v>0</v>
      </c>
      <c r="H214" s="13">
        <v>0</v>
      </c>
      <c r="I214" s="13">
        <v>0</v>
      </c>
      <c r="J214" s="13">
        <v>0</v>
      </c>
      <c r="K214" s="13">
        <v>0</v>
      </c>
      <c r="M214" t="s">
        <v>524</v>
      </c>
      <c r="N214">
        <v>85</v>
      </c>
      <c r="O214">
        <v>45</v>
      </c>
      <c r="P214">
        <v>0</v>
      </c>
      <c r="Q214">
        <v>0</v>
      </c>
      <c r="R214">
        <v>1.8888888888888888</v>
      </c>
      <c r="S214">
        <v>0</v>
      </c>
      <c r="T214">
        <v>0</v>
      </c>
      <c r="U214">
        <v>0</v>
      </c>
      <c r="W214" t="s">
        <v>524</v>
      </c>
      <c r="X214">
        <v>0</v>
      </c>
      <c r="Y214">
        <v>0</v>
      </c>
      <c r="Z214">
        <v>0</v>
      </c>
      <c r="AA214">
        <v>0</v>
      </c>
      <c r="AB214">
        <v>0</v>
      </c>
      <c r="AC214" s="5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</row>
    <row r="215" spans="1:34" x14ac:dyDescent="0.35">
      <c r="A215" t="s">
        <v>680</v>
      </c>
      <c r="B215">
        <v>1</v>
      </c>
      <c r="C215">
        <v>1</v>
      </c>
      <c r="D215">
        <v>12</v>
      </c>
      <c r="E215">
        <v>1</v>
      </c>
      <c r="F215">
        <v>0</v>
      </c>
      <c r="G215" s="5">
        <v>1</v>
      </c>
      <c r="H215" s="13">
        <v>12</v>
      </c>
      <c r="I215" s="13">
        <v>1</v>
      </c>
      <c r="J215" s="13">
        <v>0</v>
      </c>
      <c r="K215" s="13">
        <v>12</v>
      </c>
      <c r="M215" t="s">
        <v>1408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 t="s">
        <v>1408</v>
      </c>
      <c r="X215">
        <v>2</v>
      </c>
      <c r="Y215">
        <v>1</v>
      </c>
      <c r="Z215">
        <v>3</v>
      </c>
      <c r="AA215">
        <v>0</v>
      </c>
      <c r="AB215">
        <v>0</v>
      </c>
      <c r="AC215" s="5">
        <v>0.5</v>
      </c>
      <c r="AD215" s="13">
        <v>3</v>
      </c>
      <c r="AE215" s="13">
        <v>0</v>
      </c>
      <c r="AF215" s="13">
        <v>0</v>
      </c>
      <c r="AG215" s="13">
        <v>0</v>
      </c>
      <c r="AH215" s="13">
        <v>1.5</v>
      </c>
    </row>
    <row r="216" spans="1:34" x14ac:dyDescent="0.35">
      <c r="A216" t="s">
        <v>733</v>
      </c>
      <c r="B216">
        <v>1</v>
      </c>
      <c r="C216">
        <v>1</v>
      </c>
      <c r="D216">
        <v>21</v>
      </c>
      <c r="E216">
        <v>1</v>
      </c>
      <c r="F216">
        <v>0</v>
      </c>
      <c r="G216" s="5">
        <v>1</v>
      </c>
      <c r="H216" s="13">
        <v>21</v>
      </c>
      <c r="I216" s="13">
        <v>1</v>
      </c>
      <c r="J216" s="13">
        <v>0</v>
      </c>
      <c r="K216" s="13">
        <v>21</v>
      </c>
      <c r="M216" t="s">
        <v>525</v>
      </c>
      <c r="N216">
        <v>27</v>
      </c>
      <c r="O216">
        <v>3</v>
      </c>
      <c r="P216">
        <v>0</v>
      </c>
      <c r="Q216">
        <v>0</v>
      </c>
      <c r="R216">
        <v>9</v>
      </c>
      <c r="S216">
        <v>0</v>
      </c>
      <c r="T216">
        <v>0</v>
      </c>
      <c r="U216">
        <v>0</v>
      </c>
      <c r="W216" t="s">
        <v>525</v>
      </c>
      <c r="X216">
        <v>60</v>
      </c>
      <c r="Y216">
        <v>42</v>
      </c>
      <c r="Z216">
        <v>363</v>
      </c>
      <c r="AA216">
        <v>2</v>
      </c>
      <c r="AB216">
        <v>0</v>
      </c>
      <c r="AC216" s="5">
        <v>0.7</v>
      </c>
      <c r="AD216" s="13">
        <v>8.6428571428571423</v>
      </c>
      <c r="AE216" s="13">
        <v>3.3333333333333333E-2</v>
      </c>
      <c r="AF216" s="13">
        <v>0</v>
      </c>
      <c r="AG216" s="13">
        <v>5.5096418732782371E-3</v>
      </c>
      <c r="AH216" s="13">
        <v>6.05</v>
      </c>
    </row>
    <row r="217" spans="1:34" x14ac:dyDescent="0.35">
      <c r="A217" t="s">
        <v>722</v>
      </c>
      <c r="B217">
        <v>1</v>
      </c>
      <c r="C217">
        <v>0</v>
      </c>
      <c r="D217">
        <v>0</v>
      </c>
      <c r="E217">
        <v>0</v>
      </c>
      <c r="F217">
        <v>1</v>
      </c>
      <c r="G217" s="5">
        <v>0</v>
      </c>
      <c r="H217" s="13">
        <v>0</v>
      </c>
      <c r="I217" s="13">
        <v>0</v>
      </c>
      <c r="J217" s="13">
        <v>1</v>
      </c>
      <c r="K217" s="13">
        <v>0</v>
      </c>
      <c r="M217" t="s">
        <v>1430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 t="s">
        <v>1430</v>
      </c>
      <c r="X217">
        <v>1</v>
      </c>
      <c r="Y217">
        <v>1</v>
      </c>
      <c r="Z217">
        <v>1</v>
      </c>
      <c r="AA217">
        <v>1</v>
      </c>
      <c r="AB217">
        <v>0</v>
      </c>
      <c r="AC217" s="5">
        <v>1</v>
      </c>
      <c r="AD217" s="13">
        <v>1</v>
      </c>
      <c r="AE217" s="13">
        <v>1</v>
      </c>
      <c r="AF217" s="13">
        <v>0</v>
      </c>
      <c r="AG217" s="13">
        <v>1</v>
      </c>
      <c r="AH217" s="13">
        <v>1</v>
      </c>
    </row>
    <row r="218" spans="1:34" x14ac:dyDescent="0.35">
      <c r="A218" t="s">
        <v>723</v>
      </c>
      <c r="B218">
        <v>1</v>
      </c>
      <c r="C218">
        <v>1</v>
      </c>
      <c r="D218">
        <v>43</v>
      </c>
      <c r="E218">
        <v>1</v>
      </c>
      <c r="F218">
        <v>0</v>
      </c>
      <c r="G218" s="5">
        <v>1</v>
      </c>
      <c r="H218" s="13">
        <v>43</v>
      </c>
      <c r="I218" s="13">
        <v>1</v>
      </c>
      <c r="J218" s="13">
        <v>0</v>
      </c>
      <c r="K218" s="13">
        <v>43</v>
      </c>
      <c r="M218" t="s">
        <v>526</v>
      </c>
      <c r="N218">
        <v>115</v>
      </c>
      <c r="O218">
        <v>22</v>
      </c>
      <c r="P218">
        <v>1</v>
      </c>
      <c r="Q218">
        <v>0</v>
      </c>
      <c r="R218">
        <v>5.2272727272727275</v>
      </c>
      <c r="S218">
        <v>4.5454545454545456E-2</v>
      </c>
      <c r="T218">
        <v>0</v>
      </c>
      <c r="U218">
        <v>8.6956521739130436E-3</v>
      </c>
      <c r="W218" t="s">
        <v>526</v>
      </c>
      <c r="X218">
        <v>676</v>
      </c>
      <c r="Y218">
        <v>486</v>
      </c>
      <c r="Z218">
        <v>5853</v>
      </c>
      <c r="AA218">
        <v>42</v>
      </c>
      <c r="AB218">
        <v>2</v>
      </c>
      <c r="AC218" s="5">
        <v>0.71893491124260356</v>
      </c>
      <c r="AD218" s="13">
        <v>12.043209876543211</v>
      </c>
      <c r="AE218" s="13">
        <v>6.2130177514792898E-2</v>
      </c>
      <c r="AF218" s="13">
        <v>4.11522633744856E-3</v>
      </c>
      <c r="AG218" s="13">
        <v>7.1758072783188109E-3</v>
      </c>
      <c r="AH218" s="13">
        <v>8.6582840236686387</v>
      </c>
    </row>
    <row r="219" spans="1:34" x14ac:dyDescent="0.35">
      <c r="A219" t="s">
        <v>711</v>
      </c>
      <c r="B219">
        <v>1</v>
      </c>
      <c r="C219">
        <v>0</v>
      </c>
      <c r="D219">
        <v>0</v>
      </c>
      <c r="E219">
        <v>0</v>
      </c>
      <c r="F219">
        <v>0</v>
      </c>
      <c r="G219" s="5">
        <v>0</v>
      </c>
      <c r="H219" s="13">
        <v>0</v>
      </c>
      <c r="I219" s="13">
        <v>0</v>
      </c>
      <c r="J219" s="13">
        <v>0</v>
      </c>
      <c r="K219" s="13">
        <v>0</v>
      </c>
      <c r="M219" t="s">
        <v>527</v>
      </c>
      <c r="N219">
        <v>11</v>
      </c>
      <c r="O219">
        <v>56</v>
      </c>
      <c r="P219">
        <v>0</v>
      </c>
      <c r="Q219">
        <v>2</v>
      </c>
      <c r="R219">
        <v>0.19642857142857142</v>
      </c>
      <c r="S219">
        <v>0</v>
      </c>
      <c r="T219">
        <v>3.5714285714285712E-2</v>
      </c>
      <c r="U219">
        <v>0</v>
      </c>
      <c r="W219" t="s">
        <v>527</v>
      </c>
      <c r="X219">
        <v>0</v>
      </c>
      <c r="Y219">
        <v>0</v>
      </c>
      <c r="Z219">
        <v>0</v>
      </c>
      <c r="AA219">
        <v>0</v>
      </c>
      <c r="AB219">
        <v>0</v>
      </c>
      <c r="AC219" s="5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</row>
    <row r="220" spans="1:34" x14ac:dyDescent="0.35">
      <c r="A220" t="s">
        <v>1153</v>
      </c>
      <c r="B220">
        <v>1</v>
      </c>
      <c r="C220">
        <v>1</v>
      </c>
      <c r="D220">
        <v>31</v>
      </c>
      <c r="E220">
        <v>0</v>
      </c>
      <c r="F220">
        <v>0</v>
      </c>
      <c r="G220" s="5">
        <v>1</v>
      </c>
      <c r="H220" s="13">
        <v>31</v>
      </c>
      <c r="I220" s="13">
        <v>0</v>
      </c>
      <c r="J220" s="13">
        <v>0</v>
      </c>
      <c r="K220" s="13">
        <v>31</v>
      </c>
      <c r="M220" t="s">
        <v>528</v>
      </c>
      <c r="N220">
        <v>1863</v>
      </c>
      <c r="O220">
        <v>444</v>
      </c>
      <c r="P220">
        <v>15</v>
      </c>
      <c r="Q220">
        <v>2</v>
      </c>
      <c r="R220">
        <v>4.1959459459459456</v>
      </c>
      <c r="S220">
        <v>3.3783783783783786E-2</v>
      </c>
      <c r="T220">
        <v>4.5045045045045045E-3</v>
      </c>
      <c r="U220">
        <v>8.0515297906602248E-3</v>
      </c>
      <c r="W220" t="s">
        <v>528</v>
      </c>
      <c r="X220">
        <v>151</v>
      </c>
      <c r="Y220">
        <v>115</v>
      </c>
      <c r="Z220">
        <v>920</v>
      </c>
      <c r="AA220">
        <v>7</v>
      </c>
      <c r="AB220">
        <v>0</v>
      </c>
      <c r="AC220" s="5">
        <v>0.76158940397350994</v>
      </c>
      <c r="AD220" s="13">
        <v>8</v>
      </c>
      <c r="AE220" s="13">
        <v>4.6357615894039736E-2</v>
      </c>
      <c r="AF220" s="13">
        <v>0</v>
      </c>
      <c r="AG220" s="13">
        <v>7.6086956521739134E-3</v>
      </c>
      <c r="AH220" s="13">
        <v>6.0927152317880795</v>
      </c>
    </row>
    <row r="221" spans="1:34" x14ac:dyDescent="0.35">
      <c r="A221" t="s">
        <v>554</v>
      </c>
      <c r="B221">
        <v>1</v>
      </c>
      <c r="C221">
        <v>1</v>
      </c>
      <c r="D221">
        <v>16</v>
      </c>
      <c r="E221">
        <v>0</v>
      </c>
      <c r="F221">
        <v>0</v>
      </c>
      <c r="G221" s="5">
        <v>1</v>
      </c>
      <c r="H221" s="13">
        <v>16</v>
      </c>
      <c r="I221" s="13">
        <v>0</v>
      </c>
      <c r="J221" s="13">
        <v>0</v>
      </c>
      <c r="K221" s="13">
        <v>16</v>
      </c>
      <c r="M221" t="s">
        <v>529</v>
      </c>
      <c r="N221">
        <v>270</v>
      </c>
      <c r="O221">
        <v>69</v>
      </c>
      <c r="P221">
        <v>2</v>
      </c>
      <c r="Q221">
        <v>0</v>
      </c>
      <c r="R221">
        <v>3.9130434782608696</v>
      </c>
      <c r="S221">
        <v>2.8985507246376812E-2</v>
      </c>
      <c r="T221">
        <v>0</v>
      </c>
      <c r="U221">
        <v>7.4074074074074077E-3</v>
      </c>
      <c r="W221" t="s">
        <v>529</v>
      </c>
      <c r="X221">
        <v>20</v>
      </c>
      <c r="Y221">
        <v>16</v>
      </c>
      <c r="Z221">
        <v>108</v>
      </c>
      <c r="AA221">
        <v>1</v>
      </c>
      <c r="AB221">
        <v>0</v>
      </c>
      <c r="AC221" s="5">
        <v>0.8</v>
      </c>
      <c r="AD221" s="13">
        <v>6.75</v>
      </c>
      <c r="AE221" s="13">
        <v>0.05</v>
      </c>
      <c r="AF221" s="13">
        <v>0</v>
      </c>
      <c r="AG221" s="13">
        <v>9.2592592592592587E-3</v>
      </c>
      <c r="AH221" s="13">
        <v>5.4</v>
      </c>
    </row>
    <row r="222" spans="1:34" x14ac:dyDescent="0.35">
      <c r="A222" t="s">
        <v>1156</v>
      </c>
      <c r="B222">
        <v>1</v>
      </c>
      <c r="C222">
        <v>0</v>
      </c>
      <c r="D222">
        <v>0</v>
      </c>
      <c r="E222">
        <v>0</v>
      </c>
      <c r="F222">
        <v>0</v>
      </c>
      <c r="G222" s="5">
        <v>0</v>
      </c>
      <c r="H222" s="13">
        <v>0</v>
      </c>
      <c r="I222" s="13">
        <v>0</v>
      </c>
      <c r="J222" s="13">
        <v>0</v>
      </c>
      <c r="K222" s="13">
        <v>0</v>
      </c>
      <c r="M222" t="s">
        <v>530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W222" t="s">
        <v>530</v>
      </c>
      <c r="X222">
        <v>217</v>
      </c>
      <c r="Y222">
        <v>131</v>
      </c>
      <c r="Z222">
        <v>2012</v>
      </c>
      <c r="AA222">
        <v>11</v>
      </c>
      <c r="AB222">
        <v>2</v>
      </c>
      <c r="AC222" s="5">
        <v>0.60368663594470051</v>
      </c>
      <c r="AD222" s="13">
        <v>15.358778625954198</v>
      </c>
      <c r="AE222" s="13">
        <v>5.0691244239631339E-2</v>
      </c>
      <c r="AF222" s="13">
        <v>1.5267175572519083E-2</v>
      </c>
      <c r="AG222" s="13">
        <v>5.4671968190854875E-3</v>
      </c>
      <c r="AH222" s="13">
        <v>9.2718894009216584</v>
      </c>
    </row>
    <row r="223" spans="1:34" x14ac:dyDescent="0.35">
      <c r="A223" t="s">
        <v>578</v>
      </c>
      <c r="B223">
        <v>1</v>
      </c>
      <c r="C223">
        <v>0</v>
      </c>
      <c r="D223">
        <v>0</v>
      </c>
      <c r="E223">
        <v>0</v>
      </c>
      <c r="F223">
        <v>0</v>
      </c>
      <c r="G223" s="5">
        <v>0</v>
      </c>
      <c r="H223" s="13">
        <v>0</v>
      </c>
      <c r="I223" s="13">
        <v>0</v>
      </c>
      <c r="J223" s="13">
        <v>0</v>
      </c>
      <c r="K223" s="13">
        <v>0</v>
      </c>
      <c r="M223" t="s">
        <v>531</v>
      </c>
      <c r="N223">
        <v>5</v>
      </c>
      <c r="O223">
        <v>1</v>
      </c>
      <c r="P223">
        <v>0</v>
      </c>
      <c r="Q223">
        <v>0</v>
      </c>
      <c r="R223">
        <v>5</v>
      </c>
      <c r="S223">
        <v>0</v>
      </c>
      <c r="T223">
        <v>0</v>
      </c>
      <c r="U223">
        <v>0</v>
      </c>
      <c r="W223" t="s">
        <v>531</v>
      </c>
      <c r="X223">
        <v>447</v>
      </c>
      <c r="Y223">
        <v>270</v>
      </c>
      <c r="Z223">
        <v>3599</v>
      </c>
      <c r="AA223">
        <v>22</v>
      </c>
      <c r="AB223">
        <v>4</v>
      </c>
      <c r="AC223" s="5">
        <v>0.60402684563758391</v>
      </c>
      <c r="AD223" s="13">
        <v>13.329629629629629</v>
      </c>
      <c r="AE223" s="13">
        <v>4.9217002237136466E-2</v>
      </c>
      <c r="AF223" s="13">
        <v>1.4814814814814815E-2</v>
      </c>
      <c r="AG223" s="13">
        <v>6.1128091136426789E-3</v>
      </c>
      <c r="AH223" s="13">
        <v>8.0514541387024607</v>
      </c>
    </row>
    <row r="224" spans="1:34" x14ac:dyDescent="0.35">
      <c r="A224" t="s">
        <v>1159</v>
      </c>
      <c r="B224">
        <v>1</v>
      </c>
      <c r="C224">
        <v>1</v>
      </c>
      <c r="D224">
        <v>23</v>
      </c>
      <c r="E224">
        <v>0</v>
      </c>
      <c r="F224">
        <v>0</v>
      </c>
      <c r="G224" s="5">
        <v>1</v>
      </c>
      <c r="H224" s="13">
        <v>23</v>
      </c>
      <c r="I224" s="13">
        <v>0</v>
      </c>
      <c r="J224" s="13">
        <v>0</v>
      </c>
      <c r="K224" s="13">
        <v>23</v>
      </c>
      <c r="M224" t="s">
        <v>532</v>
      </c>
      <c r="N224">
        <v>655</v>
      </c>
      <c r="O224">
        <v>152</v>
      </c>
      <c r="P224">
        <v>2</v>
      </c>
      <c r="Q224">
        <v>1</v>
      </c>
      <c r="R224">
        <v>4.3092105263157894</v>
      </c>
      <c r="S224">
        <v>1.3157894736842105E-2</v>
      </c>
      <c r="T224">
        <v>6.5789473684210523E-3</v>
      </c>
      <c r="U224">
        <v>3.0534351145038168E-3</v>
      </c>
      <c r="W224" t="s">
        <v>532</v>
      </c>
      <c r="X224">
        <v>29</v>
      </c>
      <c r="Y224">
        <v>25</v>
      </c>
      <c r="Z224">
        <v>258</v>
      </c>
      <c r="AA224">
        <v>0</v>
      </c>
      <c r="AB224">
        <v>0</v>
      </c>
      <c r="AC224" s="5">
        <v>0.86206896551724133</v>
      </c>
      <c r="AD224" s="13">
        <v>10.32</v>
      </c>
      <c r="AE224" s="13">
        <v>0</v>
      </c>
      <c r="AF224" s="13">
        <v>0</v>
      </c>
      <c r="AG224" s="13">
        <v>0</v>
      </c>
      <c r="AH224" s="13">
        <v>8.8965517241379306</v>
      </c>
    </row>
    <row r="225" spans="1:34" x14ac:dyDescent="0.35">
      <c r="A225" t="s">
        <v>550</v>
      </c>
      <c r="B225">
        <v>1</v>
      </c>
      <c r="C225">
        <v>0</v>
      </c>
      <c r="D225">
        <v>0</v>
      </c>
      <c r="E225">
        <v>0</v>
      </c>
      <c r="F225">
        <v>0</v>
      </c>
      <c r="G225" s="5">
        <v>0</v>
      </c>
      <c r="H225" s="13">
        <v>0</v>
      </c>
      <c r="I225" s="13">
        <v>0</v>
      </c>
      <c r="J225" s="13">
        <v>0</v>
      </c>
      <c r="K225" s="13">
        <v>0</v>
      </c>
      <c r="M225" t="s">
        <v>1431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 t="s">
        <v>1431</v>
      </c>
      <c r="X225">
        <v>1</v>
      </c>
      <c r="Y225">
        <v>1</v>
      </c>
      <c r="Z225">
        <v>6</v>
      </c>
      <c r="AA225">
        <v>0</v>
      </c>
      <c r="AB225">
        <v>0</v>
      </c>
      <c r="AC225" s="5">
        <v>1</v>
      </c>
      <c r="AD225" s="13">
        <v>6</v>
      </c>
      <c r="AE225" s="13">
        <v>0</v>
      </c>
      <c r="AF225" s="13">
        <v>0</v>
      </c>
      <c r="AG225" s="13">
        <v>0</v>
      </c>
      <c r="AH225" s="13">
        <v>6</v>
      </c>
    </row>
    <row r="226" spans="1:34" x14ac:dyDescent="0.35">
      <c r="A226" t="s">
        <v>502</v>
      </c>
      <c r="B226">
        <v>1</v>
      </c>
      <c r="C226">
        <v>0</v>
      </c>
      <c r="D226">
        <v>0</v>
      </c>
      <c r="E226">
        <v>0</v>
      </c>
      <c r="F226">
        <v>0</v>
      </c>
      <c r="G226" s="5">
        <v>0</v>
      </c>
      <c r="H226" s="13">
        <v>0</v>
      </c>
      <c r="I226" s="13">
        <v>0</v>
      </c>
      <c r="J226" s="13">
        <v>0</v>
      </c>
      <c r="K226" s="13">
        <v>0</v>
      </c>
      <c r="M226" t="s">
        <v>533</v>
      </c>
      <c r="N226">
        <v>451</v>
      </c>
      <c r="O226">
        <v>95</v>
      </c>
      <c r="P226">
        <v>4</v>
      </c>
      <c r="Q226">
        <v>1</v>
      </c>
      <c r="R226">
        <v>4.7473684210526317</v>
      </c>
      <c r="S226">
        <v>4.2105263157894736E-2</v>
      </c>
      <c r="T226">
        <v>1.0526315789473684E-2</v>
      </c>
      <c r="U226">
        <v>8.869179600886918E-3</v>
      </c>
      <c r="W226" t="s">
        <v>533</v>
      </c>
      <c r="X226">
        <v>343</v>
      </c>
      <c r="Y226">
        <v>246</v>
      </c>
      <c r="Z226">
        <v>2481</v>
      </c>
      <c r="AA226">
        <v>14</v>
      </c>
      <c r="AB226">
        <v>0</v>
      </c>
      <c r="AC226" s="5">
        <v>0.71720116618075802</v>
      </c>
      <c r="AD226" s="13">
        <v>10.085365853658537</v>
      </c>
      <c r="AE226" s="13">
        <v>4.0816326530612242E-2</v>
      </c>
      <c r="AF226" s="13">
        <v>0</v>
      </c>
      <c r="AG226" s="13">
        <v>5.642885933091495E-3</v>
      </c>
      <c r="AH226" s="13">
        <v>7.2332361516034984</v>
      </c>
    </row>
    <row r="227" spans="1:34" x14ac:dyDescent="0.35">
      <c r="A227" t="s">
        <v>408</v>
      </c>
      <c r="B227">
        <v>1</v>
      </c>
      <c r="C227">
        <v>0</v>
      </c>
      <c r="D227">
        <v>0</v>
      </c>
      <c r="E227">
        <v>0</v>
      </c>
      <c r="F227">
        <v>1</v>
      </c>
      <c r="G227" s="5">
        <v>0</v>
      </c>
      <c r="H227" s="13">
        <v>0</v>
      </c>
      <c r="I227" s="13">
        <v>0</v>
      </c>
      <c r="J227" s="13">
        <v>1</v>
      </c>
      <c r="K227" s="13">
        <v>0</v>
      </c>
      <c r="M227" t="s">
        <v>534</v>
      </c>
      <c r="N227">
        <v>14</v>
      </c>
      <c r="O227">
        <v>1</v>
      </c>
      <c r="P227">
        <v>0</v>
      </c>
      <c r="Q227">
        <v>0</v>
      </c>
      <c r="R227">
        <v>14</v>
      </c>
      <c r="S227">
        <v>0</v>
      </c>
      <c r="T227">
        <v>0</v>
      </c>
      <c r="U227">
        <v>0</v>
      </c>
      <c r="W227" t="s">
        <v>534</v>
      </c>
      <c r="X227">
        <v>15</v>
      </c>
      <c r="Y227">
        <v>10</v>
      </c>
      <c r="Z227">
        <v>212</v>
      </c>
      <c r="AA227">
        <v>2</v>
      </c>
      <c r="AB227">
        <v>0</v>
      </c>
      <c r="AC227" s="5">
        <v>0.66666666666666663</v>
      </c>
      <c r="AD227" s="13">
        <v>21.2</v>
      </c>
      <c r="AE227" s="13">
        <v>0.13333333333333333</v>
      </c>
      <c r="AF227" s="13">
        <v>0</v>
      </c>
      <c r="AG227" s="13">
        <v>9.433962264150943E-3</v>
      </c>
      <c r="AH227" s="13">
        <v>14.133333333333333</v>
      </c>
    </row>
    <row r="228" spans="1:34" x14ac:dyDescent="0.35">
      <c r="A228" t="s">
        <v>1155</v>
      </c>
      <c r="B228">
        <v>1</v>
      </c>
      <c r="C228">
        <v>0</v>
      </c>
      <c r="D228">
        <v>0</v>
      </c>
      <c r="E228">
        <v>0</v>
      </c>
      <c r="F228">
        <v>0</v>
      </c>
      <c r="G228" s="5">
        <v>0</v>
      </c>
      <c r="H228" s="13">
        <v>0</v>
      </c>
      <c r="I228" s="13">
        <v>0</v>
      </c>
      <c r="J228" s="13">
        <v>0</v>
      </c>
      <c r="K228" s="13">
        <v>0</v>
      </c>
      <c r="M228" t="s">
        <v>535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 t="s">
        <v>535</v>
      </c>
      <c r="X228">
        <v>181</v>
      </c>
      <c r="Y228">
        <v>95</v>
      </c>
      <c r="Z228">
        <v>1403</v>
      </c>
      <c r="AA228">
        <v>11</v>
      </c>
      <c r="AB228">
        <v>0</v>
      </c>
      <c r="AC228" s="5">
        <v>0.52486187845303867</v>
      </c>
      <c r="AD228" s="13">
        <v>14.768421052631579</v>
      </c>
      <c r="AE228" s="13">
        <v>6.0773480662983423E-2</v>
      </c>
      <c r="AF228" s="13">
        <v>0</v>
      </c>
      <c r="AG228" s="13">
        <v>7.8403421240199576E-3</v>
      </c>
      <c r="AH228" s="13">
        <v>7.7513812154696131</v>
      </c>
    </row>
    <row r="229" spans="1:34" x14ac:dyDescent="0.35">
      <c r="A229" t="s">
        <v>582</v>
      </c>
      <c r="B229">
        <v>1</v>
      </c>
      <c r="C229">
        <v>0</v>
      </c>
      <c r="D229">
        <v>0</v>
      </c>
      <c r="E229">
        <v>0</v>
      </c>
      <c r="F229">
        <v>1</v>
      </c>
      <c r="G229" s="5">
        <v>0</v>
      </c>
      <c r="H229" s="13">
        <v>0</v>
      </c>
      <c r="I229" s="13">
        <v>0</v>
      </c>
      <c r="J229" s="13">
        <v>1</v>
      </c>
      <c r="K229" s="13">
        <v>0</v>
      </c>
      <c r="M229" t="s">
        <v>1432</v>
      </c>
      <c r="N229">
        <v>2</v>
      </c>
      <c r="O229">
        <v>2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W229" t="s">
        <v>1432</v>
      </c>
      <c r="X229">
        <v>1</v>
      </c>
      <c r="Y229">
        <v>1</v>
      </c>
      <c r="Z229">
        <v>7</v>
      </c>
      <c r="AA229">
        <v>0</v>
      </c>
      <c r="AB229">
        <v>0</v>
      </c>
      <c r="AC229" s="5">
        <v>1</v>
      </c>
      <c r="AD229" s="13">
        <v>7</v>
      </c>
      <c r="AE229" s="13">
        <v>0</v>
      </c>
      <c r="AF229" s="13">
        <v>0</v>
      </c>
      <c r="AG229" s="13">
        <v>0</v>
      </c>
      <c r="AH229" s="13">
        <v>7</v>
      </c>
    </row>
    <row r="230" spans="1:34" x14ac:dyDescent="0.35">
      <c r="A230" t="s">
        <v>411</v>
      </c>
      <c r="B230">
        <v>1</v>
      </c>
      <c r="C230">
        <v>1</v>
      </c>
      <c r="D230">
        <v>7</v>
      </c>
      <c r="E230">
        <v>1</v>
      </c>
      <c r="F230">
        <v>0</v>
      </c>
      <c r="G230" s="5">
        <v>1</v>
      </c>
      <c r="H230" s="13">
        <v>7</v>
      </c>
      <c r="I230" s="13">
        <v>1</v>
      </c>
      <c r="J230" s="13">
        <v>0</v>
      </c>
      <c r="K230" s="13">
        <v>7</v>
      </c>
      <c r="M230" t="s">
        <v>536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 t="s">
        <v>536</v>
      </c>
      <c r="X230">
        <v>14</v>
      </c>
      <c r="Y230">
        <v>6</v>
      </c>
      <c r="Z230">
        <v>92</v>
      </c>
      <c r="AA230">
        <v>1</v>
      </c>
      <c r="AB230">
        <v>0</v>
      </c>
      <c r="AC230" s="5">
        <v>0.42857142857142855</v>
      </c>
      <c r="AD230" s="13">
        <v>15.333333333333334</v>
      </c>
      <c r="AE230" s="13">
        <v>7.1428571428571425E-2</v>
      </c>
      <c r="AF230" s="13">
        <v>0</v>
      </c>
      <c r="AG230" s="13">
        <v>1.0869565217391304E-2</v>
      </c>
      <c r="AH230" s="13">
        <v>6.5714285714285712</v>
      </c>
    </row>
    <row r="231" spans="1:34" x14ac:dyDescent="0.35">
      <c r="A231" t="s">
        <v>396</v>
      </c>
      <c r="B231">
        <v>1</v>
      </c>
      <c r="C231">
        <v>0</v>
      </c>
      <c r="D231">
        <v>0</v>
      </c>
      <c r="E231">
        <v>0</v>
      </c>
      <c r="F231">
        <v>0</v>
      </c>
      <c r="G231" s="5">
        <v>0</v>
      </c>
      <c r="H231" s="13">
        <v>0</v>
      </c>
      <c r="I231" s="13">
        <v>0</v>
      </c>
      <c r="J231" s="13">
        <v>0</v>
      </c>
      <c r="K231" s="13">
        <v>0</v>
      </c>
      <c r="M231" t="s">
        <v>537</v>
      </c>
      <c r="N231">
        <v>198</v>
      </c>
      <c r="O231">
        <v>34</v>
      </c>
      <c r="P231">
        <v>0</v>
      </c>
      <c r="Q231">
        <v>0</v>
      </c>
      <c r="R231">
        <v>5.8235294117647056</v>
      </c>
      <c r="S231">
        <v>0</v>
      </c>
      <c r="T231">
        <v>0</v>
      </c>
      <c r="U231">
        <v>0</v>
      </c>
      <c r="W231" t="s">
        <v>537</v>
      </c>
      <c r="X231">
        <v>539</v>
      </c>
      <c r="Y231">
        <v>320</v>
      </c>
      <c r="Z231">
        <v>4204</v>
      </c>
      <c r="AA231">
        <v>21</v>
      </c>
      <c r="AB231">
        <v>2</v>
      </c>
      <c r="AC231" s="5">
        <v>0.59369202226345086</v>
      </c>
      <c r="AD231" s="13">
        <v>13.137499999999999</v>
      </c>
      <c r="AE231" s="13">
        <v>3.896103896103896E-2</v>
      </c>
      <c r="AF231" s="13">
        <v>6.2500000000000003E-3</v>
      </c>
      <c r="AG231" s="13">
        <v>4.9952426260704095E-3</v>
      </c>
      <c r="AH231" s="13">
        <v>7.799628942486085</v>
      </c>
    </row>
    <row r="232" spans="1:34" x14ac:dyDescent="0.35">
      <c r="A232" t="s">
        <v>453</v>
      </c>
      <c r="B232">
        <v>1</v>
      </c>
      <c r="C232">
        <v>0</v>
      </c>
      <c r="D232">
        <v>0</v>
      </c>
      <c r="E232">
        <v>0</v>
      </c>
      <c r="F232">
        <v>0</v>
      </c>
      <c r="G232" s="5">
        <v>0</v>
      </c>
      <c r="H232" s="13">
        <v>0</v>
      </c>
      <c r="I232" s="13">
        <v>0</v>
      </c>
      <c r="J232" s="13">
        <v>0</v>
      </c>
      <c r="K232" s="13">
        <v>0</v>
      </c>
      <c r="M232" t="s">
        <v>1464</v>
      </c>
      <c r="N232">
        <v>59</v>
      </c>
      <c r="O232">
        <v>9</v>
      </c>
      <c r="P232">
        <v>1</v>
      </c>
      <c r="Q232">
        <v>0</v>
      </c>
      <c r="R232">
        <v>6.5555555555555554</v>
      </c>
      <c r="S232">
        <v>0.1111111111111111</v>
      </c>
      <c r="T232">
        <v>0</v>
      </c>
      <c r="U232">
        <v>1.6949152542372881E-2</v>
      </c>
      <c r="W232" t="s">
        <v>1464</v>
      </c>
      <c r="X232">
        <v>30</v>
      </c>
      <c r="Y232">
        <v>16</v>
      </c>
      <c r="Z232">
        <v>158</v>
      </c>
      <c r="AA232">
        <v>1</v>
      </c>
      <c r="AB232">
        <v>0</v>
      </c>
      <c r="AC232" s="5">
        <v>0.53333333333333333</v>
      </c>
      <c r="AD232" s="13">
        <v>9.875</v>
      </c>
      <c r="AE232" s="13">
        <v>3.3333333333333333E-2</v>
      </c>
      <c r="AF232" s="13">
        <v>0</v>
      </c>
      <c r="AG232" s="13">
        <v>6.3291139240506328E-3</v>
      </c>
      <c r="AH232" s="13">
        <v>5.2666666666666666</v>
      </c>
    </row>
    <row r="233" spans="1:34" x14ac:dyDescent="0.35">
      <c r="A233" t="s">
        <v>553</v>
      </c>
      <c r="B233">
        <v>1</v>
      </c>
      <c r="C233">
        <v>0</v>
      </c>
      <c r="D233">
        <v>0</v>
      </c>
      <c r="E233">
        <v>0</v>
      </c>
      <c r="F233">
        <v>0</v>
      </c>
      <c r="G233" s="5">
        <v>0</v>
      </c>
      <c r="H233" s="13">
        <v>0</v>
      </c>
      <c r="I233" s="13">
        <v>0</v>
      </c>
      <c r="J233" s="13">
        <v>0</v>
      </c>
      <c r="K233" s="13">
        <v>0</v>
      </c>
      <c r="M233" t="s">
        <v>538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 t="s">
        <v>538</v>
      </c>
      <c r="X233">
        <v>44</v>
      </c>
      <c r="Y233">
        <v>23</v>
      </c>
      <c r="Z233">
        <v>293</v>
      </c>
      <c r="AA233">
        <v>2</v>
      </c>
      <c r="AB233">
        <v>1</v>
      </c>
      <c r="AC233" s="5">
        <v>0.52272727272727271</v>
      </c>
      <c r="AD233" s="13">
        <v>12.739130434782609</v>
      </c>
      <c r="AE233" s="13">
        <v>4.5454545454545456E-2</v>
      </c>
      <c r="AF233" s="13">
        <v>4.3478260869565216E-2</v>
      </c>
      <c r="AG233" s="13">
        <v>6.8259385665529011E-3</v>
      </c>
      <c r="AH233" s="13">
        <v>6.6590909090909092</v>
      </c>
    </row>
    <row r="234" spans="1:34" x14ac:dyDescent="0.35">
      <c r="A234" t="s">
        <v>404</v>
      </c>
      <c r="B234">
        <v>1</v>
      </c>
      <c r="C234">
        <v>0</v>
      </c>
      <c r="D234">
        <v>0</v>
      </c>
      <c r="E234">
        <v>0</v>
      </c>
      <c r="F234">
        <v>0</v>
      </c>
      <c r="G234" s="5">
        <v>0</v>
      </c>
      <c r="H234" s="13">
        <v>0</v>
      </c>
      <c r="I234" s="13">
        <v>0</v>
      </c>
      <c r="J234" s="13">
        <v>0</v>
      </c>
      <c r="K234" s="13">
        <v>0</v>
      </c>
      <c r="M234" t="s">
        <v>539</v>
      </c>
      <c r="N234">
        <v>835</v>
      </c>
      <c r="O234">
        <v>200</v>
      </c>
      <c r="P234">
        <v>10</v>
      </c>
      <c r="Q234">
        <v>5</v>
      </c>
      <c r="R234">
        <v>4.1749999999999998</v>
      </c>
      <c r="S234">
        <v>0.05</v>
      </c>
      <c r="T234">
        <v>2.5000000000000001E-2</v>
      </c>
      <c r="U234">
        <v>1.1976047904191617E-2</v>
      </c>
      <c r="W234" t="s">
        <v>539</v>
      </c>
      <c r="X234">
        <v>1</v>
      </c>
      <c r="Y234">
        <v>1</v>
      </c>
      <c r="Z234">
        <v>11</v>
      </c>
      <c r="AA234">
        <v>1</v>
      </c>
      <c r="AB234">
        <v>0</v>
      </c>
      <c r="AC234" s="5">
        <v>1</v>
      </c>
      <c r="AD234" s="13">
        <v>11</v>
      </c>
      <c r="AE234" s="13">
        <v>1</v>
      </c>
      <c r="AF234" s="13">
        <v>0</v>
      </c>
      <c r="AG234" s="13">
        <v>9.0909090909090912E-2</v>
      </c>
      <c r="AH234" s="13">
        <v>11</v>
      </c>
    </row>
    <row r="235" spans="1:34" x14ac:dyDescent="0.35">
      <c r="A235" t="s">
        <v>557</v>
      </c>
      <c r="B235">
        <v>1</v>
      </c>
      <c r="C235">
        <v>0</v>
      </c>
      <c r="D235">
        <v>0</v>
      </c>
      <c r="E235">
        <v>0</v>
      </c>
      <c r="F235">
        <v>0</v>
      </c>
      <c r="G235" s="5">
        <v>0</v>
      </c>
      <c r="H235" s="13">
        <v>0</v>
      </c>
      <c r="I235" s="13">
        <v>0</v>
      </c>
      <c r="J235" s="13">
        <v>0</v>
      </c>
      <c r="K235" s="13">
        <v>0</v>
      </c>
      <c r="M235" t="s">
        <v>540</v>
      </c>
      <c r="N235">
        <v>14</v>
      </c>
      <c r="O235">
        <v>3</v>
      </c>
      <c r="P235">
        <v>0</v>
      </c>
      <c r="Q235">
        <v>0</v>
      </c>
      <c r="R235">
        <v>4.666666666666667</v>
      </c>
      <c r="S235">
        <v>0</v>
      </c>
      <c r="T235">
        <v>0</v>
      </c>
      <c r="U235">
        <v>0</v>
      </c>
      <c r="W235" t="s">
        <v>540</v>
      </c>
      <c r="X235">
        <v>401</v>
      </c>
      <c r="Y235">
        <v>301</v>
      </c>
      <c r="Z235">
        <v>3613</v>
      </c>
      <c r="AA235">
        <v>18</v>
      </c>
      <c r="AB235">
        <v>1</v>
      </c>
      <c r="AC235" s="5">
        <v>0.75062344139650872</v>
      </c>
      <c r="AD235" s="13">
        <v>12.003322259136212</v>
      </c>
      <c r="AE235" s="13">
        <v>4.488778054862843E-2</v>
      </c>
      <c r="AF235" s="13">
        <v>3.3222591362126247E-3</v>
      </c>
      <c r="AG235" s="13">
        <v>4.9820094104622197E-3</v>
      </c>
      <c r="AH235" s="13">
        <v>9.0099750623441395</v>
      </c>
    </row>
    <row r="236" spans="1:34" x14ac:dyDescent="0.35">
      <c r="A236" t="s">
        <v>454</v>
      </c>
      <c r="B236">
        <v>1</v>
      </c>
      <c r="C236">
        <v>1</v>
      </c>
      <c r="D236">
        <v>2</v>
      </c>
      <c r="E236">
        <v>1</v>
      </c>
      <c r="F236">
        <v>0</v>
      </c>
      <c r="G236" s="5">
        <v>1</v>
      </c>
      <c r="H236" s="13">
        <v>2</v>
      </c>
      <c r="I236" s="13">
        <v>1</v>
      </c>
      <c r="J236" s="13">
        <v>0</v>
      </c>
      <c r="K236" s="13">
        <v>2</v>
      </c>
      <c r="M236" t="s">
        <v>1465</v>
      </c>
      <c r="N236">
        <v>6</v>
      </c>
      <c r="O236">
        <v>3</v>
      </c>
      <c r="P236">
        <v>0</v>
      </c>
      <c r="Q236">
        <v>0</v>
      </c>
      <c r="R236">
        <v>2</v>
      </c>
      <c r="S236">
        <v>0</v>
      </c>
      <c r="T236">
        <v>0</v>
      </c>
      <c r="U236">
        <v>0</v>
      </c>
      <c r="W236" t="s">
        <v>1465</v>
      </c>
      <c r="X236">
        <v>0</v>
      </c>
      <c r="Y236">
        <v>0</v>
      </c>
      <c r="Z236">
        <v>0</v>
      </c>
      <c r="AA236">
        <v>0</v>
      </c>
      <c r="AB236">
        <v>0</v>
      </c>
      <c r="AC236" s="5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</row>
    <row r="237" spans="1:34" x14ac:dyDescent="0.35">
      <c r="A237" t="s">
        <v>400</v>
      </c>
      <c r="B237">
        <v>1</v>
      </c>
      <c r="C237">
        <v>0</v>
      </c>
      <c r="D237">
        <v>0</v>
      </c>
      <c r="E237">
        <v>0</v>
      </c>
      <c r="F237">
        <v>0</v>
      </c>
      <c r="G237" s="5">
        <v>0</v>
      </c>
      <c r="H237" s="13">
        <v>0</v>
      </c>
      <c r="I237" s="13">
        <v>0</v>
      </c>
      <c r="J237" s="13">
        <v>0</v>
      </c>
      <c r="K237" s="13">
        <v>0</v>
      </c>
      <c r="M237" t="s">
        <v>1434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W237" t="s">
        <v>1434</v>
      </c>
      <c r="X237">
        <v>5</v>
      </c>
      <c r="Y237">
        <v>3</v>
      </c>
      <c r="Z237">
        <v>16</v>
      </c>
      <c r="AA237">
        <v>0</v>
      </c>
      <c r="AB237">
        <v>0</v>
      </c>
      <c r="AC237" s="5">
        <v>0.6</v>
      </c>
      <c r="AD237" s="13">
        <v>5.333333333333333</v>
      </c>
      <c r="AE237" s="13">
        <v>0</v>
      </c>
      <c r="AF237" s="13">
        <v>0</v>
      </c>
      <c r="AG237" s="13">
        <v>0</v>
      </c>
      <c r="AH237" s="13">
        <v>3.2</v>
      </c>
    </row>
    <row r="238" spans="1:34" x14ac:dyDescent="0.35">
      <c r="A238" t="s">
        <v>525</v>
      </c>
      <c r="B238">
        <v>1</v>
      </c>
      <c r="C238">
        <v>0</v>
      </c>
      <c r="D238">
        <v>0</v>
      </c>
      <c r="E238">
        <v>0</v>
      </c>
      <c r="F238">
        <v>0</v>
      </c>
      <c r="G238" s="5">
        <v>0</v>
      </c>
      <c r="H238" s="13">
        <v>0</v>
      </c>
      <c r="I238" s="13">
        <v>0</v>
      </c>
      <c r="J238" s="13">
        <v>0</v>
      </c>
      <c r="K238" s="13">
        <v>0</v>
      </c>
      <c r="M238" t="s">
        <v>541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 t="s">
        <v>541</v>
      </c>
      <c r="X238">
        <v>186</v>
      </c>
      <c r="Y238">
        <v>131</v>
      </c>
      <c r="Z238">
        <v>1296</v>
      </c>
      <c r="AA238">
        <v>5</v>
      </c>
      <c r="AB238">
        <v>1</v>
      </c>
      <c r="AC238" s="5">
        <v>0.70430107526881724</v>
      </c>
      <c r="AD238" s="13">
        <v>9.8931297709923669</v>
      </c>
      <c r="AE238" s="13">
        <v>2.6881720430107527E-2</v>
      </c>
      <c r="AF238" s="13">
        <v>7.6335877862595417E-3</v>
      </c>
      <c r="AG238" s="13">
        <v>3.8580246913580245E-3</v>
      </c>
      <c r="AH238" s="13">
        <v>6.967741935483871</v>
      </c>
    </row>
    <row r="239" spans="1:34" x14ac:dyDescent="0.35">
      <c r="A239" t="s">
        <v>1422</v>
      </c>
      <c r="B239">
        <v>1</v>
      </c>
      <c r="C239">
        <v>1</v>
      </c>
      <c r="D239">
        <v>34</v>
      </c>
      <c r="E239">
        <v>0</v>
      </c>
      <c r="F239">
        <v>0</v>
      </c>
      <c r="G239" s="5">
        <v>1</v>
      </c>
      <c r="H239" s="13">
        <v>34</v>
      </c>
      <c r="I239" s="13">
        <v>0</v>
      </c>
      <c r="J239" s="13">
        <v>0</v>
      </c>
      <c r="K239" s="13">
        <v>34</v>
      </c>
      <c r="M239" t="s">
        <v>542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 t="s">
        <v>542</v>
      </c>
      <c r="X239">
        <v>498</v>
      </c>
      <c r="Y239">
        <v>341</v>
      </c>
      <c r="Z239">
        <v>3544</v>
      </c>
      <c r="AA239">
        <v>28</v>
      </c>
      <c r="AB239">
        <v>3</v>
      </c>
      <c r="AC239" s="5">
        <v>0.68473895582329314</v>
      </c>
      <c r="AD239" s="13">
        <v>10.392961876832844</v>
      </c>
      <c r="AE239" s="13">
        <v>5.6224899598393573E-2</v>
      </c>
      <c r="AF239" s="13">
        <v>8.7976539589442824E-3</v>
      </c>
      <c r="AG239" s="13">
        <v>7.900677200902935E-3</v>
      </c>
      <c r="AH239" s="13">
        <v>7.1164658634538149</v>
      </c>
    </row>
    <row r="240" spans="1:34" x14ac:dyDescent="0.35">
      <c r="A240" t="s">
        <v>1157</v>
      </c>
      <c r="B240">
        <v>1</v>
      </c>
      <c r="C240">
        <v>0</v>
      </c>
      <c r="D240">
        <v>0</v>
      </c>
      <c r="E240">
        <v>0</v>
      </c>
      <c r="F240">
        <v>0</v>
      </c>
      <c r="G240" s="5">
        <v>0</v>
      </c>
      <c r="H240" s="13">
        <v>0</v>
      </c>
      <c r="I240" s="13">
        <v>0</v>
      </c>
      <c r="J240" s="13">
        <v>0</v>
      </c>
      <c r="K240" s="13">
        <v>0</v>
      </c>
      <c r="M240" t="s">
        <v>543</v>
      </c>
      <c r="N240">
        <v>4206</v>
      </c>
      <c r="O240">
        <v>923</v>
      </c>
      <c r="P240">
        <v>30</v>
      </c>
      <c r="Q240">
        <v>9</v>
      </c>
      <c r="R240">
        <v>4.5568797399783314</v>
      </c>
      <c r="S240">
        <v>3.2502708559046585E-2</v>
      </c>
      <c r="T240">
        <v>9.7508125677139759E-3</v>
      </c>
      <c r="U240">
        <v>7.1326676176890159E-3</v>
      </c>
      <c r="W240" t="s">
        <v>543</v>
      </c>
      <c r="X240">
        <v>187</v>
      </c>
      <c r="Y240">
        <v>139</v>
      </c>
      <c r="Z240">
        <v>978</v>
      </c>
      <c r="AA240">
        <v>3</v>
      </c>
      <c r="AB240">
        <v>1</v>
      </c>
      <c r="AC240" s="5">
        <v>0.74331550802139035</v>
      </c>
      <c r="AD240" s="13">
        <v>7.0359712230215825</v>
      </c>
      <c r="AE240" s="13">
        <v>1.6042780748663103E-2</v>
      </c>
      <c r="AF240" s="13">
        <v>7.1942446043165471E-3</v>
      </c>
      <c r="AG240" s="13">
        <v>3.0674846625766872E-3</v>
      </c>
      <c r="AH240" s="13">
        <v>5.2299465240641707</v>
      </c>
    </row>
    <row r="241" spans="1:34" x14ac:dyDescent="0.35">
      <c r="A241" t="s">
        <v>494</v>
      </c>
      <c r="B241">
        <v>1</v>
      </c>
      <c r="C241">
        <v>1</v>
      </c>
      <c r="D241">
        <v>1</v>
      </c>
      <c r="E241">
        <v>1</v>
      </c>
      <c r="F241">
        <v>0</v>
      </c>
      <c r="G241" s="5">
        <v>1</v>
      </c>
      <c r="H241" s="13">
        <v>1</v>
      </c>
      <c r="I241" s="13">
        <v>1</v>
      </c>
      <c r="J241" s="13">
        <v>0</v>
      </c>
      <c r="K241" s="13">
        <v>1</v>
      </c>
      <c r="M241" t="s">
        <v>339</v>
      </c>
      <c r="N241">
        <v>2</v>
      </c>
      <c r="O241">
        <v>1</v>
      </c>
      <c r="P241">
        <v>0</v>
      </c>
      <c r="Q241">
        <v>0</v>
      </c>
      <c r="R241">
        <v>2</v>
      </c>
      <c r="S241">
        <v>0</v>
      </c>
      <c r="T241">
        <v>0</v>
      </c>
      <c r="U241">
        <v>0</v>
      </c>
      <c r="W241" t="s">
        <v>339</v>
      </c>
      <c r="X241">
        <v>0</v>
      </c>
      <c r="Y241">
        <v>0</v>
      </c>
      <c r="Z241">
        <v>0</v>
      </c>
      <c r="AA241">
        <v>0</v>
      </c>
      <c r="AB241">
        <v>0</v>
      </c>
      <c r="AC241" s="5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</row>
    <row r="242" spans="1:34" x14ac:dyDescent="0.35">
      <c r="A242" t="s">
        <v>528</v>
      </c>
      <c r="B242">
        <v>1</v>
      </c>
      <c r="C242">
        <v>0</v>
      </c>
      <c r="D242">
        <v>0</v>
      </c>
      <c r="E242">
        <v>0</v>
      </c>
      <c r="F242">
        <v>0</v>
      </c>
      <c r="G242" s="5">
        <v>0</v>
      </c>
      <c r="H242" s="13">
        <v>0</v>
      </c>
      <c r="I242" s="13">
        <v>0</v>
      </c>
      <c r="J242" s="13">
        <v>0</v>
      </c>
      <c r="K242" s="13">
        <v>0</v>
      </c>
      <c r="M242" t="s">
        <v>1466</v>
      </c>
      <c r="N242">
        <v>7</v>
      </c>
      <c r="O242">
        <v>3</v>
      </c>
      <c r="P242">
        <v>0</v>
      </c>
      <c r="Q242">
        <v>0</v>
      </c>
      <c r="R242">
        <v>2.3333333333333335</v>
      </c>
      <c r="S242">
        <v>0</v>
      </c>
      <c r="T242">
        <v>0</v>
      </c>
      <c r="U242">
        <v>0</v>
      </c>
      <c r="W242" t="s">
        <v>1466</v>
      </c>
      <c r="X242">
        <v>0</v>
      </c>
      <c r="Y242">
        <v>0</v>
      </c>
      <c r="Z242">
        <v>0</v>
      </c>
      <c r="AA242">
        <v>0</v>
      </c>
      <c r="AB242">
        <v>0</v>
      </c>
      <c r="AC242" s="5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</row>
    <row r="243" spans="1:34" x14ac:dyDescent="0.35">
      <c r="A243" t="s">
        <v>1160</v>
      </c>
      <c r="B243">
        <v>1</v>
      </c>
      <c r="C243">
        <v>0</v>
      </c>
      <c r="D243">
        <v>0</v>
      </c>
      <c r="E243">
        <v>0</v>
      </c>
      <c r="F243">
        <v>0</v>
      </c>
      <c r="G243" s="5">
        <v>0</v>
      </c>
      <c r="H243" s="13">
        <v>0</v>
      </c>
      <c r="I243" s="13">
        <v>0</v>
      </c>
      <c r="J243" s="13">
        <v>0</v>
      </c>
      <c r="K243" s="13">
        <v>0</v>
      </c>
      <c r="M243" t="s">
        <v>544</v>
      </c>
      <c r="N243">
        <v>1673</v>
      </c>
      <c r="O243">
        <v>414</v>
      </c>
      <c r="P243">
        <v>8</v>
      </c>
      <c r="Q243">
        <v>2</v>
      </c>
      <c r="R243">
        <v>4.0410628019323669</v>
      </c>
      <c r="S243">
        <v>1.932367149758454E-2</v>
      </c>
      <c r="T243">
        <v>4.830917874396135E-3</v>
      </c>
      <c r="U243">
        <v>4.781829049611476E-3</v>
      </c>
      <c r="W243" t="s">
        <v>544</v>
      </c>
      <c r="X243">
        <v>61</v>
      </c>
      <c r="Y243">
        <v>45</v>
      </c>
      <c r="Z243">
        <v>268</v>
      </c>
      <c r="AA243">
        <v>1</v>
      </c>
      <c r="AB243">
        <v>0</v>
      </c>
      <c r="AC243" s="5">
        <v>0.73770491803278693</v>
      </c>
      <c r="AD243" s="13">
        <v>5.9555555555555557</v>
      </c>
      <c r="AE243" s="13">
        <v>1.6393442622950821E-2</v>
      </c>
      <c r="AF243" s="13">
        <v>0</v>
      </c>
      <c r="AG243" s="13">
        <v>3.7313432835820895E-3</v>
      </c>
      <c r="AH243" s="13">
        <v>4.3934426229508201</v>
      </c>
    </row>
    <row r="244" spans="1:34" x14ac:dyDescent="0.35">
      <c r="A244" t="s">
        <v>1713</v>
      </c>
      <c r="B244">
        <v>0</v>
      </c>
      <c r="C244">
        <v>0</v>
      </c>
      <c r="D244">
        <v>0</v>
      </c>
      <c r="E244">
        <v>0</v>
      </c>
      <c r="F244">
        <v>0</v>
      </c>
      <c r="G244" s="5">
        <v>0</v>
      </c>
      <c r="H244" s="13">
        <v>0</v>
      </c>
      <c r="I244" s="13">
        <v>0</v>
      </c>
      <c r="J244" s="13">
        <v>0</v>
      </c>
      <c r="K244" s="13">
        <v>0</v>
      </c>
      <c r="M244" t="s">
        <v>545</v>
      </c>
      <c r="N244">
        <v>2206</v>
      </c>
      <c r="O244">
        <v>477</v>
      </c>
      <c r="P244">
        <v>21</v>
      </c>
      <c r="Q244">
        <v>2</v>
      </c>
      <c r="R244">
        <v>4.6247379454926625</v>
      </c>
      <c r="S244">
        <v>4.40251572327044E-2</v>
      </c>
      <c r="T244">
        <v>4.1928721174004195E-3</v>
      </c>
      <c r="U244">
        <v>9.5194922937443336E-3</v>
      </c>
      <c r="W244" t="s">
        <v>545</v>
      </c>
      <c r="X244">
        <v>54</v>
      </c>
      <c r="Y244">
        <v>43</v>
      </c>
      <c r="Z244">
        <v>304</v>
      </c>
      <c r="AA244">
        <v>0</v>
      </c>
      <c r="AB244">
        <v>0</v>
      </c>
      <c r="AC244" s="5">
        <v>0.79629629629629628</v>
      </c>
      <c r="AD244" s="13">
        <v>7.0697674418604652</v>
      </c>
      <c r="AE244" s="13">
        <v>0</v>
      </c>
      <c r="AF244" s="13">
        <v>0</v>
      </c>
      <c r="AG244" s="13">
        <v>0</v>
      </c>
      <c r="AH244" s="13">
        <v>5.6296296296296298</v>
      </c>
    </row>
    <row r="245" spans="1:34" x14ac:dyDescent="0.35">
      <c r="A245" t="s">
        <v>1779</v>
      </c>
      <c r="B245">
        <v>0</v>
      </c>
      <c r="C245">
        <v>0</v>
      </c>
      <c r="D245">
        <v>0</v>
      </c>
      <c r="E245">
        <v>0</v>
      </c>
      <c r="F245">
        <v>0</v>
      </c>
      <c r="G245" s="5">
        <v>0</v>
      </c>
      <c r="H245" s="13">
        <v>0</v>
      </c>
      <c r="I245" s="13">
        <v>0</v>
      </c>
      <c r="J245" s="13">
        <v>0</v>
      </c>
      <c r="K245" s="13">
        <v>0</v>
      </c>
      <c r="M245" t="s">
        <v>546</v>
      </c>
      <c r="N245">
        <v>209</v>
      </c>
      <c r="O245">
        <v>53</v>
      </c>
      <c r="P245">
        <v>2</v>
      </c>
      <c r="Q245">
        <v>0</v>
      </c>
      <c r="R245">
        <v>3.9433962264150941</v>
      </c>
      <c r="S245">
        <v>3.7735849056603772E-2</v>
      </c>
      <c r="T245">
        <v>0</v>
      </c>
      <c r="U245">
        <v>9.5693779904306216E-3</v>
      </c>
      <c r="W245" t="s">
        <v>546</v>
      </c>
      <c r="X245">
        <v>25</v>
      </c>
      <c r="Y245">
        <v>18</v>
      </c>
      <c r="Z245">
        <v>115</v>
      </c>
      <c r="AA245">
        <v>1</v>
      </c>
      <c r="AB245">
        <v>0</v>
      </c>
      <c r="AC245" s="5">
        <v>0.72</v>
      </c>
      <c r="AD245" s="13">
        <v>6.3888888888888893</v>
      </c>
      <c r="AE245" s="13">
        <v>0.04</v>
      </c>
      <c r="AF245" s="13">
        <v>0</v>
      </c>
      <c r="AG245" s="13">
        <v>8.6956521739130436E-3</v>
      </c>
      <c r="AH245" s="13">
        <v>4.5999999999999996</v>
      </c>
    </row>
    <row r="246" spans="1:34" x14ac:dyDescent="0.35">
      <c r="A246" t="s">
        <v>1845</v>
      </c>
      <c r="B246">
        <v>0</v>
      </c>
      <c r="C246">
        <v>0</v>
      </c>
      <c r="D246">
        <v>0</v>
      </c>
      <c r="E246">
        <v>0</v>
      </c>
      <c r="F246">
        <v>0</v>
      </c>
      <c r="G246" s="5">
        <v>0</v>
      </c>
      <c r="H246" s="13">
        <v>0</v>
      </c>
      <c r="I246" s="13">
        <v>0</v>
      </c>
      <c r="J246" s="13">
        <v>0</v>
      </c>
      <c r="K246" s="13">
        <v>0</v>
      </c>
      <c r="M246" t="s">
        <v>547</v>
      </c>
      <c r="N246">
        <v>15</v>
      </c>
      <c r="O246">
        <v>2</v>
      </c>
      <c r="P246">
        <v>0</v>
      </c>
      <c r="Q246">
        <v>0</v>
      </c>
      <c r="R246">
        <v>7.5</v>
      </c>
      <c r="S246">
        <v>0</v>
      </c>
      <c r="T246">
        <v>0</v>
      </c>
      <c r="U246">
        <v>0</v>
      </c>
      <c r="W246" t="s">
        <v>547</v>
      </c>
      <c r="X246">
        <v>140</v>
      </c>
      <c r="Y246">
        <v>86</v>
      </c>
      <c r="Z246">
        <v>1201</v>
      </c>
      <c r="AA246">
        <v>4</v>
      </c>
      <c r="AB246">
        <v>0</v>
      </c>
      <c r="AC246" s="5">
        <v>0.61428571428571432</v>
      </c>
      <c r="AD246" s="13">
        <v>13.965116279069768</v>
      </c>
      <c r="AE246" s="13">
        <v>2.8571428571428571E-2</v>
      </c>
      <c r="AF246" s="13">
        <v>0</v>
      </c>
      <c r="AG246" s="13">
        <v>3.3305578684429643E-3</v>
      </c>
      <c r="AH246" s="13">
        <v>8.5785714285714292</v>
      </c>
    </row>
    <row r="247" spans="1:34" x14ac:dyDescent="0.35">
      <c r="A247" t="s">
        <v>1198</v>
      </c>
      <c r="B247">
        <v>0</v>
      </c>
      <c r="C247">
        <v>0</v>
      </c>
      <c r="D247">
        <v>0</v>
      </c>
      <c r="E247">
        <v>0</v>
      </c>
      <c r="F247">
        <v>0</v>
      </c>
      <c r="G247" s="5">
        <v>0</v>
      </c>
      <c r="H247" s="13">
        <v>0</v>
      </c>
      <c r="I247" s="13">
        <v>0</v>
      </c>
      <c r="J247" s="13">
        <v>0</v>
      </c>
      <c r="K247" s="13">
        <v>0</v>
      </c>
      <c r="M247" t="s">
        <v>548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 t="s">
        <v>548</v>
      </c>
      <c r="X247">
        <v>10</v>
      </c>
      <c r="Y247">
        <v>4</v>
      </c>
      <c r="Z247">
        <v>63</v>
      </c>
      <c r="AA247">
        <v>0</v>
      </c>
      <c r="AB247">
        <v>0</v>
      </c>
      <c r="AC247" s="5">
        <v>0.4</v>
      </c>
      <c r="AD247" s="13">
        <v>15.75</v>
      </c>
      <c r="AE247" s="13">
        <v>0</v>
      </c>
      <c r="AF247" s="13">
        <v>0</v>
      </c>
      <c r="AG247" s="13">
        <v>0</v>
      </c>
      <c r="AH247" s="13">
        <v>6.3</v>
      </c>
    </row>
    <row r="248" spans="1:34" x14ac:dyDescent="0.35">
      <c r="A248" t="s">
        <v>344</v>
      </c>
      <c r="B248">
        <v>0</v>
      </c>
      <c r="C248">
        <v>0</v>
      </c>
      <c r="D248">
        <v>0</v>
      </c>
      <c r="E248">
        <v>0</v>
      </c>
      <c r="F248">
        <v>0</v>
      </c>
      <c r="G248" s="5">
        <v>0</v>
      </c>
      <c r="H248" s="13">
        <v>0</v>
      </c>
      <c r="I248" s="13">
        <v>0</v>
      </c>
      <c r="J248" s="13">
        <v>0</v>
      </c>
      <c r="K248" s="13">
        <v>0</v>
      </c>
      <c r="M248" t="s">
        <v>549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 t="s">
        <v>549</v>
      </c>
      <c r="X248">
        <v>110</v>
      </c>
      <c r="Y248">
        <v>75</v>
      </c>
      <c r="Z248">
        <v>981</v>
      </c>
      <c r="AA248">
        <v>4</v>
      </c>
      <c r="AB248">
        <v>2</v>
      </c>
      <c r="AC248" s="5">
        <v>0.68181818181818177</v>
      </c>
      <c r="AD248" s="13">
        <v>13.08</v>
      </c>
      <c r="AE248" s="13">
        <v>3.6363636363636362E-2</v>
      </c>
      <c r="AF248" s="13">
        <v>2.6666666666666668E-2</v>
      </c>
      <c r="AG248" s="13">
        <v>4.0774719673802246E-3</v>
      </c>
      <c r="AH248" s="13">
        <v>8.918181818181818</v>
      </c>
    </row>
    <row r="249" spans="1:34" x14ac:dyDescent="0.35">
      <c r="A249" t="s">
        <v>1171</v>
      </c>
      <c r="B249">
        <v>0</v>
      </c>
      <c r="C249">
        <v>0</v>
      </c>
      <c r="D249">
        <v>0</v>
      </c>
      <c r="E249">
        <v>0</v>
      </c>
      <c r="F249">
        <v>0</v>
      </c>
      <c r="G249" s="5">
        <v>0</v>
      </c>
      <c r="H249" s="13">
        <v>0</v>
      </c>
      <c r="I249" s="13">
        <v>0</v>
      </c>
      <c r="J249" s="13">
        <v>0</v>
      </c>
      <c r="K249" s="13">
        <v>0</v>
      </c>
      <c r="M249" t="s">
        <v>1436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 t="s">
        <v>1436</v>
      </c>
      <c r="X249">
        <v>2</v>
      </c>
      <c r="Y249">
        <v>2</v>
      </c>
      <c r="Z249">
        <v>13</v>
      </c>
      <c r="AA249">
        <v>1</v>
      </c>
      <c r="AB249">
        <v>0</v>
      </c>
      <c r="AC249" s="5">
        <v>1</v>
      </c>
      <c r="AD249" s="13">
        <v>6.5</v>
      </c>
      <c r="AE249" s="13">
        <v>0.5</v>
      </c>
      <c r="AF249" s="13">
        <v>0</v>
      </c>
      <c r="AG249" s="13">
        <v>7.6923076923076927E-2</v>
      </c>
      <c r="AH249" s="13">
        <v>6.5</v>
      </c>
    </row>
    <row r="250" spans="1:34" x14ac:dyDescent="0.35">
      <c r="A250" t="s">
        <v>1829</v>
      </c>
      <c r="B250">
        <v>0</v>
      </c>
      <c r="C250">
        <v>0</v>
      </c>
      <c r="D250">
        <v>0</v>
      </c>
      <c r="E250">
        <v>0</v>
      </c>
      <c r="F250">
        <v>0</v>
      </c>
      <c r="G250" s="5">
        <v>0</v>
      </c>
      <c r="H250" s="13">
        <v>0</v>
      </c>
      <c r="I250" s="13">
        <v>0</v>
      </c>
      <c r="J250" s="13">
        <v>0</v>
      </c>
      <c r="K250" s="13">
        <v>0</v>
      </c>
      <c r="M250" t="s">
        <v>550</v>
      </c>
      <c r="N250">
        <v>3722</v>
      </c>
      <c r="O250">
        <v>856</v>
      </c>
      <c r="P250">
        <v>29</v>
      </c>
      <c r="Q250">
        <v>2</v>
      </c>
      <c r="R250">
        <v>4.3481308411214954</v>
      </c>
      <c r="S250">
        <v>3.3878504672897193E-2</v>
      </c>
      <c r="T250">
        <v>2.3364485981308409E-3</v>
      </c>
      <c r="U250">
        <v>7.7915099408919939E-3</v>
      </c>
      <c r="W250" t="s">
        <v>550</v>
      </c>
      <c r="X250">
        <v>310</v>
      </c>
      <c r="Y250">
        <v>241</v>
      </c>
      <c r="Z250">
        <v>1830</v>
      </c>
      <c r="AA250">
        <v>8</v>
      </c>
      <c r="AB250">
        <v>2</v>
      </c>
      <c r="AC250" s="5">
        <v>0.77741935483870972</v>
      </c>
      <c r="AD250" s="13">
        <v>7.5933609958506221</v>
      </c>
      <c r="AE250" s="13">
        <v>2.5806451612903226E-2</v>
      </c>
      <c r="AF250" s="13">
        <v>8.2987551867219917E-3</v>
      </c>
      <c r="AG250" s="13">
        <v>4.3715846994535519E-3</v>
      </c>
      <c r="AH250" s="13">
        <v>5.903225806451613</v>
      </c>
    </row>
    <row r="251" spans="1:34" x14ac:dyDescent="0.35">
      <c r="A251" t="s">
        <v>1045</v>
      </c>
      <c r="B251">
        <v>0</v>
      </c>
      <c r="C251">
        <v>0</v>
      </c>
      <c r="D251">
        <v>0</v>
      </c>
      <c r="E251">
        <v>0</v>
      </c>
      <c r="F251">
        <v>0</v>
      </c>
      <c r="G251" s="5">
        <v>0</v>
      </c>
      <c r="H251" s="13">
        <v>0</v>
      </c>
      <c r="I251" s="13">
        <v>0</v>
      </c>
      <c r="J251" s="13">
        <v>0</v>
      </c>
      <c r="K251" s="13">
        <v>0</v>
      </c>
      <c r="M251" t="s">
        <v>551</v>
      </c>
      <c r="N251">
        <v>2</v>
      </c>
      <c r="O251">
        <v>1</v>
      </c>
      <c r="P251">
        <v>1</v>
      </c>
      <c r="Q251">
        <v>0</v>
      </c>
      <c r="R251">
        <v>2</v>
      </c>
      <c r="S251">
        <v>1</v>
      </c>
      <c r="T251">
        <v>0</v>
      </c>
      <c r="U251">
        <v>0.5</v>
      </c>
      <c r="W251" t="s">
        <v>551</v>
      </c>
      <c r="X251">
        <v>85</v>
      </c>
      <c r="Y251">
        <v>72</v>
      </c>
      <c r="Z251">
        <v>669</v>
      </c>
      <c r="AA251">
        <v>3</v>
      </c>
      <c r="AB251">
        <v>1</v>
      </c>
      <c r="AC251" s="5">
        <v>0.84705882352941175</v>
      </c>
      <c r="AD251" s="13">
        <v>9.2916666666666661</v>
      </c>
      <c r="AE251" s="13">
        <v>3.5294117647058823E-2</v>
      </c>
      <c r="AF251" s="13">
        <v>1.3888888888888888E-2</v>
      </c>
      <c r="AG251" s="13">
        <v>4.4843049327354259E-3</v>
      </c>
      <c r="AH251" s="13">
        <v>7.8705882352941172</v>
      </c>
    </row>
    <row r="252" spans="1:34" x14ac:dyDescent="0.35">
      <c r="A252" t="s">
        <v>1020</v>
      </c>
      <c r="B252">
        <v>0</v>
      </c>
      <c r="C252">
        <v>0</v>
      </c>
      <c r="D252">
        <v>0</v>
      </c>
      <c r="E252">
        <v>0</v>
      </c>
      <c r="F252">
        <v>0</v>
      </c>
      <c r="G252" s="5">
        <v>0</v>
      </c>
      <c r="H252" s="13">
        <v>0</v>
      </c>
      <c r="I252" s="13">
        <v>0</v>
      </c>
      <c r="J252" s="13">
        <v>0</v>
      </c>
      <c r="K252" s="13">
        <v>0</v>
      </c>
      <c r="M252" t="s">
        <v>1469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 t="s">
        <v>1469</v>
      </c>
      <c r="X252">
        <v>4</v>
      </c>
      <c r="Y252">
        <v>4</v>
      </c>
      <c r="Z252">
        <v>60</v>
      </c>
      <c r="AA252">
        <v>0</v>
      </c>
      <c r="AB252">
        <v>0</v>
      </c>
      <c r="AC252" s="5">
        <v>1</v>
      </c>
      <c r="AD252" s="13">
        <v>15</v>
      </c>
      <c r="AE252" s="13">
        <v>0</v>
      </c>
      <c r="AF252" s="13">
        <v>0</v>
      </c>
      <c r="AG252" s="13">
        <v>0</v>
      </c>
      <c r="AH252" s="13">
        <v>15</v>
      </c>
    </row>
    <row r="253" spans="1:34" x14ac:dyDescent="0.35">
      <c r="A253" t="s">
        <v>1046</v>
      </c>
      <c r="B253">
        <v>0</v>
      </c>
      <c r="C253">
        <v>0</v>
      </c>
      <c r="D253">
        <v>0</v>
      </c>
      <c r="E253">
        <v>0</v>
      </c>
      <c r="F253">
        <v>0</v>
      </c>
      <c r="G253" s="5">
        <v>0</v>
      </c>
      <c r="H253" s="13">
        <v>0</v>
      </c>
      <c r="I253" s="13">
        <v>0</v>
      </c>
      <c r="J253" s="13">
        <v>0</v>
      </c>
      <c r="K253" s="13">
        <v>0</v>
      </c>
      <c r="M253" t="s">
        <v>1437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 t="s">
        <v>1437</v>
      </c>
      <c r="X253">
        <v>2</v>
      </c>
      <c r="Y253">
        <v>1</v>
      </c>
      <c r="Z253">
        <v>-1</v>
      </c>
      <c r="AA253">
        <v>0</v>
      </c>
      <c r="AB253">
        <v>0</v>
      </c>
      <c r="AC253" s="5">
        <v>0.5</v>
      </c>
      <c r="AD253" s="13">
        <v>-1</v>
      </c>
      <c r="AE253" s="13">
        <v>0</v>
      </c>
      <c r="AF253" s="13">
        <v>0</v>
      </c>
      <c r="AG253" s="13">
        <v>0</v>
      </c>
      <c r="AH253" s="13">
        <v>-0.5</v>
      </c>
    </row>
    <row r="254" spans="1:34" x14ac:dyDescent="0.35">
      <c r="A254" t="s">
        <v>1867</v>
      </c>
      <c r="B254">
        <v>0</v>
      </c>
      <c r="C254">
        <v>0</v>
      </c>
      <c r="D254">
        <v>0</v>
      </c>
      <c r="E254">
        <v>0</v>
      </c>
      <c r="F254">
        <v>0</v>
      </c>
      <c r="G254" s="5">
        <v>0</v>
      </c>
      <c r="H254" s="13">
        <v>0</v>
      </c>
      <c r="I254" s="13">
        <v>0</v>
      </c>
      <c r="J254" s="13">
        <v>0</v>
      </c>
      <c r="K254" s="13">
        <v>0</v>
      </c>
      <c r="M254" t="s">
        <v>552</v>
      </c>
      <c r="N254">
        <v>2002</v>
      </c>
      <c r="O254">
        <v>377</v>
      </c>
      <c r="P254">
        <v>13</v>
      </c>
      <c r="Q254">
        <v>4</v>
      </c>
      <c r="R254">
        <v>5.3103448275862073</v>
      </c>
      <c r="S254">
        <v>3.4482758620689655E-2</v>
      </c>
      <c r="T254">
        <v>1.0610079575596816E-2</v>
      </c>
      <c r="U254">
        <v>6.4935064935064939E-3</v>
      </c>
      <c r="W254" t="s">
        <v>552</v>
      </c>
      <c r="X254">
        <v>1</v>
      </c>
      <c r="Y254">
        <v>1</v>
      </c>
      <c r="Z254">
        <v>16</v>
      </c>
      <c r="AA254">
        <v>0</v>
      </c>
      <c r="AB254">
        <v>0</v>
      </c>
      <c r="AC254" s="5">
        <v>1</v>
      </c>
      <c r="AD254" s="13">
        <v>16</v>
      </c>
      <c r="AE254" s="13">
        <v>0</v>
      </c>
      <c r="AF254" s="13">
        <v>0</v>
      </c>
      <c r="AG254" s="13">
        <v>0</v>
      </c>
      <c r="AH254" s="13">
        <v>16</v>
      </c>
    </row>
    <row r="255" spans="1:34" x14ac:dyDescent="0.35">
      <c r="A255" t="s">
        <v>1232</v>
      </c>
      <c r="B255">
        <v>0</v>
      </c>
      <c r="C255">
        <v>0</v>
      </c>
      <c r="D255">
        <v>0</v>
      </c>
      <c r="E255">
        <v>0</v>
      </c>
      <c r="F255">
        <v>0</v>
      </c>
      <c r="G255" s="5">
        <v>0</v>
      </c>
      <c r="H255" s="13">
        <v>0</v>
      </c>
      <c r="I255" s="13">
        <v>0</v>
      </c>
      <c r="J255" s="13">
        <v>0</v>
      </c>
      <c r="K255" s="13">
        <v>0</v>
      </c>
      <c r="M255" t="s">
        <v>1402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 t="s">
        <v>1402</v>
      </c>
      <c r="X255">
        <v>0</v>
      </c>
      <c r="Y255">
        <v>0</v>
      </c>
      <c r="Z255">
        <v>0</v>
      </c>
      <c r="AA255">
        <v>0</v>
      </c>
      <c r="AB255">
        <v>0</v>
      </c>
      <c r="AC255" s="5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</row>
    <row r="256" spans="1:34" x14ac:dyDescent="0.35">
      <c r="A256" t="s">
        <v>1740</v>
      </c>
      <c r="B256">
        <v>0</v>
      </c>
      <c r="C256">
        <v>0</v>
      </c>
      <c r="D256">
        <v>0</v>
      </c>
      <c r="E256">
        <v>0</v>
      </c>
      <c r="F256">
        <v>0</v>
      </c>
      <c r="G256" s="5">
        <v>0</v>
      </c>
      <c r="H256" s="13">
        <v>0</v>
      </c>
      <c r="I256" s="13">
        <v>0</v>
      </c>
      <c r="J256" s="13">
        <v>0</v>
      </c>
      <c r="K256" s="13">
        <v>0</v>
      </c>
      <c r="M256" t="s">
        <v>553</v>
      </c>
      <c r="N256">
        <v>2</v>
      </c>
      <c r="O256">
        <v>1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W256" t="s">
        <v>553</v>
      </c>
      <c r="X256">
        <v>107</v>
      </c>
      <c r="Y256">
        <v>70</v>
      </c>
      <c r="Z256">
        <v>850</v>
      </c>
      <c r="AA256">
        <v>3</v>
      </c>
      <c r="AB256">
        <v>0</v>
      </c>
      <c r="AC256" s="5">
        <v>0.65420560747663548</v>
      </c>
      <c r="AD256" s="13">
        <v>12.142857142857142</v>
      </c>
      <c r="AE256" s="13">
        <v>2.8037383177570093E-2</v>
      </c>
      <c r="AF256" s="13">
        <v>0</v>
      </c>
      <c r="AG256" s="13">
        <v>3.5294117647058825E-3</v>
      </c>
      <c r="AH256" s="13">
        <v>7.94392523364486</v>
      </c>
    </row>
    <row r="257" spans="1:34" x14ac:dyDescent="0.35">
      <c r="A257" t="s">
        <v>1161</v>
      </c>
      <c r="B257">
        <v>0</v>
      </c>
      <c r="C257">
        <v>0</v>
      </c>
      <c r="D257">
        <v>0</v>
      </c>
      <c r="E257">
        <v>0</v>
      </c>
      <c r="F257">
        <v>0</v>
      </c>
      <c r="G257" s="5">
        <v>0</v>
      </c>
      <c r="H257" s="13">
        <v>0</v>
      </c>
      <c r="I257" s="13">
        <v>0</v>
      </c>
      <c r="J257" s="13">
        <v>0</v>
      </c>
      <c r="K257" s="13">
        <v>0</v>
      </c>
      <c r="M257" t="s">
        <v>1438</v>
      </c>
      <c r="N257">
        <v>9</v>
      </c>
      <c r="O257">
        <v>1</v>
      </c>
      <c r="P257">
        <v>0</v>
      </c>
      <c r="Q257">
        <v>0</v>
      </c>
      <c r="R257">
        <v>9</v>
      </c>
      <c r="S257">
        <v>0</v>
      </c>
      <c r="T257">
        <v>0</v>
      </c>
      <c r="U257">
        <v>0</v>
      </c>
      <c r="W257" t="s">
        <v>1438</v>
      </c>
      <c r="X257">
        <v>7</v>
      </c>
      <c r="Y257">
        <v>1</v>
      </c>
      <c r="Z257">
        <v>10</v>
      </c>
      <c r="AA257">
        <v>0</v>
      </c>
      <c r="AB257">
        <v>0</v>
      </c>
      <c r="AC257" s="5">
        <v>0.14285714285714285</v>
      </c>
      <c r="AD257" s="13">
        <v>10</v>
      </c>
      <c r="AE257" s="13">
        <v>0</v>
      </c>
      <c r="AF257" s="13">
        <v>0</v>
      </c>
      <c r="AG257" s="13">
        <v>0</v>
      </c>
      <c r="AH257" s="13">
        <v>1.4285714285714286</v>
      </c>
    </row>
    <row r="258" spans="1:34" x14ac:dyDescent="0.35">
      <c r="A258" t="s">
        <v>1821</v>
      </c>
      <c r="B258">
        <v>0</v>
      </c>
      <c r="C258">
        <v>0</v>
      </c>
      <c r="D258">
        <v>0</v>
      </c>
      <c r="E258">
        <v>0</v>
      </c>
      <c r="F258">
        <v>0</v>
      </c>
      <c r="G258" s="5">
        <v>0</v>
      </c>
      <c r="H258" s="13">
        <v>0</v>
      </c>
      <c r="I258" s="13">
        <v>0</v>
      </c>
      <c r="J258" s="13">
        <v>0</v>
      </c>
      <c r="K258" s="13">
        <v>0</v>
      </c>
      <c r="M258" t="s">
        <v>1472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 t="s">
        <v>1472</v>
      </c>
      <c r="X258">
        <v>1</v>
      </c>
      <c r="Y258">
        <v>1</v>
      </c>
      <c r="Z258">
        <v>2</v>
      </c>
      <c r="AA258">
        <v>1</v>
      </c>
      <c r="AB258">
        <v>0</v>
      </c>
      <c r="AC258" s="5">
        <v>1</v>
      </c>
      <c r="AD258" s="13">
        <v>2</v>
      </c>
      <c r="AE258" s="13">
        <v>1</v>
      </c>
      <c r="AF258" s="13">
        <v>0</v>
      </c>
      <c r="AG258" s="13">
        <v>0.5</v>
      </c>
      <c r="AH258" s="13">
        <v>2</v>
      </c>
    </row>
    <row r="259" spans="1:34" x14ac:dyDescent="0.35">
      <c r="A259" t="s">
        <v>1048</v>
      </c>
      <c r="B259">
        <v>0</v>
      </c>
      <c r="C259">
        <v>0</v>
      </c>
      <c r="D259">
        <v>0</v>
      </c>
      <c r="E259">
        <v>0</v>
      </c>
      <c r="F259">
        <v>0</v>
      </c>
      <c r="G259" s="5">
        <v>0</v>
      </c>
      <c r="H259" s="13">
        <v>0</v>
      </c>
      <c r="I259" s="13">
        <v>0</v>
      </c>
      <c r="J259" s="13">
        <v>0</v>
      </c>
      <c r="K259" s="13">
        <v>0</v>
      </c>
      <c r="M259" t="s">
        <v>554</v>
      </c>
      <c r="N259">
        <v>37</v>
      </c>
      <c r="O259">
        <v>2</v>
      </c>
      <c r="P259">
        <v>0</v>
      </c>
      <c r="Q259">
        <v>0</v>
      </c>
      <c r="R259">
        <v>18.5</v>
      </c>
      <c r="S259">
        <v>0</v>
      </c>
      <c r="T259">
        <v>0</v>
      </c>
      <c r="U259">
        <v>0</v>
      </c>
      <c r="W259" t="s">
        <v>554</v>
      </c>
      <c r="X259">
        <v>91</v>
      </c>
      <c r="Y259">
        <v>45</v>
      </c>
      <c r="Z259">
        <v>528</v>
      </c>
      <c r="AA259">
        <v>6</v>
      </c>
      <c r="AB259">
        <v>0</v>
      </c>
      <c r="AC259" s="5">
        <v>0.49450549450549453</v>
      </c>
      <c r="AD259" s="13">
        <v>11.733333333333333</v>
      </c>
      <c r="AE259" s="13">
        <v>6.5934065934065936E-2</v>
      </c>
      <c r="AF259" s="13">
        <v>0</v>
      </c>
      <c r="AG259" s="13">
        <v>1.1363636363636364E-2</v>
      </c>
      <c r="AH259" s="13">
        <v>5.802197802197802</v>
      </c>
    </row>
    <row r="260" spans="1:34" x14ac:dyDescent="0.35">
      <c r="A260" t="s">
        <v>1837</v>
      </c>
      <c r="B260">
        <v>0</v>
      </c>
      <c r="C260">
        <v>0</v>
      </c>
      <c r="D260">
        <v>0</v>
      </c>
      <c r="E260">
        <v>0</v>
      </c>
      <c r="F260">
        <v>0</v>
      </c>
      <c r="G260" s="5">
        <v>0</v>
      </c>
      <c r="H260" s="13">
        <v>0</v>
      </c>
      <c r="I260" s="13">
        <v>0</v>
      </c>
      <c r="J260" s="13">
        <v>0</v>
      </c>
      <c r="K260" s="13">
        <v>0</v>
      </c>
      <c r="M260" t="s">
        <v>555</v>
      </c>
      <c r="N260">
        <v>573</v>
      </c>
      <c r="O260">
        <v>159</v>
      </c>
      <c r="P260">
        <v>2</v>
      </c>
      <c r="Q260">
        <v>0</v>
      </c>
      <c r="R260">
        <v>3.6037735849056602</v>
      </c>
      <c r="S260">
        <v>1.2578616352201259E-2</v>
      </c>
      <c r="T260">
        <v>0</v>
      </c>
      <c r="U260">
        <v>3.4904013961605585E-3</v>
      </c>
      <c r="W260" t="s">
        <v>555</v>
      </c>
      <c r="X260">
        <v>104</v>
      </c>
      <c r="Y260">
        <v>66</v>
      </c>
      <c r="Z260">
        <v>501</v>
      </c>
      <c r="AA260">
        <v>2</v>
      </c>
      <c r="AB260">
        <v>0</v>
      </c>
      <c r="AC260" s="5">
        <v>0.63461538461538458</v>
      </c>
      <c r="AD260" s="13">
        <v>7.5909090909090908</v>
      </c>
      <c r="AE260" s="13">
        <v>1.9230769230769232E-2</v>
      </c>
      <c r="AF260" s="13">
        <v>0</v>
      </c>
      <c r="AG260" s="13">
        <v>3.9920159680638719E-3</v>
      </c>
      <c r="AH260" s="13">
        <v>4.8173076923076925</v>
      </c>
    </row>
    <row r="261" spans="1:34" x14ac:dyDescent="0.35">
      <c r="A261" t="s">
        <v>1049</v>
      </c>
      <c r="B261">
        <v>0</v>
      </c>
      <c r="C261">
        <v>0</v>
      </c>
      <c r="D261">
        <v>0</v>
      </c>
      <c r="E261">
        <v>0</v>
      </c>
      <c r="F261">
        <v>0</v>
      </c>
      <c r="G261" s="5">
        <v>0</v>
      </c>
      <c r="H261" s="13">
        <v>0</v>
      </c>
      <c r="I261" s="13">
        <v>0</v>
      </c>
      <c r="J261" s="13">
        <v>0</v>
      </c>
      <c r="K261" s="13">
        <v>0</v>
      </c>
      <c r="M261" t="s">
        <v>1440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W261" t="s">
        <v>1440</v>
      </c>
      <c r="X261">
        <v>4</v>
      </c>
      <c r="Y261">
        <v>3</v>
      </c>
      <c r="Z261">
        <v>35</v>
      </c>
      <c r="AA261">
        <v>0</v>
      </c>
      <c r="AB261">
        <v>0</v>
      </c>
      <c r="AC261" s="5">
        <v>0.75</v>
      </c>
      <c r="AD261" s="13">
        <v>11.666666666666666</v>
      </c>
      <c r="AE261" s="13">
        <v>0</v>
      </c>
      <c r="AF261" s="13">
        <v>0</v>
      </c>
      <c r="AG261" s="13">
        <v>0</v>
      </c>
      <c r="AH261" s="13">
        <v>8.75</v>
      </c>
    </row>
    <row r="262" spans="1:34" x14ac:dyDescent="0.35">
      <c r="A262" t="s">
        <v>1851</v>
      </c>
      <c r="B262">
        <v>0</v>
      </c>
      <c r="C262">
        <v>0</v>
      </c>
      <c r="D262">
        <v>0</v>
      </c>
      <c r="E262">
        <v>0</v>
      </c>
      <c r="F262">
        <v>0</v>
      </c>
      <c r="G262" s="5">
        <v>0</v>
      </c>
      <c r="H262" s="13">
        <v>0</v>
      </c>
      <c r="I262" s="13">
        <v>0</v>
      </c>
      <c r="J262" s="13">
        <v>0</v>
      </c>
      <c r="K262" s="13">
        <v>0</v>
      </c>
      <c r="M262" t="s">
        <v>1475</v>
      </c>
      <c r="N262">
        <v>3</v>
      </c>
      <c r="O262">
        <v>1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0</v>
      </c>
      <c r="W262" t="s">
        <v>1475</v>
      </c>
      <c r="X262">
        <v>0</v>
      </c>
      <c r="Y262">
        <v>0</v>
      </c>
      <c r="Z262">
        <v>0</v>
      </c>
      <c r="AA262">
        <v>0</v>
      </c>
      <c r="AB262">
        <v>0</v>
      </c>
      <c r="AC262" s="5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</row>
    <row r="263" spans="1:34" x14ac:dyDescent="0.35">
      <c r="A263" t="s">
        <v>1050</v>
      </c>
      <c r="B263">
        <v>0</v>
      </c>
      <c r="C263">
        <v>0</v>
      </c>
      <c r="D263">
        <v>0</v>
      </c>
      <c r="E263">
        <v>0</v>
      </c>
      <c r="F263">
        <v>0</v>
      </c>
      <c r="G263" s="5">
        <v>0</v>
      </c>
      <c r="H263" s="13">
        <v>0</v>
      </c>
      <c r="I263" s="13">
        <v>0</v>
      </c>
      <c r="J263" s="13">
        <v>0</v>
      </c>
      <c r="K263" s="13">
        <v>0</v>
      </c>
      <c r="M263" t="s">
        <v>1412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 t="s">
        <v>1412</v>
      </c>
      <c r="X263">
        <v>1</v>
      </c>
      <c r="Y263">
        <v>0</v>
      </c>
      <c r="Z263">
        <v>0</v>
      </c>
      <c r="AA263">
        <v>0</v>
      </c>
      <c r="AB263">
        <v>0</v>
      </c>
      <c r="AC263" s="5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</row>
    <row r="264" spans="1:34" x14ac:dyDescent="0.35">
      <c r="A264" t="s">
        <v>1719</v>
      </c>
      <c r="B264">
        <v>0</v>
      </c>
      <c r="C264">
        <v>0</v>
      </c>
      <c r="D264">
        <v>0</v>
      </c>
      <c r="E264">
        <v>0</v>
      </c>
      <c r="F264">
        <v>0</v>
      </c>
      <c r="G264" s="5">
        <v>0</v>
      </c>
      <c r="H264" s="13">
        <v>0</v>
      </c>
      <c r="I264" s="13">
        <v>0</v>
      </c>
      <c r="J264" s="13">
        <v>0</v>
      </c>
      <c r="K264" s="13">
        <v>0</v>
      </c>
      <c r="M264" t="s">
        <v>556</v>
      </c>
      <c r="N264">
        <v>6</v>
      </c>
      <c r="O264">
        <v>6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W264" t="s">
        <v>556</v>
      </c>
      <c r="X264">
        <v>388</v>
      </c>
      <c r="Y264">
        <v>216</v>
      </c>
      <c r="Z264">
        <v>3249</v>
      </c>
      <c r="AA264">
        <v>13</v>
      </c>
      <c r="AB264">
        <v>3</v>
      </c>
      <c r="AC264" s="5">
        <v>0.55670103092783507</v>
      </c>
      <c r="AD264" s="13">
        <v>15.041666666666666</v>
      </c>
      <c r="AE264" s="13">
        <v>3.3505154639175257E-2</v>
      </c>
      <c r="AF264" s="13">
        <v>1.3888888888888888E-2</v>
      </c>
      <c r="AG264" s="13">
        <v>4.0012311480455524E-3</v>
      </c>
      <c r="AH264" s="13">
        <v>8.3737113402061851</v>
      </c>
    </row>
    <row r="265" spans="1:34" x14ac:dyDescent="0.35">
      <c r="A265" t="s">
        <v>1023</v>
      </c>
      <c r="B265">
        <v>0</v>
      </c>
      <c r="C265">
        <v>0</v>
      </c>
      <c r="D265">
        <v>0</v>
      </c>
      <c r="E265">
        <v>0</v>
      </c>
      <c r="F265">
        <v>0</v>
      </c>
      <c r="G265" s="5">
        <v>0</v>
      </c>
      <c r="H265" s="13">
        <v>0</v>
      </c>
      <c r="I265" s="13">
        <v>0</v>
      </c>
      <c r="J265" s="13">
        <v>0</v>
      </c>
      <c r="K265" s="13">
        <v>0</v>
      </c>
      <c r="M265" t="s">
        <v>557</v>
      </c>
      <c r="N265">
        <v>59</v>
      </c>
      <c r="O265">
        <v>13</v>
      </c>
      <c r="P265">
        <v>1</v>
      </c>
      <c r="Q265">
        <v>0</v>
      </c>
      <c r="R265">
        <v>4.5384615384615383</v>
      </c>
      <c r="S265">
        <v>7.6923076923076927E-2</v>
      </c>
      <c r="T265">
        <v>0</v>
      </c>
      <c r="U265">
        <v>1.6949152542372881E-2</v>
      </c>
      <c r="W265" t="s">
        <v>557</v>
      </c>
      <c r="X265">
        <v>466</v>
      </c>
      <c r="Y265">
        <v>277</v>
      </c>
      <c r="Z265">
        <v>3585</v>
      </c>
      <c r="AA265">
        <v>16</v>
      </c>
      <c r="AB265">
        <v>0</v>
      </c>
      <c r="AC265" s="5">
        <v>0.59442060085836912</v>
      </c>
      <c r="AD265" s="13">
        <v>12.942238267148014</v>
      </c>
      <c r="AE265" s="13">
        <v>3.4334763948497854E-2</v>
      </c>
      <c r="AF265" s="13">
        <v>0</v>
      </c>
      <c r="AG265" s="13">
        <v>4.4630404463040447E-3</v>
      </c>
      <c r="AH265" s="13">
        <v>7.6931330472103001</v>
      </c>
    </row>
    <row r="266" spans="1:34" x14ac:dyDescent="0.35">
      <c r="A266" t="s">
        <v>1748</v>
      </c>
      <c r="B266">
        <v>0</v>
      </c>
      <c r="C266">
        <v>0</v>
      </c>
      <c r="D266">
        <v>0</v>
      </c>
      <c r="E266">
        <v>0</v>
      </c>
      <c r="F266">
        <v>0</v>
      </c>
      <c r="G266" s="5">
        <v>0</v>
      </c>
      <c r="H266" s="13">
        <v>0</v>
      </c>
      <c r="I266" s="13">
        <v>0</v>
      </c>
      <c r="J266" s="13">
        <v>0</v>
      </c>
      <c r="K266" s="13">
        <v>0</v>
      </c>
      <c r="M266" t="s">
        <v>1476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 t="s">
        <v>1476</v>
      </c>
      <c r="X266">
        <v>39</v>
      </c>
      <c r="Y266">
        <v>27</v>
      </c>
      <c r="Z266">
        <v>270</v>
      </c>
      <c r="AA266">
        <v>1</v>
      </c>
      <c r="AB266">
        <v>0</v>
      </c>
      <c r="AC266" s="5">
        <v>0.69230769230769229</v>
      </c>
      <c r="AD266" s="13">
        <v>10</v>
      </c>
      <c r="AE266" s="13">
        <v>2.564102564102564E-2</v>
      </c>
      <c r="AF266" s="13">
        <v>0</v>
      </c>
      <c r="AG266" s="13">
        <v>3.7037037037037038E-3</v>
      </c>
      <c r="AH266" s="13">
        <v>6.9230769230769234</v>
      </c>
    </row>
    <row r="267" spans="1:34" x14ac:dyDescent="0.35">
      <c r="A267" t="s">
        <v>1052</v>
      </c>
      <c r="B267">
        <v>0</v>
      </c>
      <c r="C267">
        <v>0</v>
      </c>
      <c r="D267">
        <v>0</v>
      </c>
      <c r="E267">
        <v>0</v>
      </c>
      <c r="F267">
        <v>0</v>
      </c>
      <c r="G267" s="5">
        <v>0</v>
      </c>
      <c r="H267" s="13">
        <v>0</v>
      </c>
      <c r="I267" s="13">
        <v>0</v>
      </c>
      <c r="J267" s="13">
        <v>0</v>
      </c>
      <c r="K267" s="13">
        <v>0</v>
      </c>
      <c r="M267" t="s">
        <v>558</v>
      </c>
      <c r="N267">
        <v>968</v>
      </c>
      <c r="O267">
        <v>233</v>
      </c>
      <c r="P267">
        <v>9</v>
      </c>
      <c r="Q267">
        <v>0</v>
      </c>
      <c r="R267">
        <v>4.1545064377682399</v>
      </c>
      <c r="S267">
        <v>3.8626609442060089E-2</v>
      </c>
      <c r="T267">
        <v>0</v>
      </c>
      <c r="U267">
        <v>9.2975206611570251E-3</v>
      </c>
      <c r="W267" t="s">
        <v>558</v>
      </c>
      <c r="X267">
        <v>103</v>
      </c>
      <c r="Y267">
        <v>76</v>
      </c>
      <c r="Z267">
        <v>612</v>
      </c>
      <c r="AA267">
        <v>2</v>
      </c>
      <c r="AB267">
        <v>0</v>
      </c>
      <c r="AC267" s="5">
        <v>0.73786407766990292</v>
      </c>
      <c r="AD267" s="13">
        <v>8.0526315789473681</v>
      </c>
      <c r="AE267" s="13">
        <v>1.9417475728155338E-2</v>
      </c>
      <c r="AF267" s="13">
        <v>0</v>
      </c>
      <c r="AG267" s="13">
        <v>3.2679738562091504E-3</v>
      </c>
      <c r="AH267" s="13">
        <v>5.941747572815534</v>
      </c>
    </row>
    <row r="268" spans="1:34" x14ac:dyDescent="0.35">
      <c r="A268" t="s">
        <v>1872</v>
      </c>
      <c r="B268">
        <v>0</v>
      </c>
      <c r="C268">
        <v>0</v>
      </c>
      <c r="D268">
        <v>0</v>
      </c>
      <c r="E268">
        <v>0</v>
      </c>
      <c r="F268">
        <v>0</v>
      </c>
      <c r="G268" s="5">
        <v>0</v>
      </c>
      <c r="H268" s="13">
        <v>0</v>
      </c>
      <c r="I268" s="13">
        <v>0</v>
      </c>
      <c r="J268" s="13">
        <v>0</v>
      </c>
      <c r="K268" s="13">
        <v>0</v>
      </c>
      <c r="M268" t="s">
        <v>1477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 t="s">
        <v>1477</v>
      </c>
      <c r="X268">
        <v>18</v>
      </c>
      <c r="Y268">
        <v>11</v>
      </c>
      <c r="Z268">
        <v>94</v>
      </c>
      <c r="AA268">
        <v>1</v>
      </c>
      <c r="AB268">
        <v>0</v>
      </c>
      <c r="AC268" s="5">
        <v>0.61111111111111116</v>
      </c>
      <c r="AD268" s="13">
        <v>8.545454545454545</v>
      </c>
      <c r="AE268" s="13">
        <v>5.5555555555555552E-2</v>
      </c>
      <c r="AF268" s="13">
        <v>0</v>
      </c>
      <c r="AG268" s="13">
        <v>1.0638297872340425E-2</v>
      </c>
      <c r="AH268" s="13">
        <v>5.2222222222222223</v>
      </c>
    </row>
    <row r="269" spans="1:34" x14ac:dyDescent="0.35">
      <c r="A269" t="s">
        <v>1053</v>
      </c>
      <c r="B269">
        <v>0</v>
      </c>
      <c r="C269">
        <v>0</v>
      </c>
      <c r="D269">
        <v>0</v>
      </c>
      <c r="E269">
        <v>0</v>
      </c>
      <c r="F269">
        <v>0</v>
      </c>
      <c r="G269" s="5">
        <v>0</v>
      </c>
      <c r="H269" s="13">
        <v>0</v>
      </c>
      <c r="I269" s="13">
        <v>0</v>
      </c>
      <c r="J269" s="13">
        <v>0</v>
      </c>
      <c r="K269" s="13">
        <v>0</v>
      </c>
      <c r="M269" t="s">
        <v>559</v>
      </c>
      <c r="N269">
        <v>1714</v>
      </c>
      <c r="O269">
        <v>407</v>
      </c>
      <c r="P269">
        <v>15</v>
      </c>
      <c r="Q269">
        <v>0</v>
      </c>
      <c r="R269">
        <v>4.2113022113022112</v>
      </c>
      <c r="S269">
        <v>3.6855036855036855E-2</v>
      </c>
      <c r="T269">
        <v>0</v>
      </c>
      <c r="U269">
        <v>8.7514585764294044E-3</v>
      </c>
      <c r="W269" t="s">
        <v>559</v>
      </c>
      <c r="X269">
        <v>105</v>
      </c>
      <c r="Y269">
        <v>75</v>
      </c>
      <c r="Z269">
        <v>579</v>
      </c>
      <c r="AA269">
        <v>4</v>
      </c>
      <c r="AB269">
        <v>0</v>
      </c>
      <c r="AC269" s="5">
        <v>0.7142857142857143</v>
      </c>
      <c r="AD269" s="13">
        <v>7.72</v>
      </c>
      <c r="AE269" s="13">
        <v>3.8095238095238099E-2</v>
      </c>
      <c r="AF269" s="13">
        <v>0</v>
      </c>
      <c r="AG269" s="13">
        <v>6.9084628670120895E-3</v>
      </c>
      <c r="AH269" s="13">
        <v>5.5142857142857142</v>
      </c>
    </row>
    <row r="270" spans="1:34" x14ac:dyDescent="0.35">
      <c r="A270" t="s">
        <v>1768</v>
      </c>
      <c r="B270">
        <v>0</v>
      </c>
      <c r="C270">
        <v>0</v>
      </c>
      <c r="D270">
        <v>0</v>
      </c>
      <c r="E270">
        <v>0</v>
      </c>
      <c r="F270">
        <v>0</v>
      </c>
      <c r="G270" s="5">
        <v>0</v>
      </c>
      <c r="H270" s="13">
        <v>0</v>
      </c>
      <c r="I270" s="13">
        <v>0</v>
      </c>
      <c r="J270" s="13">
        <v>0</v>
      </c>
      <c r="K270" s="13">
        <v>0</v>
      </c>
      <c r="M270" t="s">
        <v>560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 t="s">
        <v>560</v>
      </c>
      <c r="X270">
        <v>33</v>
      </c>
      <c r="Y270">
        <v>25</v>
      </c>
      <c r="Z270">
        <v>355</v>
      </c>
      <c r="AA270">
        <v>4</v>
      </c>
      <c r="AB270">
        <v>0</v>
      </c>
      <c r="AC270" s="5">
        <v>0.75757575757575757</v>
      </c>
      <c r="AD270" s="13">
        <v>14.2</v>
      </c>
      <c r="AE270" s="13">
        <v>0.12121212121212122</v>
      </c>
      <c r="AF270" s="13">
        <v>0</v>
      </c>
      <c r="AG270" s="13">
        <v>1.1267605633802818E-2</v>
      </c>
      <c r="AH270" s="13">
        <v>10.757575757575758</v>
      </c>
    </row>
    <row r="271" spans="1:34" x14ac:dyDescent="0.35">
      <c r="A271" t="s">
        <v>1054</v>
      </c>
      <c r="B271">
        <v>0</v>
      </c>
      <c r="C271">
        <v>0</v>
      </c>
      <c r="D271">
        <v>0</v>
      </c>
      <c r="E271">
        <v>0</v>
      </c>
      <c r="F271">
        <v>0</v>
      </c>
      <c r="G271" s="5">
        <v>0</v>
      </c>
      <c r="H271" s="13">
        <v>0</v>
      </c>
      <c r="I271" s="13">
        <v>0</v>
      </c>
      <c r="J271" s="13">
        <v>0</v>
      </c>
      <c r="K271" s="13">
        <v>0</v>
      </c>
      <c r="M271" t="s">
        <v>561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W271" t="s">
        <v>561</v>
      </c>
      <c r="X271">
        <v>367</v>
      </c>
      <c r="Y271">
        <v>249</v>
      </c>
      <c r="Z271">
        <v>2877</v>
      </c>
      <c r="AA271">
        <v>15</v>
      </c>
      <c r="AB271">
        <v>2</v>
      </c>
      <c r="AC271" s="5">
        <v>0.67847411444141692</v>
      </c>
      <c r="AD271" s="13">
        <v>11.554216867469879</v>
      </c>
      <c r="AE271" s="13">
        <v>4.0871934604904632E-2</v>
      </c>
      <c r="AF271" s="13">
        <v>8.0321285140562242E-3</v>
      </c>
      <c r="AG271" s="13">
        <v>5.2137643378519288E-3</v>
      </c>
      <c r="AH271" s="13">
        <v>7.8392370572207088</v>
      </c>
    </row>
    <row r="272" spans="1:34" x14ac:dyDescent="0.35">
      <c r="A272" t="s">
        <v>1022</v>
      </c>
      <c r="B272">
        <v>0</v>
      </c>
      <c r="C272">
        <v>0</v>
      </c>
      <c r="D272">
        <v>0</v>
      </c>
      <c r="E272">
        <v>0</v>
      </c>
      <c r="F272">
        <v>0</v>
      </c>
      <c r="G272" s="5">
        <v>0</v>
      </c>
      <c r="H272" s="13">
        <v>0</v>
      </c>
      <c r="I272" s="13">
        <v>0</v>
      </c>
      <c r="J272" s="13">
        <v>0</v>
      </c>
      <c r="K272" s="13">
        <v>0</v>
      </c>
      <c r="M272" t="s">
        <v>1481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W272" t="s">
        <v>1481</v>
      </c>
      <c r="X272">
        <v>8</v>
      </c>
      <c r="Y272">
        <v>5</v>
      </c>
      <c r="Z272">
        <v>46</v>
      </c>
      <c r="AA272">
        <v>0</v>
      </c>
      <c r="AB272">
        <v>0</v>
      </c>
      <c r="AC272" s="5">
        <v>0.625</v>
      </c>
      <c r="AD272" s="13">
        <v>9.1999999999999993</v>
      </c>
      <c r="AE272" s="13">
        <v>0</v>
      </c>
      <c r="AF272" s="13">
        <v>0</v>
      </c>
      <c r="AG272" s="13">
        <v>0</v>
      </c>
      <c r="AH272" s="13">
        <v>5.75</v>
      </c>
    </row>
    <row r="273" spans="1:34" x14ac:dyDescent="0.35">
      <c r="A273" t="s">
        <v>1165</v>
      </c>
      <c r="B273">
        <v>0</v>
      </c>
      <c r="C273">
        <v>0</v>
      </c>
      <c r="D273">
        <v>0</v>
      </c>
      <c r="E273">
        <v>0</v>
      </c>
      <c r="F273">
        <v>0</v>
      </c>
      <c r="G273" s="5">
        <v>0</v>
      </c>
      <c r="H273" s="13">
        <v>0</v>
      </c>
      <c r="I273" s="13">
        <v>0</v>
      </c>
      <c r="J273" s="13">
        <v>0</v>
      </c>
      <c r="K273" s="13">
        <v>0</v>
      </c>
      <c r="M273" t="s">
        <v>562</v>
      </c>
      <c r="N273">
        <v>250</v>
      </c>
      <c r="O273">
        <v>66</v>
      </c>
      <c r="P273">
        <v>1</v>
      </c>
      <c r="Q273">
        <v>0</v>
      </c>
      <c r="R273">
        <v>3.7878787878787881</v>
      </c>
      <c r="S273">
        <v>1.5151515151515152E-2</v>
      </c>
      <c r="T273">
        <v>0</v>
      </c>
      <c r="U273">
        <v>4.0000000000000001E-3</v>
      </c>
      <c r="W273" t="s">
        <v>562</v>
      </c>
      <c r="X273">
        <v>19</v>
      </c>
      <c r="Y273">
        <v>12</v>
      </c>
      <c r="Z273">
        <v>120</v>
      </c>
      <c r="AA273">
        <v>1</v>
      </c>
      <c r="AB273">
        <v>0</v>
      </c>
      <c r="AC273" s="5">
        <v>0.63157894736842102</v>
      </c>
      <c r="AD273" s="13">
        <v>10</v>
      </c>
      <c r="AE273" s="13">
        <v>5.2631578947368418E-2</v>
      </c>
      <c r="AF273" s="13">
        <v>0</v>
      </c>
      <c r="AG273" s="13">
        <v>8.3333333333333332E-3</v>
      </c>
      <c r="AH273" s="13">
        <v>6.3157894736842106</v>
      </c>
    </row>
    <row r="274" spans="1:34" x14ac:dyDescent="0.35">
      <c r="A274" t="s">
        <v>1043</v>
      </c>
      <c r="B274">
        <v>0</v>
      </c>
      <c r="C274">
        <v>0</v>
      </c>
      <c r="D274">
        <v>0</v>
      </c>
      <c r="E274">
        <v>0</v>
      </c>
      <c r="F274">
        <v>0</v>
      </c>
      <c r="G274" s="5">
        <v>0</v>
      </c>
      <c r="H274" s="13">
        <v>0</v>
      </c>
      <c r="I274" s="13">
        <v>0</v>
      </c>
      <c r="J274" s="13">
        <v>0</v>
      </c>
      <c r="K274" s="13">
        <v>0</v>
      </c>
      <c r="M274" t="s">
        <v>563</v>
      </c>
      <c r="N274">
        <v>97</v>
      </c>
      <c r="O274">
        <v>27</v>
      </c>
      <c r="P274">
        <v>1</v>
      </c>
      <c r="Q274">
        <v>1</v>
      </c>
      <c r="R274">
        <v>3.5925925925925926</v>
      </c>
      <c r="S274">
        <v>3.7037037037037035E-2</v>
      </c>
      <c r="T274">
        <v>3.7037037037037035E-2</v>
      </c>
      <c r="U274">
        <v>1.0309278350515464E-2</v>
      </c>
      <c r="W274" t="s">
        <v>563</v>
      </c>
      <c r="X274">
        <v>11</v>
      </c>
      <c r="Y274">
        <v>7</v>
      </c>
      <c r="Z274">
        <v>65</v>
      </c>
      <c r="AA274">
        <v>1</v>
      </c>
      <c r="AB274">
        <v>0</v>
      </c>
      <c r="AC274" s="5">
        <v>0.63636363636363635</v>
      </c>
      <c r="AD274" s="13">
        <v>9.2857142857142865</v>
      </c>
      <c r="AE274" s="13">
        <v>9.0909090909090912E-2</v>
      </c>
      <c r="AF274" s="13">
        <v>0</v>
      </c>
      <c r="AG274" s="13">
        <v>1.5384615384615385E-2</v>
      </c>
      <c r="AH274" s="13">
        <v>5.9090909090909092</v>
      </c>
    </row>
    <row r="275" spans="1:34" x14ac:dyDescent="0.35">
      <c r="A275" t="s">
        <v>1055</v>
      </c>
      <c r="B275">
        <v>0</v>
      </c>
      <c r="C275">
        <v>0</v>
      </c>
      <c r="D275">
        <v>0</v>
      </c>
      <c r="E275">
        <v>0</v>
      </c>
      <c r="F275">
        <v>0</v>
      </c>
      <c r="G275" s="5">
        <v>0</v>
      </c>
      <c r="H275" s="13">
        <v>0</v>
      </c>
      <c r="I275" s="13">
        <v>0</v>
      </c>
      <c r="J275" s="13">
        <v>0</v>
      </c>
      <c r="K275" s="13">
        <v>0</v>
      </c>
      <c r="M275" t="s">
        <v>1471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W275" t="s">
        <v>1471</v>
      </c>
      <c r="X275">
        <v>3</v>
      </c>
      <c r="Y275">
        <v>2</v>
      </c>
      <c r="Z275">
        <v>23</v>
      </c>
      <c r="AA275">
        <v>0</v>
      </c>
      <c r="AB275">
        <v>0</v>
      </c>
      <c r="AC275" s="5">
        <v>0.66666666666666663</v>
      </c>
      <c r="AD275" s="13">
        <v>11.5</v>
      </c>
      <c r="AE275" s="13">
        <v>0</v>
      </c>
      <c r="AF275" s="13">
        <v>0</v>
      </c>
      <c r="AG275" s="13">
        <v>0</v>
      </c>
      <c r="AH275" s="13">
        <v>7.666666666666667</v>
      </c>
    </row>
    <row r="276" spans="1:34" x14ac:dyDescent="0.35">
      <c r="A276" t="s">
        <v>1825</v>
      </c>
      <c r="B276">
        <v>0</v>
      </c>
      <c r="C276">
        <v>0</v>
      </c>
      <c r="D276">
        <v>0</v>
      </c>
      <c r="E276">
        <v>0</v>
      </c>
      <c r="F276">
        <v>0</v>
      </c>
      <c r="G276" s="5">
        <v>0</v>
      </c>
      <c r="H276" s="13">
        <v>0</v>
      </c>
      <c r="I276" s="13">
        <v>0</v>
      </c>
      <c r="J276" s="13">
        <v>0</v>
      </c>
      <c r="K276" s="13">
        <v>0</v>
      </c>
      <c r="M276" t="s">
        <v>564</v>
      </c>
      <c r="N276">
        <v>-1</v>
      </c>
      <c r="O276">
        <v>3</v>
      </c>
      <c r="P276">
        <v>0</v>
      </c>
      <c r="Q276">
        <v>0</v>
      </c>
      <c r="R276">
        <v>-0.33333333333333331</v>
      </c>
      <c r="S276">
        <v>0</v>
      </c>
      <c r="T276">
        <v>0</v>
      </c>
      <c r="U276">
        <v>0</v>
      </c>
      <c r="W276" t="s">
        <v>564</v>
      </c>
      <c r="X276">
        <v>850</v>
      </c>
      <c r="Y276">
        <v>553</v>
      </c>
      <c r="Z276">
        <v>6873</v>
      </c>
      <c r="AA276">
        <v>61</v>
      </c>
      <c r="AB276">
        <v>1</v>
      </c>
      <c r="AC276" s="5">
        <v>0.65058823529411769</v>
      </c>
      <c r="AD276" s="13">
        <v>12.428571428571429</v>
      </c>
      <c r="AE276" s="13">
        <v>7.1764705882352939E-2</v>
      </c>
      <c r="AF276" s="13">
        <v>1.8083182640144665E-3</v>
      </c>
      <c r="AG276" s="13">
        <v>8.875309180852612E-3</v>
      </c>
      <c r="AH276" s="13">
        <v>8.0858823529411765</v>
      </c>
    </row>
    <row r="277" spans="1:34" x14ac:dyDescent="0.35">
      <c r="A277" t="s">
        <v>1056</v>
      </c>
      <c r="B277">
        <v>0</v>
      </c>
      <c r="C277">
        <v>0</v>
      </c>
      <c r="D277">
        <v>0</v>
      </c>
      <c r="E277">
        <v>0</v>
      </c>
      <c r="F277">
        <v>0</v>
      </c>
      <c r="G277" s="5">
        <v>0</v>
      </c>
      <c r="H277" s="13">
        <v>0</v>
      </c>
      <c r="I277" s="13">
        <v>0</v>
      </c>
      <c r="J277" s="13">
        <v>0</v>
      </c>
      <c r="K277" s="13">
        <v>0</v>
      </c>
      <c r="M277" t="s">
        <v>1473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W277" t="s">
        <v>1473</v>
      </c>
      <c r="X277">
        <v>1</v>
      </c>
      <c r="Y277">
        <v>0</v>
      </c>
      <c r="Z277">
        <v>0</v>
      </c>
      <c r="AA277">
        <v>0</v>
      </c>
      <c r="AB277">
        <v>0</v>
      </c>
      <c r="AC277" s="5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</row>
    <row r="278" spans="1:34" x14ac:dyDescent="0.35">
      <c r="A278" t="s">
        <v>1833</v>
      </c>
      <c r="B278">
        <v>0</v>
      </c>
      <c r="C278">
        <v>0</v>
      </c>
      <c r="D278">
        <v>0</v>
      </c>
      <c r="E278">
        <v>0</v>
      </c>
      <c r="F278">
        <v>0</v>
      </c>
      <c r="G278" s="5">
        <v>0</v>
      </c>
      <c r="H278" s="13">
        <v>0</v>
      </c>
      <c r="I278" s="13">
        <v>0</v>
      </c>
      <c r="J278" s="13">
        <v>0</v>
      </c>
      <c r="K278" s="13">
        <v>0</v>
      </c>
      <c r="M278" t="s">
        <v>565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W278" t="s">
        <v>565</v>
      </c>
      <c r="X278">
        <v>69</v>
      </c>
      <c r="Y278">
        <v>49</v>
      </c>
      <c r="Z278">
        <v>462</v>
      </c>
      <c r="AA278">
        <v>3</v>
      </c>
      <c r="AB278">
        <v>0</v>
      </c>
      <c r="AC278" s="5">
        <v>0.71014492753623193</v>
      </c>
      <c r="AD278" s="13">
        <v>9.4285714285714288</v>
      </c>
      <c r="AE278" s="13">
        <v>4.3478260869565216E-2</v>
      </c>
      <c r="AF278" s="13">
        <v>0</v>
      </c>
      <c r="AG278" s="13">
        <v>6.4935064935064939E-3</v>
      </c>
      <c r="AH278" s="13">
        <v>6.6956521739130439</v>
      </c>
    </row>
    <row r="279" spans="1:34" x14ac:dyDescent="0.35">
      <c r="A279" t="s">
        <v>1202</v>
      </c>
      <c r="B279">
        <v>0</v>
      </c>
      <c r="C279">
        <v>0</v>
      </c>
      <c r="D279">
        <v>0</v>
      </c>
      <c r="E279">
        <v>0</v>
      </c>
      <c r="F279">
        <v>0</v>
      </c>
      <c r="G279" s="5">
        <v>0</v>
      </c>
      <c r="H279" s="13">
        <v>0</v>
      </c>
      <c r="I279" s="13">
        <v>0</v>
      </c>
      <c r="J279" s="13">
        <v>0</v>
      </c>
      <c r="K279" s="13">
        <v>0</v>
      </c>
      <c r="M279" t="s">
        <v>566</v>
      </c>
      <c r="N279">
        <v>29</v>
      </c>
      <c r="O279">
        <v>6</v>
      </c>
      <c r="P279">
        <v>0</v>
      </c>
      <c r="Q279">
        <v>0</v>
      </c>
      <c r="R279">
        <v>4.833333333333333</v>
      </c>
      <c r="S279">
        <v>0</v>
      </c>
      <c r="T279">
        <v>0</v>
      </c>
      <c r="U279">
        <v>0</v>
      </c>
      <c r="W279" t="s">
        <v>566</v>
      </c>
      <c r="X279">
        <v>0</v>
      </c>
      <c r="Y279">
        <v>0</v>
      </c>
      <c r="Z279">
        <v>0</v>
      </c>
      <c r="AA279">
        <v>0</v>
      </c>
      <c r="AB279">
        <v>0</v>
      </c>
      <c r="AC279" s="5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</row>
    <row r="280" spans="1:34" x14ac:dyDescent="0.35">
      <c r="A280" t="s">
        <v>1841</v>
      </c>
      <c r="B280">
        <v>0</v>
      </c>
      <c r="C280">
        <v>0</v>
      </c>
      <c r="D280">
        <v>0</v>
      </c>
      <c r="E280">
        <v>0</v>
      </c>
      <c r="F280">
        <v>0</v>
      </c>
      <c r="G280" s="5">
        <v>0</v>
      </c>
      <c r="H280" s="13">
        <v>0</v>
      </c>
      <c r="I280" s="13">
        <v>0</v>
      </c>
      <c r="J280" s="13">
        <v>0</v>
      </c>
      <c r="K280" s="13">
        <v>0</v>
      </c>
      <c r="M280" t="s">
        <v>567</v>
      </c>
      <c r="N280">
        <v>943</v>
      </c>
      <c r="O280">
        <v>226</v>
      </c>
      <c r="P280">
        <v>6</v>
      </c>
      <c r="Q280">
        <v>2</v>
      </c>
      <c r="R280">
        <v>4.1725663716814161</v>
      </c>
      <c r="S280">
        <v>2.6548672566371681E-2</v>
      </c>
      <c r="T280">
        <v>8.8495575221238937E-3</v>
      </c>
      <c r="U280">
        <v>6.3626723223753979E-3</v>
      </c>
      <c r="W280" t="s">
        <v>567</v>
      </c>
      <c r="X280">
        <v>92</v>
      </c>
      <c r="Y280">
        <v>69</v>
      </c>
      <c r="Z280">
        <v>586</v>
      </c>
      <c r="AA280">
        <v>3</v>
      </c>
      <c r="AB280">
        <v>1</v>
      </c>
      <c r="AC280" s="5">
        <v>0.75</v>
      </c>
      <c r="AD280" s="13">
        <v>8.4927536231884062</v>
      </c>
      <c r="AE280" s="13">
        <v>3.2608695652173912E-2</v>
      </c>
      <c r="AF280" s="13">
        <v>1.4492753623188406E-2</v>
      </c>
      <c r="AG280" s="13">
        <v>5.1194539249146756E-3</v>
      </c>
      <c r="AH280" s="13">
        <v>6.3695652173913047</v>
      </c>
    </row>
    <row r="281" spans="1:34" x14ac:dyDescent="0.35">
      <c r="A281" t="s">
        <v>1172</v>
      </c>
      <c r="B281">
        <v>0</v>
      </c>
      <c r="C281">
        <v>0</v>
      </c>
      <c r="D281">
        <v>0</v>
      </c>
      <c r="E281">
        <v>0</v>
      </c>
      <c r="F281">
        <v>0</v>
      </c>
      <c r="G281" s="5">
        <v>0</v>
      </c>
      <c r="H281" s="13">
        <v>0</v>
      </c>
      <c r="I281" s="13">
        <v>0</v>
      </c>
      <c r="J281" s="13">
        <v>0</v>
      </c>
      <c r="K281" s="13">
        <v>0</v>
      </c>
      <c r="M281" t="s">
        <v>568</v>
      </c>
      <c r="N281">
        <v>4752</v>
      </c>
      <c r="O281">
        <v>1135</v>
      </c>
      <c r="P281">
        <v>47</v>
      </c>
      <c r="Q281">
        <v>4</v>
      </c>
      <c r="R281">
        <v>4.1867841409691628</v>
      </c>
      <c r="S281">
        <v>4.1409691629955947E-2</v>
      </c>
      <c r="T281">
        <v>3.524229074889868E-3</v>
      </c>
      <c r="U281">
        <v>9.8905723905723907E-3</v>
      </c>
      <c r="W281" t="s">
        <v>568</v>
      </c>
      <c r="X281">
        <v>229</v>
      </c>
      <c r="Y281">
        <v>188</v>
      </c>
      <c r="Z281">
        <v>1558</v>
      </c>
      <c r="AA281">
        <v>3</v>
      </c>
      <c r="AB281">
        <v>2</v>
      </c>
      <c r="AC281" s="5">
        <v>0.82096069868995636</v>
      </c>
      <c r="AD281" s="13">
        <v>8.287234042553191</v>
      </c>
      <c r="AE281" s="13">
        <v>1.3100436681222707E-2</v>
      </c>
      <c r="AF281" s="13">
        <v>1.0638297872340425E-2</v>
      </c>
      <c r="AG281" s="13">
        <v>1.9255455712451862E-3</v>
      </c>
      <c r="AH281" s="13">
        <v>6.8034934497816595</v>
      </c>
    </row>
    <row r="282" spans="1:34" x14ac:dyDescent="0.35">
      <c r="A282" t="s">
        <v>1849</v>
      </c>
      <c r="B282">
        <v>0</v>
      </c>
      <c r="C282">
        <v>0</v>
      </c>
      <c r="D282">
        <v>0</v>
      </c>
      <c r="E282">
        <v>0</v>
      </c>
      <c r="F282">
        <v>0</v>
      </c>
      <c r="G282" s="5">
        <v>0</v>
      </c>
      <c r="H282" s="13">
        <v>0</v>
      </c>
      <c r="I282" s="13">
        <v>0</v>
      </c>
      <c r="J282" s="13">
        <v>0</v>
      </c>
      <c r="K282" s="13">
        <v>0</v>
      </c>
      <c r="M282" t="s">
        <v>569</v>
      </c>
      <c r="N282">
        <v>65</v>
      </c>
      <c r="O282">
        <v>10</v>
      </c>
      <c r="P282">
        <v>0</v>
      </c>
      <c r="Q282">
        <v>0</v>
      </c>
      <c r="R282">
        <v>6.5</v>
      </c>
      <c r="S282">
        <v>0</v>
      </c>
      <c r="T282">
        <v>0</v>
      </c>
      <c r="U282">
        <v>0</v>
      </c>
      <c r="W282" t="s">
        <v>569</v>
      </c>
      <c r="X282">
        <v>118</v>
      </c>
      <c r="Y282">
        <v>76</v>
      </c>
      <c r="Z282">
        <v>940</v>
      </c>
      <c r="AA282">
        <v>11</v>
      </c>
      <c r="AB282">
        <v>0</v>
      </c>
      <c r="AC282" s="5">
        <v>0.64406779661016944</v>
      </c>
      <c r="AD282" s="13">
        <v>12.368421052631579</v>
      </c>
      <c r="AE282" s="13">
        <v>9.3220338983050849E-2</v>
      </c>
      <c r="AF282" s="13">
        <v>0</v>
      </c>
      <c r="AG282" s="13">
        <v>1.1702127659574468E-2</v>
      </c>
      <c r="AH282" s="13">
        <v>7.9661016949152543</v>
      </c>
    </row>
    <row r="283" spans="1:34" x14ac:dyDescent="0.35">
      <c r="A283" t="s">
        <v>1057</v>
      </c>
      <c r="B283">
        <v>0</v>
      </c>
      <c r="C283">
        <v>0</v>
      </c>
      <c r="D283">
        <v>0</v>
      </c>
      <c r="E283">
        <v>0</v>
      </c>
      <c r="F283">
        <v>0</v>
      </c>
      <c r="G283" s="5">
        <v>0</v>
      </c>
      <c r="H283" s="13">
        <v>0</v>
      </c>
      <c r="I283" s="13">
        <v>0</v>
      </c>
      <c r="J283" s="13">
        <v>0</v>
      </c>
      <c r="K283" s="13">
        <v>0</v>
      </c>
      <c r="M283" t="s">
        <v>570</v>
      </c>
      <c r="N283">
        <v>-7</v>
      </c>
      <c r="O283">
        <v>3</v>
      </c>
      <c r="P283">
        <v>0</v>
      </c>
      <c r="Q283">
        <v>0</v>
      </c>
      <c r="R283">
        <v>-2.3333333333333335</v>
      </c>
      <c r="S283">
        <v>0</v>
      </c>
      <c r="T283">
        <v>0</v>
      </c>
      <c r="U283">
        <v>0</v>
      </c>
      <c r="W283" t="s">
        <v>570</v>
      </c>
      <c r="X283">
        <v>399</v>
      </c>
      <c r="Y283">
        <v>270</v>
      </c>
      <c r="Z283">
        <v>2862</v>
      </c>
      <c r="AA283">
        <v>21</v>
      </c>
      <c r="AB283">
        <v>3</v>
      </c>
      <c r="AC283" s="5">
        <v>0.67669172932330823</v>
      </c>
      <c r="AD283" s="13">
        <v>10.6</v>
      </c>
      <c r="AE283" s="13">
        <v>5.2631578947368418E-2</v>
      </c>
      <c r="AF283" s="13">
        <v>1.1111111111111112E-2</v>
      </c>
      <c r="AG283" s="13">
        <v>7.3375262054507341E-3</v>
      </c>
      <c r="AH283" s="13">
        <v>7.1729323308270674</v>
      </c>
    </row>
    <row r="284" spans="1:34" x14ac:dyDescent="0.35">
      <c r="A284" t="s">
        <v>1855</v>
      </c>
      <c r="B284">
        <v>0</v>
      </c>
      <c r="C284">
        <v>0</v>
      </c>
      <c r="D284">
        <v>0</v>
      </c>
      <c r="E284">
        <v>0</v>
      </c>
      <c r="F284">
        <v>0</v>
      </c>
      <c r="G284" s="5">
        <v>0</v>
      </c>
      <c r="H284" s="13">
        <v>0</v>
      </c>
      <c r="I284" s="13">
        <v>0</v>
      </c>
      <c r="J284" s="13">
        <v>0</v>
      </c>
      <c r="K284" s="13">
        <v>0</v>
      </c>
      <c r="M284" t="s">
        <v>571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W284" t="s">
        <v>571</v>
      </c>
      <c r="X284">
        <v>23</v>
      </c>
      <c r="Y284">
        <v>13</v>
      </c>
      <c r="Z284">
        <v>123</v>
      </c>
      <c r="AA284">
        <v>0</v>
      </c>
      <c r="AB284">
        <v>0</v>
      </c>
      <c r="AC284" s="5">
        <v>0.56521739130434778</v>
      </c>
      <c r="AD284" s="13">
        <v>9.4615384615384617</v>
      </c>
      <c r="AE284" s="13">
        <v>0</v>
      </c>
      <c r="AF284" s="13">
        <v>0</v>
      </c>
      <c r="AG284" s="13">
        <v>0</v>
      </c>
      <c r="AH284" s="13">
        <v>5.3478260869565215</v>
      </c>
    </row>
    <row r="285" spans="1:34" x14ac:dyDescent="0.35">
      <c r="A285" t="s">
        <v>1058</v>
      </c>
      <c r="B285">
        <v>0</v>
      </c>
      <c r="C285">
        <v>0</v>
      </c>
      <c r="D285">
        <v>0</v>
      </c>
      <c r="E285">
        <v>0</v>
      </c>
      <c r="F285">
        <v>0</v>
      </c>
      <c r="G285" s="5">
        <v>0</v>
      </c>
      <c r="H285" s="13">
        <v>0</v>
      </c>
      <c r="I285" s="13">
        <v>0</v>
      </c>
      <c r="J285" s="13">
        <v>0</v>
      </c>
      <c r="K285" s="13">
        <v>0</v>
      </c>
      <c r="M285" t="s">
        <v>1337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W285" t="s">
        <v>1337</v>
      </c>
      <c r="X285">
        <v>2</v>
      </c>
      <c r="Y285">
        <v>2</v>
      </c>
      <c r="Z285">
        <v>-10</v>
      </c>
      <c r="AA285">
        <v>0</v>
      </c>
      <c r="AB285">
        <v>0</v>
      </c>
      <c r="AC285" s="5">
        <v>1</v>
      </c>
      <c r="AD285" s="13">
        <v>-5</v>
      </c>
      <c r="AE285" s="13">
        <v>0</v>
      </c>
      <c r="AF285" s="13">
        <v>0</v>
      </c>
      <c r="AG285" s="13">
        <v>0</v>
      </c>
      <c r="AH285" s="13">
        <v>-5</v>
      </c>
    </row>
    <row r="286" spans="1:34" x14ac:dyDescent="0.35">
      <c r="A286" t="s">
        <v>1862</v>
      </c>
      <c r="B286">
        <v>0</v>
      </c>
      <c r="C286">
        <v>0</v>
      </c>
      <c r="D286">
        <v>0</v>
      </c>
      <c r="E286">
        <v>0</v>
      </c>
      <c r="F286">
        <v>0</v>
      </c>
      <c r="G286" s="5">
        <v>0</v>
      </c>
      <c r="H286" s="13">
        <v>0</v>
      </c>
      <c r="I286" s="13">
        <v>0</v>
      </c>
      <c r="J286" s="13">
        <v>0</v>
      </c>
      <c r="K286" s="13">
        <v>0</v>
      </c>
      <c r="M286" t="s">
        <v>1339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W286" t="s">
        <v>1339</v>
      </c>
      <c r="X286">
        <v>3</v>
      </c>
      <c r="Y286">
        <v>1</v>
      </c>
      <c r="Z286">
        <v>17</v>
      </c>
      <c r="AA286">
        <v>0</v>
      </c>
      <c r="AB286">
        <v>0</v>
      </c>
      <c r="AC286" s="5">
        <v>0.33333333333333331</v>
      </c>
      <c r="AD286" s="13">
        <v>17</v>
      </c>
      <c r="AE286" s="13">
        <v>0</v>
      </c>
      <c r="AF286" s="13">
        <v>0</v>
      </c>
      <c r="AG286" s="13">
        <v>0</v>
      </c>
      <c r="AH286" s="13">
        <v>5.666666666666667</v>
      </c>
    </row>
    <row r="287" spans="1:34" x14ac:dyDescent="0.35">
      <c r="A287" t="s">
        <v>1233</v>
      </c>
      <c r="B287">
        <v>0</v>
      </c>
      <c r="C287">
        <v>0</v>
      </c>
      <c r="D287">
        <v>0</v>
      </c>
      <c r="E287">
        <v>0</v>
      </c>
      <c r="F287">
        <v>0</v>
      </c>
      <c r="G287" s="5">
        <v>0</v>
      </c>
      <c r="H287" s="13">
        <v>0</v>
      </c>
      <c r="I287" s="13">
        <v>0</v>
      </c>
      <c r="J287" s="13">
        <v>0</v>
      </c>
      <c r="K287" s="13">
        <v>0</v>
      </c>
      <c r="M287" t="s">
        <v>572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W287" t="s">
        <v>572</v>
      </c>
      <c r="X287">
        <v>28</v>
      </c>
      <c r="Y287">
        <v>19</v>
      </c>
      <c r="Z287">
        <v>175</v>
      </c>
      <c r="AA287">
        <v>2</v>
      </c>
      <c r="AB287">
        <v>0</v>
      </c>
      <c r="AC287" s="5">
        <v>0.6785714285714286</v>
      </c>
      <c r="AD287" s="13">
        <v>9.2105263157894743</v>
      </c>
      <c r="AE287" s="13">
        <v>7.1428571428571425E-2</v>
      </c>
      <c r="AF287" s="13">
        <v>0</v>
      </c>
      <c r="AG287" s="13">
        <v>1.1428571428571429E-2</v>
      </c>
      <c r="AH287" s="13">
        <v>6.25</v>
      </c>
    </row>
    <row r="288" spans="1:34" x14ac:dyDescent="0.35">
      <c r="A288" t="s">
        <v>1727</v>
      </c>
      <c r="B288">
        <v>0</v>
      </c>
      <c r="C288">
        <v>0</v>
      </c>
      <c r="D288">
        <v>0</v>
      </c>
      <c r="E288">
        <v>0</v>
      </c>
      <c r="F288">
        <v>0</v>
      </c>
      <c r="G288" s="5">
        <v>0</v>
      </c>
      <c r="H288" s="13">
        <v>0</v>
      </c>
      <c r="I288" s="13">
        <v>0</v>
      </c>
      <c r="J288" s="13">
        <v>0</v>
      </c>
      <c r="K288" s="13">
        <v>0</v>
      </c>
      <c r="M288" t="s">
        <v>573</v>
      </c>
      <c r="N288">
        <v>168</v>
      </c>
      <c r="O288">
        <v>58</v>
      </c>
      <c r="P288">
        <v>2</v>
      </c>
      <c r="Q288">
        <v>1</v>
      </c>
      <c r="R288">
        <v>2.896551724137931</v>
      </c>
      <c r="S288">
        <v>3.4482758620689655E-2</v>
      </c>
      <c r="T288">
        <v>1.7241379310344827E-2</v>
      </c>
      <c r="U288">
        <v>1.1904761904761904E-2</v>
      </c>
      <c r="W288" t="s">
        <v>573</v>
      </c>
      <c r="X288">
        <v>0</v>
      </c>
      <c r="Y288">
        <v>0</v>
      </c>
      <c r="Z288">
        <v>0</v>
      </c>
      <c r="AA288">
        <v>0</v>
      </c>
      <c r="AB288">
        <v>0</v>
      </c>
      <c r="AC288" s="5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</row>
    <row r="289" spans="1:34" x14ac:dyDescent="0.35">
      <c r="A289" t="s">
        <v>1059</v>
      </c>
      <c r="B289">
        <v>0</v>
      </c>
      <c r="C289">
        <v>0</v>
      </c>
      <c r="D289">
        <v>0</v>
      </c>
      <c r="E289">
        <v>0</v>
      </c>
      <c r="F289">
        <v>0</v>
      </c>
      <c r="G289" s="5">
        <v>0</v>
      </c>
      <c r="H289" s="13">
        <v>0</v>
      </c>
      <c r="I289" s="13">
        <v>0</v>
      </c>
      <c r="J289" s="13">
        <v>0</v>
      </c>
      <c r="K289" s="13">
        <v>0</v>
      </c>
      <c r="M289" t="s">
        <v>574</v>
      </c>
      <c r="N289">
        <v>38</v>
      </c>
      <c r="O289">
        <v>8</v>
      </c>
      <c r="P289">
        <v>1</v>
      </c>
      <c r="Q289">
        <v>0</v>
      </c>
      <c r="R289">
        <v>4.75</v>
      </c>
      <c r="S289">
        <v>0.125</v>
      </c>
      <c r="T289">
        <v>0</v>
      </c>
      <c r="U289">
        <v>2.6315789473684209E-2</v>
      </c>
      <c r="W289" t="s">
        <v>574</v>
      </c>
      <c r="X289">
        <v>0</v>
      </c>
      <c r="Y289">
        <v>0</v>
      </c>
      <c r="Z289">
        <v>0</v>
      </c>
      <c r="AA289">
        <v>0</v>
      </c>
      <c r="AB289">
        <v>0</v>
      </c>
      <c r="AC289" s="5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</row>
    <row r="290" spans="1:34" x14ac:dyDescent="0.35">
      <c r="A290" t="s">
        <v>1739</v>
      </c>
      <c r="B290">
        <v>0</v>
      </c>
      <c r="C290">
        <v>0</v>
      </c>
      <c r="D290">
        <v>0</v>
      </c>
      <c r="E290">
        <v>0</v>
      </c>
      <c r="F290">
        <v>0</v>
      </c>
      <c r="G290" s="5">
        <v>0</v>
      </c>
      <c r="H290" s="13">
        <v>0</v>
      </c>
      <c r="I290" s="13">
        <v>0</v>
      </c>
      <c r="J290" s="13">
        <v>0</v>
      </c>
      <c r="K290" s="13">
        <v>0</v>
      </c>
      <c r="M290" t="s">
        <v>575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W290" t="s">
        <v>575</v>
      </c>
      <c r="X290">
        <v>292</v>
      </c>
      <c r="Y290">
        <v>196</v>
      </c>
      <c r="Z290">
        <v>2195</v>
      </c>
      <c r="AA290">
        <v>27</v>
      </c>
      <c r="AB290">
        <v>2</v>
      </c>
      <c r="AC290" s="5">
        <v>0.67123287671232879</v>
      </c>
      <c r="AD290" s="13">
        <v>11.198979591836734</v>
      </c>
      <c r="AE290" s="13">
        <v>9.2465753424657529E-2</v>
      </c>
      <c r="AF290" s="13">
        <v>1.020408163265306E-2</v>
      </c>
      <c r="AG290" s="13">
        <v>1.2300683371298405E-2</v>
      </c>
      <c r="AH290" s="13">
        <v>7.5171232876712333</v>
      </c>
    </row>
    <row r="291" spans="1:34" x14ac:dyDescent="0.35">
      <c r="A291" t="s">
        <v>1205</v>
      </c>
      <c r="B291">
        <v>0</v>
      </c>
      <c r="C291">
        <v>0</v>
      </c>
      <c r="D291">
        <v>0</v>
      </c>
      <c r="E291">
        <v>0</v>
      </c>
      <c r="F291">
        <v>0</v>
      </c>
      <c r="G291" s="5">
        <v>0</v>
      </c>
      <c r="H291" s="13">
        <v>0</v>
      </c>
      <c r="I291" s="13">
        <v>0</v>
      </c>
      <c r="J291" s="13">
        <v>0</v>
      </c>
      <c r="K291" s="13">
        <v>0</v>
      </c>
      <c r="M291" t="s">
        <v>576</v>
      </c>
      <c r="N291">
        <v>1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W291" t="s">
        <v>576</v>
      </c>
      <c r="X291">
        <v>21</v>
      </c>
      <c r="Y291">
        <v>15</v>
      </c>
      <c r="Z291">
        <v>120</v>
      </c>
      <c r="AA291">
        <v>1</v>
      </c>
      <c r="AB291">
        <v>1</v>
      </c>
      <c r="AC291" s="5">
        <v>0.7142857142857143</v>
      </c>
      <c r="AD291" s="13">
        <v>8</v>
      </c>
      <c r="AE291" s="13">
        <v>4.7619047619047616E-2</v>
      </c>
      <c r="AF291" s="13">
        <v>6.6666666666666666E-2</v>
      </c>
      <c r="AG291" s="13">
        <v>8.3333333333333332E-3</v>
      </c>
      <c r="AH291" s="13">
        <v>5.7142857142857144</v>
      </c>
    </row>
    <row r="292" spans="1:34" x14ac:dyDescent="0.35">
      <c r="A292" t="s">
        <v>1766</v>
      </c>
      <c r="B292">
        <v>0</v>
      </c>
      <c r="C292">
        <v>0</v>
      </c>
      <c r="D292">
        <v>0</v>
      </c>
      <c r="E292">
        <v>0</v>
      </c>
      <c r="F292">
        <v>0</v>
      </c>
      <c r="G292" s="5">
        <v>0</v>
      </c>
      <c r="H292" s="13">
        <v>0</v>
      </c>
      <c r="I292" s="13">
        <v>0</v>
      </c>
      <c r="J292" s="13">
        <v>0</v>
      </c>
      <c r="K292" s="13">
        <v>0</v>
      </c>
      <c r="M292" t="s">
        <v>1370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W292" t="s">
        <v>1370</v>
      </c>
      <c r="X292">
        <v>2</v>
      </c>
      <c r="Y292">
        <v>2</v>
      </c>
      <c r="Z292">
        <v>25</v>
      </c>
      <c r="AA292">
        <v>0</v>
      </c>
      <c r="AB292">
        <v>0</v>
      </c>
      <c r="AC292" s="5">
        <v>1</v>
      </c>
      <c r="AD292" s="13">
        <v>12.5</v>
      </c>
      <c r="AE292" s="13">
        <v>0</v>
      </c>
      <c r="AF292" s="13">
        <v>0</v>
      </c>
      <c r="AG292" s="13">
        <v>0</v>
      </c>
      <c r="AH292" s="13">
        <v>12.5</v>
      </c>
    </row>
    <row r="293" spans="1:34" x14ac:dyDescent="0.35">
      <c r="A293" t="s">
        <v>1024</v>
      </c>
      <c r="B293">
        <v>0</v>
      </c>
      <c r="C293">
        <v>0</v>
      </c>
      <c r="D293">
        <v>0</v>
      </c>
      <c r="E293">
        <v>0</v>
      </c>
      <c r="F293">
        <v>0</v>
      </c>
      <c r="G293" s="5">
        <v>0</v>
      </c>
      <c r="H293" s="13">
        <v>0</v>
      </c>
      <c r="I293" s="13">
        <v>0</v>
      </c>
      <c r="J293" s="13">
        <v>0</v>
      </c>
      <c r="K293" s="13">
        <v>0</v>
      </c>
      <c r="M293" t="s">
        <v>1346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 t="s">
        <v>1346</v>
      </c>
      <c r="X293">
        <v>5</v>
      </c>
      <c r="Y293">
        <v>2</v>
      </c>
      <c r="Z293">
        <v>23</v>
      </c>
      <c r="AA293">
        <v>0</v>
      </c>
      <c r="AB293">
        <v>0</v>
      </c>
      <c r="AC293" s="5">
        <v>0.4</v>
      </c>
      <c r="AD293" s="13">
        <v>11.5</v>
      </c>
      <c r="AE293" s="13">
        <v>0</v>
      </c>
      <c r="AF293" s="13">
        <v>0</v>
      </c>
      <c r="AG293" s="13">
        <v>0</v>
      </c>
      <c r="AH293" s="13">
        <v>4.5999999999999996</v>
      </c>
    </row>
    <row r="294" spans="1:34" x14ac:dyDescent="0.35">
      <c r="A294" t="s">
        <v>1869</v>
      </c>
      <c r="B294">
        <v>0</v>
      </c>
      <c r="C294">
        <v>0</v>
      </c>
      <c r="D294">
        <v>0</v>
      </c>
      <c r="E294">
        <v>0</v>
      </c>
      <c r="F294">
        <v>0</v>
      </c>
      <c r="G294" s="5">
        <v>0</v>
      </c>
      <c r="H294" s="13">
        <v>0</v>
      </c>
      <c r="I294" s="13">
        <v>0</v>
      </c>
      <c r="J294" s="13">
        <v>0</v>
      </c>
      <c r="K294" s="13">
        <v>0</v>
      </c>
      <c r="M294" t="s">
        <v>577</v>
      </c>
      <c r="N294">
        <v>95</v>
      </c>
      <c r="O294">
        <v>16</v>
      </c>
      <c r="P294">
        <v>0</v>
      </c>
      <c r="Q294">
        <v>0</v>
      </c>
      <c r="R294">
        <v>5.9375</v>
      </c>
      <c r="S294">
        <v>0</v>
      </c>
      <c r="T294">
        <v>0</v>
      </c>
      <c r="U294">
        <v>0</v>
      </c>
      <c r="W294" t="s">
        <v>577</v>
      </c>
      <c r="X294">
        <v>139</v>
      </c>
      <c r="Y294">
        <v>89</v>
      </c>
      <c r="Z294">
        <v>987</v>
      </c>
      <c r="AA294">
        <v>6</v>
      </c>
      <c r="AB294">
        <v>1</v>
      </c>
      <c r="AC294" s="5">
        <v>0.64028776978417268</v>
      </c>
      <c r="AD294" s="13">
        <v>11.089887640449438</v>
      </c>
      <c r="AE294" s="13">
        <v>4.3165467625899283E-2</v>
      </c>
      <c r="AF294" s="13">
        <v>1.1235955056179775E-2</v>
      </c>
      <c r="AG294" s="13">
        <v>6.0790273556231003E-3</v>
      </c>
      <c r="AH294" s="13">
        <v>7.1007194244604319</v>
      </c>
    </row>
    <row r="295" spans="1:34" x14ac:dyDescent="0.35">
      <c r="A295" t="s">
        <v>1025</v>
      </c>
      <c r="B295">
        <v>0</v>
      </c>
      <c r="C295">
        <v>0</v>
      </c>
      <c r="D295">
        <v>0</v>
      </c>
      <c r="E295">
        <v>0</v>
      </c>
      <c r="F295">
        <v>0</v>
      </c>
      <c r="G295" s="5">
        <v>0</v>
      </c>
      <c r="H295" s="13">
        <v>0</v>
      </c>
      <c r="I295" s="13">
        <v>0</v>
      </c>
      <c r="J295" s="13">
        <v>0</v>
      </c>
      <c r="K295" s="13">
        <v>0</v>
      </c>
      <c r="M295" t="s">
        <v>578</v>
      </c>
      <c r="N295">
        <v>10</v>
      </c>
      <c r="O295">
        <v>3</v>
      </c>
      <c r="P295">
        <v>0</v>
      </c>
      <c r="Q295">
        <v>0</v>
      </c>
      <c r="R295">
        <v>3.3333333333333335</v>
      </c>
      <c r="S295">
        <v>0</v>
      </c>
      <c r="T295">
        <v>0</v>
      </c>
      <c r="U295">
        <v>0</v>
      </c>
      <c r="W295" t="s">
        <v>578</v>
      </c>
      <c r="X295">
        <v>545</v>
      </c>
      <c r="Y295">
        <v>355</v>
      </c>
      <c r="Z295">
        <v>4392</v>
      </c>
      <c r="AA295">
        <v>30</v>
      </c>
      <c r="AB295">
        <v>3</v>
      </c>
      <c r="AC295" s="5">
        <v>0.65137614678899081</v>
      </c>
      <c r="AD295" s="13">
        <v>12.371830985915492</v>
      </c>
      <c r="AE295" s="13">
        <v>5.5045871559633031E-2</v>
      </c>
      <c r="AF295" s="13">
        <v>8.4507042253521118E-3</v>
      </c>
      <c r="AG295" s="13">
        <v>6.8306010928961746E-3</v>
      </c>
      <c r="AH295" s="13">
        <v>8.0587155963302752</v>
      </c>
    </row>
    <row r="296" spans="1:34" x14ac:dyDescent="0.35">
      <c r="A296" t="s">
        <v>1875</v>
      </c>
      <c r="B296">
        <v>0</v>
      </c>
      <c r="C296">
        <v>0</v>
      </c>
      <c r="D296">
        <v>0</v>
      </c>
      <c r="E296">
        <v>0</v>
      </c>
      <c r="F296">
        <v>0</v>
      </c>
      <c r="G296" s="5">
        <v>0</v>
      </c>
      <c r="H296" s="13">
        <v>0</v>
      </c>
      <c r="I296" s="13">
        <v>0</v>
      </c>
      <c r="J296" s="13">
        <v>0</v>
      </c>
      <c r="K296" s="13">
        <v>0</v>
      </c>
      <c r="M296" t="s">
        <v>1382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W296" t="s">
        <v>1382</v>
      </c>
      <c r="X296">
        <v>0</v>
      </c>
      <c r="Y296">
        <v>0</v>
      </c>
      <c r="Z296">
        <v>0</v>
      </c>
      <c r="AA296">
        <v>0</v>
      </c>
      <c r="AB296">
        <v>0</v>
      </c>
      <c r="AC296" s="5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</row>
    <row r="297" spans="1:34" x14ac:dyDescent="0.35">
      <c r="A297" t="s">
        <v>1062</v>
      </c>
      <c r="B297">
        <v>0</v>
      </c>
      <c r="C297">
        <v>0</v>
      </c>
      <c r="D297">
        <v>0</v>
      </c>
      <c r="E297">
        <v>0</v>
      </c>
      <c r="F297">
        <v>0</v>
      </c>
      <c r="G297" s="5">
        <v>0</v>
      </c>
      <c r="H297" s="13">
        <v>0</v>
      </c>
      <c r="I297" s="13">
        <v>0</v>
      </c>
      <c r="J297" s="13">
        <v>0</v>
      </c>
      <c r="K297" s="13">
        <v>0</v>
      </c>
      <c r="M297" t="s">
        <v>579</v>
      </c>
      <c r="N297">
        <v>91</v>
      </c>
      <c r="O297">
        <v>31</v>
      </c>
      <c r="P297">
        <v>0</v>
      </c>
      <c r="Q297">
        <v>0</v>
      </c>
      <c r="R297">
        <v>2.935483870967742</v>
      </c>
      <c r="S297">
        <v>0</v>
      </c>
      <c r="T297">
        <v>0</v>
      </c>
      <c r="U297">
        <v>0</v>
      </c>
      <c r="W297" t="s">
        <v>579</v>
      </c>
      <c r="X297">
        <v>10</v>
      </c>
      <c r="Y297">
        <v>5</v>
      </c>
      <c r="Z297">
        <v>30</v>
      </c>
      <c r="AA297">
        <v>0</v>
      </c>
      <c r="AB297">
        <v>0</v>
      </c>
      <c r="AC297" s="5">
        <v>0.5</v>
      </c>
      <c r="AD297" s="13">
        <v>6</v>
      </c>
      <c r="AE297" s="13">
        <v>0</v>
      </c>
      <c r="AF297" s="13">
        <v>0</v>
      </c>
      <c r="AG297" s="13">
        <v>0</v>
      </c>
      <c r="AH297" s="13">
        <v>3</v>
      </c>
    </row>
    <row r="298" spans="1:34" x14ac:dyDescent="0.35">
      <c r="A298" t="s">
        <v>1743</v>
      </c>
      <c r="B298">
        <v>0</v>
      </c>
      <c r="C298">
        <v>0</v>
      </c>
      <c r="D298">
        <v>0</v>
      </c>
      <c r="E298">
        <v>0</v>
      </c>
      <c r="F298">
        <v>0</v>
      </c>
      <c r="G298" s="5">
        <v>0</v>
      </c>
      <c r="H298" s="13">
        <v>0</v>
      </c>
      <c r="I298" s="13">
        <v>0</v>
      </c>
      <c r="J298" s="13">
        <v>0</v>
      </c>
      <c r="K298" s="13">
        <v>0</v>
      </c>
      <c r="M298" t="s">
        <v>580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W298" t="s">
        <v>580</v>
      </c>
      <c r="X298">
        <v>16</v>
      </c>
      <c r="Y298">
        <v>11</v>
      </c>
      <c r="Z298">
        <v>72</v>
      </c>
      <c r="AA298">
        <v>0</v>
      </c>
      <c r="AB298">
        <v>0</v>
      </c>
      <c r="AC298" s="5">
        <v>0.6875</v>
      </c>
      <c r="AD298" s="13">
        <v>6.5454545454545459</v>
      </c>
      <c r="AE298" s="13">
        <v>0</v>
      </c>
      <c r="AF298" s="13">
        <v>0</v>
      </c>
      <c r="AG298" s="13">
        <v>0</v>
      </c>
      <c r="AH298" s="13">
        <v>4.5</v>
      </c>
    </row>
    <row r="299" spans="1:34" x14ac:dyDescent="0.35">
      <c r="A299" t="s">
        <v>1221</v>
      </c>
      <c r="B299">
        <v>0</v>
      </c>
      <c r="C299">
        <v>0</v>
      </c>
      <c r="D299">
        <v>0</v>
      </c>
      <c r="E299">
        <v>0</v>
      </c>
      <c r="F299">
        <v>0</v>
      </c>
      <c r="G299" s="5">
        <v>0</v>
      </c>
      <c r="H299" s="13">
        <v>0</v>
      </c>
      <c r="I299" s="13">
        <v>0</v>
      </c>
      <c r="J299" s="13">
        <v>0</v>
      </c>
      <c r="K299" s="13">
        <v>0</v>
      </c>
      <c r="M299" t="s">
        <v>581</v>
      </c>
      <c r="N299">
        <v>930</v>
      </c>
      <c r="O299">
        <v>191</v>
      </c>
      <c r="P299">
        <v>13</v>
      </c>
      <c r="Q299">
        <v>3</v>
      </c>
      <c r="R299">
        <v>4.8691099476439792</v>
      </c>
      <c r="S299">
        <v>6.8062827225130892E-2</v>
      </c>
      <c r="T299">
        <v>1.5706806282722512E-2</v>
      </c>
      <c r="U299">
        <v>1.3978494623655914E-2</v>
      </c>
      <c r="W299" t="s">
        <v>581</v>
      </c>
      <c r="X299">
        <v>376</v>
      </c>
      <c r="Y299">
        <v>240</v>
      </c>
      <c r="Z299">
        <v>3463</v>
      </c>
      <c r="AA299">
        <v>14</v>
      </c>
      <c r="AB299">
        <v>2</v>
      </c>
      <c r="AC299" s="5">
        <v>0.63829787234042556</v>
      </c>
      <c r="AD299" s="13">
        <v>14.429166666666667</v>
      </c>
      <c r="AE299" s="13">
        <v>3.7234042553191488E-2</v>
      </c>
      <c r="AF299" s="13">
        <v>8.3333333333333332E-3</v>
      </c>
      <c r="AG299" s="13">
        <v>4.0427375108287615E-3</v>
      </c>
      <c r="AH299" s="13">
        <v>9.210106382978724</v>
      </c>
    </row>
    <row r="300" spans="1:34" x14ac:dyDescent="0.35">
      <c r="A300" t="s">
        <v>1797</v>
      </c>
      <c r="B300">
        <v>0</v>
      </c>
      <c r="C300">
        <v>0</v>
      </c>
      <c r="D300">
        <v>0</v>
      </c>
      <c r="E300">
        <v>0</v>
      </c>
      <c r="F300">
        <v>0</v>
      </c>
      <c r="G300" s="5">
        <v>0</v>
      </c>
      <c r="H300" s="13">
        <v>0</v>
      </c>
      <c r="I300" s="13">
        <v>0</v>
      </c>
      <c r="J300" s="13">
        <v>0</v>
      </c>
      <c r="K300" s="13">
        <v>0</v>
      </c>
      <c r="M300" t="s">
        <v>582</v>
      </c>
      <c r="N300">
        <v>530</v>
      </c>
      <c r="O300">
        <v>127</v>
      </c>
      <c r="P300">
        <v>4</v>
      </c>
      <c r="Q300">
        <v>0</v>
      </c>
      <c r="R300">
        <v>4.1732283464566926</v>
      </c>
      <c r="S300">
        <v>3.1496062992125984E-2</v>
      </c>
      <c r="T300">
        <v>0</v>
      </c>
      <c r="U300">
        <v>7.5471698113207548E-3</v>
      </c>
      <c r="W300" t="s">
        <v>582</v>
      </c>
      <c r="X300">
        <v>74</v>
      </c>
      <c r="Y300">
        <v>64</v>
      </c>
      <c r="Z300">
        <v>407</v>
      </c>
      <c r="AA300">
        <v>2</v>
      </c>
      <c r="AB300">
        <v>0</v>
      </c>
      <c r="AC300" s="5">
        <v>0.86486486486486491</v>
      </c>
      <c r="AD300" s="13">
        <v>6.359375</v>
      </c>
      <c r="AE300" s="13">
        <v>2.7027027027027029E-2</v>
      </c>
      <c r="AF300" s="13">
        <v>0</v>
      </c>
      <c r="AG300" s="13">
        <v>4.9140049140049139E-3</v>
      </c>
      <c r="AH300" s="13">
        <v>5.5</v>
      </c>
    </row>
    <row r="301" spans="1:34" x14ac:dyDescent="0.35">
      <c r="A301" t="s">
        <v>1064</v>
      </c>
      <c r="B301">
        <v>0</v>
      </c>
      <c r="C301">
        <v>0</v>
      </c>
      <c r="D301">
        <v>0</v>
      </c>
      <c r="E301">
        <v>0</v>
      </c>
      <c r="F301">
        <v>0</v>
      </c>
      <c r="G301" s="5">
        <v>0</v>
      </c>
      <c r="H301" s="13">
        <v>0</v>
      </c>
      <c r="I301" s="13">
        <v>0</v>
      </c>
      <c r="J301" s="13">
        <v>0</v>
      </c>
      <c r="K301" s="13">
        <v>0</v>
      </c>
      <c r="M301" t="s">
        <v>583</v>
      </c>
      <c r="N301">
        <v>23</v>
      </c>
      <c r="O301">
        <v>1</v>
      </c>
      <c r="P301">
        <v>0</v>
      </c>
      <c r="Q301">
        <v>0</v>
      </c>
      <c r="R301">
        <v>23</v>
      </c>
      <c r="S301">
        <v>0</v>
      </c>
      <c r="T301">
        <v>0</v>
      </c>
      <c r="U301">
        <v>0</v>
      </c>
      <c r="W301" t="s">
        <v>583</v>
      </c>
      <c r="X301">
        <v>310</v>
      </c>
      <c r="Y301">
        <v>190</v>
      </c>
      <c r="Z301">
        <v>2355</v>
      </c>
      <c r="AA301">
        <v>20</v>
      </c>
      <c r="AB301">
        <v>3</v>
      </c>
      <c r="AC301" s="5">
        <v>0.61290322580645162</v>
      </c>
      <c r="AD301" s="13">
        <v>12.394736842105264</v>
      </c>
      <c r="AE301" s="13">
        <v>6.4516129032258063E-2</v>
      </c>
      <c r="AF301" s="13">
        <v>1.5789473684210527E-2</v>
      </c>
      <c r="AG301" s="13">
        <v>8.4925690021231421E-3</v>
      </c>
      <c r="AH301" s="13">
        <v>7.596774193548387</v>
      </c>
    </row>
    <row r="302" spans="1:34" x14ac:dyDescent="0.35">
      <c r="A302" t="s">
        <v>1792</v>
      </c>
      <c r="B302">
        <v>0</v>
      </c>
      <c r="C302">
        <v>0</v>
      </c>
      <c r="D302">
        <v>0</v>
      </c>
      <c r="E302">
        <v>0</v>
      </c>
      <c r="F302">
        <v>0</v>
      </c>
      <c r="G302" s="5">
        <v>0</v>
      </c>
      <c r="H302" s="13">
        <v>0</v>
      </c>
      <c r="I302" s="13">
        <v>0</v>
      </c>
      <c r="J302" s="13">
        <v>0</v>
      </c>
      <c r="K302" s="13">
        <v>0</v>
      </c>
      <c r="M302" t="s">
        <v>584</v>
      </c>
      <c r="N302">
        <v>57</v>
      </c>
      <c r="O302">
        <v>11</v>
      </c>
      <c r="P302">
        <v>0</v>
      </c>
      <c r="Q302">
        <v>0</v>
      </c>
      <c r="R302">
        <v>5.1818181818181817</v>
      </c>
      <c r="S302">
        <v>0</v>
      </c>
      <c r="T302">
        <v>0</v>
      </c>
      <c r="U302">
        <v>0</v>
      </c>
      <c r="W302" t="s">
        <v>584</v>
      </c>
      <c r="X302">
        <v>166</v>
      </c>
      <c r="Y302">
        <v>115</v>
      </c>
      <c r="Z302">
        <v>1182</v>
      </c>
      <c r="AA302">
        <v>3</v>
      </c>
      <c r="AB302">
        <v>1</v>
      </c>
      <c r="AC302" s="5">
        <v>0.69277108433734935</v>
      </c>
      <c r="AD302" s="13">
        <v>10.278260869565218</v>
      </c>
      <c r="AE302" s="13">
        <v>1.8072289156626505E-2</v>
      </c>
      <c r="AF302" s="13">
        <v>8.6956521739130436E-3</v>
      </c>
      <c r="AG302" s="13">
        <v>2.5380710659898475E-3</v>
      </c>
      <c r="AH302" s="13">
        <v>7.1204819277108431</v>
      </c>
    </row>
    <row r="303" spans="1:34" x14ac:dyDescent="0.35">
      <c r="A303" t="s">
        <v>1065</v>
      </c>
      <c r="B303">
        <v>0</v>
      </c>
      <c r="C303">
        <v>0</v>
      </c>
      <c r="D303">
        <v>0</v>
      </c>
      <c r="E303">
        <v>0</v>
      </c>
      <c r="F303">
        <v>0</v>
      </c>
      <c r="G303" s="5">
        <v>0</v>
      </c>
      <c r="H303" s="13">
        <v>0</v>
      </c>
      <c r="I303" s="13">
        <v>0</v>
      </c>
      <c r="J303" s="13">
        <v>0</v>
      </c>
      <c r="K303" s="13">
        <v>0</v>
      </c>
      <c r="M303" t="s">
        <v>585</v>
      </c>
      <c r="N303">
        <v>20</v>
      </c>
      <c r="O303">
        <v>8</v>
      </c>
      <c r="P303">
        <v>0</v>
      </c>
      <c r="Q303">
        <v>0</v>
      </c>
      <c r="R303">
        <v>2.5</v>
      </c>
      <c r="S303">
        <v>0</v>
      </c>
      <c r="T303">
        <v>0</v>
      </c>
      <c r="U303">
        <v>0</v>
      </c>
      <c r="W303" t="s">
        <v>585</v>
      </c>
      <c r="X303">
        <v>25</v>
      </c>
      <c r="Y303">
        <v>20</v>
      </c>
      <c r="Z303">
        <v>189</v>
      </c>
      <c r="AA303">
        <v>2</v>
      </c>
      <c r="AB303">
        <v>0</v>
      </c>
      <c r="AC303" s="5">
        <v>0.8</v>
      </c>
      <c r="AD303" s="13">
        <v>9.4499999999999993</v>
      </c>
      <c r="AE303" s="13">
        <v>0.08</v>
      </c>
      <c r="AF303" s="13">
        <v>0</v>
      </c>
      <c r="AG303" s="13">
        <v>1.0582010582010581E-2</v>
      </c>
      <c r="AH303" s="13">
        <v>7.56</v>
      </c>
    </row>
    <row r="304" spans="1:34" x14ac:dyDescent="0.35">
      <c r="A304" t="s">
        <v>1724</v>
      </c>
      <c r="B304">
        <v>0</v>
      </c>
      <c r="C304">
        <v>0</v>
      </c>
      <c r="D304">
        <v>0</v>
      </c>
      <c r="E304">
        <v>0</v>
      </c>
      <c r="F304">
        <v>0</v>
      </c>
      <c r="G304" s="5">
        <v>0</v>
      </c>
      <c r="H304" s="13">
        <v>0</v>
      </c>
      <c r="I304" s="13">
        <v>0</v>
      </c>
      <c r="J304" s="13">
        <v>0</v>
      </c>
      <c r="K304" s="13">
        <v>0</v>
      </c>
      <c r="M304" t="s">
        <v>1332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W304" t="s">
        <v>1332</v>
      </c>
      <c r="X304">
        <v>20</v>
      </c>
      <c r="Y304">
        <v>10</v>
      </c>
      <c r="Z304">
        <v>55</v>
      </c>
      <c r="AA304">
        <v>0</v>
      </c>
      <c r="AB304">
        <v>0</v>
      </c>
      <c r="AC304" s="5">
        <v>0.5</v>
      </c>
      <c r="AD304" s="13">
        <v>5.5</v>
      </c>
      <c r="AE304" s="13">
        <v>0</v>
      </c>
      <c r="AF304" s="13">
        <v>0</v>
      </c>
      <c r="AG304" s="13">
        <v>0</v>
      </c>
      <c r="AH304" s="13">
        <v>2.75</v>
      </c>
    </row>
    <row r="305" spans="1:34" x14ac:dyDescent="0.35">
      <c r="A305" t="s">
        <v>1166</v>
      </c>
      <c r="B305">
        <v>0</v>
      </c>
      <c r="C305">
        <v>0</v>
      </c>
      <c r="D305">
        <v>0</v>
      </c>
      <c r="E305">
        <v>0</v>
      </c>
      <c r="F305">
        <v>0</v>
      </c>
      <c r="G305" s="5">
        <v>0</v>
      </c>
      <c r="H305" s="13">
        <v>0</v>
      </c>
      <c r="I305" s="13">
        <v>0</v>
      </c>
      <c r="J305" s="13">
        <v>0</v>
      </c>
      <c r="K305" s="13">
        <v>0</v>
      </c>
      <c r="M305" t="s">
        <v>586</v>
      </c>
      <c r="N305">
        <v>46</v>
      </c>
      <c r="O305">
        <v>6</v>
      </c>
      <c r="P305">
        <v>0</v>
      </c>
      <c r="Q305">
        <v>0</v>
      </c>
      <c r="R305">
        <v>7.666666666666667</v>
      </c>
      <c r="S305">
        <v>0</v>
      </c>
      <c r="T305">
        <v>0</v>
      </c>
      <c r="U305">
        <v>0</v>
      </c>
      <c r="W305" t="s">
        <v>586</v>
      </c>
      <c r="X305">
        <v>10</v>
      </c>
      <c r="Y305">
        <v>10</v>
      </c>
      <c r="Z305">
        <v>79</v>
      </c>
      <c r="AA305">
        <v>0</v>
      </c>
      <c r="AB305">
        <v>0</v>
      </c>
      <c r="AC305" s="5">
        <v>1</v>
      </c>
      <c r="AD305" s="13">
        <v>7.9</v>
      </c>
      <c r="AE305" s="13">
        <v>0</v>
      </c>
      <c r="AF305" s="13">
        <v>0</v>
      </c>
      <c r="AG305" s="13">
        <v>0</v>
      </c>
      <c r="AH305" s="13">
        <v>7.9</v>
      </c>
    </row>
    <row r="306" spans="1:34" x14ac:dyDescent="0.35">
      <c r="A306" t="s">
        <v>1174</v>
      </c>
      <c r="B306">
        <v>0</v>
      </c>
      <c r="C306">
        <v>0</v>
      </c>
      <c r="D306">
        <v>0</v>
      </c>
      <c r="E306">
        <v>0</v>
      </c>
      <c r="F306">
        <v>0</v>
      </c>
      <c r="G306" s="5">
        <v>0</v>
      </c>
      <c r="H306" s="13">
        <v>0</v>
      </c>
      <c r="I306" s="13">
        <v>0</v>
      </c>
      <c r="J306" s="13">
        <v>0</v>
      </c>
      <c r="K306" s="13">
        <v>0</v>
      </c>
      <c r="M306" t="s">
        <v>587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W306" t="s">
        <v>587</v>
      </c>
      <c r="X306">
        <v>6</v>
      </c>
      <c r="Y306">
        <v>2</v>
      </c>
      <c r="Z306">
        <v>16</v>
      </c>
      <c r="AA306">
        <v>0</v>
      </c>
      <c r="AB306">
        <v>0</v>
      </c>
      <c r="AC306" s="5">
        <v>0.33333333333333331</v>
      </c>
      <c r="AD306" s="13">
        <v>8</v>
      </c>
      <c r="AE306" s="13">
        <v>0</v>
      </c>
      <c r="AF306" s="13">
        <v>0</v>
      </c>
      <c r="AG306" s="13">
        <v>0</v>
      </c>
      <c r="AH306" s="13">
        <v>2.6666666666666665</v>
      </c>
    </row>
    <row r="307" spans="1:34" x14ac:dyDescent="0.35">
      <c r="A307" t="s">
        <v>1207</v>
      </c>
      <c r="B307">
        <v>0</v>
      </c>
      <c r="C307">
        <v>0</v>
      </c>
      <c r="D307">
        <v>0</v>
      </c>
      <c r="E307">
        <v>0</v>
      </c>
      <c r="F307">
        <v>0</v>
      </c>
      <c r="G307" s="5">
        <v>0</v>
      </c>
      <c r="H307" s="13">
        <v>0</v>
      </c>
      <c r="I307" s="13">
        <v>0</v>
      </c>
      <c r="J307" s="13">
        <v>0</v>
      </c>
      <c r="K307" s="13">
        <v>0</v>
      </c>
      <c r="M307" t="s">
        <v>588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W307" t="s">
        <v>588</v>
      </c>
      <c r="X307">
        <v>92</v>
      </c>
      <c r="Y307">
        <v>42</v>
      </c>
      <c r="Z307">
        <v>676</v>
      </c>
      <c r="AA307">
        <v>0</v>
      </c>
      <c r="AB307">
        <v>0</v>
      </c>
      <c r="AC307" s="5">
        <v>0.45652173913043476</v>
      </c>
      <c r="AD307" s="13">
        <v>16.095238095238095</v>
      </c>
      <c r="AE307" s="13">
        <v>0</v>
      </c>
      <c r="AF307" s="13">
        <v>0</v>
      </c>
      <c r="AG307" s="13">
        <v>0</v>
      </c>
      <c r="AH307" s="13">
        <v>7.3478260869565215</v>
      </c>
    </row>
    <row r="308" spans="1:34" x14ac:dyDescent="0.35">
      <c r="A308" t="s">
        <v>1819</v>
      </c>
      <c r="B308">
        <v>0</v>
      </c>
      <c r="C308">
        <v>0</v>
      </c>
      <c r="D308">
        <v>0</v>
      </c>
      <c r="E308">
        <v>0</v>
      </c>
      <c r="F308">
        <v>0</v>
      </c>
      <c r="G308" s="5">
        <v>0</v>
      </c>
      <c r="H308" s="13">
        <v>0</v>
      </c>
      <c r="I308" s="13">
        <v>0</v>
      </c>
      <c r="J308" s="13">
        <v>0</v>
      </c>
      <c r="K308" s="13">
        <v>0</v>
      </c>
      <c r="M308" t="s">
        <v>589</v>
      </c>
      <c r="N308">
        <v>283</v>
      </c>
      <c r="O308">
        <v>95</v>
      </c>
      <c r="P308">
        <v>2</v>
      </c>
      <c r="Q308">
        <v>2</v>
      </c>
      <c r="R308">
        <v>2.9789473684210526</v>
      </c>
      <c r="S308">
        <v>2.1052631578947368E-2</v>
      </c>
      <c r="T308">
        <v>2.1052631578947368E-2</v>
      </c>
      <c r="U308">
        <v>7.0671378091872791E-3</v>
      </c>
      <c r="W308" t="s">
        <v>589</v>
      </c>
      <c r="X308">
        <v>40</v>
      </c>
      <c r="Y308">
        <v>35</v>
      </c>
      <c r="Z308">
        <v>223</v>
      </c>
      <c r="AA308">
        <v>1</v>
      </c>
      <c r="AB308">
        <v>1</v>
      </c>
      <c r="AC308" s="5">
        <v>0.875</v>
      </c>
      <c r="AD308" s="13">
        <v>6.371428571428571</v>
      </c>
      <c r="AE308" s="13">
        <v>2.5000000000000001E-2</v>
      </c>
      <c r="AF308" s="13">
        <v>2.8571428571428571E-2</v>
      </c>
      <c r="AG308" s="13">
        <v>4.4843049327354259E-3</v>
      </c>
      <c r="AH308" s="13">
        <v>5.5750000000000002</v>
      </c>
    </row>
    <row r="309" spans="1:34" x14ac:dyDescent="0.35">
      <c r="A309" t="s">
        <v>1066</v>
      </c>
      <c r="B309">
        <v>0</v>
      </c>
      <c r="C309">
        <v>0</v>
      </c>
      <c r="D309">
        <v>0</v>
      </c>
      <c r="E309">
        <v>0</v>
      </c>
      <c r="F309">
        <v>0</v>
      </c>
      <c r="G309" s="5">
        <v>0</v>
      </c>
      <c r="H309" s="13">
        <v>0</v>
      </c>
      <c r="I309" s="13">
        <v>0</v>
      </c>
      <c r="J309" s="13">
        <v>0</v>
      </c>
      <c r="K309" s="13">
        <v>0</v>
      </c>
      <c r="M309" t="s">
        <v>590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W309" t="s">
        <v>590</v>
      </c>
      <c r="X309">
        <v>12</v>
      </c>
      <c r="Y309">
        <v>8</v>
      </c>
      <c r="Z309">
        <v>36</v>
      </c>
      <c r="AA309">
        <v>0</v>
      </c>
      <c r="AB309">
        <v>0</v>
      </c>
      <c r="AC309" s="5">
        <v>0.66666666666666663</v>
      </c>
      <c r="AD309" s="13">
        <v>4.5</v>
      </c>
      <c r="AE309" s="13">
        <v>0</v>
      </c>
      <c r="AF309" s="13">
        <v>0</v>
      </c>
      <c r="AG309" s="13">
        <v>0</v>
      </c>
      <c r="AH309" s="13">
        <v>3</v>
      </c>
    </row>
    <row r="310" spans="1:34" x14ac:dyDescent="0.35">
      <c r="A310" t="s">
        <v>1823</v>
      </c>
      <c r="B310">
        <v>0</v>
      </c>
      <c r="C310">
        <v>0</v>
      </c>
      <c r="D310">
        <v>0</v>
      </c>
      <c r="E310">
        <v>0</v>
      </c>
      <c r="F310">
        <v>0</v>
      </c>
      <c r="G310" s="5">
        <v>0</v>
      </c>
      <c r="H310" s="13">
        <v>0</v>
      </c>
      <c r="I310" s="13">
        <v>0</v>
      </c>
      <c r="J310" s="13">
        <v>0</v>
      </c>
      <c r="K310" s="13">
        <v>0</v>
      </c>
      <c r="M310" t="s">
        <v>591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W310" t="s">
        <v>591</v>
      </c>
      <c r="X310">
        <v>4</v>
      </c>
      <c r="Y310">
        <v>3</v>
      </c>
      <c r="Z310">
        <v>19</v>
      </c>
      <c r="AA310">
        <v>0</v>
      </c>
      <c r="AB310">
        <v>0</v>
      </c>
      <c r="AC310" s="5">
        <v>0.75</v>
      </c>
      <c r="AD310" s="13">
        <v>6.333333333333333</v>
      </c>
      <c r="AE310" s="13">
        <v>0</v>
      </c>
      <c r="AF310" s="13">
        <v>0</v>
      </c>
      <c r="AG310" s="13">
        <v>0</v>
      </c>
      <c r="AH310" s="13">
        <v>4.75</v>
      </c>
    </row>
    <row r="311" spans="1:34" x14ac:dyDescent="0.35">
      <c r="A311" t="s">
        <v>1067</v>
      </c>
      <c r="B311">
        <v>0</v>
      </c>
      <c r="C311">
        <v>0</v>
      </c>
      <c r="D311">
        <v>0</v>
      </c>
      <c r="E311">
        <v>0</v>
      </c>
      <c r="F311">
        <v>0</v>
      </c>
      <c r="G311" s="5">
        <v>0</v>
      </c>
      <c r="H311" s="13">
        <v>0</v>
      </c>
      <c r="I311" s="13">
        <v>0</v>
      </c>
      <c r="J311" s="13">
        <v>0</v>
      </c>
      <c r="K311" s="13">
        <v>0</v>
      </c>
      <c r="M311" t="s">
        <v>592</v>
      </c>
      <c r="N311">
        <v>90</v>
      </c>
      <c r="O311">
        <v>16</v>
      </c>
      <c r="P311">
        <v>0</v>
      </c>
      <c r="Q311">
        <v>0</v>
      </c>
      <c r="R311">
        <v>5.625</v>
      </c>
      <c r="S311">
        <v>0</v>
      </c>
      <c r="T311">
        <v>0</v>
      </c>
      <c r="U311">
        <v>0</v>
      </c>
      <c r="W311" t="s">
        <v>592</v>
      </c>
      <c r="X311">
        <v>117</v>
      </c>
      <c r="Y311">
        <v>83</v>
      </c>
      <c r="Z311">
        <v>1038</v>
      </c>
      <c r="AA311">
        <v>5</v>
      </c>
      <c r="AB311">
        <v>0</v>
      </c>
      <c r="AC311" s="5">
        <v>0.70940170940170943</v>
      </c>
      <c r="AD311" s="13">
        <v>12.506024096385541</v>
      </c>
      <c r="AE311" s="13">
        <v>4.2735042735042736E-2</v>
      </c>
      <c r="AF311" s="13">
        <v>0</v>
      </c>
      <c r="AG311" s="13">
        <v>4.8169556840077067E-3</v>
      </c>
      <c r="AH311" s="13">
        <v>8.8717948717948723</v>
      </c>
    </row>
    <row r="312" spans="1:34" x14ac:dyDescent="0.35">
      <c r="A312" t="s">
        <v>1827</v>
      </c>
      <c r="B312">
        <v>0</v>
      </c>
      <c r="C312">
        <v>0</v>
      </c>
      <c r="D312">
        <v>0</v>
      </c>
      <c r="E312">
        <v>0</v>
      </c>
      <c r="F312">
        <v>0</v>
      </c>
      <c r="G312" s="5">
        <v>0</v>
      </c>
      <c r="H312" s="13">
        <v>0</v>
      </c>
      <c r="I312" s="13">
        <v>0</v>
      </c>
      <c r="J312" s="13">
        <v>0</v>
      </c>
      <c r="K312" s="13">
        <v>0</v>
      </c>
      <c r="M312" t="s">
        <v>593</v>
      </c>
      <c r="N312">
        <v>481</v>
      </c>
      <c r="O312">
        <v>153</v>
      </c>
      <c r="P312">
        <v>4</v>
      </c>
      <c r="Q312">
        <v>2</v>
      </c>
      <c r="R312">
        <v>3.1437908496732025</v>
      </c>
      <c r="S312">
        <v>2.6143790849673203E-2</v>
      </c>
      <c r="T312">
        <v>1.3071895424836602E-2</v>
      </c>
      <c r="U312">
        <v>8.3160083160083165E-3</v>
      </c>
      <c r="W312" t="s">
        <v>593</v>
      </c>
      <c r="X312">
        <v>0</v>
      </c>
      <c r="Y312">
        <v>0</v>
      </c>
      <c r="Z312">
        <v>0</v>
      </c>
      <c r="AA312">
        <v>0</v>
      </c>
      <c r="AB312">
        <v>0</v>
      </c>
      <c r="AC312" s="5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</row>
    <row r="313" spans="1:34" x14ac:dyDescent="0.35">
      <c r="A313" t="s">
        <v>1068</v>
      </c>
      <c r="B313">
        <v>0</v>
      </c>
      <c r="C313">
        <v>0</v>
      </c>
      <c r="D313">
        <v>0</v>
      </c>
      <c r="E313">
        <v>0</v>
      </c>
      <c r="F313">
        <v>0</v>
      </c>
      <c r="G313" s="5">
        <v>0</v>
      </c>
      <c r="H313" s="13">
        <v>0</v>
      </c>
      <c r="I313" s="13">
        <v>0</v>
      </c>
      <c r="J313" s="13">
        <v>0</v>
      </c>
      <c r="K313" s="13">
        <v>0</v>
      </c>
      <c r="M313" t="s">
        <v>1394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W313" t="s">
        <v>1394</v>
      </c>
      <c r="X313">
        <v>3</v>
      </c>
      <c r="Y313">
        <v>3</v>
      </c>
      <c r="Z313">
        <v>27</v>
      </c>
      <c r="AA313">
        <v>0</v>
      </c>
      <c r="AB313">
        <v>0</v>
      </c>
      <c r="AC313" s="5">
        <v>1</v>
      </c>
      <c r="AD313" s="13">
        <v>9</v>
      </c>
      <c r="AE313" s="13">
        <v>0</v>
      </c>
      <c r="AF313" s="13">
        <v>0</v>
      </c>
      <c r="AG313" s="13">
        <v>0</v>
      </c>
      <c r="AH313" s="13">
        <v>9</v>
      </c>
    </row>
    <row r="314" spans="1:34" x14ac:dyDescent="0.35">
      <c r="A314" t="s">
        <v>1831</v>
      </c>
      <c r="B314">
        <v>0</v>
      </c>
      <c r="C314">
        <v>0</v>
      </c>
      <c r="D314">
        <v>0</v>
      </c>
      <c r="E314">
        <v>0</v>
      </c>
      <c r="F314">
        <v>0</v>
      </c>
      <c r="G314" s="5">
        <v>0</v>
      </c>
      <c r="H314" s="13">
        <v>0</v>
      </c>
      <c r="I314" s="13">
        <v>0</v>
      </c>
      <c r="J314" s="13">
        <v>0</v>
      </c>
      <c r="K314" s="13">
        <v>0</v>
      </c>
      <c r="M314" t="s">
        <v>1401</v>
      </c>
      <c r="N314">
        <v>24</v>
      </c>
      <c r="O314">
        <v>12</v>
      </c>
      <c r="P314">
        <v>1</v>
      </c>
      <c r="Q314">
        <v>0</v>
      </c>
      <c r="R314">
        <v>2</v>
      </c>
      <c r="S314">
        <v>8.3333333333333329E-2</v>
      </c>
      <c r="T314">
        <v>0</v>
      </c>
      <c r="U314">
        <v>4.1666666666666664E-2</v>
      </c>
      <c r="W314" t="s">
        <v>1401</v>
      </c>
      <c r="X314">
        <v>9</v>
      </c>
      <c r="Y314">
        <v>8</v>
      </c>
      <c r="Z314">
        <v>26</v>
      </c>
      <c r="AA314">
        <v>1</v>
      </c>
      <c r="AB314">
        <v>0</v>
      </c>
      <c r="AC314" s="5">
        <v>0.88888888888888884</v>
      </c>
      <c r="AD314" s="13">
        <v>3.25</v>
      </c>
      <c r="AE314" s="13">
        <v>0.1111111111111111</v>
      </c>
      <c r="AF314" s="13">
        <v>0</v>
      </c>
      <c r="AG314" s="13">
        <v>3.8461538461538464E-2</v>
      </c>
      <c r="AH314" s="13">
        <v>2.8888888888888888</v>
      </c>
    </row>
    <row r="315" spans="1:34" x14ac:dyDescent="0.35">
      <c r="A315" t="s">
        <v>1209</v>
      </c>
      <c r="B315">
        <v>0</v>
      </c>
      <c r="C315">
        <v>0</v>
      </c>
      <c r="D315">
        <v>0</v>
      </c>
      <c r="E315">
        <v>0</v>
      </c>
      <c r="F315">
        <v>0</v>
      </c>
      <c r="G315" s="5">
        <v>0</v>
      </c>
      <c r="H315" s="13">
        <v>0</v>
      </c>
      <c r="I315" s="13">
        <v>0</v>
      </c>
      <c r="J315" s="13">
        <v>0</v>
      </c>
      <c r="K315" s="13">
        <v>0</v>
      </c>
      <c r="M315" t="s">
        <v>1363</v>
      </c>
      <c r="N315">
        <v>137</v>
      </c>
      <c r="O315">
        <v>27</v>
      </c>
      <c r="P315">
        <v>0</v>
      </c>
      <c r="Q315">
        <v>0</v>
      </c>
      <c r="R315">
        <v>5.0740740740740744</v>
      </c>
      <c r="S315">
        <v>0</v>
      </c>
      <c r="T315">
        <v>0</v>
      </c>
      <c r="U315">
        <v>0</v>
      </c>
      <c r="W315" t="s">
        <v>1363</v>
      </c>
      <c r="X315">
        <v>35</v>
      </c>
      <c r="Y315">
        <v>29</v>
      </c>
      <c r="Z315">
        <v>182</v>
      </c>
      <c r="AA315">
        <v>2</v>
      </c>
      <c r="AB315">
        <v>0</v>
      </c>
      <c r="AC315" s="5">
        <v>0.82857142857142863</v>
      </c>
      <c r="AD315" s="13">
        <v>6.2758620689655169</v>
      </c>
      <c r="AE315" s="13">
        <v>5.7142857142857141E-2</v>
      </c>
      <c r="AF315" s="13">
        <v>0</v>
      </c>
      <c r="AG315" s="13">
        <v>1.098901098901099E-2</v>
      </c>
      <c r="AH315" s="13">
        <v>5.2</v>
      </c>
    </row>
    <row r="316" spans="1:34" x14ac:dyDescent="0.35">
      <c r="A316" t="s">
        <v>1835</v>
      </c>
      <c r="B316">
        <v>0</v>
      </c>
      <c r="C316">
        <v>0</v>
      </c>
      <c r="D316">
        <v>0</v>
      </c>
      <c r="E316">
        <v>0</v>
      </c>
      <c r="F316">
        <v>0</v>
      </c>
      <c r="G316" s="5">
        <v>0</v>
      </c>
      <c r="H316" s="13">
        <v>0</v>
      </c>
      <c r="I316" s="13">
        <v>0</v>
      </c>
      <c r="J316" s="13">
        <v>0</v>
      </c>
      <c r="K316" s="13">
        <v>0</v>
      </c>
      <c r="M316" t="s">
        <v>594</v>
      </c>
      <c r="N316">
        <v>968</v>
      </c>
      <c r="O316">
        <v>210</v>
      </c>
      <c r="P316">
        <v>3</v>
      </c>
      <c r="Q316">
        <v>0</v>
      </c>
      <c r="R316">
        <v>4.6095238095238091</v>
      </c>
      <c r="S316">
        <v>1.4285714285714285E-2</v>
      </c>
      <c r="T316">
        <v>0</v>
      </c>
      <c r="U316">
        <v>3.0991735537190084E-3</v>
      </c>
      <c r="W316" t="s">
        <v>594</v>
      </c>
      <c r="X316">
        <v>63</v>
      </c>
      <c r="Y316">
        <v>47</v>
      </c>
      <c r="Z316">
        <v>394</v>
      </c>
      <c r="AA316">
        <v>0</v>
      </c>
      <c r="AB316">
        <v>0</v>
      </c>
      <c r="AC316" s="5">
        <v>0.74603174603174605</v>
      </c>
      <c r="AD316" s="13">
        <v>8.3829787234042552</v>
      </c>
      <c r="AE316" s="13">
        <v>0</v>
      </c>
      <c r="AF316" s="13">
        <v>0</v>
      </c>
      <c r="AG316" s="13">
        <v>0</v>
      </c>
      <c r="AH316" s="13">
        <v>6.253968253968254</v>
      </c>
    </row>
    <row r="317" spans="1:34" x14ac:dyDescent="0.35">
      <c r="A317" t="s">
        <v>1069</v>
      </c>
      <c r="B317">
        <v>0</v>
      </c>
      <c r="C317">
        <v>0</v>
      </c>
      <c r="D317">
        <v>0</v>
      </c>
      <c r="E317">
        <v>0</v>
      </c>
      <c r="F317">
        <v>0</v>
      </c>
      <c r="G317" s="5">
        <v>0</v>
      </c>
      <c r="H317" s="13">
        <v>0</v>
      </c>
      <c r="I317" s="13">
        <v>0</v>
      </c>
      <c r="J317" s="13">
        <v>0</v>
      </c>
      <c r="K317" s="13">
        <v>0</v>
      </c>
      <c r="M317" t="s">
        <v>595</v>
      </c>
      <c r="N317">
        <v>285</v>
      </c>
      <c r="O317">
        <v>57</v>
      </c>
      <c r="P317">
        <v>2</v>
      </c>
      <c r="Q317">
        <v>0</v>
      </c>
      <c r="R317">
        <v>5</v>
      </c>
      <c r="S317">
        <v>3.5087719298245612E-2</v>
      </c>
      <c r="T317">
        <v>0</v>
      </c>
      <c r="U317">
        <v>7.0175438596491229E-3</v>
      </c>
      <c r="W317" t="s">
        <v>595</v>
      </c>
      <c r="X317">
        <v>9</v>
      </c>
      <c r="Y317">
        <v>8</v>
      </c>
      <c r="Z317">
        <v>105</v>
      </c>
      <c r="AA317">
        <v>0</v>
      </c>
      <c r="AB317">
        <v>0</v>
      </c>
      <c r="AC317" s="5">
        <v>0.88888888888888884</v>
      </c>
      <c r="AD317" s="13">
        <v>13.125</v>
      </c>
      <c r="AE317" s="13">
        <v>0</v>
      </c>
      <c r="AF317" s="13">
        <v>0</v>
      </c>
      <c r="AG317" s="13">
        <v>0</v>
      </c>
      <c r="AH317" s="13">
        <v>11.666666666666666</v>
      </c>
    </row>
    <row r="318" spans="1:34" x14ac:dyDescent="0.35">
      <c r="A318" t="s">
        <v>1839</v>
      </c>
      <c r="B318">
        <v>0</v>
      </c>
      <c r="C318">
        <v>0</v>
      </c>
      <c r="D318">
        <v>0</v>
      </c>
      <c r="E318">
        <v>0</v>
      </c>
      <c r="F318">
        <v>0</v>
      </c>
      <c r="G318" s="5">
        <v>0</v>
      </c>
      <c r="H318" s="13">
        <v>0</v>
      </c>
      <c r="I318" s="13">
        <v>0</v>
      </c>
      <c r="J318" s="13">
        <v>0</v>
      </c>
      <c r="K318" s="13">
        <v>0</v>
      </c>
      <c r="M318" t="s">
        <v>596</v>
      </c>
      <c r="N318">
        <v>7962</v>
      </c>
      <c r="O318">
        <v>1631</v>
      </c>
      <c r="P318">
        <v>72</v>
      </c>
      <c r="Q318">
        <v>5</v>
      </c>
      <c r="R318">
        <v>4.8816676885346411</v>
      </c>
      <c r="S318">
        <v>4.4144696505211529E-2</v>
      </c>
      <c r="T318">
        <v>3.0656039239730227E-3</v>
      </c>
      <c r="U318">
        <v>9.0429540316503392E-3</v>
      </c>
      <c r="W318" t="s">
        <v>596</v>
      </c>
      <c r="X318">
        <v>155</v>
      </c>
      <c r="Y318">
        <v>120</v>
      </c>
      <c r="Z318">
        <v>1084</v>
      </c>
      <c r="AA318">
        <v>2</v>
      </c>
      <c r="AB318">
        <v>1</v>
      </c>
      <c r="AC318" s="5">
        <v>0.77419354838709675</v>
      </c>
      <c r="AD318" s="13">
        <v>9.0333333333333332</v>
      </c>
      <c r="AE318" s="13">
        <v>1.2903225806451613E-2</v>
      </c>
      <c r="AF318" s="13">
        <v>8.3333333333333332E-3</v>
      </c>
      <c r="AG318" s="13">
        <v>1.8450184501845018E-3</v>
      </c>
      <c r="AH318" s="13">
        <v>6.9935483870967738</v>
      </c>
    </row>
    <row r="319" spans="1:34" x14ac:dyDescent="0.35">
      <c r="A319" t="s">
        <v>1211</v>
      </c>
      <c r="B319">
        <v>0</v>
      </c>
      <c r="C319">
        <v>0</v>
      </c>
      <c r="D319">
        <v>0</v>
      </c>
      <c r="E319">
        <v>0</v>
      </c>
      <c r="F319">
        <v>0</v>
      </c>
      <c r="G319" s="5">
        <v>0</v>
      </c>
      <c r="H319" s="13">
        <v>0</v>
      </c>
      <c r="I319" s="13">
        <v>0</v>
      </c>
      <c r="J319" s="13">
        <v>0</v>
      </c>
      <c r="K319" s="13">
        <v>0</v>
      </c>
      <c r="M319" t="s">
        <v>597</v>
      </c>
      <c r="N319">
        <v>16</v>
      </c>
      <c r="O319">
        <v>2</v>
      </c>
      <c r="P319">
        <v>0</v>
      </c>
      <c r="Q319">
        <v>0</v>
      </c>
      <c r="R319">
        <v>8</v>
      </c>
      <c r="S319">
        <v>0</v>
      </c>
      <c r="T319">
        <v>0</v>
      </c>
      <c r="U319">
        <v>0</v>
      </c>
      <c r="W319" t="s">
        <v>597</v>
      </c>
      <c r="X319">
        <v>79</v>
      </c>
      <c r="Y319">
        <v>44</v>
      </c>
      <c r="Z319">
        <v>869</v>
      </c>
      <c r="AA319">
        <v>3</v>
      </c>
      <c r="AB319">
        <v>1</v>
      </c>
      <c r="AC319" s="5">
        <v>0.55696202531645567</v>
      </c>
      <c r="AD319" s="13">
        <v>19.75</v>
      </c>
      <c r="AE319" s="13">
        <v>3.7974683544303799E-2</v>
      </c>
      <c r="AF319" s="13">
        <v>2.2727272727272728E-2</v>
      </c>
      <c r="AG319" s="13">
        <v>3.4522439585730723E-3</v>
      </c>
      <c r="AH319" s="13">
        <v>11</v>
      </c>
    </row>
    <row r="320" spans="1:34" x14ac:dyDescent="0.35">
      <c r="A320" t="s">
        <v>1843</v>
      </c>
      <c r="B320">
        <v>0</v>
      </c>
      <c r="C320">
        <v>0</v>
      </c>
      <c r="D320">
        <v>0</v>
      </c>
      <c r="E320">
        <v>0</v>
      </c>
      <c r="F320">
        <v>0</v>
      </c>
      <c r="G320" s="5">
        <v>0</v>
      </c>
      <c r="H320" s="13">
        <v>0</v>
      </c>
      <c r="I320" s="13">
        <v>0</v>
      </c>
      <c r="J320" s="13">
        <v>0</v>
      </c>
      <c r="K320" s="13">
        <v>0</v>
      </c>
      <c r="M320" t="s">
        <v>598</v>
      </c>
      <c r="N320">
        <v>909</v>
      </c>
      <c r="O320">
        <v>183</v>
      </c>
      <c r="P320">
        <v>6</v>
      </c>
      <c r="Q320">
        <v>3</v>
      </c>
      <c r="R320">
        <v>4.9672131147540988</v>
      </c>
      <c r="S320">
        <v>3.2786885245901641E-2</v>
      </c>
      <c r="T320">
        <v>1.6393442622950821E-2</v>
      </c>
      <c r="U320">
        <v>6.6006600660066007E-3</v>
      </c>
      <c r="W320" t="s">
        <v>598</v>
      </c>
      <c r="X320">
        <v>0</v>
      </c>
      <c r="Y320">
        <v>0</v>
      </c>
      <c r="Z320">
        <v>0</v>
      </c>
      <c r="AA320">
        <v>0</v>
      </c>
      <c r="AB320">
        <v>0</v>
      </c>
      <c r="AC320" s="5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</row>
    <row r="321" spans="1:34" x14ac:dyDescent="0.35">
      <c r="A321" t="s">
        <v>1070</v>
      </c>
      <c r="B321">
        <v>0</v>
      </c>
      <c r="C321">
        <v>0</v>
      </c>
      <c r="D321">
        <v>0</v>
      </c>
      <c r="E321">
        <v>0</v>
      </c>
      <c r="F321">
        <v>0</v>
      </c>
      <c r="G321" s="5">
        <v>0</v>
      </c>
      <c r="H321" s="13">
        <v>0</v>
      </c>
      <c r="I321" s="13">
        <v>0</v>
      </c>
      <c r="J321" s="13">
        <v>0</v>
      </c>
      <c r="K321" s="13">
        <v>0</v>
      </c>
      <c r="M321" t="s">
        <v>599</v>
      </c>
      <c r="N321">
        <v>293</v>
      </c>
      <c r="O321">
        <v>78</v>
      </c>
      <c r="P321">
        <v>5</v>
      </c>
      <c r="Q321">
        <v>2</v>
      </c>
      <c r="R321">
        <v>3.7564102564102564</v>
      </c>
      <c r="S321">
        <v>6.4102564102564097E-2</v>
      </c>
      <c r="T321">
        <v>2.564102564102564E-2</v>
      </c>
      <c r="U321">
        <v>1.7064846416382253E-2</v>
      </c>
      <c r="W321" t="s">
        <v>599</v>
      </c>
      <c r="X321">
        <v>1</v>
      </c>
      <c r="Y321">
        <v>1</v>
      </c>
      <c r="Z321">
        <v>-6</v>
      </c>
      <c r="AA321">
        <v>0</v>
      </c>
      <c r="AB321">
        <v>0</v>
      </c>
      <c r="AC321" s="5">
        <v>1</v>
      </c>
      <c r="AD321" s="13">
        <v>-6</v>
      </c>
      <c r="AE321" s="13">
        <v>0</v>
      </c>
      <c r="AF321" s="13">
        <v>0</v>
      </c>
      <c r="AG321" s="13">
        <v>0</v>
      </c>
      <c r="AH321" s="13">
        <v>-6</v>
      </c>
    </row>
    <row r="322" spans="1:34" x14ac:dyDescent="0.35">
      <c r="A322" t="s">
        <v>1847</v>
      </c>
      <c r="B322">
        <v>0</v>
      </c>
      <c r="C322">
        <v>0</v>
      </c>
      <c r="D322">
        <v>0</v>
      </c>
      <c r="E322">
        <v>0</v>
      </c>
      <c r="F322">
        <v>0</v>
      </c>
      <c r="G322" s="5">
        <v>0</v>
      </c>
      <c r="H322" s="13">
        <v>0</v>
      </c>
      <c r="I322" s="13">
        <v>0</v>
      </c>
      <c r="J322" s="13">
        <v>0</v>
      </c>
      <c r="K322" s="13">
        <v>0</v>
      </c>
      <c r="M322" t="s">
        <v>600</v>
      </c>
      <c r="N322">
        <v>110</v>
      </c>
      <c r="O322">
        <v>40</v>
      </c>
      <c r="P322">
        <v>0</v>
      </c>
      <c r="Q322">
        <v>0</v>
      </c>
      <c r="R322">
        <v>2.75</v>
      </c>
      <c r="S322">
        <v>0</v>
      </c>
      <c r="T322">
        <v>0</v>
      </c>
      <c r="U322">
        <v>0</v>
      </c>
      <c r="W322" t="s">
        <v>600</v>
      </c>
      <c r="X322">
        <v>12</v>
      </c>
      <c r="Y322">
        <v>10</v>
      </c>
      <c r="Z322">
        <v>58</v>
      </c>
      <c r="AA322">
        <v>0</v>
      </c>
      <c r="AB322">
        <v>0</v>
      </c>
      <c r="AC322" s="5">
        <v>0.83333333333333337</v>
      </c>
      <c r="AD322" s="13">
        <v>5.8</v>
      </c>
      <c r="AE322" s="13">
        <v>0</v>
      </c>
      <c r="AF322" s="13">
        <v>0</v>
      </c>
      <c r="AG322" s="13">
        <v>0</v>
      </c>
      <c r="AH322" s="13">
        <v>4.833333333333333</v>
      </c>
    </row>
    <row r="323" spans="1:34" x14ac:dyDescent="0.35">
      <c r="A323" t="s">
        <v>1017</v>
      </c>
      <c r="B323">
        <v>0</v>
      </c>
      <c r="C323">
        <v>0</v>
      </c>
      <c r="D323">
        <v>0</v>
      </c>
      <c r="E323">
        <v>0</v>
      </c>
      <c r="F323">
        <v>0</v>
      </c>
      <c r="G323" s="5">
        <v>0</v>
      </c>
      <c r="H323" s="13">
        <v>0</v>
      </c>
      <c r="I323" s="13">
        <v>0</v>
      </c>
      <c r="J323" s="13">
        <v>0</v>
      </c>
      <c r="K323" s="13">
        <v>0</v>
      </c>
      <c r="M323" t="s">
        <v>601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W323" t="s">
        <v>601</v>
      </c>
      <c r="X323">
        <v>278</v>
      </c>
      <c r="Y323">
        <v>167</v>
      </c>
      <c r="Z323">
        <v>2241</v>
      </c>
      <c r="AA323">
        <v>9</v>
      </c>
      <c r="AB323">
        <v>0</v>
      </c>
      <c r="AC323" s="5">
        <v>0.60071942446043169</v>
      </c>
      <c r="AD323" s="13">
        <v>13.419161676646707</v>
      </c>
      <c r="AE323" s="13">
        <v>3.237410071942446E-2</v>
      </c>
      <c r="AF323" s="13">
        <v>0</v>
      </c>
      <c r="AG323" s="13">
        <v>4.0160642570281121E-3</v>
      </c>
      <c r="AH323" s="13">
        <v>8.0611510791366907</v>
      </c>
    </row>
    <row r="324" spans="1:34" x14ac:dyDescent="0.35">
      <c r="A324" t="s">
        <v>1850</v>
      </c>
      <c r="B324">
        <v>0</v>
      </c>
      <c r="C324">
        <v>0</v>
      </c>
      <c r="D324">
        <v>0</v>
      </c>
      <c r="E324">
        <v>0</v>
      </c>
      <c r="F324">
        <v>0</v>
      </c>
      <c r="G324" s="5">
        <v>0</v>
      </c>
      <c r="H324" s="13">
        <v>0</v>
      </c>
      <c r="I324" s="13">
        <v>0</v>
      </c>
      <c r="J324" s="13">
        <v>0</v>
      </c>
      <c r="K324" s="13">
        <v>0</v>
      </c>
      <c r="M324" t="s">
        <v>602</v>
      </c>
      <c r="N324">
        <v>99</v>
      </c>
      <c r="O324">
        <v>13</v>
      </c>
      <c r="P324">
        <v>0</v>
      </c>
      <c r="Q324">
        <v>0</v>
      </c>
      <c r="R324">
        <v>7.615384615384615</v>
      </c>
      <c r="S324">
        <v>0</v>
      </c>
      <c r="T324">
        <v>0</v>
      </c>
      <c r="U324">
        <v>0</v>
      </c>
      <c r="W324" t="s">
        <v>602</v>
      </c>
      <c r="X324">
        <v>41</v>
      </c>
      <c r="Y324">
        <v>27</v>
      </c>
      <c r="Z324">
        <v>139</v>
      </c>
      <c r="AA324">
        <v>1</v>
      </c>
      <c r="AB324">
        <v>1</v>
      </c>
      <c r="AC324" s="5">
        <v>0.65853658536585369</v>
      </c>
      <c r="AD324" s="13">
        <v>5.1481481481481479</v>
      </c>
      <c r="AE324" s="13">
        <v>2.4390243902439025E-2</v>
      </c>
      <c r="AF324" s="13">
        <v>3.7037037037037035E-2</v>
      </c>
      <c r="AG324" s="13">
        <v>7.1942446043165471E-3</v>
      </c>
      <c r="AH324" s="13">
        <v>3.3902439024390243</v>
      </c>
    </row>
    <row r="325" spans="1:34" x14ac:dyDescent="0.35">
      <c r="A325" t="s">
        <v>1178</v>
      </c>
      <c r="B325">
        <v>0</v>
      </c>
      <c r="C325">
        <v>0</v>
      </c>
      <c r="D325">
        <v>0</v>
      </c>
      <c r="E325">
        <v>0</v>
      </c>
      <c r="F325">
        <v>0</v>
      </c>
      <c r="G325" s="5">
        <v>0</v>
      </c>
      <c r="H325" s="13">
        <v>0</v>
      </c>
      <c r="I325" s="13">
        <v>0</v>
      </c>
      <c r="J325" s="13">
        <v>0</v>
      </c>
      <c r="K325" s="13">
        <v>0</v>
      </c>
      <c r="M325" t="s">
        <v>1354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W325" t="s">
        <v>1354</v>
      </c>
      <c r="X325">
        <v>11</v>
      </c>
      <c r="Y325">
        <v>4</v>
      </c>
      <c r="Z325">
        <v>44</v>
      </c>
      <c r="AA325">
        <v>1</v>
      </c>
      <c r="AB325">
        <v>0</v>
      </c>
      <c r="AC325" s="5">
        <v>0.36363636363636365</v>
      </c>
      <c r="AD325" s="13">
        <v>11</v>
      </c>
      <c r="AE325" s="13">
        <v>9.0909090909090912E-2</v>
      </c>
      <c r="AF325" s="13">
        <v>0</v>
      </c>
      <c r="AG325" s="13">
        <v>2.2727272727272728E-2</v>
      </c>
      <c r="AH325" s="13">
        <v>4</v>
      </c>
    </row>
    <row r="326" spans="1:34" x14ac:dyDescent="0.35">
      <c r="A326" t="s">
        <v>1853</v>
      </c>
      <c r="B326">
        <v>0</v>
      </c>
      <c r="C326">
        <v>0</v>
      </c>
      <c r="D326">
        <v>0</v>
      </c>
      <c r="E326">
        <v>0</v>
      </c>
      <c r="F326">
        <v>0</v>
      </c>
      <c r="G326" s="5">
        <v>0</v>
      </c>
      <c r="H326" s="13">
        <v>0</v>
      </c>
      <c r="I326" s="13">
        <v>0</v>
      </c>
      <c r="J326" s="13">
        <v>0</v>
      </c>
      <c r="K326" s="13">
        <v>0</v>
      </c>
      <c r="M326" t="s">
        <v>603</v>
      </c>
      <c r="N326">
        <v>222</v>
      </c>
      <c r="O326">
        <v>31</v>
      </c>
      <c r="P326">
        <v>1</v>
      </c>
      <c r="Q326">
        <v>0</v>
      </c>
      <c r="R326">
        <v>7.161290322580645</v>
      </c>
      <c r="S326">
        <v>3.2258064516129031E-2</v>
      </c>
      <c r="T326">
        <v>0</v>
      </c>
      <c r="U326">
        <v>4.5045045045045045E-3</v>
      </c>
      <c r="W326" t="s">
        <v>603</v>
      </c>
      <c r="X326">
        <v>147</v>
      </c>
      <c r="Y326">
        <v>105</v>
      </c>
      <c r="Z326">
        <v>977</v>
      </c>
      <c r="AA326">
        <v>5</v>
      </c>
      <c r="AB326">
        <v>0</v>
      </c>
      <c r="AC326" s="5">
        <v>0.7142857142857143</v>
      </c>
      <c r="AD326" s="13">
        <v>9.3047619047619055</v>
      </c>
      <c r="AE326" s="13">
        <v>3.4013605442176874E-2</v>
      </c>
      <c r="AF326" s="13">
        <v>0</v>
      </c>
      <c r="AG326" s="13">
        <v>5.1177072671443197E-3</v>
      </c>
      <c r="AH326" s="13">
        <v>6.6462585034013602</v>
      </c>
    </row>
    <row r="327" spans="1:34" x14ac:dyDescent="0.35">
      <c r="A327" t="s">
        <v>1072</v>
      </c>
      <c r="B327">
        <v>0</v>
      </c>
      <c r="C327">
        <v>0</v>
      </c>
      <c r="D327">
        <v>0</v>
      </c>
      <c r="E327">
        <v>0</v>
      </c>
      <c r="F327">
        <v>0</v>
      </c>
      <c r="G327" s="5">
        <v>0</v>
      </c>
      <c r="H327" s="13">
        <v>0</v>
      </c>
      <c r="I327" s="13">
        <v>0</v>
      </c>
      <c r="J327" s="13">
        <v>0</v>
      </c>
      <c r="K327" s="13">
        <v>0</v>
      </c>
      <c r="M327" t="s">
        <v>1325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W327" t="s">
        <v>1325</v>
      </c>
      <c r="X327">
        <v>0</v>
      </c>
      <c r="Y327">
        <v>0</v>
      </c>
      <c r="Z327">
        <v>0</v>
      </c>
      <c r="AA327">
        <v>0</v>
      </c>
      <c r="AB327">
        <v>0</v>
      </c>
      <c r="AC327" s="5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</row>
    <row r="328" spans="1:34" x14ac:dyDescent="0.35">
      <c r="A328" t="s">
        <v>1857</v>
      </c>
      <c r="B328">
        <v>0</v>
      </c>
      <c r="C328">
        <v>0</v>
      </c>
      <c r="D328">
        <v>0</v>
      </c>
      <c r="E328">
        <v>0</v>
      </c>
      <c r="F328">
        <v>0</v>
      </c>
      <c r="G328" s="5">
        <v>0</v>
      </c>
      <c r="H328" s="13">
        <v>0</v>
      </c>
      <c r="I328" s="13">
        <v>0</v>
      </c>
      <c r="J328" s="13">
        <v>0</v>
      </c>
      <c r="K328" s="13">
        <v>0</v>
      </c>
      <c r="M328" t="s">
        <v>604</v>
      </c>
      <c r="N328">
        <v>4042</v>
      </c>
      <c r="O328">
        <v>930</v>
      </c>
      <c r="P328">
        <v>26</v>
      </c>
      <c r="Q328">
        <v>6</v>
      </c>
      <c r="R328">
        <v>4.3462365591397853</v>
      </c>
      <c r="S328">
        <v>2.7956989247311829E-2</v>
      </c>
      <c r="T328">
        <v>6.4516129032258064E-3</v>
      </c>
      <c r="U328">
        <v>6.4324591786244431E-3</v>
      </c>
      <c r="W328" t="s">
        <v>604</v>
      </c>
      <c r="X328">
        <v>249</v>
      </c>
      <c r="Y328">
        <v>195</v>
      </c>
      <c r="Z328">
        <v>1260</v>
      </c>
      <c r="AA328">
        <v>2</v>
      </c>
      <c r="AB328">
        <v>0</v>
      </c>
      <c r="AC328" s="5">
        <v>0.7831325301204819</v>
      </c>
      <c r="AD328" s="13">
        <v>6.4615384615384617</v>
      </c>
      <c r="AE328" s="13">
        <v>8.0321285140562242E-3</v>
      </c>
      <c r="AF328" s="13">
        <v>0</v>
      </c>
      <c r="AG328" s="13">
        <v>1.5873015873015873E-3</v>
      </c>
      <c r="AH328" s="13">
        <v>5.0602409638554215</v>
      </c>
    </row>
    <row r="329" spans="1:34" x14ac:dyDescent="0.35">
      <c r="A329" t="s">
        <v>1018</v>
      </c>
      <c r="B329">
        <v>0</v>
      </c>
      <c r="C329">
        <v>0</v>
      </c>
      <c r="D329">
        <v>0</v>
      </c>
      <c r="E329">
        <v>0</v>
      </c>
      <c r="F329">
        <v>0</v>
      </c>
      <c r="G329" s="5">
        <v>0</v>
      </c>
      <c r="H329" s="13">
        <v>0</v>
      </c>
      <c r="I329" s="13">
        <v>0</v>
      </c>
      <c r="J329" s="13">
        <v>0</v>
      </c>
      <c r="K329" s="13">
        <v>0</v>
      </c>
      <c r="M329" t="s">
        <v>1391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 t="s">
        <v>1391</v>
      </c>
      <c r="X329">
        <v>1</v>
      </c>
      <c r="Y329">
        <v>0</v>
      </c>
      <c r="Z329">
        <v>0</v>
      </c>
      <c r="AA329">
        <v>0</v>
      </c>
      <c r="AB329">
        <v>0</v>
      </c>
      <c r="AC329" s="5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</row>
    <row r="330" spans="1:34" x14ac:dyDescent="0.35">
      <c r="A330" t="s">
        <v>1860</v>
      </c>
      <c r="B330">
        <v>0</v>
      </c>
      <c r="C330">
        <v>0</v>
      </c>
      <c r="D330">
        <v>0</v>
      </c>
      <c r="E330">
        <v>0</v>
      </c>
      <c r="F330">
        <v>0</v>
      </c>
      <c r="G330" s="5">
        <v>0</v>
      </c>
      <c r="H330" s="13">
        <v>0</v>
      </c>
      <c r="I330" s="13">
        <v>0</v>
      </c>
      <c r="J330" s="13">
        <v>0</v>
      </c>
      <c r="K330" s="13">
        <v>0</v>
      </c>
      <c r="M330" t="s">
        <v>605</v>
      </c>
      <c r="N330">
        <v>7</v>
      </c>
      <c r="O330">
        <v>8</v>
      </c>
      <c r="P330">
        <v>0</v>
      </c>
      <c r="Q330">
        <v>0</v>
      </c>
      <c r="R330">
        <v>0.875</v>
      </c>
      <c r="S330">
        <v>0</v>
      </c>
      <c r="T330">
        <v>0</v>
      </c>
      <c r="U330">
        <v>0</v>
      </c>
      <c r="W330" t="s">
        <v>605</v>
      </c>
      <c r="X330">
        <v>12</v>
      </c>
      <c r="Y330">
        <v>12</v>
      </c>
      <c r="Z330">
        <v>60</v>
      </c>
      <c r="AA330">
        <v>0</v>
      </c>
      <c r="AB330">
        <v>0</v>
      </c>
      <c r="AC330" s="5">
        <v>1</v>
      </c>
      <c r="AD330" s="13">
        <v>5</v>
      </c>
      <c r="AE330" s="13">
        <v>0</v>
      </c>
      <c r="AF330" s="13">
        <v>0</v>
      </c>
      <c r="AG330" s="13">
        <v>0</v>
      </c>
      <c r="AH330" s="13">
        <v>5</v>
      </c>
    </row>
    <row r="331" spans="1:34" x14ac:dyDescent="0.35">
      <c r="A331" t="s">
        <v>1074</v>
      </c>
      <c r="B331">
        <v>0</v>
      </c>
      <c r="C331">
        <v>0</v>
      </c>
      <c r="D331">
        <v>0</v>
      </c>
      <c r="E331">
        <v>0</v>
      </c>
      <c r="F331">
        <v>0</v>
      </c>
      <c r="G331" s="5">
        <v>0</v>
      </c>
      <c r="H331" s="13">
        <v>0</v>
      </c>
      <c r="I331" s="13">
        <v>0</v>
      </c>
      <c r="J331" s="13">
        <v>0</v>
      </c>
      <c r="K331" s="13">
        <v>0</v>
      </c>
      <c r="M331" t="s">
        <v>606</v>
      </c>
      <c r="N331">
        <v>907</v>
      </c>
      <c r="O331">
        <v>203</v>
      </c>
      <c r="P331">
        <v>6</v>
      </c>
      <c r="Q331">
        <v>0</v>
      </c>
      <c r="R331">
        <v>4.4679802955665027</v>
      </c>
      <c r="S331">
        <v>2.9556650246305417E-2</v>
      </c>
      <c r="T331">
        <v>0</v>
      </c>
      <c r="U331">
        <v>6.615214994487321E-3</v>
      </c>
      <c r="W331" t="s">
        <v>606</v>
      </c>
      <c r="X331">
        <v>87</v>
      </c>
      <c r="Y331">
        <v>78</v>
      </c>
      <c r="Z331">
        <v>592</v>
      </c>
      <c r="AA331">
        <v>6</v>
      </c>
      <c r="AB331">
        <v>0</v>
      </c>
      <c r="AC331" s="5">
        <v>0.89655172413793105</v>
      </c>
      <c r="AD331" s="13">
        <v>7.5897435897435894</v>
      </c>
      <c r="AE331" s="13">
        <v>6.8965517241379309E-2</v>
      </c>
      <c r="AF331" s="13">
        <v>0</v>
      </c>
      <c r="AG331" s="13">
        <v>1.0135135135135136E-2</v>
      </c>
      <c r="AH331" s="13">
        <v>6.804597701149425</v>
      </c>
    </row>
    <row r="332" spans="1:34" x14ac:dyDescent="0.35">
      <c r="A332" t="s">
        <v>1037</v>
      </c>
      <c r="B332">
        <v>0</v>
      </c>
      <c r="C332">
        <v>0</v>
      </c>
      <c r="D332">
        <v>0</v>
      </c>
      <c r="E332">
        <v>0</v>
      </c>
      <c r="F332">
        <v>0</v>
      </c>
      <c r="G332" s="5">
        <v>0</v>
      </c>
      <c r="H332" s="13">
        <v>0</v>
      </c>
      <c r="I332" s="13">
        <v>0</v>
      </c>
      <c r="J332" s="13">
        <v>0</v>
      </c>
      <c r="K332" s="13">
        <v>0</v>
      </c>
      <c r="M332" t="s">
        <v>607</v>
      </c>
      <c r="N332">
        <v>748</v>
      </c>
      <c r="O332">
        <v>187</v>
      </c>
      <c r="P332">
        <v>6</v>
      </c>
      <c r="Q332">
        <v>0</v>
      </c>
      <c r="R332">
        <v>4</v>
      </c>
      <c r="S332">
        <v>3.2085561497326207E-2</v>
      </c>
      <c r="T332">
        <v>0</v>
      </c>
      <c r="U332">
        <v>8.0213903743315516E-3</v>
      </c>
      <c r="W332" t="s">
        <v>607</v>
      </c>
      <c r="X332">
        <v>52</v>
      </c>
      <c r="Y332">
        <v>41</v>
      </c>
      <c r="Z332">
        <v>248</v>
      </c>
      <c r="AA332">
        <v>1</v>
      </c>
      <c r="AB332">
        <v>0</v>
      </c>
      <c r="AC332" s="5">
        <v>0.78846153846153844</v>
      </c>
      <c r="AD332" s="13">
        <v>6.0487804878048781</v>
      </c>
      <c r="AE332" s="13">
        <v>1.9230769230769232E-2</v>
      </c>
      <c r="AF332" s="13">
        <v>0</v>
      </c>
      <c r="AG332" s="13">
        <v>4.0322580645161289E-3</v>
      </c>
      <c r="AH332" s="13">
        <v>4.7692307692307692</v>
      </c>
    </row>
    <row r="333" spans="1:34" x14ac:dyDescent="0.35">
      <c r="A333" t="s">
        <v>1075</v>
      </c>
      <c r="B333">
        <v>0</v>
      </c>
      <c r="C333">
        <v>0</v>
      </c>
      <c r="D333">
        <v>0</v>
      </c>
      <c r="E333">
        <v>0</v>
      </c>
      <c r="F333">
        <v>0</v>
      </c>
      <c r="G333" s="5">
        <v>0</v>
      </c>
      <c r="H333" s="13">
        <v>0</v>
      </c>
      <c r="I333" s="13">
        <v>0</v>
      </c>
      <c r="J333" s="13">
        <v>0</v>
      </c>
      <c r="K333" s="13">
        <v>0</v>
      </c>
      <c r="M333" t="s">
        <v>608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W333" t="s">
        <v>608</v>
      </c>
      <c r="X333">
        <v>503</v>
      </c>
      <c r="Y333">
        <v>351</v>
      </c>
      <c r="Z333">
        <v>4606</v>
      </c>
      <c r="AA333">
        <v>29</v>
      </c>
      <c r="AB333">
        <v>3</v>
      </c>
      <c r="AC333" s="5">
        <v>0.69781312127236583</v>
      </c>
      <c r="AD333" s="13">
        <v>13.122507122507123</v>
      </c>
      <c r="AE333" s="13">
        <v>5.7654075546719682E-2</v>
      </c>
      <c r="AF333" s="13">
        <v>8.5470085470085479E-3</v>
      </c>
      <c r="AG333" s="13">
        <v>6.2961354754667827E-3</v>
      </c>
      <c r="AH333" s="13">
        <v>9.1570576540755475</v>
      </c>
    </row>
    <row r="334" spans="1:34" x14ac:dyDescent="0.35">
      <c r="A334" t="s">
        <v>1754</v>
      </c>
      <c r="B334">
        <v>0</v>
      </c>
      <c r="C334">
        <v>0</v>
      </c>
      <c r="D334">
        <v>0</v>
      </c>
      <c r="E334">
        <v>0</v>
      </c>
      <c r="F334">
        <v>0</v>
      </c>
      <c r="G334" s="5">
        <v>0</v>
      </c>
      <c r="H334" s="13">
        <v>0</v>
      </c>
      <c r="I334" s="13">
        <v>0</v>
      </c>
      <c r="J334" s="13">
        <v>0</v>
      </c>
      <c r="K334" s="13">
        <v>0</v>
      </c>
      <c r="M334" t="s">
        <v>609</v>
      </c>
      <c r="N334">
        <v>1016</v>
      </c>
      <c r="O334">
        <v>238</v>
      </c>
      <c r="P334">
        <v>5</v>
      </c>
      <c r="Q334">
        <v>0</v>
      </c>
      <c r="R334">
        <v>4.26890756302521</v>
      </c>
      <c r="S334">
        <v>2.100840336134454E-2</v>
      </c>
      <c r="T334">
        <v>0</v>
      </c>
      <c r="U334">
        <v>4.921259842519685E-3</v>
      </c>
      <c r="W334" t="s">
        <v>609</v>
      </c>
      <c r="X334">
        <v>66</v>
      </c>
      <c r="Y334">
        <v>57</v>
      </c>
      <c r="Z334">
        <v>352</v>
      </c>
      <c r="AA334">
        <v>1</v>
      </c>
      <c r="AB334">
        <v>0</v>
      </c>
      <c r="AC334" s="5">
        <v>0.86363636363636365</v>
      </c>
      <c r="AD334" s="13">
        <v>6.1754385964912277</v>
      </c>
      <c r="AE334" s="13">
        <v>1.5151515151515152E-2</v>
      </c>
      <c r="AF334" s="13">
        <v>0</v>
      </c>
      <c r="AG334" s="13">
        <v>2.840909090909091E-3</v>
      </c>
      <c r="AH334" s="13">
        <v>5.333333333333333</v>
      </c>
    </row>
    <row r="335" spans="1:34" x14ac:dyDescent="0.35">
      <c r="A335" t="s">
        <v>1223</v>
      </c>
      <c r="B335">
        <v>0</v>
      </c>
      <c r="C335">
        <v>0</v>
      </c>
      <c r="D335">
        <v>0</v>
      </c>
      <c r="E335">
        <v>0</v>
      </c>
      <c r="F335">
        <v>0</v>
      </c>
      <c r="G335" s="5">
        <v>0</v>
      </c>
      <c r="H335" s="13">
        <v>0</v>
      </c>
      <c r="I335" s="13">
        <v>0</v>
      </c>
      <c r="J335" s="13">
        <v>0</v>
      </c>
      <c r="K335" s="13">
        <v>0</v>
      </c>
      <c r="M335" t="s">
        <v>1322</v>
      </c>
      <c r="N335">
        <v>8</v>
      </c>
      <c r="O335">
        <v>2</v>
      </c>
      <c r="P335">
        <v>0</v>
      </c>
      <c r="Q335">
        <v>0</v>
      </c>
      <c r="R335">
        <v>4</v>
      </c>
      <c r="S335">
        <v>0</v>
      </c>
      <c r="T335">
        <v>0</v>
      </c>
      <c r="U335">
        <v>0</v>
      </c>
      <c r="W335" t="s">
        <v>1322</v>
      </c>
      <c r="X335">
        <v>0</v>
      </c>
      <c r="Y335">
        <v>0</v>
      </c>
      <c r="Z335">
        <v>0</v>
      </c>
      <c r="AA335">
        <v>0</v>
      </c>
      <c r="AB335">
        <v>0</v>
      </c>
      <c r="AC335" s="5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</row>
    <row r="336" spans="1:34" x14ac:dyDescent="0.35">
      <c r="A336" t="s">
        <v>1738</v>
      </c>
      <c r="B336">
        <v>0</v>
      </c>
      <c r="C336">
        <v>0</v>
      </c>
      <c r="D336">
        <v>0</v>
      </c>
      <c r="E336">
        <v>0</v>
      </c>
      <c r="F336">
        <v>0</v>
      </c>
      <c r="G336" s="5">
        <v>0</v>
      </c>
      <c r="H336" s="13">
        <v>0</v>
      </c>
      <c r="I336" s="13">
        <v>0</v>
      </c>
      <c r="J336" s="13">
        <v>0</v>
      </c>
      <c r="K336" s="13">
        <v>0</v>
      </c>
      <c r="M336" t="s">
        <v>610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W336" t="s">
        <v>610</v>
      </c>
      <c r="X336">
        <v>13</v>
      </c>
      <c r="Y336">
        <v>6</v>
      </c>
      <c r="Z336">
        <v>47</v>
      </c>
      <c r="AA336">
        <v>2</v>
      </c>
      <c r="AB336">
        <v>0</v>
      </c>
      <c r="AC336" s="5">
        <v>0.46153846153846156</v>
      </c>
      <c r="AD336" s="13">
        <v>7.833333333333333</v>
      </c>
      <c r="AE336" s="13">
        <v>0.15384615384615385</v>
      </c>
      <c r="AF336" s="13">
        <v>0</v>
      </c>
      <c r="AG336" s="13">
        <v>4.2553191489361701E-2</v>
      </c>
      <c r="AH336" s="13">
        <v>3.6153846153846154</v>
      </c>
    </row>
    <row r="337" spans="1:34" x14ac:dyDescent="0.35">
      <c r="A337" t="s">
        <v>1076</v>
      </c>
      <c r="B337">
        <v>0</v>
      </c>
      <c r="C337">
        <v>0</v>
      </c>
      <c r="D337">
        <v>0</v>
      </c>
      <c r="E337">
        <v>0</v>
      </c>
      <c r="F337">
        <v>0</v>
      </c>
      <c r="G337" s="5">
        <v>0</v>
      </c>
      <c r="H337" s="13">
        <v>0</v>
      </c>
      <c r="I337" s="13">
        <v>0</v>
      </c>
      <c r="J337" s="13">
        <v>0</v>
      </c>
      <c r="K337" s="13">
        <v>0</v>
      </c>
      <c r="M337" t="s">
        <v>611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W337" t="s">
        <v>611</v>
      </c>
      <c r="X337">
        <v>8</v>
      </c>
      <c r="Y337">
        <v>5</v>
      </c>
      <c r="Z337">
        <v>49</v>
      </c>
      <c r="AA337">
        <v>1</v>
      </c>
      <c r="AB337">
        <v>0</v>
      </c>
      <c r="AC337" s="5">
        <v>0.625</v>
      </c>
      <c r="AD337" s="13">
        <v>9.8000000000000007</v>
      </c>
      <c r="AE337" s="13">
        <v>0.125</v>
      </c>
      <c r="AF337" s="13">
        <v>0</v>
      </c>
      <c r="AG337" s="13">
        <v>2.0408163265306121E-2</v>
      </c>
      <c r="AH337" s="13">
        <v>6.125</v>
      </c>
    </row>
    <row r="338" spans="1:34" x14ac:dyDescent="0.35">
      <c r="A338" t="s">
        <v>1038</v>
      </c>
      <c r="B338">
        <v>0</v>
      </c>
      <c r="C338">
        <v>0</v>
      </c>
      <c r="D338">
        <v>0</v>
      </c>
      <c r="E338">
        <v>0</v>
      </c>
      <c r="F338">
        <v>0</v>
      </c>
      <c r="G338" s="5">
        <v>0</v>
      </c>
      <c r="H338" s="13">
        <v>0</v>
      </c>
      <c r="I338" s="13">
        <v>0</v>
      </c>
      <c r="J338" s="13">
        <v>0</v>
      </c>
      <c r="K338" s="13">
        <v>0</v>
      </c>
      <c r="M338" t="s">
        <v>612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W338" t="s">
        <v>612</v>
      </c>
      <c r="X338">
        <v>10</v>
      </c>
      <c r="Y338">
        <v>4</v>
      </c>
      <c r="Z338">
        <v>45</v>
      </c>
      <c r="AA338">
        <v>1</v>
      </c>
      <c r="AB338">
        <v>0</v>
      </c>
      <c r="AC338" s="5">
        <v>0.4</v>
      </c>
      <c r="AD338" s="13">
        <v>11.25</v>
      </c>
      <c r="AE338" s="13">
        <v>0.1</v>
      </c>
      <c r="AF338" s="13">
        <v>0</v>
      </c>
      <c r="AG338" s="13">
        <v>2.2222222222222223E-2</v>
      </c>
      <c r="AH338" s="13">
        <v>4.5</v>
      </c>
    </row>
    <row r="339" spans="1:34" x14ac:dyDescent="0.35">
      <c r="A339" t="s">
        <v>1214</v>
      </c>
      <c r="B339">
        <v>0</v>
      </c>
      <c r="C339">
        <v>0</v>
      </c>
      <c r="D339">
        <v>0</v>
      </c>
      <c r="E339">
        <v>0</v>
      </c>
      <c r="F339">
        <v>0</v>
      </c>
      <c r="G339" s="5">
        <v>0</v>
      </c>
      <c r="H339" s="13">
        <v>0</v>
      </c>
      <c r="I339" s="13">
        <v>0</v>
      </c>
      <c r="J339" s="13">
        <v>0</v>
      </c>
      <c r="K339" s="13">
        <v>0</v>
      </c>
      <c r="M339" t="s">
        <v>1324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 t="s">
        <v>1324</v>
      </c>
      <c r="X339">
        <v>1</v>
      </c>
      <c r="Y339">
        <v>0</v>
      </c>
      <c r="Z339">
        <v>0</v>
      </c>
      <c r="AA339">
        <v>0</v>
      </c>
      <c r="AB339">
        <v>0</v>
      </c>
      <c r="AC339" s="5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</row>
    <row r="340" spans="1:34" x14ac:dyDescent="0.35">
      <c r="A340" t="s">
        <v>1741</v>
      </c>
      <c r="B340">
        <v>0</v>
      </c>
      <c r="C340">
        <v>0</v>
      </c>
      <c r="D340">
        <v>0</v>
      </c>
      <c r="E340">
        <v>0</v>
      </c>
      <c r="F340">
        <v>0</v>
      </c>
      <c r="G340" s="5">
        <v>0</v>
      </c>
      <c r="H340" s="13">
        <v>0</v>
      </c>
      <c r="I340" s="13">
        <v>0</v>
      </c>
      <c r="J340" s="13">
        <v>0</v>
      </c>
      <c r="K340" s="13">
        <v>0</v>
      </c>
      <c r="M340" t="s">
        <v>613</v>
      </c>
      <c r="N340">
        <v>115</v>
      </c>
      <c r="O340">
        <v>29</v>
      </c>
      <c r="P340">
        <v>2</v>
      </c>
      <c r="Q340">
        <v>1</v>
      </c>
      <c r="R340">
        <v>3.9655172413793105</v>
      </c>
      <c r="S340">
        <v>6.8965517241379309E-2</v>
      </c>
      <c r="T340">
        <v>3.4482758620689655E-2</v>
      </c>
      <c r="U340">
        <v>1.7391304347826087E-2</v>
      </c>
      <c r="W340" t="s">
        <v>613</v>
      </c>
      <c r="X340">
        <v>30</v>
      </c>
      <c r="Y340">
        <v>19</v>
      </c>
      <c r="Z340">
        <v>127</v>
      </c>
      <c r="AA340">
        <v>1</v>
      </c>
      <c r="AB340">
        <v>0</v>
      </c>
      <c r="AC340" s="5">
        <v>0.6333333333333333</v>
      </c>
      <c r="AD340" s="13">
        <v>6.6842105263157894</v>
      </c>
      <c r="AE340" s="13">
        <v>3.3333333333333333E-2</v>
      </c>
      <c r="AF340" s="13">
        <v>0</v>
      </c>
      <c r="AG340" s="13">
        <v>7.874015748031496E-3</v>
      </c>
      <c r="AH340" s="13">
        <v>4.2333333333333334</v>
      </c>
    </row>
    <row r="341" spans="1:34" x14ac:dyDescent="0.35">
      <c r="A341" t="s">
        <v>1077</v>
      </c>
      <c r="B341">
        <v>0</v>
      </c>
      <c r="C341">
        <v>0</v>
      </c>
      <c r="D341">
        <v>0</v>
      </c>
      <c r="E341">
        <v>0</v>
      </c>
      <c r="F341">
        <v>0</v>
      </c>
      <c r="G341" s="5">
        <v>0</v>
      </c>
      <c r="H341" s="13">
        <v>0</v>
      </c>
      <c r="I341" s="13">
        <v>0</v>
      </c>
      <c r="J341" s="13">
        <v>0</v>
      </c>
      <c r="K341" s="13">
        <v>0</v>
      </c>
      <c r="M341" t="s">
        <v>614</v>
      </c>
      <c r="N341">
        <v>99</v>
      </c>
      <c r="O341">
        <v>17</v>
      </c>
      <c r="P341">
        <v>0</v>
      </c>
      <c r="Q341">
        <v>0</v>
      </c>
      <c r="R341">
        <v>5.8235294117647056</v>
      </c>
      <c r="S341">
        <v>0</v>
      </c>
      <c r="T341">
        <v>0</v>
      </c>
      <c r="U341">
        <v>0</v>
      </c>
      <c r="W341" t="s">
        <v>614</v>
      </c>
      <c r="X341">
        <v>648</v>
      </c>
      <c r="Y341">
        <v>386</v>
      </c>
      <c r="Z341">
        <v>4269</v>
      </c>
      <c r="AA341">
        <v>25</v>
      </c>
      <c r="AB341">
        <v>2</v>
      </c>
      <c r="AC341" s="5">
        <v>0.59567901234567899</v>
      </c>
      <c r="AD341" s="13">
        <v>11.059585492227979</v>
      </c>
      <c r="AE341" s="13">
        <v>3.8580246913580245E-2</v>
      </c>
      <c r="AF341" s="13">
        <v>5.1813471502590676E-3</v>
      </c>
      <c r="AG341" s="13">
        <v>5.8561724057156241E-3</v>
      </c>
      <c r="AH341" s="13">
        <v>6.5879629629629628</v>
      </c>
    </row>
    <row r="342" spans="1:34" x14ac:dyDescent="0.35">
      <c r="A342" t="s">
        <v>1039</v>
      </c>
      <c r="B342">
        <v>0</v>
      </c>
      <c r="C342">
        <v>0</v>
      </c>
      <c r="D342">
        <v>0</v>
      </c>
      <c r="E342">
        <v>0</v>
      </c>
      <c r="F342">
        <v>0</v>
      </c>
      <c r="G342" s="5">
        <v>0</v>
      </c>
      <c r="H342" s="13">
        <v>0</v>
      </c>
      <c r="I342" s="13">
        <v>0</v>
      </c>
      <c r="J342" s="13">
        <v>0</v>
      </c>
      <c r="K342" s="13">
        <v>0</v>
      </c>
      <c r="M342" t="s">
        <v>1326</v>
      </c>
      <c r="N342">
        <v>19</v>
      </c>
      <c r="O342">
        <v>3</v>
      </c>
      <c r="P342">
        <v>0</v>
      </c>
      <c r="Q342">
        <v>0</v>
      </c>
      <c r="R342">
        <v>6.333333333333333</v>
      </c>
      <c r="S342">
        <v>0</v>
      </c>
      <c r="T342">
        <v>0</v>
      </c>
      <c r="U342">
        <v>0</v>
      </c>
      <c r="W342" t="s">
        <v>1326</v>
      </c>
      <c r="X342">
        <v>10</v>
      </c>
      <c r="Y342">
        <v>4</v>
      </c>
      <c r="Z342">
        <v>23</v>
      </c>
      <c r="AA342">
        <v>0</v>
      </c>
      <c r="AB342">
        <v>0</v>
      </c>
      <c r="AC342" s="5">
        <v>0.4</v>
      </c>
      <c r="AD342" s="13">
        <v>5.75</v>
      </c>
      <c r="AE342" s="13">
        <v>0</v>
      </c>
      <c r="AF342" s="13">
        <v>0</v>
      </c>
      <c r="AG342" s="13">
        <v>0</v>
      </c>
      <c r="AH342" s="13">
        <v>2.2999999999999998</v>
      </c>
    </row>
    <row r="343" spans="1:34" x14ac:dyDescent="0.35">
      <c r="A343" t="s">
        <v>1216</v>
      </c>
      <c r="B343">
        <v>0</v>
      </c>
      <c r="C343">
        <v>0</v>
      </c>
      <c r="D343">
        <v>0</v>
      </c>
      <c r="E343">
        <v>0</v>
      </c>
      <c r="F343">
        <v>0</v>
      </c>
      <c r="G343" s="5">
        <v>0</v>
      </c>
      <c r="H343" s="13">
        <v>0</v>
      </c>
      <c r="I343" s="13">
        <v>0</v>
      </c>
      <c r="J343" s="13">
        <v>0</v>
      </c>
      <c r="K343" s="13">
        <v>0</v>
      </c>
      <c r="M343" t="s">
        <v>615</v>
      </c>
      <c r="N343">
        <v>6</v>
      </c>
      <c r="O343">
        <v>1</v>
      </c>
      <c r="P343">
        <v>0</v>
      </c>
      <c r="Q343">
        <v>0</v>
      </c>
      <c r="R343">
        <v>6</v>
      </c>
      <c r="S343">
        <v>0</v>
      </c>
      <c r="T343">
        <v>0</v>
      </c>
      <c r="U343">
        <v>0</v>
      </c>
      <c r="W343" t="s">
        <v>615</v>
      </c>
      <c r="X343">
        <v>650</v>
      </c>
      <c r="Y343">
        <v>395</v>
      </c>
      <c r="Z343">
        <v>5656</v>
      </c>
      <c r="AA343">
        <v>45</v>
      </c>
      <c r="AB343">
        <v>4</v>
      </c>
      <c r="AC343" s="5">
        <v>0.60769230769230764</v>
      </c>
      <c r="AD343" s="13">
        <v>14.318987341772152</v>
      </c>
      <c r="AE343" s="13">
        <v>6.9230769230769235E-2</v>
      </c>
      <c r="AF343" s="13">
        <v>1.0126582278481013E-2</v>
      </c>
      <c r="AG343" s="13">
        <v>7.9561527581329568E-3</v>
      </c>
      <c r="AH343" s="13">
        <v>8.7015384615384619</v>
      </c>
    </row>
    <row r="344" spans="1:34" x14ac:dyDescent="0.35">
      <c r="A344" t="s">
        <v>1865</v>
      </c>
      <c r="B344">
        <v>0</v>
      </c>
      <c r="C344">
        <v>0</v>
      </c>
      <c r="D344">
        <v>0</v>
      </c>
      <c r="E344">
        <v>0</v>
      </c>
      <c r="F344">
        <v>0</v>
      </c>
      <c r="G344" s="5">
        <v>0</v>
      </c>
      <c r="H344" s="13">
        <v>0</v>
      </c>
      <c r="I344" s="13">
        <v>0</v>
      </c>
      <c r="J344" s="13">
        <v>0</v>
      </c>
      <c r="K344" s="13">
        <v>0</v>
      </c>
      <c r="M344" t="s">
        <v>1327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W344" t="s">
        <v>1327</v>
      </c>
      <c r="X344">
        <v>8</v>
      </c>
      <c r="Y344">
        <v>4</v>
      </c>
      <c r="Z344">
        <v>60</v>
      </c>
      <c r="AA344">
        <v>1</v>
      </c>
      <c r="AB344">
        <v>0</v>
      </c>
      <c r="AC344" s="5">
        <v>0.5</v>
      </c>
      <c r="AD344" s="13">
        <v>15</v>
      </c>
      <c r="AE344" s="13">
        <v>0.125</v>
      </c>
      <c r="AF344" s="13">
        <v>0</v>
      </c>
      <c r="AG344" s="13">
        <v>1.6666666666666666E-2</v>
      </c>
      <c r="AH344" s="13">
        <v>7.5</v>
      </c>
    </row>
    <row r="345" spans="1:34" x14ac:dyDescent="0.35">
      <c r="A345" t="s">
        <v>1078</v>
      </c>
      <c r="B345">
        <v>0</v>
      </c>
      <c r="C345">
        <v>0</v>
      </c>
      <c r="D345">
        <v>0</v>
      </c>
      <c r="E345">
        <v>0</v>
      </c>
      <c r="F345">
        <v>0</v>
      </c>
      <c r="G345" s="5">
        <v>0</v>
      </c>
      <c r="H345" s="13">
        <v>0</v>
      </c>
      <c r="I345" s="13">
        <v>0</v>
      </c>
      <c r="J345" s="13">
        <v>0</v>
      </c>
      <c r="K345" s="13">
        <v>0</v>
      </c>
      <c r="M345" t="s">
        <v>616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W345" t="s">
        <v>616</v>
      </c>
      <c r="X345">
        <v>105</v>
      </c>
      <c r="Y345">
        <v>71</v>
      </c>
      <c r="Z345">
        <v>787</v>
      </c>
      <c r="AA345">
        <v>11</v>
      </c>
      <c r="AB345">
        <v>0</v>
      </c>
      <c r="AC345" s="5">
        <v>0.67619047619047623</v>
      </c>
      <c r="AD345" s="13">
        <v>11.084507042253522</v>
      </c>
      <c r="AE345" s="13">
        <v>0.10476190476190476</v>
      </c>
      <c r="AF345" s="13">
        <v>0</v>
      </c>
      <c r="AG345" s="13">
        <v>1.397712833545108E-2</v>
      </c>
      <c r="AH345" s="13">
        <v>7.4952380952380953</v>
      </c>
    </row>
    <row r="346" spans="1:34" x14ac:dyDescent="0.35">
      <c r="A346" t="s">
        <v>1868</v>
      </c>
      <c r="B346">
        <v>0</v>
      </c>
      <c r="C346">
        <v>0</v>
      </c>
      <c r="D346">
        <v>0</v>
      </c>
      <c r="E346">
        <v>0</v>
      </c>
      <c r="F346">
        <v>0</v>
      </c>
      <c r="G346" s="5">
        <v>0</v>
      </c>
      <c r="H346" s="13">
        <v>0</v>
      </c>
      <c r="I346" s="13">
        <v>0</v>
      </c>
      <c r="J346" s="13">
        <v>0</v>
      </c>
      <c r="K346" s="13">
        <v>0</v>
      </c>
      <c r="M346" t="s">
        <v>617</v>
      </c>
      <c r="N346">
        <v>2</v>
      </c>
      <c r="O346">
        <v>1</v>
      </c>
      <c r="P346">
        <v>0</v>
      </c>
      <c r="Q346">
        <v>0</v>
      </c>
      <c r="R346">
        <v>2</v>
      </c>
      <c r="S346">
        <v>0</v>
      </c>
      <c r="T346">
        <v>0</v>
      </c>
      <c r="U346">
        <v>0</v>
      </c>
      <c r="W346" t="s">
        <v>617</v>
      </c>
      <c r="X346">
        <v>202</v>
      </c>
      <c r="Y346">
        <v>124</v>
      </c>
      <c r="Z346">
        <v>1926</v>
      </c>
      <c r="AA346">
        <v>8</v>
      </c>
      <c r="AB346">
        <v>2</v>
      </c>
      <c r="AC346" s="5">
        <v>0.61386138613861385</v>
      </c>
      <c r="AD346" s="13">
        <v>15.53225806451613</v>
      </c>
      <c r="AE346" s="13">
        <v>3.9603960396039604E-2</v>
      </c>
      <c r="AF346" s="13">
        <v>1.6129032258064516E-2</v>
      </c>
      <c r="AG346" s="13">
        <v>4.1536863966770508E-3</v>
      </c>
      <c r="AH346" s="13">
        <v>9.5346534653465351</v>
      </c>
    </row>
    <row r="347" spans="1:34" x14ac:dyDescent="0.35">
      <c r="A347" t="s">
        <v>1217</v>
      </c>
      <c r="B347">
        <v>0</v>
      </c>
      <c r="C347">
        <v>0</v>
      </c>
      <c r="D347">
        <v>0</v>
      </c>
      <c r="E347">
        <v>0</v>
      </c>
      <c r="F347">
        <v>0</v>
      </c>
      <c r="G347" s="5">
        <v>0</v>
      </c>
      <c r="H347" s="13">
        <v>0</v>
      </c>
      <c r="I347" s="13">
        <v>0</v>
      </c>
      <c r="J347" s="13">
        <v>0</v>
      </c>
      <c r="K347" s="13">
        <v>0</v>
      </c>
      <c r="M347" t="s">
        <v>1330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W347" t="s">
        <v>1330</v>
      </c>
      <c r="X347">
        <v>1</v>
      </c>
      <c r="Y347">
        <v>1</v>
      </c>
      <c r="Z347">
        <v>0</v>
      </c>
      <c r="AA347">
        <v>0</v>
      </c>
      <c r="AB347">
        <v>0</v>
      </c>
      <c r="AC347" s="5">
        <v>1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</row>
    <row r="348" spans="1:34" x14ac:dyDescent="0.35">
      <c r="A348" t="s">
        <v>1870</v>
      </c>
      <c r="B348">
        <v>0</v>
      </c>
      <c r="C348">
        <v>0</v>
      </c>
      <c r="D348">
        <v>0</v>
      </c>
      <c r="E348">
        <v>0</v>
      </c>
      <c r="F348">
        <v>0</v>
      </c>
      <c r="G348" s="5">
        <v>0</v>
      </c>
      <c r="H348" s="13">
        <v>0</v>
      </c>
      <c r="I348" s="13">
        <v>0</v>
      </c>
      <c r="J348" s="13">
        <v>0</v>
      </c>
      <c r="K348" s="13">
        <v>0</v>
      </c>
      <c r="M348" t="s">
        <v>618</v>
      </c>
      <c r="N348">
        <v>2298</v>
      </c>
      <c r="O348">
        <v>542</v>
      </c>
      <c r="P348">
        <v>12</v>
      </c>
      <c r="Q348">
        <v>2</v>
      </c>
      <c r="R348">
        <v>4.2398523985239853</v>
      </c>
      <c r="S348">
        <v>2.2140221402214021E-2</v>
      </c>
      <c r="T348">
        <v>3.6900369003690036E-3</v>
      </c>
      <c r="U348">
        <v>5.2219321148825066E-3</v>
      </c>
      <c r="W348" t="s">
        <v>618</v>
      </c>
      <c r="X348">
        <v>45</v>
      </c>
      <c r="Y348">
        <v>32</v>
      </c>
      <c r="Z348">
        <v>285</v>
      </c>
      <c r="AA348">
        <v>2</v>
      </c>
      <c r="AB348">
        <v>0</v>
      </c>
      <c r="AC348" s="5">
        <v>0.71111111111111114</v>
      </c>
      <c r="AD348" s="13">
        <v>8.90625</v>
      </c>
      <c r="AE348" s="13">
        <v>4.4444444444444446E-2</v>
      </c>
      <c r="AF348" s="13">
        <v>0</v>
      </c>
      <c r="AG348" s="13">
        <v>7.0175438596491229E-3</v>
      </c>
      <c r="AH348" s="13">
        <v>6.333333333333333</v>
      </c>
    </row>
    <row r="349" spans="1:34" x14ac:dyDescent="0.35">
      <c r="A349" t="s">
        <v>1028</v>
      </c>
      <c r="B349">
        <v>0</v>
      </c>
      <c r="C349">
        <v>0</v>
      </c>
      <c r="D349">
        <v>0</v>
      </c>
      <c r="E349">
        <v>0</v>
      </c>
      <c r="F349">
        <v>0</v>
      </c>
      <c r="G349" s="5">
        <v>0</v>
      </c>
      <c r="H349" s="13">
        <v>0</v>
      </c>
      <c r="I349" s="13">
        <v>0</v>
      </c>
      <c r="J349" s="13">
        <v>0</v>
      </c>
      <c r="K349" s="13">
        <v>0</v>
      </c>
      <c r="M349" t="s">
        <v>619</v>
      </c>
      <c r="N349">
        <v>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W349" t="s">
        <v>619</v>
      </c>
      <c r="X349">
        <v>144</v>
      </c>
      <c r="Y349">
        <v>82</v>
      </c>
      <c r="Z349">
        <v>1060</v>
      </c>
      <c r="AA349">
        <v>10</v>
      </c>
      <c r="AB349">
        <v>1</v>
      </c>
      <c r="AC349" s="5">
        <v>0.56944444444444442</v>
      </c>
      <c r="AD349" s="13">
        <v>12.926829268292684</v>
      </c>
      <c r="AE349" s="13">
        <v>6.9444444444444448E-2</v>
      </c>
      <c r="AF349" s="13">
        <v>1.2195121951219513E-2</v>
      </c>
      <c r="AG349" s="13">
        <v>9.433962264150943E-3</v>
      </c>
      <c r="AH349" s="13">
        <v>7.3611111111111107</v>
      </c>
    </row>
    <row r="350" spans="1:34" x14ac:dyDescent="0.35">
      <c r="A350" t="s">
        <v>1873</v>
      </c>
      <c r="B350">
        <v>0</v>
      </c>
      <c r="C350">
        <v>0</v>
      </c>
      <c r="D350">
        <v>0</v>
      </c>
      <c r="E350">
        <v>0</v>
      </c>
      <c r="F350">
        <v>0</v>
      </c>
      <c r="G350" s="5">
        <v>0</v>
      </c>
      <c r="H350" s="13">
        <v>0</v>
      </c>
      <c r="I350" s="13">
        <v>0</v>
      </c>
      <c r="J350" s="13">
        <v>0</v>
      </c>
      <c r="K350" s="13">
        <v>0</v>
      </c>
      <c r="M350" t="s">
        <v>1333</v>
      </c>
      <c r="N350">
        <v>4</v>
      </c>
      <c r="O350">
        <v>1</v>
      </c>
      <c r="P350">
        <v>0</v>
      </c>
      <c r="Q350">
        <v>0</v>
      </c>
      <c r="R350">
        <v>4</v>
      </c>
      <c r="S350">
        <v>0</v>
      </c>
      <c r="T350">
        <v>0</v>
      </c>
      <c r="U350">
        <v>0</v>
      </c>
      <c r="W350" t="s">
        <v>1333</v>
      </c>
      <c r="X350">
        <v>2</v>
      </c>
      <c r="Y350">
        <v>1</v>
      </c>
      <c r="Z350">
        <v>15</v>
      </c>
      <c r="AA350">
        <v>0</v>
      </c>
      <c r="AB350">
        <v>0</v>
      </c>
      <c r="AC350" s="5">
        <v>0.5</v>
      </c>
      <c r="AD350" s="13">
        <v>15</v>
      </c>
      <c r="AE350" s="13">
        <v>0</v>
      </c>
      <c r="AF350" s="13">
        <v>0</v>
      </c>
      <c r="AG350" s="13">
        <v>0</v>
      </c>
      <c r="AH350" s="13">
        <v>7.5</v>
      </c>
    </row>
    <row r="351" spans="1:34" x14ac:dyDescent="0.35">
      <c r="A351" t="s">
        <v>1224</v>
      </c>
      <c r="B351">
        <v>0</v>
      </c>
      <c r="C351">
        <v>0</v>
      </c>
      <c r="D351">
        <v>0</v>
      </c>
      <c r="E351">
        <v>0</v>
      </c>
      <c r="F351">
        <v>0</v>
      </c>
      <c r="G351" s="5">
        <v>0</v>
      </c>
      <c r="H351" s="13">
        <v>0</v>
      </c>
      <c r="I351" s="13">
        <v>0</v>
      </c>
      <c r="J351" s="13">
        <v>0</v>
      </c>
      <c r="K351" s="13">
        <v>0</v>
      </c>
      <c r="M351" t="s">
        <v>620</v>
      </c>
      <c r="N351">
        <v>543</v>
      </c>
      <c r="O351">
        <v>87</v>
      </c>
      <c r="P351">
        <v>2</v>
      </c>
      <c r="Q351">
        <v>1</v>
      </c>
      <c r="R351">
        <v>6.2413793103448274</v>
      </c>
      <c r="S351">
        <v>2.2988505747126436E-2</v>
      </c>
      <c r="T351">
        <v>1.1494252873563218E-2</v>
      </c>
      <c r="U351">
        <v>3.6832412523020259E-3</v>
      </c>
      <c r="W351" t="s">
        <v>620</v>
      </c>
      <c r="X351">
        <v>56</v>
      </c>
      <c r="Y351">
        <v>44</v>
      </c>
      <c r="Z351">
        <v>279</v>
      </c>
      <c r="AA351">
        <v>4</v>
      </c>
      <c r="AB351">
        <v>0</v>
      </c>
      <c r="AC351" s="5">
        <v>0.7857142857142857</v>
      </c>
      <c r="AD351" s="13">
        <v>6.3409090909090908</v>
      </c>
      <c r="AE351" s="13">
        <v>7.1428571428571425E-2</v>
      </c>
      <c r="AF351" s="13">
        <v>0</v>
      </c>
      <c r="AG351" s="13">
        <v>1.4336917562724014E-2</v>
      </c>
      <c r="AH351" s="13">
        <v>4.9821428571428568</v>
      </c>
    </row>
    <row r="352" spans="1:34" x14ac:dyDescent="0.35">
      <c r="A352" t="s">
        <v>1877</v>
      </c>
      <c r="B352">
        <v>0</v>
      </c>
      <c r="C352">
        <v>0</v>
      </c>
      <c r="D352">
        <v>0</v>
      </c>
      <c r="E352">
        <v>0</v>
      </c>
      <c r="F352">
        <v>0</v>
      </c>
      <c r="G352" s="5">
        <v>0</v>
      </c>
      <c r="H352" s="13">
        <v>0</v>
      </c>
      <c r="I352" s="13">
        <v>0</v>
      </c>
      <c r="J352" s="13">
        <v>0</v>
      </c>
      <c r="K352" s="13">
        <v>0</v>
      </c>
      <c r="M352" t="s">
        <v>621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W352" t="s">
        <v>621</v>
      </c>
      <c r="X352">
        <v>28</v>
      </c>
      <c r="Y352">
        <v>18</v>
      </c>
      <c r="Z352">
        <v>163</v>
      </c>
      <c r="AA352">
        <v>2</v>
      </c>
      <c r="AB352">
        <v>0</v>
      </c>
      <c r="AC352" s="5">
        <v>0.6428571428571429</v>
      </c>
      <c r="AD352" s="13">
        <v>9.0555555555555554</v>
      </c>
      <c r="AE352" s="13">
        <v>7.1428571428571425E-2</v>
      </c>
      <c r="AF352" s="13">
        <v>0</v>
      </c>
      <c r="AG352" s="13">
        <v>1.2269938650306749E-2</v>
      </c>
      <c r="AH352" s="13">
        <v>5.8214285714285712</v>
      </c>
    </row>
    <row r="353" spans="1:34" x14ac:dyDescent="0.35">
      <c r="A353" t="s">
        <v>1080</v>
      </c>
      <c r="B353">
        <v>0</v>
      </c>
      <c r="C353">
        <v>0</v>
      </c>
      <c r="D353">
        <v>0</v>
      </c>
      <c r="E353">
        <v>0</v>
      </c>
      <c r="F353">
        <v>0</v>
      </c>
      <c r="G353" s="5">
        <v>0</v>
      </c>
      <c r="H353" s="13">
        <v>0</v>
      </c>
      <c r="I353" s="13">
        <v>0</v>
      </c>
      <c r="J353" s="13">
        <v>0</v>
      </c>
      <c r="K353" s="13">
        <v>0</v>
      </c>
      <c r="M353" t="s">
        <v>622</v>
      </c>
      <c r="N353">
        <v>187</v>
      </c>
      <c r="O353">
        <v>35</v>
      </c>
      <c r="P353">
        <v>0</v>
      </c>
      <c r="Q353">
        <v>0</v>
      </c>
      <c r="R353">
        <v>5.3428571428571425</v>
      </c>
      <c r="S353">
        <v>0</v>
      </c>
      <c r="T353">
        <v>0</v>
      </c>
      <c r="U353">
        <v>0</v>
      </c>
      <c r="W353" t="s">
        <v>622</v>
      </c>
      <c r="X353">
        <v>0</v>
      </c>
      <c r="Y353">
        <v>0</v>
      </c>
      <c r="Z353">
        <v>0</v>
      </c>
      <c r="AA353">
        <v>0</v>
      </c>
      <c r="AB353">
        <v>0</v>
      </c>
      <c r="AC353" s="5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</row>
    <row r="354" spans="1:34" x14ac:dyDescent="0.35">
      <c r="A354" t="s">
        <v>1879</v>
      </c>
      <c r="B354">
        <v>0</v>
      </c>
      <c r="C354">
        <v>0</v>
      </c>
      <c r="D354">
        <v>0</v>
      </c>
      <c r="E354">
        <v>0</v>
      </c>
      <c r="F354">
        <v>0</v>
      </c>
      <c r="G354" s="5">
        <v>0</v>
      </c>
      <c r="H354" s="13">
        <v>0</v>
      </c>
      <c r="I354" s="13">
        <v>0</v>
      </c>
      <c r="J354" s="13">
        <v>0</v>
      </c>
      <c r="K354" s="13">
        <v>0</v>
      </c>
      <c r="M354" t="s">
        <v>623</v>
      </c>
      <c r="N354">
        <v>-3</v>
      </c>
      <c r="O354">
        <v>1</v>
      </c>
      <c r="P354">
        <v>0</v>
      </c>
      <c r="Q354">
        <v>0</v>
      </c>
      <c r="R354">
        <v>-3</v>
      </c>
      <c r="S354">
        <v>0</v>
      </c>
      <c r="T354">
        <v>0</v>
      </c>
      <c r="U354">
        <v>0</v>
      </c>
      <c r="W354" t="s">
        <v>623</v>
      </c>
      <c r="X354">
        <v>385</v>
      </c>
      <c r="Y354">
        <v>241</v>
      </c>
      <c r="Z354">
        <v>3042</v>
      </c>
      <c r="AA354">
        <v>15</v>
      </c>
      <c r="AB354">
        <v>3</v>
      </c>
      <c r="AC354" s="5">
        <v>0.62597402597402596</v>
      </c>
      <c r="AD354" s="13">
        <v>12.622406639004149</v>
      </c>
      <c r="AE354" s="13">
        <v>3.896103896103896E-2</v>
      </c>
      <c r="AF354" s="13">
        <v>1.2448132780082987E-2</v>
      </c>
      <c r="AG354" s="13">
        <v>4.9309664694280079E-3</v>
      </c>
      <c r="AH354" s="13">
        <v>7.9012987012987015</v>
      </c>
    </row>
    <row r="355" spans="1:34" x14ac:dyDescent="0.35">
      <c r="A355" t="s">
        <v>1219</v>
      </c>
      <c r="B355">
        <v>0</v>
      </c>
      <c r="C355">
        <v>0</v>
      </c>
      <c r="D355">
        <v>0</v>
      </c>
      <c r="E355">
        <v>0</v>
      </c>
      <c r="F355">
        <v>0</v>
      </c>
      <c r="G355" s="5">
        <v>0</v>
      </c>
      <c r="H355" s="13">
        <v>0</v>
      </c>
      <c r="I355" s="13">
        <v>0</v>
      </c>
      <c r="J355" s="13">
        <v>0</v>
      </c>
      <c r="K355" s="13">
        <v>0</v>
      </c>
      <c r="M355" t="s">
        <v>624</v>
      </c>
      <c r="N355">
        <v>3</v>
      </c>
      <c r="O355">
        <v>23</v>
      </c>
      <c r="P355">
        <v>2</v>
      </c>
      <c r="Q355">
        <v>0</v>
      </c>
      <c r="R355">
        <v>0.13043478260869565</v>
      </c>
      <c r="S355">
        <v>8.6956521739130432E-2</v>
      </c>
      <c r="T355">
        <v>0</v>
      </c>
      <c r="U355">
        <v>0.66666666666666663</v>
      </c>
      <c r="W355" t="s">
        <v>624</v>
      </c>
      <c r="X355">
        <v>0</v>
      </c>
      <c r="Y355">
        <v>0</v>
      </c>
      <c r="Z355">
        <v>0</v>
      </c>
      <c r="AA355">
        <v>0</v>
      </c>
      <c r="AB355">
        <v>0</v>
      </c>
      <c r="AC355" s="5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</row>
    <row r="356" spans="1:34" x14ac:dyDescent="0.35">
      <c r="A356" t="s">
        <v>1746</v>
      </c>
      <c r="B356">
        <v>0</v>
      </c>
      <c r="C356">
        <v>0</v>
      </c>
      <c r="D356">
        <v>0</v>
      </c>
      <c r="E356">
        <v>0</v>
      </c>
      <c r="F356">
        <v>0</v>
      </c>
      <c r="G356" s="5">
        <v>0</v>
      </c>
      <c r="H356" s="13">
        <v>0</v>
      </c>
      <c r="I356" s="13">
        <v>0</v>
      </c>
      <c r="J356" s="13">
        <v>0</v>
      </c>
      <c r="K356" s="13">
        <v>0</v>
      </c>
      <c r="M356" t="s">
        <v>625</v>
      </c>
      <c r="N356">
        <v>360</v>
      </c>
      <c r="O356">
        <v>77</v>
      </c>
      <c r="P356">
        <v>7</v>
      </c>
      <c r="Q356">
        <v>1</v>
      </c>
      <c r="R356">
        <v>4.6753246753246751</v>
      </c>
      <c r="S356">
        <v>9.0909090909090912E-2</v>
      </c>
      <c r="T356">
        <v>1.2987012987012988E-2</v>
      </c>
      <c r="U356">
        <v>1.9444444444444445E-2</v>
      </c>
      <c r="W356" t="s">
        <v>625</v>
      </c>
      <c r="X356">
        <v>1</v>
      </c>
      <c r="Y356">
        <v>1</v>
      </c>
      <c r="Z356">
        <v>1</v>
      </c>
      <c r="AA356">
        <v>0</v>
      </c>
      <c r="AB356">
        <v>0</v>
      </c>
      <c r="AC356" s="5">
        <v>1</v>
      </c>
      <c r="AD356" s="13">
        <v>1</v>
      </c>
      <c r="AE356" s="13">
        <v>0</v>
      </c>
      <c r="AF356" s="13">
        <v>0</v>
      </c>
      <c r="AG356" s="13">
        <v>0</v>
      </c>
      <c r="AH356" s="13">
        <v>1</v>
      </c>
    </row>
    <row r="357" spans="1:34" x14ac:dyDescent="0.35">
      <c r="A357" t="s">
        <v>1081</v>
      </c>
      <c r="B357">
        <v>0</v>
      </c>
      <c r="C357">
        <v>0</v>
      </c>
      <c r="D357">
        <v>0</v>
      </c>
      <c r="E357">
        <v>0</v>
      </c>
      <c r="F357">
        <v>0</v>
      </c>
      <c r="G357" s="5">
        <v>0</v>
      </c>
      <c r="H357" s="13">
        <v>0</v>
      </c>
      <c r="I357" s="13">
        <v>0</v>
      </c>
      <c r="J357" s="13">
        <v>0</v>
      </c>
      <c r="K357" s="13">
        <v>0</v>
      </c>
      <c r="M357" t="s">
        <v>626</v>
      </c>
      <c r="N357">
        <v>-4</v>
      </c>
      <c r="O357">
        <v>1</v>
      </c>
      <c r="P357">
        <v>0</v>
      </c>
      <c r="Q357">
        <v>0</v>
      </c>
      <c r="R357">
        <v>-4</v>
      </c>
      <c r="S357">
        <v>0</v>
      </c>
      <c r="T357">
        <v>0</v>
      </c>
      <c r="U357">
        <v>0</v>
      </c>
      <c r="W357" t="s">
        <v>626</v>
      </c>
      <c r="X357">
        <v>121</v>
      </c>
      <c r="Y357">
        <v>96</v>
      </c>
      <c r="Z357">
        <v>704</v>
      </c>
      <c r="AA357">
        <v>4</v>
      </c>
      <c r="AB357">
        <v>1</v>
      </c>
      <c r="AC357" s="5">
        <v>0.79338842975206614</v>
      </c>
      <c r="AD357" s="13">
        <v>7.333333333333333</v>
      </c>
      <c r="AE357" s="13">
        <v>3.3057851239669422E-2</v>
      </c>
      <c r="AF357" s="13">
        <v>1.0416666666666666E-2</v>
      </c>
      <c r="AG357" s="13">
        <v>5.681818181818182E-3</v>
      </c>
      <c r="AH357" s="13">
        <v>5.8181818181818183</v>
      </c>
    </row>
    <row r="358" spans="1:34" x14ac:dyDescent="0.35">
      <c r="A358" t="s">
        <v>1881</v>
      </c>
      <c r="B358">
        <v>0</v>
      </c>
      <c r="C358">
        <v>0</v>
      </c>
      <c r="D358">
        <v>0</v>
      </c>
      <c r="E358">
        <v>0</v>
      </c>
      <c r="F358">
        <v>0</v>
      </c>
      <c r="G358" s="5">
        <v>0</v>
      </c>
      <c r="H358" s="13">
        <v>0</v>
      </c>
      <c r="I358" s="13">
        <v>0</v>
      </c>
      <c r="J358" s="13">
        <v>0</v>
      </c>
      <c r="K358" s="13">
        <v>0</v>
      </c>
      <c r="M358" t="s">
        <v>627</v>
      </c>
      <c r="N358">
        <v>569</v>
      </c>
      <c r="O358">
        <v>150</v>
      </c>
      <c r="P358">
        <v>4</v>
      </c>
      <c r="Q358">
        <v>2</v>
      </c>
      <c r="R358">
        <v>3.7933333333333334</v>
      </c>
      <c r="S358">
        <v>2.6666666666666668E-2</v>
      </c>
      <c r="T358">
        <v>1.3333333333333334E-2</v>
      </c>
      <c r="U358">
        <v>7.0298769771528994E-3</v>
      </c>
      <c r="W358" t="s">
        <v>627</v>
      </c>
      <c r="X358">
        <v>40</v>
      </c>
      <c r="Y358">
        <v>32</v>
      </c>
      <c r="Z358">
        <v>290</v>
      </c>
      <c r="AA358">
        <v>1</v>
      </c>
      <c r="AB358">
        <v>0</v>
      </c>
      <c r="AC358" s="5">
        <v>0.8</v>
      </c>
      <c r="AD358" s="13">
        <v>9.0625</v>
      </c>
      <c r="AE358" s="13">
        <v>2.5000000000000001E-2</v>
      </c>
      <c r="AF358" s="13">
        <v>0</v>
      </c>
      <c r="AG358" s="13">
        <v>3.4482758620689655E-3</v>
      </c>
      <c r="AH358" s="13">
        <v>7.25</v>
      </c>
    </row>
    <row r="359" spans="1:34" x14ac:dyDescent="0.35">
      <c r="A359" t="s">
        <v>1082</v>
      </c>
      <c r="B359">
        <v>0</v>
      </c>
      <c r="C359">
        <v>0</v>
      </c>
      <c r="D359">
        <v>0</v>
      </c>
      <c r="E359">
        <v>0</v>
      </c>
      <c r="F359">
        <v>0</v>
      </c>
      <c r="G359" s="5">
        <v>0</v>
      </c>
      <c r="H359" s="13">
        <v>0</v>
      </c>
      <c r="I359" s="13">
        <v>0</v>
      </c>
      <c r="J359" s="13">
        <v>0</v>
      </c>
      <c r="K359" s="13">
        <v>0</v>
      </c>
      <c r="M359" t="s">
        <v>628</v>
      </c>
      <c r="N359">
        <v>4</v>
      </c>
      <c r="O359">
        <v>4</v>
      </c>
      <c r="P359">
        <v>1</v>
      </c>
      <c r="Q359">
        <v>0</v>
      </c>
      <c r="R359">
        <v>1</v>
      </c>
      <c r="S359">
        <v>0.25</v>
      </c>
      <c r="T359">
        <v>0</v>
      </c>
      <c r="U359">
        <v>0.25</v>
      </c>
      <c r="W359" t="s">
        <v>628</v>
      </c>
      <c r="X359">
        <v>155</v>
      </c>
      <c r="Y359">
        <v>123</v>
      </c>
      <c r="Z359">
        <v>1145</v>
      </c>
      <c r="AA359">
        <v>3</v>
      </c>
      <c r="AB359">
        <v>0</v>
      </c>
      <c r="AC359" s="5">
        <v>0.79354838709677422</v>
      </c>
      <c r="AD359" s="13">
        <v>9.308943089430894</v>
      </c>
      <c r="AE359" s="13">
        <v>1.935483870967742E-2</v>
      </c>
      <c r="AF359" s="13">
        <v>0</v>
      </c>
      <c r="AG359" s="13">
        <v>2.6200873362445414E-3</v>
      </c>
      <c r="AH359" s="13">
        <v>7.387096774193548</v>
      </c>
    </row>
    <row r="360" spans="1:34" x14ac:dyDescent="0.35">
      <c r="A360" t="s">
        <v>1744</v>
      </c>
      <c r="B360">
        <v>0</v>
      </c>
      <c r="C360">
        <v>0</v>
      </c>
      <c r="D360">
        <v>0</v>
      </c>
      <c r="E360">
        <v>0</v>
      </c>
      <c r="F360">
        <v>0</v>
      </c>
      <c r="G360" s="5">
        <v>0</v>
      </c>
      <c r="H360" s="13">
        <v>0</v>
      </c>
      <c r="I360" s="13">
        <v>0</v>
      </c>
      <c r="J360" s="13">
        <v>0</v>
      </c>
      <c r="K360" s="13">
        <v>0</v>
      </c>
      <c r="M360" t="s">
        <v>629</v>
      </c>
      <c r="N360">
        <v>69</v>
      </c>
      <c r="O360">
        <v>6</v>
      </c>
      <c r="P360">
        <v>0</v>
      </c>
      <c r="Q360">
        <v>0</v>
      </c>
      <c r="R360">
        <v>11.5</v>
      </c>
      <c r="S360">
        <v>0</v>
      </c>
      <c r="T360">
        <v>0</v>
      </c>
      <c r="U360">
        <v>0</v>
      </c>
      <c r="W360" t="s">
        <v>629</v>
      </c>
      <c r="X360">
        <v>36</v>
      </c>
      <c r="Y360">
        <v>20</v>
      </c>
      <c r="Z360">
        <v>166</v>
      </c>
      <c r="AA360">
        <v>1</v>
      </c>
      <c r="AB360">
        <v>0</v>
      </c>
      <c r="AC360" s="5">
        <v>0.55555555555555558</v>
      </c>
      <c r="AD360" s="13">
        <v>8.3000000000000007</v>
      </c>
      <c r="AE360" s="13">
        <v>2.7777777777777776E-2</v>
      </c>
      <c r="AF360" s="13">
        <v>0</v>
      </c>
      <c r="AG360" s="13">
        <v>6.024096385542169E-3</v>
      </c>
      <c r="AH360" s="13">
        <v>4.6111111111111107</v>
      </c>
    </row>
    <row r="361" spans="1:34" x14ac:dyDescent="0.35">
      <c r="A361" t="s">
        <v>1083</v>
      </c>
      <c r="B361">
        <v>0</v>
      </c>
      <c r="C361">
        <v>0</v>
      </c>
      <c r="D361">
        <v>0</v>
      </c>
      <c r="E361">
        <v>0</v>
      </c>
      <c r="F361">
        <v>0</v>
      </c>
      <c r="G361" s="5">
        <v>0</v>
      </c>
      <c r="H361" s="13">
        <v>0</v>
      </c>
      <c r="I361" s="13">
        <v>0</v>
      </c>
      <c r="J361" s="13">
        <v>0</v>
      </c>
      <c r="K361" s="13">
        <v>0</v>
      </c>
      <c r="M361" t="s">
        <v>630</v>
      </c>
      <c r="N361">
        <v>46</v>
      </c>
      <c r="O361">
        <v>20</v>
      </c>
      <c r="P361">
        <v>1</v>
      </c>
      <c r="Q361">
        <v>0</v>
      </c>
      <c r="R361">
        <v>2.2999999999999998</v>
      </c>
      <c r="S361">
        <v>0.05</v>
      </c>
      <c r="T361">
        <v>0</v>
      </c>
      <c r="U361">
        <v>2.1739130434782608E-2</v>
      </c>
      <c r="W361" t="s">
        <v>630</v>
      </c>
      <c r="X361">
        <v>0</v>
      </c>
      <c r="Y361">
        <v>0</v>
      </c>
      <c r="Z361">
        <v>0</v>
      </c>
      <c r="AA361">
        <v>0</v>
      </c>
      <c r="AB361">
        <v>0</v>
      </c>
      <c r="AC361" s="5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</row>
    <row r="362" spans="1:34" x14ac:dyDescent="0.35">
      <c r="A362" t="s">
        <v>1737</v>
      </c>
      <c r="B362">
        <v>0</v>
      </c>
      <c r="C362">
        <v>0</v>
      </c>
      <c r="D362">
        <v>0</v>
      </c>
      <c r="E362">
        <v>0</v>
      </c>
      <c r="F362">
        <v>0</v>
      </c>
      <c r="G362" s="5">
        <v>0</v>
      </c>
      <c r="H362" s="13">
        <v>0</v>
      </c>
      <c r="I362" s="13">
        <v>0</v>
      </c>
      <c r="J362" s="13">
        <v>0</v>
      </c>
      <c r="K362" s="13">
        <v>0</v>
      </c>
      <c r="M362" t="s">
        <v>1343</v>
      </c>
      <c r="N362">
        <v>71</v>
      </c>
      <c r="O362">
        <v>24</v>
      </c>
      <c r="P362">
        <v>0</v>
      </c>
      <c r="Q362">
        <v>0</v>
      </c>
      <c r="R362">
        <v>2.9583333333333335</v>
      </c>
      <c r="S362">
        <v>0</v>
      </c>
      <c r="T362">
        <v>0</v>
      </c>
      <c r="U362">
        <v>0</v>
      </c>
      <c r="W362" t="s">
        <v>1343</v>
      </c>
      <c r="X362">
        <v>3</v>
      </c>
      <c r="Y362">
        <v>3</v>
      </c>
      <c r="Z362">
        <v>19</v>
      </c>
      <c r="AA362">
        <v>0</v>
      </c>
      <c r="AB362">
        <v>0</v>
      </c>
      <c r="AC362" s="5">
        <v>1</v>
      </c>
      <c r="AD362" s="13">
        <v>6.333333333333333</v>
      </c>
      <c r="AE362" s="13">
        <v>0</v>
      </c>
      <c r="AF362" s="13">
        <v>0</v>
      </c>
      <c r="AG362" s="13">
        <v>0</v>
      </c>
      <c r="AH362" s="13">
        <v>6.333333333333333</v>
      </c>
    </row>
    <row r="363" spans="1:34" x14ac:dyDescent="0.35">
      <c r="A363" t="s">
        <v>1084</v>
      </c>
      <c r="B363">
        <v>0</v>
      </c>
      <c r="C363">
        <v>0</v>
      </c>
      <c r="D363">
        <v>0</v>
      </c>
      <c r="E363">
        <v>0</v>
      </c>
      <c r="F363">
        <v>0</v>
      </c>
      <c r="G363" s="5">
        <v>0</v>
      </c>
      <c r="H363" s="13">
        <v>0</v>
      </c>
      <c r="I363" s="13">
        <v>0</v>
      </c>
      <c r="J363" s="13">
        <v>0</v>
      </c>
      <c r="K363" s="13">
        <v>0</v>
      </c>
      <c r="M363" t="s">
        <v>631</v>
      </c>
      <c r="N363">
        <v>37</v>
      </c>
      <c r="O363">
        <v>6</v>
      </c>
      <c r="P363">
        <v>0</v>
      </c>
      <c r="Q363">
        <v>0</v>
      </c>
      <c r="R363">
        <v>6.166666666666667</v>
      </c>
      <c r="S363">
        <v>0</v>
      </c>
      <c r="T363">
        <v>0</v>
      </c>
      <c r="U363">
        <v>0</v>
      </c>
      <c r="W363" t="s">
        <v>631</v>
      </c>
      <c r="X363">
        <v>120</v>
      </c>
      <c r="Y363">
        <v>73</v>
      </c>
      <c r="Z363">
        <v>1013</v>
      </c>
      <c r="AA363">
        <v>5</v>
      </c>
      <c r="AB363">
        <v>2</v>
      </c>
      <c r="AC363" s="5">
        <v>0.60833333333333328</v>
      </c>
      <c r="AD363" s="13">
        <v>13.876712328767123</v>
      </c>
      <c r="AE363" s="13">
        <v>4.1666666666666664E-2</v>
      </c>
      <c r="AF363" s="13">
        <v>2.7397260273972601E-2</v>
      </c>
      <c r="AG363" s="13">
        <v>4.9358341559723592E-3</v>
      </c>
      <c r="AH363" s="13">
        <v>8.4416666666666664</v>
      </c>
    </row>
    <row r="364" spans="1:34" x14ac:dyDescent="0.35">
      <c r="A364" t="s">
        <v>1720</v>
      </c>
      <c r="B364">
        <v>0</v>
      </c>
      <c r="C364">
        <v>0</v>
      </c>
      <c r="D364">
        <v>0</v>
      </c>
      <c r="E364">
        <v>0</v>
      </c>
      <c r="F364">
        <v>0</v>
      </c>
      <c r="G364" s="5">
        <v>0</v>
      </c>
      <c r="H364" s="13">
        <v>0</v>
      </c>
      <c r="I364" s="13">
        <v>0</v>
      </c>
      <c r="J364" s="13">
        <v>0</v>
      </c>
      <c r="K364" s="13">
        <v>0</v>
      </c>
      <c r="M364" t="s">
        <v>1345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W364" t="s">
        <v>1345</v>
      </c>
      <c r="X364">
        <v>0</v>
      </c>
      <c r="Y364">
        <v>0</v>
      </c>
      <c r="Z364">
        <v>0</v>
      </c>
      <c r="AA364">
        <v>0</v>
      </c>
      <c r="AB364">
        <v>0</v>
      </c>
      <c r="AC364" s="5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</row>
    <row r="365" spans="1:34" x14ac:dyDescent="0.35">
      <c r="A365" t="s">
        <v>1019</v>
      </c>
      <c r="B365">
        <v>0</v>
      </c>
      <c r="C365">
        <v>0</v>
      </c>
      <c r="D365">
        <v>0</v>
      </c>
      <c r="E365">
        <v>0</v>
      </c>
      <c r="F365">
        <v>0</v>
      </c>
      <c r="G365" s="5">
        <v>0</v>
      </c>
      <c r="H365" s="13">
        <v>0</v>
      </c>
      <c r="I365" s="13">
        <v>0</v>
      </c>
      <c r="J365" s="13">
        <v>0</v>
      </c>
      <c r="K365" s="13">
        <v>0</v>
      </c>
      <c r="M365" t="s">
        <v>1347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W365" t="s">
        <v>1347</v>
      </c>
      <c r="X365">
        <v>1</v>
      </c>
      <c r="Y365">
        <v>1</v>
      </c>
      <c r="Z365">
        <v>5</v>
      </c>
      <c r="AA365">
        <v>0</v>
      </c>
      <c r="AB365">
        <v>0</v>
      </c>
      <c r="AC365" s="5">
        <v>1</v>
      </c>
      <c r="AD365" s="13">
        <v>5</v>
      </c>
      <c r="AE365" s="13">
        <v>0</v>
      </c>
      <c r="AF365" s="13">
        <v>0</v>
      </c>
      <c r="AG365" s="13">
        <v>0</v>
      </c>
      <c r="AH365" s="13">
        <v>5</v>
      </c>
    </row>
    <row r="366" spans="1:34" x14ac:dyDescent="0.35">
      <c r="A366" t="s">
        <v>1755</v>
      </c>
      <c r="B366">
        <v>0</v>
      </c>
      <c r="C366">
        <v>0</v>
      </c>
      <c r="D366">
        <v>0</v>
      </c>
      <c r="E366">
        <v>0</v>
      </c>
      <c r="F366">
        <v>0</v>
      </c>
      <c r="G366" s="5">
        <v>0</v>
      </c>
      <c r="H366" s="13">
        <v>0</v>
      </c>
      <c r="I366" s="13">
        <v>0</v>
      </c>
      <c r="J366" s="13">
        <v>0</v>
      </c>
      <c r="K366" s="13">
        <v>0</v>
      </c>
      <c r="M366" t="s">
        <v>632</v>
      </c>
      <c r="N366">
        <v>142</v>
      </c>
      <c r="O366">
        <v>28</v>
      </c>
      <c r="P366">
        <v>1</v>
      </c>
      <c r="Q366">
        <v>0</v>
      </c>
      <c r="R366">
        <v>5.0714285714285712</v>
      </c>
      <c r="S366">
        <v>3.5714285714285712E-2</v>
      </c>
      <c r="T366">
        <v>0</v>
      </c>
      <c r="U366">
        <v>7.0422535211267607E-3</v>
      </c>
      <c r="W366" t="s">
        <v>632</v>
      </c>
      <c r="X366">
        <v>0</v>
      </c>
      <c r="Y366">
        <v>0</v>
      </c>
      <c r="Z366">
        <v>0</v>
      </c>
      <c r="AA366">
        <v>0</v>
      </c>
      <c r="AB366">
        <v>0</v>
      </c>
      <c r="AC366" s="5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</row>
    <row r="367" spans="1:34" x14ac:dyDescent="0.35">
      <c r="A367" t="s">
        <v>1086</v>
      </c>
      <c r="B367">
        <v>0</v>
      </c>
      <c r="C367">
        <v>0</v>
      </c>
      <c r="D367">
        <v>0</v>
      </c>
      <c r="E367">
        <v>0</v>
      </c>
      <c r="F367">
        <v>0</v>
      </c>
      <c r="G367" s="5">
        <v>0</v>
      </c>
      <c r="H367" s="13">
        <v>0</v>
      </c>
      <c r="I367" s="13">
        <v>0</v>
      </c>
      <c r="J367" s="13">
        <v>0</v>
      </c>
      <c r="K367" s="13">
        <v>0</v>
      </c>
      <c r="M367" t="s">
        <v>1350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W367" t="s">
        <v>1350</v>
      </c>
      <c r="X367">
        <v>4</v>
      </c>
      <c r="Y367">
        <v>3</v>
      </c>
      <c r="Z367">
        <v>38</v>
      </c>
      <c r="AA367">
        <v>0</v>
      </c>
      <c r="AB367">
        <v>0</v>
      </c>
      <c r="AC367" s="5">
        <v>0.75</v>
      </c>
      <c r="AD367" s="13">
        <v>12.666666666666666</v>
      </c>
      <c r="AE367" s="13">
        <v>0</v>
      </c>
      <c r="AF367" s="13">
        <v>0</v>
      </c>
      <c r="AG367" s="13">
        <v>0</v>
      </c>
      <c r="AH367" s="13">
        <v>9.5</v>
      </c>
    </row>
    <row r="368" spans="1:34" x14ac:dyDescent="0.35">
      <c r="A368" t="s">
        <v>1764</v>
      </c>
      <c r="B368">
        <v>0</v>
      </c>
      <c r="C368">
        <v>0</v>
      </c>
      <c r="D368">
        <v>0</v>
      </c>
      <c r="E368">
        <v>0</v>
      </c>
      <c r="F368">
        <v>0</v>
      </c>
      <c r="G368" s="5">
        <v>0</v>
      </c>
      <c r="H368" s="13">
        <v>0</v>
      </c>
      <c r="I368" s="13">
        <v>0</v>
      </c>
      <c r="J368" s="13">
        <v>0</v>
      </c>
      <c r="K368" s="13">
        <v>0</v>
      </c>
      <c r="M368" t="s">
        <v>1351</v>
      </c>
      <c r="N368">
        <v>6</v>
      </c>
      <c r="O368">
        <v>4</v>
      </c>
      <c r="P368">
        <v>0</v>
      </c>
      <c r="Q368">
        <v>0</v>
      </c>
      <c r="R368">
        <v>1.5</v>
      </c>
      <c r="S368">
        <v>0</v>
      </c>
      <c r="T368">
        <v>0</v>
      </c>
      <c r="U368">
        <v>0</v>
      </c>
      <c r="W368" t="s">
        <v>1351</v>
      </c>
      <c r="X368">
        <v>2</v>
      </c>
      <c r="Y368">
        <v>2</v>
      </c>
      <c r="Z368">
        <v>13</v>
      </c>
      <c r="AA368">
        <v>0</v>
      </c>
      <c r="AB368">
        <v>0</v>
      </c>
      <c r="AC368" s="5">
        <v>1</v>
      </c>
      <c r="AD368" s="13">
        <v>6.5</v>
      </c>
      <c r="AE368" s="13">
        <v>0</v>
      </c>
      <c r="AF368" s="13">
        <v>0</v>
      </c>
      <c r="AG368" s="13">
        <v>0</v>
      </c>
      <c r="AH368" s="13">
        <v>6.5</v>
      </c>
    </row>
    <row r="369" spans="1:34" x14ac:dyDescent="0.35">
      <c r="A369" t="s">
        <v>1087</v>
      </c>
      <c r="B369">
        <v>0</v>
      </c>
      <c r="C369">
        <v>0</v>
      </c>
      <c r="D369">
        <v>0</v>
      </c>
      <c r="E369">
        <v>0</v>
      </c>
      <c r="F369">
        <v>0</v>
      </c>
      <c r="G369" s="5">
        <v>0</v>
      </c>
      <c r="H369" s="13">
        <v>0</v>
      </c>
      <c r="I369" s="13">
        <v>0</v>
      </c>
      <c r="J369" s="13">
        <v>0</v>
      </c>
      <c r="K369" s="13">
        <v>0</v>
      </c>
      <c r="M369" t="s">
        <v>633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W369" t="s">
        <v>633</v>
      </c>
      <c r="X369">
        <v>43</v>
      </c>
      <c r="Y369">
        <v>34</v>
      </c>
      <c r="Z369">
        <v>335</v>
      </c>
      <c r="AA369">
        <v>3</v>
      </c>
      <c r="AB369">
        <v>0</v>
      </c>
      <c r="AC369" s="5">
        <v>0.79069767441860461</v>
      </c>
      <c r="AD369" s="13">
        <v>9.8529411764705888</v>
      </c>
      <c r="AE369" s="13">
        <v>6.9767441860465115E-2</v>
      </c>
      <c r="AF369" s="13">
        <v>0</v>
      </c>
      <c r="AG369" s="13">
        <v>8.9552238805970154E-3</v>
      </c>
      <c r="AH369" s="13">
        <v>7.7906976744186043</v>
      </c>
    </row>
    <row r="370" spans="1:34" x14ac:dyDescent="0.35">
      <c r="A370" t="s">
        <v>1716</v>
      </c>
      <c r="B370">
        <v>0</v>
      </c>
      <c r="C370">
        <v>0</v>
      </c>
      <c r="D370">
        <v>0</v>
      </c>
      <c r="E370">
        <v>0</v>
      </c>
      <c r="F370">
        <v>0</v>
      </c>
      <c r="G370" s="5">
        <v>0</v>
      </c>
      <c r="H370" s="13">
        <v>0</v>
      </c>
      <c r="I370" s="13">
        <v>0</v>
      </c>
      <c r="J370" s="13">
        <v>0</v>
      </c>
      <c r="K370" s="13">
        <v>0</v>
      </c>
      <c r="M370" t="s">
        <v>634</v>
      </c>
      <c r="N370">
        <v>1760</v>
      </c>
      <c r="O370">
        <v>411</v>
      </c>
      <c r="P370">
        <v>11</v>
      </c>
      <c r="Q370">
        <v>0</v>
      </c>
      <c r="R370">
        <v>4.2822384428223845</v>
      </c>
      <c r="S370">
        <v>2.6763990267639901E-2</v>
      </c>
      <c r="T370">
        <v>0</v>
      </c>
      <c r="U370">
        <v>6.2500000000000003E-3</v>
      </c>
      <c r="W370" t="s">
        <v>634</v>
      </c>
      <c r="X370">
        <v>44</v>
      </c>
      <c r="Y370">
        <v>37</v>
      </c>
      <c r="Z370">
        <v>240</v>
      </c>
      <c r="AA370">
        <v>2</v>
      </c>
      <c r="AB370">
        <v>0</v>
      </c>
      <c r="AC370" s="5">
        <v>0.84090909090909094</v>
      </c>
      <c r="AD370" s="13">
        <v>6.4864864864864868</v>
      </c>
      <c r="AE370" s="13">
        <v>4.5454545454545456E-2</v>
      </c>
      <c r="AF370" s="13">
        <v>0</v>
      </c>
      <c r="AG370" s="13">
        <v>8.3333333333333332E-3</v>
      </c>
      <c r="AH370" s="13">
        <v>5.4545454545454541</v>
      </c>
    </row>
    <row r="371" spans="1:34" x14ac:dyDescent="0.35">
      <c r="A371" t="s">
        <v>1088</v>
      </c>
      <c r="B371">
        <v>0</v>
      </c>
      <c r="C371">
        <v>0</v>
      </c>
      <c r="D371">
        <v>0</v>
      </c>
      <c r="E371">
        <v>0</v>
      </c>
      <c r="F371">
        <v>0</v>
      </c>
      <c r="G371" s="5">
        <v>0</v>
      </c>
      <c r="H371" s="13">
        <v>0</v>
      </c>
      <c r="I371" s="13">
        <v>0</v>
      </c>
      <c r="J371" s="13">
        <v>0</v>
      </c>
      <c r="K371" s="13">
        <v>0</v>
      </c>
      <c r="M371" t="s">
        <v>635</v>
      </c>
      <c r="N371">
        <v>71</v>
      </c>
      <c r="O371">
        <v>20</v>
      </c>
      <c r="P371">
        <v>1</v>
      </c>
      <c r="Q371">
        <v>1</v>
      </c>
      <c r="R371">
        <v>3.55</v>
      </c>
      <c r="S371">
        <v>0.05</v>
      </c>
      <c r="T371">
        <v>0.05</v>
      </c>
      <c r="U371">
        <v>1.4084507042253521E-2</v>
      </c>
      <c r="W371" t="s">
        <v>635</v>
      </c>
      <c r="X371">
        <v>350</v>
      </c>
      <c r="Y371">
        <v>202</v>
      </c>
      <c r="Z371">
        <v>2174</v>
      </c>
      <c r="AA371">
        <v>9</v>
      </c>
      <c r="AB371">
        <v>1</v>
      </c>
      <c r="AC371" s="5">
        <v>0.57714285714285718</v>
      </c>
      <c r="AD371" s="13">
        <v>10.762376237623762</v>
      </c>
      <c r="AE371" s="13">
        <v>2.5714285714285714E-2</v>
      </c>
      <c r="AF371" s="13">
        <v>4.9504950495049506E-3</v>
      </c>
      <c r="AG371" s="13">
        <v>4.1398344066237349E-3</v>
      </c>
      <c r="AH371" s="13">
        <v>6.2114285714285717</v>
      </c>
    </row>
    <row r="372" spans="1:34" x14ac:dyDescent="0.35">
      <c r="A372" t="s">
        <v>1715</v>
      </c>
      <c r="B372">
        <v>0</v>
      </c>
      <c r="C372">
        <v>0</v>
      </c>
      <c r="D372">
        <v>0</v>
      </c>
      <c r="E372">
        <v>0</v>
      </c>
      <c r="F372">
        <v>0</v>
      </c>
      <c r="G372" s="5">
        <v>0</v>
      </c>
      <c r="H372" s="13">
        <v>0</v>
      </c>
      <c r="I372" s="13">
        <v>0</v>
      </c>
      <c r="J372" s="13">
        <v>0</v>
      </c>
      <c r="K372" s="13">
        <v>0</v>
      </c>
      <c r="M372" t="s">
        <v>636</v>
      </c>
      <c r="N372">
        <v>114</v>
      </c>
      <c r="O372">
        <v>30</v>
      </c>
      <c r="P372">
        <v>1</v>
      </c>
      <c r="Q372">
        <v>0</v>
      </c>
      <c r="R372">
        <v>3.8</v>
      </c>
      <c r="S372">
        <v>3.3333333333333333E-2</v>
      </c>
      <c r="T372">
        <v>0</v>
      </c>
      <c r="U372">
        <v>8.771929824561403E-3</v>
      </c>
      <c r="W372" t="s">
        <v>636</v>
      </c>
      <c r="X372">
        <v>16</v>
      </c>
      <c r="Y372">
        <v>11</v>
      </c>
      <c r="Z372">
        <v>50</v>
      </c>
      <c r="AA372">
        <v>1</v>
      </c>
      <c r="AB372">
        <v>0</v>
      </c>
      <c r="AC372" s="5">
        <v>0.6875</v>
      </c>
      <c r="AD372" s="13">
        <v>4.5454545454545459</v>
      </c>
      <c r="AE372" s="13">
        <v>6.25E-2</v>
      </c>
      <c r="AF372" s="13">
        <v>0</v>
      </c>
      <c r="AG372" s="13">
        <v>0.02</v>
      </c>
      <c r="AH372" s="13">
        <v>3.125</v>
      </c>
    </row>
    <row r="373" spans="1:34" x14ac:dyDescent="0.35">
      <c r="A373" t="s">
        <v>1181</v>
      </c>
      <c r="B373">
        <v>0</v>
      </c>
      <c r="C373">
        <v>0</v>
      </c>
      <c r="D373">
        <v>0</v>
      </c>
      <c r="E373">
        <v>0</v>
      </c>
      <c r="F373">
        <v>0</v>
      </c>
      <c r="G373" s="5">
        <v>0</v>
      </c>
      <c r="H373" s="13">
        <v>0</v>
      </c>
      <c r="I373" s="13">
        <v>0</v>
      </c>
      <c r="J373" s="13">
        <v>0</v>
      </c>
      <c r="K373" s="13">
        <v>0</v>
      </c>
      <c r="M373" t="s">
        <v>1353</v>
      </c>
      <c r="N373">
        <v>629</v>
      </c>
      <c r="O373">
        <v>132</v>
      </c>
      <c r="P373">
        <v>4</v>
      </c>
      <c r="Q373">
        <v>0</v>
      </c>
      <c r="R373">
        <v>4.7651515151515156</v>
      </c>
      <c r="S373">
        <v>3.0303030303030304E-2</v>
      </c>
      <c r="T373">
        <v>0</v>
      </c>
      <c r="U373">
        <v>6.3593004769475362E-3</v>
      </c>
      <c r="W373" t="s">
        <v>1353</v>
      </c>
      <c r="X373">
        <v>23</v>
      </c>
      <c r="Y373">
        <v>17</v>
      </c>
      <c r="Z373">
        <v>105</v>
      </c>
      <c r="AA373">
        <v>1</v>
      </c>
      <c r="AB373">
        <v>0</v>
      </c>
      <c r="AC373" s="5">
        <v>0.73913043478260865</v>
      </c>
      <c r="AD373" s="13">
        <v>6.1764705882352944</v>
      </c>
      <c r="AE373" s="13">
        <v>4.3478260869565216E-2</v>
      </c>
      <c r="AF373" s="13">
        <v>0</v>
      </c>
      <c r="AG373" s="13">
        <v>9.5238095238095247E-3</v>
      </c>
      <c r="AH373" s="13">
        <v>4.5652173913043477</v>
      </c>
    </row>
    <row r="374" spans="1:34" x14ac:dyDescent="0.35">
      <c r="A374" t="s">
        <v>1734</v>
      </c>
      <c r="B374">
        <v>0</v>
      </c>
      <c r="C374">
        <v>0</v>
      </c>
      <c r="D374">
        <v>0</v>
      </c>
      <c r="E374">
        <v>0</v>
      </c>
      <c r="F374">
        <v>0</v>
      </c>
      <c r="G374" s="5">
        <v>0</v>
      </c>
      <c r="H374" s="13">
        <v>0</v>
      </c>
      <c r="I374" s="13">
        <v>0</v>
      </c>
      <c r="J374" s="13">
        <v>0</v>
      </c>
      <c r="K374" s="13">
        <v>0</v>
      </c>
      <c r="M374" t="s">
        <v>637</v>
      </c>
      <c r="N374">
        <v>507</v>
      </c>
      <c r="O374">
        <v>82</v>
      </c>
      <c r="P374">
        <v>3</v>
      </c>
      <c r="Q374">
        <v>0</v>
      </c>
      <c r="R374">
        <v>6.1829268292682924</v>
      </c>
      <c r="S374">
        <v>3.6585365853658534E-2</v>
      </c>
      <c r="T374">
        <v>0</v>
      </c>
      <c r="U374">
        <v>5.9171597633136093E-3</v>
      </c>
      <c r="W374" t="s">
        <v>637</v>
      </c>
      <c r="X374">
        <v>50</v>
      </c>
      <c r="Y374">
        <v>37</v>
      </c>
      <c r="Z374">
        <v>223</v>
      </c>
      <c r="AA374">
        <v>0</v>
      </c>
      <c r="AB374">
        <v>0</v>
      </c>
      <c r="AC374" s="5">
        <v>0.74</v>
      </c>
      <c r="AD374" s="13">
        <v>6.0270270270270272</v>
      </c>
      <c r="AE374" s="13">
        <v>0</v>
      </c>
      <c r="AF374" s="13">
        <v>0</v>
      </c>
      <c r="AG374" s="13">
        <v>0</v>
      </c>
      <c r="AH374" s="13">
        <v>4.46</v>
      </c>
    </row>
    <row r="375" spans="1:34" x14ac:dyDescent="0.35">
      <c r="A375" t="s">
        <v>1089</v>
      </c>
      <c r="B375">
        <v>0</v>
      </c>
      <c r="C375">
        <v>0</v>
      </c>
      <c r="D375">
        <v>0</v>
      </c>
      <c r="E375">
        <v>0</v>
      </c>
      <c r="F375">
        <v>0</v>
      </c>
      <c r="G375" s="5">
        <v>0</v>
      </c>
      <c r="H375" s="13">
        <v>0</v>
      </c>
      <c r="I375" s="13">
        <v>0</v>
      </c>
      <c r="J375" s="13">
        <v>0</v>
      </c>
      <c r="K375" s="13">
        <v>0</v>
      </c>
      <c r="M375" t="s">
        <v>638</v>
      </c>
      <c r="N375">
        <v>43</v>
      </c>
      <c r="O375">
        <v>3</v>
      </c>
      <c r="P375">
        <v>0</v>
      </c>
      <c r="Q375">
        <v>0</v>
      </c>
      <c r="R375">
        <v>14.333333333333334</v>
      </c>
      <c r="S375">
        <v>0</v>
      </c>
      <c r="T375">
        <v>0</v>
      </c>
      <c r="U375">
        <v>0</v>
      </c>
      <c r="W375" t="s">
        <v>638</v>
      </c>
      <c r="X375">
        <v>170</v>
      </c>
      <c r="Y375">
        <v>114</v>
      </c>
      <c r="Z375">
        <v>1455</v>
      </c>
      <c r="AA375">
        <v>10</v>
      </c>
      <c r="AB375">
        <v>0</v>
      </c>
      <c r="AC375" s="5">
        <v>0.6705882352941176</v>
      </c>
      <c r="AD375" s="13">
        <v>12.763157894736842</v>
      </c>
      <c r="AE375" s="13">
        <v>5.8823529411764705E-2</v>
      </c>
      <c r="AF375" s="13">
        <v>0</v>
      </c>
      <c r="AG375" s="13">
        <v>6.8728522336769758E-3</v>
      </c>
      <c r="AH375" s="13">
        <v>8.5588235294117645</v>
      </c>
    </row>
    <row r="376" spans="1:34" x14ac:dyDescent="0.35">
      <c r="A376" t="s">
        <v>1820</v>
      </c>
      <c r="B376">
        <v>0</v>
      </c>
      <c r="C376">
        <v>0</v>
      </c>
      <c r="D376">
        <v>0</v>
      </c>
      <c r="E376">
        <v>0</v>
      </c>
      <c r="F376">
        <v>0</v>
      </c>
      <c r="G376" s="5">
        <v>0</v>
      </c>
      <c r="H376" s="13">
        <v>0</v>
      </c>
      <c r="I376" s="13">
        <v>0</v>
      </c>
      <c r="J376" s="13">
        <v>0</v>
      </c>
      <c r="K376" s="13">
        <v>0</v>
      </c>
      <c r="M376" t="s">
        <v>639</v>
      </c>
      <c r="N376">
        <v>439</v>
      </c>
      <c r="O376">
        <v>115</v>
      </c>
      <c r="P376">
        <v>3</v>
      </c>
      <c r="Q376">
        <v>0</v>
      </c>
      <c r="R376">
        <v>3.8173913043478263</v>
      </c>
      <c r="S376">
        <v>2.6086956521739129E-2</v>
      </c>
      <c r="T376">
        <v>0</v>
      </c>
      <c r="U376">
        <v>6.8337129840546698E-3</v>
      </c>
      <c r="W376" t="s">
        <v>639</v>
      </c>
      <c r="X376">
        <v>43</v>
      </c>
      <c r="Y376">
        <v>33</v>
      </c>
      <c r="Z376">
        <v>261</v>
      </c>
      <c r="AA376">
        <v>0</v>
      </c>
      <c r="AB376">
        <v>0</v>
      </c>
      <c r="AC376" s="5">
        <v>0.76744186046511631</v>
      </c>
      <c r="AD376" s="13">
        <v>7.9090909090909092</v>
      </c>
      <c r="AE376" s="13">
        <v>0</v>
      </c>
      <c r="AF376" s="13">
        <v>0</v>
      </c>
      <c r="AG376" s="13">
        <v>0</v>
      </c>
      <c r="AH376" s="13">
        <v>6.0697674418604652</v>
      </c>
    </row>
    <row r="377" spans="1:34" x14ac:dyDescent="0.35">
      <c r="A377" t="s">
        <v>1090</v>
      </c>
      <c r="B377">
        <v>0</v>
      </c>
      <c r="C377">
        <v>0</v>
      </c>
      <c r="D377">
        <v>0</v>
      </c>
      <c r="E377">
        <v>0</v>
      </c>
      <c r="F377">
        <v>0</v>
      </c>
      <c r="G377" s="5">
        <v>0</v>
      </c>
      <c r="H377" s="13">
        <v>0</v>
      </c>
      <c r="I377" s="13">
        <v>0</v>
      </c>
      <c r="J377" s="13">
        <v>0</v>
      </c>
      <c r="K377" s="13">
        <v>0</v>
      </c>
      <c r="M377" t="s">
        <v>640</v>
      </c>
      <c r="N377">
        <v>76</v>
      </c>
      <c r="O377">
        <v>11</v>
      </c>
      <c r="P377">
        <v>0</v>
      </c>
      <c r="Q377">
        <v>0</v>
      </c>
      <c r="R377">
        <v>6.9090909090909092</v>
      </c>
      <c r="S377">
        <v>0</v>
      </c>
      <c r="T377">
        <v>0</v>
      </c>
      <c r="U377">
        <v>0</v>
      </c>
      <c r="W377" t="s">
        <v>640</v>
      </c>
      <c r="X377">
        <v>77</v>
      </c>
      <c r="Y377">
        <v>44</v>
      </c>
      <c r="Z377">
        <v>637</v>
      </c>
      <c r="AA377">
        <v>2</v>
      </c>
      <c r="AB377">
        <v>1</v>
      </c>
      <c r="AC377" s="5">
        <v>0.5714285714285714</v>
      </c>
      <c r="AD377" s="13">
        <v>14.477272727272727</v>
      </c>
      <c r="AE377" s="13">
        <v>2.5974025974025976E-2</v>
      </c>
      <c r="AF377" s="13">
        <v>2.2727272727272728E-2</v>
      </c>
      <c r="AG377" s="13">
        <v>3.1397174254317113E-3</v>
      </c>
      <c r="AH377" s="13">
        <v>8.2727272727272734</v>
      </c>
    </row>
    <row r="378" spans="1:34" x14ac:dyDescent="0.35">
      <c r="A378" t="s">
        <v>1822</v>
      </c>
      <c r="B378">
        <v>0</v>
      </c>
      <c r="C378">
        <v>0</v>
      </c>
      <c r="D378">
        <v>0</v>
      </c>
      <c r="E378">
        <v>0</v>
      </c>
      <c r="F378">
        <v>0</v>
      </c>
      <c r="G378" s="5">
        <v>0</v>
      </c>
      <c r="H378" s="13">
        <v>0</v>
      </c>
      <c r="I378" s="13">
        <v>0</v>
      </c>
      <c r="J378" s="13">
        <v>0</v>
      </c>
      <c r="K378" s="13">
        <v>0</v>
      </c>
      <c r="M378" t="s">
        <v>641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1</v>
      </c>
      <c r="W378" t="s">
        <v>641</v>
      </c>
      <c r="X378">
        <v>120</v>
      </c>
      <c r="Y378">
        <v>75</v>
      </c>
      <c r="Z378">
        <v>704</v>
      </c>
      <c r="AA378">
        <v>7</v>
      </c>
      <c r="AB378">
        <v>1</v>
      </c>
      <c r="AC378" s="5">
        <v>0.625</v>
      </c>
      <c r="AD378" s="13">
        <v>9.3866666666666667</v>
      </c>
      <c r="AE378" s="13">
        <v>5.8333333333333334E-2</v>
      </c>
      <c r="AF378" s="13">
        <v>1.3333333333333334E-2</v>
      </c>
      <c r="AG378" s="13">
        <v>9.943181818181818E-3</v>
      </c>
      <c r="AH378" s="13">
        <v>5.8666666666666663</v>
      </c>
    </row>
    <row r="379" spans="1:34" x14ac:dyDescent="0.35">
      <c r="A379" t="s">
        <v>1091</v>
      </c>
      <c r="B379">
        <v>0</v>
      </c>
      <c r="C379">
        <v>0</v>
      </c>
      <c r="D379">
        <v>0</v>
      </c>
      <c r="E379">
        <v>0</v>
      </c>
      <c r="F379">
        <v>0</v>
      </c>
      <c r="G379" s="5">
        <v>0</v>
      </c>
      <c r="H379" s="13">
        <v>0</v>
      </c>
      <c r="I379" s="13">
        <v>0</v>
      </c>
      <c r="J379" s="13">
        <v>0</v>
      </c>
      <c r="K379" s="13">
        <v>0</v>
      </c>
      <c r="M379" t="s">
        <v>1356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W379" t="s">
        <v>1356</v>
      </c>
      <c r="X379">
        <v>1</v>
      </c>
      <c r="Y379">
        <v>1</v>
      </c>
      <c r="Z379">
        <v>2</v>
      </c>
      <c r="AA379">
        <v>1</v>
      </c>
      <c r="AB379">
        <v>0</v>
      </c>
      <c r="AC379" s="5">
        <v>1</v>
      </c>
      <c r="AD379" s="13">
        <v>2</v>
      </c>
      <c r="AE379" s="13">
        <v>1</v>
      </c>
      <c r="AF379" s="13">
        <v>0</v>
      </c>
      <c r="AG379" s="13">
        <v>0.5</v>
      </c>
      <c r="AH379" s="13">
        <v>2</v>
      </c>
    </row>
    <row r="380" spans="1:34" x14ac:dyDescent="0.35">
      <c r="A380" t="s">
        <v>1824</v>
      </c>
      <c r="B380">
        <v>0</v>
      </c>
      <c r="C380">
        <v>0</v>
      </c>
      <c r="D380">
        <v>0</v>
      </c>
      <c r="E380">
        <v>0</v>
      </c>
      <c r="F380">
        <v>0</v>
      </c>
      <c r="G380" s="5">
        <v>0</v>
      </c>
      <c r="H380" s="13">
        <v>0</v>
      </c>
      <c r="I380" s="13">
        <v>0</v>
      </c>
      <c r="J380" s="13">
        <v>0</v>
      </c>
      <c r="K380" s="13">
        <v>0</v>
      </c>
      <c r="M380" t="s">
        <v>642</v>
      </c>
      <c r="N380">
        <v>79</v>
      </c>
      <c r="O380">
        <v>31</v>
      </c>
      <c r="P380">
        <v>0</v>
      </c>
      <c r="Q380">
        <v>1</v>
      </c>
      <c r="R380">
        <v>2.5483870967741935</v>
      </c>
      <c r="S380">
        <v>0</v>
      </c>
      <c r="T380">
        <v>3.2258064516129031E-2</v>
      </c>
      <c r="U380">
        <v>0</v>
      </c>
      <c r="W380" t="s">
        <v>642</v>
      </c>
      <c r="X380">
        <v>18</v>
      </c>
      <c r="Y380">
        <v>16</v>
      </c>
      <c r="Z380">
        <v>104</v>
      </c>
      <c r="AA380">
        <v>0</v>
      </c>
      <c r="AB380">
        <v>0</v>
      </c>
      <c r="AC380" s="5">
        <v>0.88888888888888884</v>
      </c>
      <c r="AD380" s="13">
        <v>6.5</v>
      </c>
      <c r="AE380" s="13">
        <v>0</v>
      </c>
      <c r="AF380" s="13">
        <v>0</v>
      </c>
      <c r="AG380" s="13">
        <v>0</v>
      </c>
      <c r="AH380" s="13">
        <v>5.7777777777777777</v>
      </c>
    </row>
    <row r="381" spans="1:34" x14ac:dyDescent="0.35">
      <c r="A381" t="s">
        <v>1092</v>
      </c>
      <c r="B381">
        <v>0</v>
      </c>
      <c r="C381">
        <v>0</v>
      </c>
      <c r="D381">
        <v>0</v>
      </c>
      <c r="E381">
        <v>0</v>
      </c>
      <c r="F381">
        <v>0</v>
      </c>
      <c r="G381" s="5">
        <v>0</v>
      </c>
      <c r="H381" s="13">
        <v>0</v>
      </c>
      <c r="I381" s="13">
        <v>0</v>
      </c>
      <c r="J381" s="13">
        <v>0</v>
      </c>
      <c r="K381" s="13">
        <v>0</v>
      </c>
      <c r="M381" t="s">
        <v>643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W381" t="s">
        <v>643</v>
      </c>
      <c r="X381">
        <v>57</v>
      </c>
      <c r="Y381">
        <v>40</v>
      </c>
      <c r="Z381">
        <v>320</v>
      </c>
      <c r="AA381">
        <v>3</v>
      </c>
      <c r="AB381">
        <v>0</v>
      </c>
      <c r="AC381" s="5">
        <v>0.70175438596491224</v>
      </c>
      <c r="AD381" s="13">
        <v>8</v>
      </c>
      <c r="AE381" s="13">
        <v>5.2631578947368418E-2</v>
      </c>
      <c r="AF381" s="13">
        <v>0</v>
      </c>
      <c r="AG381" s="13">
        <v>9.3749999999999997E-3</v>
      </c>
      <c r="AH381" s="13">
        <v>5.6140350877192979</v>
      </c>
    </row>
    <row r="382" spans="1:34" x14ac:dyDescent="0.35">
      <c r="A382" t="s">
        <v>1826</v>
      </c>
      <c r="B382">
        <v>0</v>
      </c>
      <c r="C382">
        <v>0</v>
      </c>
      <c r="D382">
        <v>0</v>
      </c>
      <c r="E382">
        <v>0</v>
      </c>
      <c r="F382">
        <v>0</v>
      </c>
      <c r="G382" s="5">
        <v>0</v>
      </c>
      <c r="H382" s="13">
        <v>0</v>
      </c>
      <c r="I382" s="13">
        <v>0</v>
      </c>
      <c r="J382" s="13">
        <v>0</v>
      </c>
      <c r="K382" s="13">
        <v>0</v>
      </c>
      <c r="M382" t="s">
        <v>1358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W382" t="s">
        <v>1358</v>
      </c>
      <c r="X382">
        <v>19</v>
      </c>
      <c r="Y382">
        <v>12</v>
      </c>
      <c r="Z382">
        <v>95</v>
      </c>
      <c r="AA382">
        <v>2</v>
      </c>
      <c r="AB382">
        <v>0</v>
      </c>
      <c r="AC382" s="5">
        <v>0.63157894736842102</v>
      </c>
      <c r="AD382" s="13">
        <v>7.916666666666667</v>
      </c>
      <c r="AE382" s="13">
        <v>0.10526315789473684</v>
      </c>
      <c r="AF382" s="13">
        <v>0</v>
      </c>
      <c r="AG382" s="13">
        <v>2.1052631578947368E-2</v>
      </c>
      <c r="AH382" s="13">
        <v>5</v>
      </c>
    </row>
    <row r="383" spans="1:34" x14ac:dyDescent="0.35">
      <c r="A383" t="s">
        <v>1222</v>
      </c>
      <c r="B383">
        <v>0</v>
      </c>
      <c r="C383">
        <v>0</v>
      </c>
      <c r="D383">
        <v>0</v>
      </c>
      <c r="E383">
        <v>0</v>
      </c>
      <c r="F383">
        <v>0</v>
      </c>
      <c r="G383" s="5">
        <v>0</v>
      </c>
      <c r="H383" s="13">
        <v>0</v>
      </c>
      <c r="I383" s="13">
        <v>0</v>
      </c>
      <c r="J383" s="13">
        <v>0</v>
      </c>
      <c r="K383" s="13">
        <v>0</v>
      </c>
      <c r="M383" t="s">
        <v>1359</v>
      </c>
      <c r="N383">
        <v>22</v>
      </c>
      <c r="O383">
        <v>5</v>
      </c>
      <c r="P383">
        <v>0</v>
      </c>
      <c r="Q383">
        <v>0</v>
      </c>
      <c r="R383">
        <v>4.4000000000000004</v>
      </c>
      <c r="S383">
        <v>0</v>
      </c>
      <c r="T383">
        <v>0</v>
      </c>
      <c r="U383">
        <v>0</v>
      </c>
      <c r="W383" t="s">
        <v>1359</v>
      </c>
      <c r="X383">
        <v>4</v>
      </c>
      <c r="Y383">
        <v>1</v>
      </c>
      <c r="Z383">
        <v>3</v>
      </c>
      <c r="AA383">
        <v>0</v>
      </c>
      <c r="AB383">
        <v>0</v>
      </c>
      <c r="AC383" s="5">
        <v>0.25</v>
      </c>
      <c r="AD383" s="13">
        <v>3</v>
      </c>
      <c r="AE383" s="13">
        <v>0</v>
      </c>
      <c r="AF383" s="13">
        <v>0</v>
      </c>
      <c r="AG383" s="13">
        <v>0</v>
      </c>
      <c r="AH383" s="13">
        <v>0.75</v>
      </c>
    </row>
    <row r="384" spans="1:34" x14ac:dyDescent="0.35">
      <c r="A384" t="s">
        <v>1828</v>
      </c>
      <c r="B384">
        <v>0</v>
      </c>
      <c r="C384">
        <v>0</v>
      </c>
      <c r="D384">
        <v>0</v>
      </c>
      <c r="E384">
        <v>0</v>
      </c>
      <c r="F384">
        <v>0</v>
      </c>
      <c r="G384" s="5">
        <v>0</v>
      </c>
      <c r="H384" s="13">
        <v>0</v>
      </c>
      <c r="I384" s="13">
        <v>0</v>
      </c>
      <c r="J384" s="13">
        <v>0</v>
      </c>
      <c r="K384" s="13">
        <v>0</v>
      </c>
      <c r="M384" t="s">
        <v>1360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W384" t="s">
        <v>1360</v>
      </c>
      <c r="X384">
        <v>2</v>
      </c>
      <c r="Y384">
        <v>2</v>
      </c>
      <c r="Z384">
        <v>8</v>
      </c>
      <c r="AA384">
        <v>0</v>
      </c>
      <c r="AB384">
        <v>0</v>
      </c>
      <c r="AC384" s="5">
        <v>1</v>
      </c>
      <c r="AD384" s="13">
        <v>4</v>
      </c>
      <c r="AE384" s="13">
        <v>0</v>
      </c>
      <c r="AF384" s="13">
        <v>0</v>
      </c>
      <c r="AG384" s="13">
        <v>0</v>
      </c>
      <c r="AH384" s="13">
        <v>4</v>
      </c>
    </row>
    <row r="385" spans="1:34" x14ac:dyDescent="0.35">
      <c r="A385" t="s">
        <v>1093</v>
      </c>
      <c r="B385">
        <v>0</v>
      </c>
      <c r="C385">
        <v>0</v>
      </c>
      <c r="D385">
        <v>0</v>
      </c>
      <c r="E385">
        <v>0</v>
      </c>
      <c r="F385">
        <v>0</v>
      </c>
      <c r="G385" s="5">
        <v>0</v>
      </c>
      <c r="H385" s="13">
        <v>0</v>
      </c>
      <c r="I385" s="13">
        <v>0</v>
      </c>
      <c r="J385" s="13">
        <v>0</v>
      </c>
      <c r="K385" s="13">
        <v>0</v>
      </c>
      <c r="M385" t="s">
        <v>644</v>
      </c>
      <c r="N385">
        <v>36</v>
      </c>
      <c r="O385">
        <v>9</v>
      </c>
      <c r="P385">
        <v>1</v>
      </c>
      <c r="Q385">
        <v>0</v>
      </c>
      <c r="R385">
        <v>4</v>
      </c>
      <c r="S385">
        <v>0.1111111111111111</v>
      </c>
      <c r="T385">
        <v>0</v>
      </c>
      <c r="U385">
        <v>2.7777777777777776E-2</v>
      </c>
      <c r="W385" t="s">
        <v>644</v>
      </c>
      <c r="X385">
        <v>504</v>
      </c>
      <c r="Y385">
        <v>355</v>
      </c>
      <c r="Z385">
        <v>3280</v>
      </c>
      <c r="AA385">
        <v>14</v>
      </c>
      <c r="AB385">
        <v>5</v>
      </c>
      <c r="AC385" s="5">
        <v>0.70436507936507942</v>
      </c>
      <c r="AD385" s="13">
        <v>9.23943661971831</v>
      </c>
      <c r="AE385" s="13">
        <v>2.7777777777777776E-2</v>
      </c>
      <c r="AF385" s="13">
        <v>1.4084507042253521E-2</v>
      </c>
      <c r="AG385" s="13">
        <v>4.2682926829268296E-3</v>
      </c>
      <c r="AH385" s="13">
        <v>6.5079365079365079</v>
      </c>
    </row>
    <row r="386" spans="1:34" x14ac:dyDescent="0.35">
      <c r="A386" t="s">
        <v>1830</v>
      </c>
      <c r="B386">
        <v>0</v>
      </c>
      <c r="C386">
        <v>0</v>
      </c>
      <c r="D386">
        <v>0</v>
      </c>
      <c r="E386">
        <v>0</v>
      </c>
      <c r="F386">
        <v>0</v>
      </c>
      <c r="G386" s="5">
        <v>0</v>
      </c>
      <c r="H386" s="13">
        <v>0</v>
      </c>
      <c r="I386" s="13">
        <v>0</v>
      </c>
      <c r="J386" s="13">
        <v>0</v>
      </c>
      <c r="K386" s="13">
        <v>0</v>
      </c>
      <c r="M386" t="s">
        <v>1362</v>
      </c>
      <c r="N386">
        <v>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W386" t="s">
        <v>1362</v>
      </c>
      <c r="X386">
        <v>1</v>
      </c>
      <c r="Y386">
        <v>1</v>
      </c>
      <c r="Z386">
        <v>6</v>
      </c>
      <c r="AA386">
        <v>0</v>
      </c>
      <c r="AB386">
        <v>0</v>
      </c>
      <c r="AC386" s="5">
        <v>1</v>
      </c>
      <c r="AD386" s="13">
        <v>6</v>
      </c>
      <c r="AE386" s="13">
        <v>0</v>
      </c>
      <c r="AF386" s="13">
        <v>0</v>
      </c>
      <c r="AG386" s="13">
        <v>0</v>
      </c>
      <c r="AH386" s="13">
        <v>6</v>
      </c>
    </row>
    <row r="387" spans="1:34" x14ac:dyDescent="0.35">
      <c r="A387" t="s">
        <v>1094</v>
      </c>
      <c r="B387">
        <v>0</v>
      </c>
      <c r="C387">
        <v>0</v>
      </c>
      <c r="D387">
        <v>0</v>
      </c>
      <c r="E387">
        <v>0</v>
      </c>
      <c r="F387">
        <v>0</v>
      </c>
      <c r="G387" s="5">
        <v>0</v>
      </c>
      <c r="H387" s="13">
        <v>0</v>
      </c>
      <c r="I387" s="13">
        <v>0</v>
      </c>
      <c r="J387" s="13">
        <v>0</v>
      </c>
      <c r="K387" s="13">
        <v>0</v>
      </c>
      <c r="M387" t="s">
        <v>645</v>
      </c>
      <c r="N387">
        <v>3809</v>
      </c>
      <c r="O387">
        <v>1005</v>
      </c>
      <c r="P387">
        <v>34</v>
      </c>
      <c r="Q387">
        <v>6</v>
      </c>
      <c r="R387">
        <v>3.7900497512437812</v>
      </c>
      <c r="S387">
        <v>3.3830845771144279E-2</v>
      </c>
      <c r="T387">
        <v>5.9701492537313433E-3</v>
      </c>
      <c r="U387">
        <v>8.9262273562614857E-3</v>
      </c>
      <c r="W387" t="s">
        <v>645</v>
      </c>
      <c r="X387">
        <v>249</v>
      </c>
      <c r="Y387">
        <v>183</v>
      </c>
      <c r="Z387">
        <v>1115</v>
      </c>
      <c r="AA387">
        <v>6</v>
      </c>
      <c r="AB387">
        <v>2</v>
      </c>
      <c r="AC387" s="5">
        <v>0.73493975903614461</v>
      </c>
      <c r="AD387" s="13">
        <v>6.0928961748633883</v>
      </c>
      <c r="AE387" s="13">
        <v>2.4096385542168676E-2</v>
      </c>
      <c r="AF387" s="13">
        <v>1.092896174863388E-2</v>
      </c>
      <c r="AG387" s="13">
        <v>5.3811659192825115E-3</v>
      </c>
      <c r="AH387" s="13">
        <v>4.4779116465863451</v>
      </c>
    </row>
    <row r="388" spans="1:34" x14ac:dyDescent="0.35">
      <c r="A388" t="s">
        <v>1832</v>
      </c>
      <c r="B388">
        <v>0</v>
      </c>
      <c r="C388">
        <v>0</v>
      </c>
      <c r="D388">
        <v>0</v>
      </c>
      <c r="E388">
        <v>0</v>
      </c>
      <c r="F388">
        <v>0</v>
      </c>
      <c r="G388" s="5">
        <v>0</v>
      </c>
      <c r="H388" s="13">
        <v>0</v>
      </c>
      <c r="I388" s="13">
        <v>0</v>
      </c>
      <c r="J388" s="13">
        <v>0</v>
      </c>
      <c r="K388" s="13">
        <v>0</v>
      </c>
      <c r="M388" t="s">
        <v>1364</v>
      </c>
      <c r="N388">
        <v>2</v>
      </c>
      <c r="O388">
        <v>1</v>
      </c>
      <c r="P388">
        <v>0</v>
      </c>
      <c r="Q388">
        <v>0</v>
      </c>
      <c r="R388">
        <v>2</v>
      </c>
      <c r="S388">
        <v>0</v>
      </c>
      <c r="T388">
        <v>0</v>
      </c>
      <c r="U388">
        <v>0</v>
      </c>
      <c r="W388" t="s">
        <v>1364</v>
      </c>
      <c r="X388">
        <v>1</v>
      </c>
      <c r="Y388">
        <v>1</v>
      </c>
      <c r="Z388">
        <v>26</v>
      </c>
      <c r="AA388">
        <v>0</v>
      </c>
      <c r="AB388">
        <v>0</v>
      </c>
      <c r="AC388" s="5">
        <v>1</v>
      </c>
      <c r="AD388" s="13">
        <v>26</v>
      </c>
      <c r="AE388" s="13">
        <v>0</v>
      </c>
      <c r="AF388" s="13">
        <v>0</v>
      </c>
      <c r="AG388" s="13">
        <v>0</v>
      </c>
      <c r="AH388" s="13">
        <v>26</v>
      </c>
    </row>
    <row r="389" spans="1:34" x14ac:dyDescent="0.35">
      <c r="A389" t="s">
        <v>1030</v>
      </c>
      <c r="B389">
        <v>0</v>
      </c>
      <c r="C389">
        <v>0</v>
      </c>
      <c r="D389">
        <v>0</v>
      </c>
      <c r="E389">
        <v>0</v>
      </c>
      <c r="F389">
        <v>0</v>
      </c>
      <c r="G389" s="5">
        <v>0</v>
      </c>
      <c r="H389" s="13">
        <v>0</v>
      </c>
      <c r="I389" s="13">
        <v>0</v>
      </c>
      <c r="J389" s="13">
        <v>0</v>
      </c>
      <c r="K389" s="13">
        <v>0</v>
      </c>
      <c r="M389" t="s">
        <v>1154</v>
      </c>
      <c r="N389">
        <v>6</v>
      </c>
      <c r="O389">
        <v>4</v>
      </c>
      <c r="P389">
        <v>0</v>
      </c>
      <c r="Q389">
        <v>0</v>
      </c>
      <c r="R389">
        <v>1.5</v>
      </c>
      <c r="S389">
        <v>0</v>
      </c>
      <c r="T389">
        <v>0</v>
      </c>
      <c r="U389">
        <v>0</v>
      </c>
      <c r="W389" t="s">
        <v>1154</v>
      </c>
      <c r="X389">
        <v>5</v>
      </c>
      <c r="Y389">
        <v>1</v>
      </c>
      <c r="Z389">
        <v>12</v>
      </c>
      <c r="AA389">
        <v>0</v>
      </c>
      <c r="AB389">
        <v>0</v>
      </c>
      <c r="AC389" s="5">
        <v>0.2</v>
      </c>
      <c r="AD389" s="13">
        <v>12</v>
      </c>
      <c r="AE389" s="13">
        <v>0</v>
      </c>
      <c r="AF389" s="13">
        <v>0</v>
      </c>
      <c r="AG389" s="13">
        <v>0</v>
      </c>
      <c r="AH389" s="13">
        <v>2.4</v>
      </c>
    </row>
    <row r="390" spans="1:34" x14ac:dyDescent="0.35">
      <c r="A390" t="s">
        <v>1834</v>
      </c>
      <c r="B390">
        <v>0</v>
      </c>
      <c r="C390">
        <v>0</v>
      </c>
      <c r="D390">
        <v>0</v>
      </c>
      <c r="E390">
        <v>0</v>
      </c>
      <c r="F390">
        <v>0</v>
      </c>
      <c r="G390" s="5">
        <v>0</v>
      </c>
      <c r="H390" s="13">
        <v>0</v>
      </c>
      <c r="I390" s="13">
        <v>0</v>
      </c>
      <c r="J390" s="13">
        <v>0</v>
      </c>
      <c r="K390" s="13">
        <v>0</v>
      </c>
      <c r="M390" t="s">
        <v>646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W390" t="s">
        <v>646</v>
      </c>
      <c r="X390">
        <v>178</v>
      </c>
      <c r="Y390">
        <v>123</v>
      </c>
      <c r="Z390">
        <v>1539</v>
      </c>
      <c r="AA390">
        <v>13</v>
      </c>
      <c r="AB390">
        <v>0</v>
      </c>
      <c r="AC390" s="5">
        <v>0.6910112359550562</v>
      </c>
      <c r="AD390" s="13">
        <v>12.512195121951219</v>
      </c>
      <c r="AE390" s="13">
        <v>7.3033707865168537E-2</v>
      </c>
      <c r="AF390" s="13">
        <v>0</v>
      </c>
      <c r="AG390" s="13">
        <v>8.4470435347628325E-3</v>
      </c>
      <c r="AH390" s="13">
        <v>8.6460674157303377</v>
      </c>
    </row>
    <row r="391" spans="1:34" x14ac:dyDescent="0.35">
      <c r="A391" t="s">
        <v>1096</v>
      </c>
      <c r="B391">
        <v>0</v>
      </c>
      <c r="C391">
        <v>0</v>
      </c>
      <c r="D391">
        <v>0</v>
      </c>
      <c r="E391">
        <v>0</v>
      </c>
      <c r="F391">
        <v>0</v>
      </c>
      <c r="G391" s="5">
        <v>0</v>
      </c>
      <c r="H391" s="13">
        <v>0</v>
      </c>
      <c r="I391" s="13">
        <v>0</v>
      </c>
      <c r="J391" s="13">
        <v>0</v>
      </c>
      <c r="K391" s="13">
        <v>0</v>
      </c>
      <c r="M391" t="s">
        <v>1366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W391" t="s">
        <v>1366</v>
      </c>
      <c r="X391">
        <v>5</v>
      </c>
      <c r="Y391">
        <v>2</v>
      </c>
      <c r="Z391">
        <v>29</v>
      </c>
      <c r="AA391">
        <v>0</v>
      </c>
      <c r="AB391">
        <v>0</v>
      </c>
      <c r="AC391" s="5">
        <v>0.4</v>
      </c>
      <c r="AD391" s="13">
        <v>14.5</v>
      </c>
      <c r="AE391" s="13">
        <v>0</v>
      </c>
      <c r="AF391" s="13">
        <v>0</v>
      </c>
      <c r="AG391" s="13">
        <v>0</v>
      </c>
      <c r="AH391" s="13">
        <v>5.8</v>
      </c>
    </row>
    <row r="392" spans="1:34" x14ac:dyDescent="0.35">
      <c r="A392" t="s">
        <v>1836</v>
      </c>
      <c r="B392">
        <v>0</v>
      </c>
      <c r="C392">
        <v>0</v>
      </c>
      <c r="D392">
        <v>0</v>
      </c>
      <c r="E392">
        <v>0</v>
      </c>
      <c r="F392">
        <v>0</v>
      </c>
      <c r="G392" s="5">
        <v>0</v>
      </c>
      <c r="H392" s="13">
        <v>0</v>
      </c>
      <c r="I392" s="13">
        <v>0</v>
      </c>
      <c r="J392" s="13">
        <v>0</v>
      </c>
      <c r="K392" s="13">
        <v>0</v>
      </c>
      <c r="M392" t="s">
        <v>647</v>
      </c>
      <c r="N392">
        <v>653</v>
      </c>
      <c r="O392">
        <v>187</v>
      </c>
      <c r="P392">
        <v>2</v>
      </c>
      <c r="Q392">
        <v>1</v>
      </c>
      <c r="R392">
        <v>3.4919786096256686</v>
      </c>
      <c r="S392">
        <v>1.06951871657754E-2</v>
      </c>
      <c r="T392">
        <v>5.3475935828877002E-3</v>
      </c>
      <c r="U392">
        <v>3.0627871362940277E-3</v>
      </c>
      <c r="W392" t="s">
        <v>647</v>
      </c>
      <c r="X392">
        <v>19</v>
      </c>
      <c r="Y392">
        <v>16</v>
      </c>
      <c r="Z392">
        <v>89</v>
      </c>
      <c r="AA392">
        <v>0</v>
      </c>
      <c r="AB392">
        <v>0</v>
      </c>
      <c r="AC392" s="5">
        <v>0.84210526315789469</v>
      </c>
      <c r="AD392" s="13">
        <v>5.5625</v>
      </c>
      <c r="AE392" s="13">
        <v>0</v>
      </c>
      <c r="AF392" s="13">
        <v>0</v>
      </c>
      <c r="AG392" s="13">
        <v>0</v>
      </c>
      <c r="AH392" s="13">
        <v>4.6842105263157894</v>
      </c>
    </row>
    <row r="393" spans="1:34" x14ac:dyDescent="0.35">
      <c r="A393" t="s">
        <v>1226</v>
      </c>
      <c r="B393">
        <v>0</v>
      </c>
      <c r="C393">
        <v>0</v>
      </c>
      <c r="D393">
        <v>0</v>
      </c>
      <c r="E393">
        <v>0</v>
      </c>
      <c r="F393">
        <v>0</v>
      </c>
      <c r="G393" s="5">
        <v>0</v>
      </c>
      <c r="H393" s="13">
        <v>0</v>
      </c>
      <c r="I393" s="13">
        <v>0</v>
      </c>
      <c r="J393" s="13">
        <v>0</v>
      </c>
      <c r="K393" s="13">
        <v>0</v>
      </c>
      <c r="M393" t="s">
        <v>648</v>
      </c>
      <c r="N393">
        <v>32</v>
      </c>
      <c r="O393">
        <v>5</v>
      </c>
      <c r="P393">
        <v>0</v>
      </c>
      <c r="Q393">
        <v>0</v>
      </c>
      <c r="R393">
        <v>6.4</v>
      </c>
      <c r="S393">
        <v>0</v>
      </c>
      <c r="T393">
        <v>0</v>
      </c>
      <c r="U393">
        <v>0</v>
      </c>
      <c r="W393" t="s">
        <v>648</v>
      </c>
      <c r="X393">
        <v>68</v>
      </c>
      <c r="Y393">
        <v>43</v>
      </c>
      <c r="Z393">
        <v>604</v>
      </c>
      <c r="AA393">
        <v>6</v>
      </c>
      <c r="AB393">
        <v>0</v>
      </c>
      <c r="AC393" s="5">
        <v>0.63235294117647056</v>
      </c>
      <c r="AD393" s="13">
        <v>14.046511627906977</v>
      </c>
      <c r="AE393" s="13">
        <v>8.8235294117647065E-2</v>
      </c>
      <c r="AF393" s="13">
        <v>0</v>
      </c>
      <c r="AG393" s="13">
        <v>9.9337748344370865E-3</v>
      </c>
      <c r="AH393" s="13">
        <v>8.882352941176471</v>
      </c>
    </row>
    <row r="394" spans="1:34" x14ac:dyDescent="0.35">
      <c r="A394" t="s">
        <v>1838</v>
      </c>
      <c r="B394">
        <v>0</v>
      </c>
      <c r="C394">
        <v>0</v>
      </c>
      <c r="D394">
        <v>0</v>
      </c>
      <c r="E394">
        <v>0</v>
      </c>
      <c r="F394">
        <v>0</v>
      </c>
      <c r="G394" s="5">
        <v>0</v>
      </c>
      <c r="H394" s="13">
        <v>0</v>
      </c>
      <c r="I394" s="13">
        <v>0</v>
      </c>
      <c r="J394" s="13">
        <v>0</v>
      </c>
      <c r="K394" s="13">
        <v>0</v>
      </c>
      <c r="M394" t="s">
        <v>649</v>
      </c>
      <c r="N394">
        <v>-2</v>
      </c>
      <c r="O394">
        <v>2</v>
      </c>
      <c r="P394">
        <v>0</v>
      </c>
      <c r="Q394">
        <v>0</v>
      </c>
      <c r="R394">
        <v>-1</v>
      </c>
      <c r="S394">
        <v>0</v>
      </c>
      <c r="T394">
        <v>0</v>
      </c>
      <c r="U394">
        <v>0</v>
      </c>
      <c r="W394" t="s">
        <v>649</v>
      </c>
      <c r="X394">
        <v>378</v>
      </c>
      <c r="Y394">
        <v>205</v>
      </c>
      <c r="Z394">
        <v>3443</v>
      </c>
      <c r="AA394">
        <v>35</v>
      </c>
      <c r="AB394">
        <v>3</v>
      </c>
      <c r="AC394" s="5">
        <v>0.54232804232804233</v>
      </c>
      <c r="AD394" s="13">
        <v>16.795121951219514</v>
      </c>
      <c r="AE394" s="13">
        <v>9.2592592592592587E-2</v>
      </c>
      <c r="AF394" s="13">
        <v>1.4634146341463415E-2</v>
      </c>
      <c r="AG394" s="13">
        <v>1.0165553296543712E-2</v>
      </c>
      <c r="AH394" s="13">
        <v>9.1084656084656093</v>
      </c>
    </row>
    <row r="395" spans="1:34" x14ac:dyDescent="0.35">
      <c r="A395" t="s">
        <v>1098</v>
      </c>
      <c r="B395">
        <v>0</v>
      </c>
      <c r="C395">
        <v>0</v>
      </c>
      <c r="D395">
        <v>0</v>
      </c>
      <c r="E395">
        <v>0</v>
      </c>
      <c r="F395">
        <v>0</v>
      </c>
      <c r="G395" s="5">
        <v>0</v>
      </c>
      <c r="H395" s="13">
        <v>0</v>
      </c>
      <c r="I395" s="13">
        <v>0</v>
      </c>
      <c r="J395" s="13">
        <v>0</v>
      </c>
      <c r="K395" s="13">
        <v>0</v>
      </c>
      <c r="M395" t="s">
        <v>1369</v>
      </c>
      <c r="N395">
        <v>15</v>
      </c>
      <c r="O395">
        <v>5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W395" t="s">
        <v>1369</v>
      </c>
      <c r="X395">
        <v>10</v>
      </c>
      <c r="Y395">
        <v>8</v>
      </c>
      <c r="Z395">
        <v>42</v>
      </c>
      <c r="AA395">
        <v>2</v>
      </c>
      <c r="AB395">
        <v>0</v>
      </c>
      <c r="AC395" s="5">
        <v>0.8</v>
      </c>
      <c r="AD395" s="13">
        <v>5.25</v>
      </c>
      <c r="AE395" s="13">
        <v>0.2</v>
      </c>
      <c r="AF395" s="13">
        <v>0</v>
      </c>
      <c r="AG395" s="13">
        <v>4.7619047619047616E-2</v>
      </c>
      <c r="AH395" s="13">
        <v>4.2</v>
      </c>
    </row>
    <row r="396" spans="1:34" x14ac:dyDescent="0.35">
      <c r="A396" t="s">
        <v>1840</v>
      </c>
      <c r="B396">
        <v>0</v>
      </c>
      <c r="C396">
        <v>0</v>
      </c>
      <c r="D396">
        <v>0</v>
      </c>
      <c r="E396">
        <v>0</v>
      </c>
      <c r="F396">
        <v>0</v>
      </c>
      <c r="G396" s="5">
        <v>0</v>
      </c>
      <c r="H396" s="13">
        <v>0</v>
      </c>
      <c r="I396" s="13">
        <v>0</v>
      </c>
      <c r="J396" s="13">
        <v>0</v>
      </c>
      <c r="K396" s="13">
        <v>0</v>
      </c>
      <c r="M396" t="s">
        <v>650</v>
      </c>
      <c r="N396">
        <v>333</v>
      </c>
      <c r="O396">
        <v>100</v>
      </c>
      <c r="P396">
        <v>5</v>
      </c>
      <c r="Q396">
        <v>2</v>
      </c>
      <c r="R396">
        <v>3.33</v>
      </c>
      <c r="S396">
        <v>0.05</v>
      </c>
      <c r="T396">
        <v>0.02</v>
      </c>
      <c r="U396">
        <v>1.5015015015015015E-2</v>
      </c>
      <c r="W396" t="s">
        <v>650</v>
      </c>
      <c r="X396">
        <v>1</v>
      </c>
      <c r="Y396">
        <v>1</v>
      </c>
      <c r="Z396">
        <v>0</v>
      </c>
      <c r="AA396">
        <v>0</v>
      </c>
      <c r="AB396">
        <v>0</v>
      </c>
      <c r="AC396" s="5">
        <v>1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</row>
    <row r="397" spans="1:34" x14ac:dyDescent="0.35">
      <c r="A397" t="s">
        <v>1184</v>
      </c>
      <c r="B397">
        <v>0</v>
      </c>
      <c r="C397">
        <v>0</v>
      </c>
      <c r="D397">
        <v>0</v>
      </c>
      <c r="E397">
        <v>0</v>
      </c>
      <c r="F397">
        <v>0</v>
      </c>
      <c r="G397" s="5">
        <v>0</v>
      </c>
      <c r="H397" s="13">
        <v>0</v>
      </c>
      <c r="I397" s="13">
        <v>0</v>
      </c>
      <c r="J397" s="13">
        <v>0</v>
      </c>
      <c r="K397" s="13">
        <v>0</v>
      </c>
      <c r="M397" t="s">
        <v>1372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W397" t="s">
        <v>1372</v>
      </c>
      <c r="X397">
        <v>1</v>
      </c>
      <c r="Y397">
        <v>1</v>
      </c>
      <c r="Z397">
        <v>21</v>
      </c>
      <c r="AA397">
        <v>0</v>
      </c>
      <c r="AB397">
        <v>0</v>
      </c>
      <c r="AC397" s="5">
        <v>1</v>
      </c>
      <c r="AD397" s="13">
        <v>21</v>
      </c>
      <c r="AE397" s="13">
        <v>0</v>
      </c>
      <c r="AF397" s="13">
        <v>0</v>
      </c>
      <c r="AG397" s="13">
        <v>0</v>
      </c>
      <c r="AH397" s="13">
        <v>21</v>
      </c>
    </row>
    <row r="398" spans="1:34" x14ac:dyDescent="0.35">
      <c r="A398" t="s">
        <v>1842</v>
      </c>
      <c r="B398">
        <v>0</v>
      </c>
      <c r="C398">
        <v>0</v>
      </c>
      <c r="D398">
        <v>0</v>
      </c>
      <c r="E398">
        <v>0</v>
      </c>
      <c r="F398">
        <v>0</v>
      </c>
      <c r="G398" s="5">
        <v>0</v>
      </c>
      <c r="H398" s="13">
        <v>0</v>
      </c>
      <c r="I398" s="13">
        <v>0</v>
      </c>
      <c r="J398" s="13">
        <v>0</v>
      </c>
      <c r="K398" s="13">
        <v>0</v>
      </c>
      <c r="M398" t="s">
        <v>651</v>
      </c>
      <c r="N398">
        <v>28</v>
      </c>
      <c r="O398">
        <v>3</v>
      </c>
      <c r="P398">
        <v>0</v>
      </c>
      <c r="Q398">
        <v>0</v>
      </c>
      <c r="R398">
        <v>9.3333333333333339</v>
      </c>
      <c r="S398">
        <v>0</v>
      </c>
      <c r="T398">
        <v>0</v>
      </c>
      <c r="U398">
        <v>0</v>
      </c>
      <c r="W398" t="s">
        <v>651</v>
      </c>
      <c r="X398">
        <v>0</v>
      </c>
      <c r="Y398">
        <v>0</v>
      </c>
      <c r="Z398">
        <v>0</v>
      </c>
      <c r="AA398">
        <v>0</v>
      </c>
      <c r="AB398">
        <v>0</v>
      </c>
      <c r="AC398" s="5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</row>
    <row r="399" spans="1:34" x14ac:dyDescent="0.35">
      <c r="A399" t="s">
        <v>1099</v>
      </c>
      <c r="B399">
        <v>0</v>
      </c>
      <c r="C399">
        <v>0</v>
      </c>
      <c r="D399">
        <v>0</v>
      </c>
      <c r="E399">
        <v>0</v>
      </c>
      <c r="F399">
        <v>0</v>
      </c>
      <c r="G399" s="5">
        <v>0</v>
      </c>
      <c r="H399" s="13">
        <v>0</v>
      </c>
      <c r="I399" s="13">
        <v>0</v>
      </c>
      <c r="J399" s="13">
        <v>0</v>
      </c>
      <c r="K399" s="13">
        <v>0</v>
      </c>
      <c r="M399" t="s">
        <v>1373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W399" t="s">
        <v>1373</v>
      </c>
      <c r="X399">
        <v>4</v>
      </c>
      <c r="Y399">
        <v>4</v>
      </c>
      <c r="Z399">
        <v>39</v>
      </c>
      <c r="AA399">
        <v>0</v>
      </c>
      <c r="AB399">
        <v>0</v>
      </c>
      <c r="AC399" s="5">
        <v>1</v>
      </c>
      <c r="AD399" s="13">
        <v>9.75</v>
      </c>
      <c r="AE399" s="13">
        <v>0</v>
      </c>
      <c r="AF399" s="13">
        <v>0</v>
      </c>
      <c r="AG399" s="13">
        <v>0</v>
      </c>
      <c r="AH399" s="13">
        <v>9.75</v>
      </c>
    </row>
    <row r="400" spans="1:34" x14ac:dyDescent="0.35">
      <c r="A400" t="s">
        <v>1035</v>
      </c>
      <c r="B400">
        <v>0</v>
      </c>
      <c r="C400">
        <v>0</v>
      </c>
      <c r="D400">
        <v>0</v>
      </c>
      <c r="E400">
        <v>0</v>
      </c>
      <c r="F400">
        <v>0</v>
      </c>
      <c r="G400" s="5">
        <v>0</v>
      </c>
      <c r="H400" s="13">
        <v>0</v>
      </c>
      <c r="I400" s="13">
        <v>0</v>
      </c>
      <c r="J400" s="13">
        <v>0</v>
      </c>
      <c r="K400" s="13">
        <v>0</v>
      </c>
      <c r="M400" t="s">
        <v>652</v>
      </c>
      <c r="N400">
        <v>9</v>
      </c>
      <c r="O400">
        <v>10</v>
      </c>
      <c r="P400">
        <v>0</v>
      </c>
      <c r="Q400">
        <v>0</v>
      </c>
      <c r="R400">
        <v>0.9</v>
      </c>
      <c r="S400">
        <v>0</v>
      </c>
      <c r="T400">
        <v>0</v>
      </c>
      <c r="U400">
        <v>0</v>
      </c>
      <c r="W400" t="s">
        <v>652</v>
      </c>
      <c r="X400">
        <v>468</v>
      </c>
      <c r="Y400">
        <v>279</v>
      </c>
      <c r="Z400">
        <v>3249</v>
      </c>
      <c r="AA400">
        <v>14</v>
      </c>
      <c r="AB400">
        <v>5</v>
      </c>
      <c r="AC400" s="5">
        <v>0.59615384615384615</v>
      </c>
      <c r="AD400" s="13">
        <v>11.64516129032258</v>
      </c>
      <c r="AE400" s="13">
        <v>2.9914529914529916E-2</v>
      </c>
      <c r="AF400" s="13">
        <v>1.7921146953405017E-2</v>
      </c>
      <c r="AG400" s="13">
        <v>4.3090181594336715E-3</v>
      </c>
      <c r="AH400" s="13">
        <v>6.9423076923076925</v>
      </c>
    </row>
    <row r="401" spans="1:34" x14ac:dyDescent="0.35">
      <c r="A401" t="s">
        <v>1100</v>
      </c>
      <c r="B401">
        <v>0</v>
      </c>
      <c r="C401">
        <v>0</v>
      </c>
      <c r="D401">
        <v>0</v>
      </c>
      <c r="E401">
        <v>0</v>
      </c>
      <c r="F401">
        <v>0</v>
      </c>
      <c r="G401" s="5">
        <v>0</v>
      </c>
      <c r="H401" s="13">
        <v>0</v>
      </c>
      <c r="I401" s="13">
        <v>0</v>
      </c>
      <c r="J401" s="13">
        <v>0</v>
      </c>
      <c r="K401" s="13">
        <v>0</v>
      </c>
      <c r="M401" t="s">
        <v>653</v>
      </c>
      <c r="N401">
        <v>174</v>
      </c>
      <c r="O401">
        <v>42</v>
      </c>
      <c r="P401">
        <v>1</v>
      </c>
      <c r="Q401">
        <v>0</v>
      </c>
      <c r="R401">
        <v>4.1428571428571432</v>
      </c>
      <c r="S401">
        <v>2.3809523809523808E-2</v>
      </c>
      <c r="T401">
        <v>0</v>
      </c>
      <c r="U401">
        <v>5.7471264367816091E-3</v>
      </c>
      <c r="W401" t="s">
        <v>653</v>
      </c>
      <c r="X401">
        <v>16</v>
      </c>
      <c r="Y401">
        <v>11</v>
      </c>
      <c r="Z401">
        <v>92</v>
      </c>
      <c r="AA401">
        <v>0</v>
      </c>
      <c r="AB401">
        <v>0</v>
      </c>
      <c r="AC401" s="5">
        <v>0.6875</v>
      </c>
      <c r="AD401" s="13">
        <v>8.3636363636363633</v>
      </c>
      <c r="AE401" s="13">
        <v>0</v>
      </c>
      <c r="AF401" s="13">
        <v>0</v>
      </c>
      <c r="AG401" s="13">
        <v>0</v>
      </c>
      <c r="AH401" s="13">
        <v>5.75</v>
      </c>
    </row>
    <row r="402" spans="1:34" x14ac:dyDescent="0.35">
      <c r="A402" t="s">
        <v>1846</v>
      </c>
      <c r="B402">
        <v>0</v>
      </c>
      <c r="C402">
        <v>0</v>
      </c>
      <c r="D402">
        <v>0</v>
      </c>
      <c r="E402">
        <v>0</v>
      </c>
      <c r="F402">
        <v>0</v>
      </c>
      <c r="G402" s="5">
        <v>0</v>
      </c>
      <c r="H402" s="13">
        <v>0</v>
      </c>
      <c r="I402" s="13">
        <v>0</v>
      </c>
      <c r="J402" s="13">
        <v>0</v>
      </c>
      <c r="K402" s="13">
        <v>0</v>
      </c>
      <c r="M402" t="s">
        <v>1376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W402" t="s">
        <v>1376</v>
      </c>
      <c r="X402">
        <v>2</v>
      </c>
      <c r="Y402">
        <v>1</v>
      </c>
      <c r="Z402">
        <v>10</v>
      </c>
      <c r="AA402">
        <v>0</v>
      </c>
      <c r="AB402">
        <v>0</v>
      </c>
      <c r="AC402" s="5">
        <v>0.5</v>
      </c>
      <c r="AD402" s="13">
        <v>10</v>
      </c>
      <c r="AE402" s="13">
        <v>0</v>
      </c>
      <c r="AF402" s="13">
        <v>0</v>
      </c>
      <c r="AG402" s="13">
        <v>0</v>
      </c>
      <c r="AH402" s="13">
        <v>5</v>
      </c>
    </row>
    <row r="403" spans="1:34" x14ac:dyDescent="0.35">
      <c r="A403" t="s">
        <v>1101</v>
      </c>
      <c r="B403">
        <v>0</v>
      </c>
      <c r="C403">
        <v>0</v>
      </c>
      <c r="D403">
        <v>0</v>
      </c>
      <c r="E403">
        <v>0</v>
      </c>
      <c r="F403">
        <v>0</v>
      </c>
      <c r="G403" s="5">
        <v>0</v>
      </c>
      <c r="H403" s="13">
        <v>0</v>
      </c>
      <c r="I403" s="13">
        <v>0</v>
      </c>
      <c r="J403" s="13">
        <v>0</v>
      </c>
      <c r="K403" s="13">
        <v>0</v>
      </c>
      <c r="M403" t="s">
        <v>654</v>
      </c>
      <c r="N403">
        <v>861</v>
      </c>
      <c r="O403">
        <v>173</v>
      </c>
      <c r="P403">
        <v>5</v>
      </c>
      <c r="Q403">
        <v>3</v>
      </c>
      <c r="R403">
        <v>4.9768786127167628</v>
      </c>
      <c r="S403">
        <v>2.8901734104046242E-2</v>
      </c>
      <c r="T403">
        <v>1.7341040462427744E-2</v>
      </c>
      <c r="U403">
        <v>5.8072009291521487E-3</v>
      </c>
      <c r="W403" t="s">
        <v>654</v>
      </c>
      <c r="X403">
        <v>1</v>
      </c>
      <c r="Y403">
        <v>1</v>
      </c>
      <c r="Z403">
        <v>-2</v>
      </c>
      <c r="AA403">
        <v>0</v>
      </c>
      <c r="AB403">
        <v>0</v>
      </c>
      <c r="AC403" s="5">
        <v>1</v>
      </c>
      <c r="AD403" s="13">
        <v>-2</v>
      </c>
      <c r="AE403" s="13">
        <v>0</v>
      </c>
      <c r="AF403" s="13">
        <v>0</v>
      </c>
      <c r="AG403" s="13">
        <v>0</v>
      </c>
      <c r="AH403" s="13">
        <v>-2</v>
      </c>
    </row>
    <row r="404" spans="1:34" x14ac:dyDescent="0.35">
      <c r="A404" t="s">
        <v>1848</v>
      </c>
      <c r="B404">
        <v>0</v>
      </c>
      <c r="C404">
        <v>0</v>
      </c>
      <c r="D404">
        <v>0</v>
      </c>
      <c r="E404">
        <v>0</v>
      </c>
      <c r="F404">
        <v>0</v>
      </c>
      <c r="G404" s="5">
        <v>0</v>
      </c>
      <c r="H404" s="13">
        <v>0</v>
      </c>
      <c r="I404" s="13">
        <v>0</v>
      </c>
      <c r="J404" s="13">
        <v>0</v>
      </c>
      <c r="K404" s="13">
        <v>0</v>
      </c>
      <c r="M404" t="s">
        <v>655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W404" t="s">
        <v>655</v>
      </c>
      <c r="X404">
        <v>81</v>
      </c>
      <c r="Y404">
        <v>64</v>
      </c>
      <c r="Z404">
        <v>457</v>
      </c>
      <c r="AA404">
        <v>5</v>
      </c>
      <c r="AB404">
        <v>0</v>
      </c>
      <c r="AC404" s="5">
        <v>0.79012345679012341</v>
      </c>
      <c r="AD404" s="13">
        <v>7.140625</v>
      </c>
      <c r="AE404" s="13">
        <v>6.1728395061728392E-2</v>
      </c>
      <c r="AF404" s="13">
        <v>0</v>
      </c>
      <c r="AG404" s="13">
        <v>1.0940919037199124E-2</v>
      </c>
      <c r="AH404" s="13">
        <v>5.6419753086419755</v>
      </c>
    </row>
    <row r="405" spans="1:34" x14ac:dyDescent="0.35">
      <c r="A405" t="s">
        <v>1185</v>
      </c>
      <c r="B405">
        <v>0</v>
      </c>
      <c r="C405">
        <v>0</v>
      </c>
      <c r="D405">
        <v>0</v>
      </c>
      <c r="E405">
        <v>0</v>
      </c>
      <c r="F405">
        <v>0</v>
      </c>
      <c r="G405" s="5">
        <v>0</v>
      </c>
      <c r="H405" s="13">
        <v>0</v>
      </c>
      <c r="I405" s="13">
        <v>0</v>
      </c>
      <c r="J405" s="13">
        <v>0</v>
      </c>
      <c r="K405" s="13">
        <v>0</v>
      </c>
      <c r="M405" t="s">
        <v>656</v>
      </c>
      <c r="N405">
        <v>43</v>
      </c>
      <c r="O405">
        <v>7</v>
      </c>
      <c r="P405">
        <v>0</v>
      </c>
      <c r="Q405">
        <v>0</v>
      </c>
      <c r="R405">
        <v>6.1428571428571432</v>
      </c>
      <c r="S405">
        <v>0</v>
      </c>
      <c r="T405">
        <v>0</v>
      </c>
      <c r="U405">
        <v>0</v>
      </c>
      <c r="W405" t="s">
        <v>656</v>
      </c>
      <c r="X405">
        <v>465</v>
      </c>
      <c r="Y405">
        <v>347</v>
      </c>
      <c r="Z405">
        <v>4819</v>
      </c>
      <c r="AA405">
        <v>35</v>
      </c>
      <c r="AB405">
        <v>2</v>
      </c>
      <c r="AC405" s="5">
        <v>0.74623655913978493</v>
      </c>
      <c r="AD405" s="13">
        <v>13.887608069164266</v>
      </c>
      <c r="AE405" s="13">
        <v>7.5268817204301078E-2</v>
      </c>
      <c r="AF405" s="13">
        <v>5.763688760806916E-3</v>
      </c>
      <c r="AG405" s="13">
        <v>7.2629176177630211E-3</v>
      </c>
      <c r="AH405" s="13">
        <v>10.363440860215054</v>
      </c>
    </row>
    <row r="406" spans="1:34" x14ac:dyDescent="0.35">
      <c r="A406" t="s">
        <v>1213</v>
      </c>
      <c r="B406">
        <v>0</v>
      </c>
      <c r="C406">
        <v>0</v>
      </c>
      <c r="D406">
        <v>0</v>
      </c>
      <c r="E406">
        <v>0</v>
      </c>
      <c r="F406">
        <v>0</v>
      </c>
      <c r="G406" s="5">
        <v>0</v>
      </c>
      <c r="H406" s="13">
        <v>0</v>
      </c>
      <c r="I406" s="13">
        <v>0</v>
      </c>
      <c r="J406" s="13">
        <v>0</v>
      </c>
      <c r="K406" s="13">
        <v>0</v>
      </c>
      <c r="M406" t="s">
        <v>657</v>
      </c>
      <c r="N406">
        <v>51</v>
      </c>
      <c r="O406">
        <v>9</v>
      </c>
      <c r="P406">
        <v>1</v>
      </c>
      <c r="Q406">
        <v>0</v>
      </c>
      <c r="R406">
        <v>5.666666666666667</v>
      </c>
      <c r="S406">
        <v>0.1111111111111111</v>
      </c>
      <c r="T406">
        <v>0</v>
      </c>
      <c r="U406">
        <v>1.9607843137254902E-2</v>
      </c>
      <c r="W406" t="s">
        <v>657</v>
      </c>
      <c r="X406">
        <v>309</v>
      </c>
      <c r="Y406">
        <v>184</v>
      </c>
      <c r="Z406">
        <v>2978</v>
      </c>
      <c r="AA406">
        <v>13</v>
      </c>
      <c r="AB406">
        <v>2</v>
      </c>
      <c r="AC406" s="5">
        <v>0.59546925566343045</v>
      </c>
      <c r="AD406" s="13">
        <v>16.184782608695652</v>
      </c>
      <c r="AE406" s="13">
        <v>4.2071197411003236E-2</v>
      </c>
      <c r="AF406" s="13">
        <v>1.0869565217391304E-2</v>
      </c>
      <c r="AG406" s="13">
        <v>4.3653458697112159E-3</v>
      </c>
      <c r="AH406" s="13">
        <v>9.6375404530744344</v>
      </c>
    </row>
    <row r="407" spans="1:34" x14ac:dyDescent="0.35">
      <c r="A407" t="s">
        <v>1225</v>
      </c>
      <c r="B407">
        <v>0</v>
      </c>
      <c r="C407">
        <v>0</v>
      </c>
      <c r="D407">
        <v>0</v>
      </c>
      <c r="E407">
        <v>0</v>
      </c>
      <c r="F407">
        <v>0</v>
      </c>
      <c r="G407" s="5">
        <v>0</v>
      </c>
      <c r="H407" s="13">
        <v>0</v>
      </c>
      <c r="I407" s="13">
        <v>0</v>
      </c>
      <c r="J407" s="13">
        <v>0</v>
      </c>
      <c r="K407" s="13">
        <v>0</v>
      </c>
      <c r="M407" t="s">
        <v>658</v>
      </c>
      <c r="N407">
        <v>32</v>
      </c>
      <c r="O407">
        <v>8</v>
      </c>
      <c r="P407">
        <v>1</v>
      </c>
      <c r="Q407">
        <v>0</v>
      </c>
      <c r="R407">
        <v>4</v>
      </c>
      <c r="S407">
        <v>0.125</v>
      </c>
      <c r="T407">
        <v>0</v>
      </c>
      <c r="U407">
        <v>3.125E-2</v>
      </c>
      <c r="W407" t="s">
        <v>658</v>
      </c>
      <c r="X407">
        <v>305</v>
      </c>
      <c r="Y407">
        <v>212</v>
      </c>
      <c r="Z407">
        <v>2006</v>
      </c>
      <c r="AA407">
        <v>13</v>
      </c>
      <c r="AB407">
        <v>3</v>
      </c>
      <c r="AC407" s="5">
        <v>0.69508196721311477</v>
      </c>
      <c r="AD407" s="13">
        <v>9.4622641509433958</v>
      </c>
      <c r="AE407" s="13">
        <v>4.2622950819672129E-2</v>
      </c>
      <c r="AF407" s="13">
        <v>1.4150943396226415E-2</v>
      </c>
      <c r="AG407" s="13">
        <v>6.4805583250249254E-3</v>
      </c>
      <c r="AH407" s="13">
        <v>6.5770491803278688</v>
      </c>
    </row>
    <row r="408" spans="1:34" x14ac:dyDescent="0.35">
      <c r="A408" t="s">
        <v>1753</v>
      </c>
      <c r="B408">
        <v>0</v>
      </c>
      <c r="C408">
        <v>0</v>
      </c>
      <c r="D408">
        <v>0</v>
      </c>
      <c r="E408">
        <v>0</v>
      </c>
      <c r="F408">
        <v>0</v>
      </c>
      <c r="G408" s="5">
        <v>0</v>
      </c>
      <c r="H408" s="13">
        <v>0</v>
      </c>
      <c r="I408" s="13">
        <v>0</v>
      </c>
      <c r="J408" s="13">
        <v>0</v>
      </c>
      <c r="K408" s="13">
        <v>0</v>
      </c>
      <c r="M408" t="s">
        <v>1379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W408" t="s">
        <v>1379</v>
      </c>
      <c r="X408">
        <v>2</v>
      </c>
      <c r="Y408">
        <v>0</v>
      </c>
      <c r="Z408">
        <v>0</v>
      </c>
      <c r="AA408">
        <v>0</v>
      </c>
      <c r="AB408">
        <v>0</v>
      </c>
      <c r="AC408" s="5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</row>
    <row r="409" spans="1:34" x14ac:dyDescent="0.35">
      <c r="A409" t="s">
        <v>1102</v>
      </c>
      <c r="B409">
        <v>0</v>
      </c>
      <c r="C409">
        <v>0</v>
      </c>
      <c r="D409">
        <v>0</v>
      </c>
      <c r="E409">
        <v>0</v>
      </c>
      <c r="F409">
        <v>0</v>
      </c>
      <c r="G409" s="5">
        <v>0</v>
      </c>
      <c r="H409" s="13">
        <v>0</v>
      </c>
      <c r="I409" s="13">
        <v>0</v>
      </c>
      <c r="J409" s="13">
        <v>0</v>
      </c>
      <c r="K409" s="13">
        <v>0</v>
      </c>
      <c r="M409" t="s">
        <v>659</v>
      </c>
      <c r="N409">
        <v>546</v>
      </c>
      <c r="O409">
        <v>153</v>
      </c>
      <c r="P409">
        <v>4</v>
      </c>
      <c r="Q409">
        <v>1</v>
      </c>
      <c r="R409">
        <v>3.5686274509803924</v>
      </c>
      <c r="S409">
        <v>2.6143790849673203E-2</v>
      </c>
      <c r="T409">
        <v>6.5359477124183009E-3</v>
      </c>
      <c r="U409">
        <v>7.326007326007326E-3</v>
      </c>
      <c r="W409" t="s">
        <v>659</v>
      </c>
      <c r="X409">
        <v>98</v>
      </c>
      <c r="Y409">
        <v>77</v>
      </c>
      <c r="Z409">
        <v>516</v>
      </c>
      <c r="AA409">
        <v>6</v>
      </c>
      <c r="AB409">
        <v>0</v>
      </c>
      <c r="AC409" s="5">
        <v>0.7857142857142857</v>
      </c>
      <c r="AD409" s="13">
        <v>6.7012987012987013</v>
      </c>
      <c r="AE409" s="13">
        <v>6.1224489795918366E-2</v>
      </c>
      <c r="AF409" s="13">
        <v>0</v>
      </c>
      <c r="AG409" s="13">
        <v>1.1627906976744186E-2</v>
      </c>
      <c r="AH409" s="13">
        <v>5.2653061224489797</v>
      </c>
    </row>
    <row r="410" spans="1:34" x14ac:dyDescent="0.35">
      <c r="A410" t="s">
        <v>1852</v>
      </c>
      <c r="B410">
        <v>0</v>
      </c>
      <c r="C410">
        <v>0</v>
      </c>
      <c r="D410">
        <v>0</v>
      </c>
      <c r="E410">
        <v>0</v>
      </c>
      <c r="F410">
        <v>0</v>
      </c>
      <c r="G410" s="5">
        <v>0</v>
      </c>
      <c r="H410" s="13">
        <v>0</v>
      </c>
      <c r="I410" s="13">
        <v>0</v>
      </c>
      <c r="J410" s="13">
        <v>0</v>
      </c>
      <c r="K410" s="13">
        <v>0</v>
      </c>
      <c r="M410" t="s">
        <v>1380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W410" t="s">
        <v>1380</v>
      </c>
      <c r="X410">
        <v>12</v>
      </c>
      <c r="Y410">
        <v>9</v>
      </c>
      <c r="Z410">
        <v>102</v>
      </c>
      <c r="AA410">
        <v>0</v>
      </c>
      <c r="AB410">
        <v>0</v>
      </c>
      <c r="AC410" s="5">
        <v>0.75</v>
      </c>
      <c r="AD410" s="13">
        <v>11.333333333333334</v>
      </c>
      <c r="AE410" s="13">
        <v>0</v>
      </c>
      <c r="AF410" s="13">
        <v>0</v>
      </c>
      <c r="AG410" s="13">
        <v>0</v>
      </c>
      <c r="AH410" s="13">
        <v>8.5</v>
      </c>
    </row>
    <row r="411" spans="1:34" x14ac:dyDescent="0.35">
      <c r="A411" t="s">
        <v>1103</v>
      </c>
      <c r="B411">
        <v>0</v>
      </c>
      <c r="C411">
        <v>0</v>
      </c>
      <c r="D411">
        <v>0</v>
      </c>
      <c r="E411">
        <v>0</v>
      </c>
      <c r="F411">
        <v>0</v>
      </c>
      <c r="G411" s="5">
        <v>0</v>
      </c>
      <c r="H411" s="13">
        <v>0</v>
      </c>
      <c r="I411" s="13">
        <v>0</v>
      </c>
      <c r="J411" s="13">
        <v>0</v>
      </c>
      <c r="K411" s="13">
        <v>0</v>
      </c>
      <c r="M411" t="s">
        <v>660</v>
      </c>
      <c r="N411">
        <v>122</v>
      </c>
      <c r="O411">
        <v>21</v>
      </c>
      <c r="P411">
        <v>1</v>
      </c>
      <c r="Q411">
        <v>2</v>
      </c>
      <c r="R411">
        <v>5.8095238095238093</v>
      </c>
      <c r="S411">
        <v>4.7619047619047616E-2</v>
      </c>
      <c r="T411">
        <v>9.5238095238095233E-2</v>
      </c>
      <c r="U411">
        <v>8.1967213114754103E-3</v>
      </c>
      <c r="W411" t="s">
        <v>660</v>
      </c>
      <c r="X411">
        <v>11</v>
      </c>
      <c r="Y411">
        <v>8</v>
      </c>
      <c r="Z411">
        <v>63</v>
      </c>
      <c r="AA411">
        <v>0</v>
      </c>
      <c r="AB411">
        <v>0</v>
      </c>
      <c r="AC411" s="5">
        <v>0.72727272727272729</v>
      </c>
      <c r="AD411" s="13">
        <v>7.875</v>
      </c>
      <c r="AE411" s="13">
        <v>0</v>
      </c>
      <c r="AF411" s="13">
        <v>0</v>
      </c>
      <c r="AG411" s="13">
        <v>0</v>
      </c>
      <c r="AH411" s="13">
        <v>5.7272727272727275</v>
      </c>
    </row>
    <row r="412" spans="1:34" x14ac:dyDescent="0.35">
      <c r="A412" t="s">
        <v>1854</v>
      </c>
      <c r="B412">
        <v>0</v>
      </c>
      <c r="C412">
        <v>0</v>
      </c>
      <c r="D412">
        <v>0</v>
      </c>
      <c r="E412">
        <v>0</v>
      </c>
      <c r="F412">
        <v>0</v>
      </c>
      <c r="G412" s="5">
        <v>0</v>
      </c>
      <c r="H412" s="13">
        <v>0</v>
      </c>
      <c r="I412" s="13">
        <v>0</v>
      </c>
      <c r="J412" s="13">
        <v>0</v>
      </c>
      <c r="K412" s="13">
        <v>0</v>
      </c>
      <c r="M412" t="s">
        <v>661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W412" t="s">
        <v>661</v>
      </c>
      <c r="X412">
        <v>52</v>
      </c>
      <c r="Y412">
        <v>35</v>
      </c>
      <c r="Z412">
        <v>388</v>
      </c>
      <c r="AA412">
        <v>2</v>
      </c>
      <c r="AB412">
        <v>0</v>
      </c>
      <c r="AC412" s="5">
        <v>0.67307692307692313</v>
      </c>
      <c r="AD412" s="13">
        <v>11.085714285714285</v>
      </c>
      <c r="AE412" s="13">
        <v>3.8461538461538464E-2</v>
      </c>
      <c r="AF412" s="13">
        <v>0</v>
      </c>
      <c r="AG412" s="13">
        <v>5.1546391752577319E-3</v>
      </c>
      <c r="AH412" s="13">
        <v>7.4615384615384617</v>
      </c>
    </row>
    <row r="413" spans="1:34" x14ac:dyDescent="0.35">
      <c r="A413" t="s">
        <v>1186</v>
      </c>
      <c r="B413">
        <v>0</v>
      </c>
      <c r="C413">
        <v>0</v>
      </c>
      <c r="D413">
        <v>0</v>
      </c>
      <c r="E413">
        <v>0</v>
      </c>
      <c r="F413">
        <v>0</v>
      </c>
      <c r="G413" s="5">
        <v>0</v>
      </c>
      <c r="H413" s="13">
        <v>0</v>
      </c>
      <c r="I413" s="13">
        <v>0</v>
      </c>
      <c r="J413" s="13">
        <v>0</v>
      </c>
      <c r="K413" s="13">
        <v>0</v>
      </c>
      <c r="M413" t="s">
        <v>662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W413" t="s">
        <v>662</v>
      </c>
      <c r="X413">
        <v>44</v>
      </c>
      <c r="Y413">
        <v>34</v>
      </c>
      <c r="Z413">
        <v>422</v>
      </c>
      <c r="AA413">
        <v>1</v>
      </c>
      <c r="AB413">
        <v>0</v>
      </c>
      <c r="AC413" s="5">
        <v>0.77272727272727271</v>
      </c>
      <c r="AD413" s="13">
        <v>12.411764705882353</v>
      </c>
      <c r="AE413" s="13">
        <v>2.2727272727272728E-2</v>
      </c>
      <c r="AF413" s="13">
        <v>0</v>
      </c>
      <c r="AG413" s="13">
        <v>2.3696682464454978E-3</v>
      </c>
      <c r="AH413" s="13">
        <v>9.5909090909090917</v>
      </c>
    </row>
    <row r="414" spans="1:34" x14ac:dyDescent="0.35">
      <c r="A414" t="s">
        <v>1856</v>
      </c>
      <c r="B414">
        <v>0</v>
      </c>
      <c r="C414">
        <v>0</v>
      </c>
      <c r="D414">
        <v>0</v>
      </c>
      <c r="E414">
        <v>0</v>
      </c>
      <c r="F414">
        <v>0</v>
      </c>
      <c r="G414" s="5">
        <v>0</v>
      </c>
      <c r="H414" s="13">
        <v>0</v>
      </c>
      <c r="I414" s="13">
        <v>0</v>
      </c>
      <c r="J414" s="13">
        <v>0</v>
      </c>
      <c r="K414" s="13">
        <v>0</v>
      </c>
      <c r="M414" t="s">
        <v>1383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W414" t="s">
        <v>1383</v>
      </c>
      <c r="X414">
        <v>0</v>
      </c>
      <c r="Y414">
        <v>0</v>
      </c>
      <c r="Z414">
        <v>0</v>
      </c>
      <c r="AA414">
        <v>0</v>
      </c>
      <c r="AB414">
        <v>0</v>
      </c>
      <c r="AC414" s="5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</row>
    <row r="415" spans="1:34" x14ac:dyDescent="0.35">
      <c r="A415" t="s">
        <v>1104</v>
      </c>
      <c r="B415">
        <v>0</v>
      </c>
      <c r="C415">
        <v>0</v>
      </c>
      <c r="D415">
        <v>0</v>
      </c>
      <c r="E415">
        <v>0</v>
      </c>
      <c r="F415">
        <v>0</v>
      </c>
      <c r="G415" s="5">
        <v>0</v>
      </c>
      <c r="H415" s="13">
        <v>0</v>
      </c>
      <c r="I415" s="13">
        <v>0</v>
      </c>
      <c r="J415" s="13">
        <v>0</v>
      </c>
      <c r="K415" s="13">
        <v>0</v>
      </c>
      <c r="M415" t="s">
        <v>663</v>
      </c>
      <c r="N415">
        <v>104</v>
      </c>
      <c r="O415">
        <v>14</v>
      </c>
      <c r="P415">
        <v>0</v>
      </c>
      <c r="Q415">
        <v>0</v>
      </c>
      <c r="R415">
        <v>7.4285714285714288</v>
      </c>
      <c r="S415">
        <v>0</v>
      </c>
      <c r="T415">
        <v>0</v>
      </c>
      <c r="U415">
        <v>0</v>
      </c>
      <c r="W415" t="s">
        <v>663</v>
      </c>
      <c r="X415">
        <v>158</v>
      </c>
      <c r="Y415">
        <v>116</v>
      </c>
      <c r="Z415">
        <v>1104</v>
      </c>
      <c r="AA415">
        <v>7</v>
      </c>
      <c r="AB415">
        <v>1</v>
      </c>
      <c r="AC415" s="5">
        <v>0.73417721518987344</v>
      </c>
      <c r="AD415" s="13">
        <v>9.5172413793103452</v>
      </c>
      <c r="AE415" s="13">
        <v>4.4303797468354431E-2</v>
      </c>
      <c r="AF415" s="13">
        <v>8.6206896551724137E-3</v>
      </c>
      <c r="AG415" s="13">
        <v>6.3405797101449279E-3</v>
      </c>
      <c r="AH415" s="13">
        <v>6.9873417721518987</v>
      </c>
    </row>
    <row r="416" spans="1:34" x14ac:dyDescent="0.35">
      <c r="A416" t="s">
        <v>1858</v>
      </c>
      <c r="B416">
        <v>0</v>
      </c>
      <c r="C416">
        <v>0</v>
      </c>
      <c r="D416">
        <v>0</v>
      </c>
      <c r="E416">
        <v>0</v>
      </c>
      <c r="F416">
        <v>0</v>
      </c>
      <c r="G416" s="5">
        <v>0</v>
      </c>
      <c r="H416" s="13">
        <v>0</v>
      </c>
      <c r="I416" s="13">
        <v>0</v>
      </c>
      <c r="J416" s="13">
        <v>0</v>
      </c>
      <c r="K416" s="13">
        <v>0</v>
      </c>
      <c r="M416" t="s">
        <v>664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W416" t="s">
        <v>664</v>
      </c>
      <c r="X416">
        <v>71</v>
      </c>
      <c r="Y416">
        <v>41</v>
      </c>
      <c r="Z416">
        <v>464</v>
      </c>
      <c r="AA416">
        <v>2</v>
      </c>
      <c r="AB416">
        <v>0</v>
      </c>
      <c r="AC416" s="5">
        <v>0.57746478873239437</v>
      </c>
      <c r="AD416" s="13">
        <v>11.317073170731707</v>
      </c>
      <c r="AE416" s="13">
        <v>2.8169014084507043E-2</v>
      </c>
      <c r="AF416" s="13">
        <v>0</v>
      </c>
      <c r="AG416" s="13">
        <v>4.3103448275862068E-3</v>
      </c>
      <c r="AH416" s="13">
        <v>6.535211267605634</v>
      </c>
    </row>
    <row r="417" spans="1:34" x14ac:dyDescent="0.35">
      <c r="A417" t="s">
        <v>1105</v>
      </c>
      <c r="B417">
        <v>0</v>
      </c>
      <c r="C417">
        <v>0</v>
      </c>
      <c r="D417">
        <v>0</v>
      </c>
      <c r="E417">
        <v>0</v>
      </c>
      <c r="F417">
        <v>0</v>
      </c>
      <c r="G417" s="5">
        <v>0</v>
      </c>
      <c r="H417" s="13">
        <v>0</v>
      </c>
      <c r="I417" s="13">
        <v>0</v>
      </c>
      <c r="J417" s="13">
        <v>0</v>
      </c>
      <c r="K417" s="13">
        <v>0</v>
      </c>
      <c r="M417" t="s">
        <v>665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W417" t="s">
        <v>665</v>
      </c>
      <c r="X417">
        <v>37</v>
      </c>
      <c r="Y417">
        <v>24</v>
      </c>
      <c r="Z417">
        <v>239</v>
      </c>
      <c r="AA417">
        <v>1</v>
      </c>
      <c r="AB417">
        <v>0</v>
      </c>
      <c r="AC417" s="5">
        <v>0.64864864864864868</v>
      </c>
      <c r="AD417" s="13">
        <v>9.9583333333333339</v>
      </c>
      <c r="AE417" s="13">
        <v>2.7027027027027029E-2</v>
      </c>
      <c r="AF417" s="13">
        <v>0</v>
      </c>
      <c r="AG417" s="13">
        <v>4.1841004184100415E-3</v>
      </c>
      <c r="AH417" s="13">
        <v>6.4594594594594597</v>
      </c>
    </row>
    <row r="418" spans="1:34" x14ac:dyDescent="0.35">
      <c r="A418" t="s">
        <v>1771</v>
      </c>
      <c r="B418">
        <v>0</v>
      </c>
      <c r="C418">
        <v>0</v>
      </c>
      <c r="D418">
        <v>0</v>
      </c>
      <c r="E418">
        <v>0</v>
      </c>
      <c r="F418">
        <v>0</v>
      </c>
      <c r="G418" s="5">
        <v>0</v>
      </c>
      <c r="H418" s="13">
        <v>0</v>
      </c>
      <c r="I418" s="13">
        <v>0</v>
      </c>
      <c r="J418" s="13">
        <v>0</v>
      </c>
      <c r="K418" s="13">
        <v>0</v>
      </c>
      <c r="M418" t="s">
        <v>666</v>
      </c>
      <c r="N418">
        <v>-4</v>
      </c>
      <c r="O418">
        <v>2</v>
      </c>
      <c r="P418">
        <v>0</v>
      </c>
      <c r="Q418">
        <v>0</v>
      </c>
      <c r="R418">
        <v>-2</v>
      </c>
      <c r="S418">
        <v>0</v>
      </c>
      <c r="T418">
        <v>0</v>
      </c>
      <c r="U418">
        <v>0</v>
      </c>
      <c r="W418" t="s">
        <v>666</v>
      </c>
      <c r="X418">
        <v>90</v>
      </c>
      <c r="Y418">
        <v>60</v>
      </c>
      <c r="Z418">
        <v>514</v>
      </c>
      <c r="AA418">
        <v>9</v>
      </c>
      <c r="AB418">
        <v>0</v>
      </c>
      <c r="AC418" s="5">
        <v>0.66666666666666663</v>
      </c>
      <c r="AD418" s="13">
        <v>8.5666666666666664</v>
      </c>
      <c r="AE418" s="13">
        <v>0.1</v>
      </c>
      <c r="AF418" s="13">
        <v>0</v>
      </c>
      <c r="AG418" s="13">
        <v>1.7509727626459144E-2</v>
      </c>
      <c r="AH418" s="13">
        <v>5.7111111111111112</v>
      </c>
    </row>
    <row r="419" spans="1:34" x14ac:dyDescent="0.35">
      <c r="A419" t="s">
        <v>1227</v>
      </c>
      <c r="B419">
        <v>0</v>
      </c>
      <c r="C419">
        <v>0</v>
      </c>
      <c r="D419">
        <v>0</v>
      </c>
      <c r="E419">
        <v>0</v>
      </c>
      <c r="F419">
        <v>0</v>
      </c>
      <c r="G419" s="5">
        <v>0</v>
      </c>
      <c r="H419" s="13">
        <v>0</v>
      </c>
      <c r="I419" s="13">
        <v>0</v>
      </c>
      <c r="J419" s="13">
        <v>0</v>
      </c>
      <c r="K419" s="13">
        <v>0</v>
      </c>
      <c r="M419" t="s">
        <v>1385</v>
      </c>
      <c r="N419">
        <v>71</v>
      </c>
      <c r="O419">
        <v>14</v>
      </c>
      <c r="P419">
        <v>0</v>
      </c>
      <c r="Q419">
        <v>0</v>
      </c>
      <c r="R419">
        <v>5.0714285714285712</v>
      </c>
      <c r="S419">
        <v>0</v>
      </c>
      <c r="T419">
        <v>0</v>
      </c>
      <c r="U419">
        <v>0</v>
      </c>
      <c r="W419" t="s">
        <v>1385</v>
      </c>
      <c r="X419">
        <v>16</v>
      </c>
      <c r="Y419">
        <v>13</v>
      </c>
      <c r="Z419">
        <v>146</v>
      </c>
      <c r="AA419">
        <v>1</v>
      </c>
      <c r="AB419">
        <v>1</v>
      </c>
      <c r="AC419" s="5">
        <v>0.8125</v>
      </c>
      <c r="AD419" s="13">
        <v>11.23076923076923</v>
      </c>
      <c r="AE419" s="13">
        <v>6.25E-2</v>
      </c>
      <c r="AF419" s="13">
        <v>7.6923076923076927E-2</v>
      </c>
      <c r="AG419" s="13">
        <v>6.8493150684931503E-3</v>
      </c>
      <c r="AH419" s="13">
        <v>9.125</v>
      </c>
    </row>
    <row r="420" spans="1:34" x14ac:dyDescent="0.35">
      <c r="A420" t="s">
        <v>1861</v>
      </c>
      <c r="B420">
        <v>0</v>
      </c>
      <c r="C420">
        <v>0</v>
      </c>
      <c r="D420">
        <v>0</v>
      </c>
      <c r="E420">
        <v>0</v>
      </c>
      <c r="F420">
        <v>0</v>
      </c>
      <c r="G420" s="5">
        <v>0</v>
      </c>
      <c r="H420" s="13">
        <v>0</v>
      </c>
      <c r="I420" s="13">
        <v>0</v>
      </c>
      <c r="J420" s="13">
        <v>0</v>
      </c>
      <c r="K420" s="13">
        <v>0</v>
      </c>
      <c r="M420" t="s">
        <v>667</v>
      </c>
      <c r="N420">
        <v>2532</v>
      </c>
      <c r="O420">
        <v>580</v>
      </c>
      <c r="P420">
        <v>26</v>
      </c>
      <c r="Q420">
        <v>4</v>
      </c>
      <c r="R420">
        <v>4.36551724137931</v>
      </c>
      <c r="S420">
        <v>4.4827586206896551E-2</v>
      </c>
      <c r="T420">
        <v>6.8965517241379309E-3</v>
      </c>
      <c r="U420">
        <v>1.0268562401263823E-2</v>
      </c>
      <c r="W420" t="s">
        <v>667</v>
      </c>
      <c r="X420">
        <v>37</v>
      </c>
      <c r="Y420">
        <v>27</v>
      </c>
      <c r="Z420">
        <v>343</v>
      </c>
      <c r="AA420">
        <v>0</v>
      </c>
      <c r="AB420">
        <v>0</v>
      </c>
      <c r="AC420" s="5">
        <v>0.72972972972972971</v>
      </c>
      <c r="AD420" s="13">
        <v>12.703703703703704</v>
      </c>
      <c r="AE420" s="13">
        <v>0</v>
      </c>
      <c r="AF420" s="13">
        <v>0</v>
      </c>
      <c r="AG420" s="13">
        <v>0</v>
      </c>
      <c r="AH420" s="13">
        <v>9.2702702702702702</v>
      </c>
    </row>
    <row r="421" spans="1:34" x14ac:dyDescent="0.35">
      <c r="A421" t="s">
        <v>1107</v>
      </c>
      <c r="B421">
        <v>0</v>
      </c>
      <c r="C421">
        <v>0</v>
      </c>
      <c r="D421">
        <v>0</v>
      </c>
      <c r="E421">
        <v>0</v>
      </c>
      <c r="F421">
        <v>0</v>
      </c>
      <c r="G421" s="5">
        <v>0</v>
      </c>
      <c r="H421" s="13">
        <v>0</v>
      </c>
      <c r="I421" s="13">
        <v>0</v>
      </c>
      <c r="J421" s="13">
        <v>0</v>
      </c>
      <c r="K421" s="13">
        <v>0</v>
      </c>
      <c r="M421" t="s">
        <v>1386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W421" t="s">
        <v>1386</v>
      </c>
      <c r="X421">
        <v>1</v>
      </c>
      <c r="Y421">
        <v>0</v>
      </c>
      <c r="Z421">
        <v>0</v>
      </c>
      <c r="AA421">
        <v>0</v>
      </c>
      <c r="AB421">
        <v>0</v>
      </c>
      <c r="AC421" s="5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</row>
    <row r="422" spans="1:34" x14ac:dyDescent="0.35">
      <c r="A422" t="s">
        <v>1863</v>
      </c>
      <c r="B422">
        <v>0</v>
      </c>
      <c r="C422">
        <v>0</v>
      </c>
      <c r="D422">
        <v>0</v>
      </c>
      <c r="E422">
        <v>0</v>
      </c>
      <c r="F422">
        <v>0</v>
      </c>
      <c r="G422" s="5">
        <v>0</v>
      </c>
      <c r="H422" s="13">
        <v>0</v>
      </c>
      <c r="I422" s="13">
        <v>0</v>
      </c>
      <c r="J422" s="13">
        <v>0</v>
      </c>
      <c r="K422" s="13">
        <v>0</v>
      </c>
      <c r="M422" t="s">
        <v>668</v>
      </c>
      <c r="N422">
        <v>16</v>
      </c>
      <c r="O422">
        <v>6</v>
      </c>
      <c r="P422">
        <v>0</v>
      </c>
      <c r="Q422">
        <v>1</v>
      </c>
      <c r="R422">
        <v>2.6666666666666665</v>
      </c>
      <c r="S422">
        <v>0</v>
      </c>
      <c r="T422">
        <v>0.16666666666666666</v>
      </c>
      <c r="U422">
        <v>0</v>
      </c>
      <c r="W422" t="s">
        <v>668</v>
      </c>
      <c r="X422">
        <v>147</v>
      </c>
      <c r="Y422">
        <v>102</v>
      </c>
      <c r="Z422">
        <v>942</v>
      </c>
      <c r="AA422">
        <v>10</v>
      </c>
      <c r="AB422">
        <v>2</v>
      </c>
      <c r="AC422" s="5">
        <v>0.69387755102040816</v>
      </c>
      <c r="AD422" s="13">
        <v>9.235294117647058</v>
      </c>
      <c r="AE422" s="13">
        <v>6.8027210884353748E-2</v>
      </c>
      <c r="AF422" s="13">
        <v>1.9607843137254902E-2</v>
      </c>
      <c r="AG422" s="13">
        <v>1.0615711252653927E-2</v>
      </c>
      <c r="AH422" s="13">
        <v>6.408163265306122</v>
      </c>
    </row>
    <row r="423" spans="1:34" x14ac:dyDescent="0.35">
      <c r="A423" t="s">
        <v>1228</v>
      </c>
      <c r="B423">
        <v>0</v>
      </c>
      <c r="C423">
        <v>0</v>
      </c>
      <c r="D423">
        <v>0</v>
      </c>
      <c r="E423">
        <v>0</v>
      </c>
      <c r="F423">
        <v>0</v>
      </c>
      <c r="G423" s="5">
        <v>0</v>
      </c>
      <c r="H423" s="13">
        <v>0</v>
      </c>
      <c r="I423" s="13">
        <v>0</v>
      </c>
      <c r="J423" s="13">
        <v>0</v>
      </c>
      <c r="K423" s="13">
        <v>0</v>
      </c>
      <c r="M423" t="s">
        <v>669</v>
      </c>
      <c r="N423">
        <v>187</v>
      </c>
      <c r="O423">
        <v>60</v>
      </c>
      <c r="P423">
        <v>2</v>
      </c>
      <c r="Q423">
        <v>1</v>
      </c>
      <c r="R423">
        <v>3.1166666666666667</v>
      </c>
      <c r="S423">
        <v>3.3333333333333333E-2</v>
      </c>
      <c r="T423">
        <v>1.6666666666666666E-2</v>
      </c>
      <c r="U423">
        <v>1.06951871657754E-2</v>
      </c>
      <c r="W423" t="s">
        <v>669</v>
      </c>
      <c r="X423">
        <v>16</v>
      </c>
      <c r="Y423">
        <v>14</v>
      </c>
      <c r="Z423">
        <v>106</v>
      </c>
      <c r="AA423">
        <v>1</v>
      </c>
      <c r="AB423">
        <v>0</v>
      </c>
      <c r="AC423" s="5">
        <v>0.875</v>
      </c>
      <c r="AD423" s="13">
        <v>7.5714285714285712</v>
      </c>
      <c r="AE423" s="13">
        <v>6.25E-2</v>
      </c>
      <c r="AF423" s="13">
        <v>0</v>
      </c>
      <c r="AG423" s="13">
        <v>9.433962264150943E-3</v>
      </c>
      <c r="AH423" s="13">
        <v>6.625</v>
      </c>
    </row>
    <row r="424" spans="1:34" x14ac:dyDescent="0.35">
      <c r="A424" t="s">
        <v>1708</v>
      </c>
      <c r="B424">
        <v>0</v>
      </c>
      <c r="C424">
        <v>0</v>
      </c>
      <c r="D424">
        <v>0</v>
      </c>
      <c r="E424">
        <v>0</v>
      </c>
      <c r="F424">
        <v>0</v>
      </c>
      <c r="G424" s="5">
        <v>0</v>
      </c>
      <c r="H424" s="13">
        <v>0</v>
      </c>
      <c r="I424" s="13">
        <v>0</v>
      </c>
      <c r="J424" s="13">
        <v>0</v>
      </c>
      <c r="K424" s="13">
        <v>0</v>
      </c>
      <c r="M424" t="s">
        <v>670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W424" t="s">
        <v>670</v>
      </c>
      <c r="X424">
        <v>249</v>
      </c>
      <c r="Y424">
        <v>173</v>
      </c>
      <c r="Z424">
        <v>1604</v>
      </c>
      <c r="AA424">
        <v>13</v>
      </c>
      <c r="AB424">
        <v>2</v>
      </c>
      <c r="AC424" s="5">
        <v>0.69477911646586343</v>
      </c>
      <c r="AD424" s="13">
        <v>9.2716763005780347</v>
      </c>
      <c r="AE424" s="13">
        <v>5.2208835341365459E-2</v>
      </c>
      <c r="AF424" s="13">
        <v>1.1560693641618497E-2</v>
      </c>
      <c r="AG424" s="13">
        <v>8.1047381546134663E-3</v>
      </c>
      <c r="AH424" s="13">
        <v>6.4417670682730925</v>
      </c>
    </row>
    <row r="425" spans="1:34" x14ac:dyDescent="0.35">
      <c r="A425" t="s">
        <v>1108</v>
      </c>
      <c r="B425">
        <v>0</v>
      </c>
      <c r="C425">
        <v>0</v>
      </c>
      <c r="D425">
        <v>0</v>
      </c>
      <c r="E425">
        <v>0</v>
      </c>
      <c r="F425">
        <v>0</v>
      </c>
      <c r="G425" s="5">
        <v>0</v>
      </c>
      <c r="H425" s="13">
        <v>0</v>
      </c>
      <c r="I425" s="13">
        <v>0</v>
      </c>
      <c r="J425" s="13">
        <v>0</v>
      </c>
      <c r="K425" s="13">
        <v>0</v>
      </c>
      <c r="M425" t="s">
        <v>671</v>
      </c>
      <c r="N425">
        <v>65</v>
      </c>
      <c r="O425">
        <v>12</v>
      </c>
      <c r="P425">
        <v>0</v>
      </c>
      <c r="Q425">
        <v>1</v>
      </c>
      <c r="R425">
        <v>5.416666666666667</v>
      </c>
      <c r="S425">
        <v>0</v>
      </c>
      <c r="T425">
        <v>8.3333333333333329E-2</v>
      </c>
      <c r="U425">
        <v>0</v>
      </c>
      <c r="W425" t="s">
        <v>671</v>
      </c>
      <c r="X425">
        <v>79</v>
      </c>
      <c r="Y425">
        <v>50</v>
      </c>
      <c r="Z425">
        <v>921</v>
      </c>
      <c r="AA425">
        <v>4</v>
      </c>
      <c r="AB425">
        <v>1</v>
      </c>
      <c r="AC425" s="5">
        <v>0.63291139240506333</v>
      </c>
      <c r="AD425" s="13">
        <v>18.420000000000002</v>
      </c>
      <c r="AE425" s="13">
        <v>5.0632911392405063E-2</v>
      </c>
      <c r="AF425" s="13">
        <v>0.02</v>
      </c>
      <c r="AG425" s="13">
        <v>4.3431053203040176E-3</v>
      </c>
      <c r="AH425" s="13">
        <v>11.658227848101266</v>
      </c>
    </row>
    <row r="426" spans="1:34" x14ac:dyDescent="0.35">
      <c r="A426" t="s">
        <v>1721</v>
      </c>
      <c r="B426">
        <v>0</v>
      </c>
      <c r="C426">
        <v>0</v>
      </c>
      <c r="D426">
        <v>0</v>
      </c>
      <c r="E426">
        <v>0</v>
      </c>
      <c r="F426">
        <v>0</v>
      </c>
      <c r="G426" s="5">
        <v>0</v>
      </c>
      <c r="H426" s="13">
        <v>0</v>
      </c>
      <c r="I426" s="13">
        <v>0</v>
      </c>
      <c r="J426" s="13">
        <v>0</v>
      </c>
      <c r="K426" s="13">
        <v>0</v>
      </c>
      <c r="M426" t="s">
        <v>1390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W426" t="s">
        <v>1390</v>
      </c>
      <c r="X426">
        <v>3</v>
      </c>
      <c r="Y426">
        <v>1</v>
      </c>
      <c r="Z426">
        <v>44</v>
      </c>
      <c r="AA426">
        <v>0</v>
      </c>
      <c r="AB426">
        <v>0</v>
      </c>
      <c r="AC426" s="5">
        <v>0.33333333333333331</v>
      </c>
      <c r="AD426" s="13">
        <v>44</v>
      </c>
      <c r="AE426" s="13">
        <v>0</v>
      </c>
      <c r="AF426" s="13">
        <v>0</v>
      </c>
      <c r="AG426" s="13">
        <v>0</v>
      </c>
      <c r="AH426" s="13">
        <v>14.666666666666666</v>
      </c>
    </row>
    <row r="427" spans="1:34" x14ac:dyDescent="0.35">
      <c r="A427" t="s">
        <v>1109</v>
      </c>
      <c r="B427">
        <v>0</v>
      </c>
      <c r="C427">
        <v>0</v>
      </c>
      <c r="D427">
        <v>0</v>
      </c>
      <c r="E427">
        <v>0</v>
      </c>
      <c r="F427">
        <v>0</v>
      </c>
      <c r="G427" s="5">
        <v>0</v>
      </c>
      <c r="H427" s="13">
        <v>0</v>
      </c>
      <c r="I427" s="13">
        <v>0</v>
      </c>
      <c r="J427" s="13">
        <v>0</v>
      </c>
      <c r="K427" s="13">
        <v>0</v>
      </c>
      <c r="M427" t="s">
        <v>672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W427" t="s">
        <v>672</v>
      </c>
      <c r="X427">
        <v>389</v>
      </c>
      <c r="Y427">
        <v>260</v>
      </c>
      <c r="Z427">
        <v>2848</v>
      </c>
      <c r="AA427">
        <v>23</v>
      </c>
      <c r="AB427">
        <v>0</v>
      </c>
      <c r="AC427" s="5">
        <v>0.66838046272493579</v>
      </c>
      <c r="AD427" s="13">
        <v>10.953846153846154</v>
      </c>
      <c r="AE427" s="13">
        <v>5.9125964010282778E-2</v>
      </c>
      <c r="AF427" s="13">
        <v>0</v>
      </c>
      <c r="AG427" s="13">
        <v>8.0758426966292141E-3</v>
      </c>
      <c r="AH427" s="13">
        <v>7.3213367609254503</v>
      </c>
    </row>
    <row r="428" spans="1:34" x14ac:dyDescent="0.35">
      <c r="A428" t="s">
        <v>1714</v>
      </c>
      <c r="B428">
        <v>0</v>
      </c>
      <c r="C428">
        <v>0</v>
      </c>
      <c r="D428">
        <v>0</v>
      </c>
      <c r="E428">
        <v>0</v>
      </c>
      <c r="F428">
        <v>0</v>
      </c>
      <c r="G428" s="5">
        <v>0</v>
      </c>
      <c r="H428" s="13">
        <v>0</v>
      </c>
      <c r="I428" s="13">
        <v>0</v>
      </c>
      <c r="J428" s="13">
        <v>0</v>
      </c>
      <c r="K428" s="13">
        <v>0</v>
      </c>
      <c r="M428" t="s">
        <v>1392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W428" t="s">
        <v>1392</v>
      </c>
      <c r="X428">
        <v>15</v>
      </c>
      <c r="Y428">
        <v>9</v>
      </c>
      <c r="Z428">
        <v>81</v>
      </c>
      <c r="AA428">
        <v>0</v>
      </c>
      <c r="AB428">
        <v>0</v>
      </c>
      <c r="AC428" s="5">
        <v>0.6</v>
      </c>
      <c r="AD428" s="13">
        <v>9</v>
      </c>
      <c r="AE428" s="13">
        <v>0</v>
      </c>
      <c r="AF428" s="13">
        <v>0</v>
      </c>
      <c r="AG428" s="13">
        <v>0</v>
      </c>
      <c r="AH428" s="13">
        <v>5.4</v>
      </c>
    </row>
    <row r="429" spans="1:34" x14ac:dyDescent="0.35">
      <c r="A429" t="s">
        <v>1110</v>
      </c>
      <c r="B429">
        <v>0</v>
      </c>
      <c r="C429">
        <v>0</v>
      </c>
      <c r="D429">
        <v>0</v>
      </c>
      <c r="E429">
        <v>0</v>
      </c>
      <c r="F429">
        <v>0</v>
      </c>
      <c r="G429" s="5">
        <v>0</v>
      </c>
      <c r="H429" s="13">
        <v>0</v>
      </c>
      <c r="I429" s="13">
        <v>0</v>
      </c>
      <c r="J429" s="13">
        <v>0</v>
      </c>
      <c r="K429" s="13">
        <v>0</v>
      </c>
      <c r="M429" t="s">
        <v>1393</v>
      </c>
      <c r="N429">
        <v>57</v>
      </c>
      <c r="O429">
        <v>18</v>
      </c>
      <c r="P429">
        <v>1</v>
      </c>
      <c r="Q429">
        <v>0</v>
      </c>
      <c r="R429">
        <v>3.1666666666666665</v>
      </c>
      <c r="S429">
        <v>5.5555555555555552E-2</v>
      </c>
      <c r="T429">
        <v>0</v>
      </c>
      <c r="U429">
        <v>1.7543859649122806E-2</v>
      </c>
      <c r="W429" t="s">
        <v>1393</v>
      </c>
      <c r="X429">
        <v>20</v>
      </c>
      <c r="Y429">
        <v>15</v>
      </c>
      <c r="Z429">
        <v>129</v>
      </c>
      <c r="AA429">
        <v>0</v>
      </c>
      <c r="AB429">
        <v>0</v>
      </c>
      <c r="AC429" s="5">
        <v>0.75</v>
      </c>
      <c r="AD429" s="13">
        <v>8.6</v>
      </c>
      <c r="AE429" s="13">
        <v>0</v>
      </c>
      <c r="AF429" s="13">
        <v>0</v>
      </c>
      <c r="AG429" s="13">
        <v>0</v>
      </c>
      <c r="AH429" s="13">
        <v>6.45</v>
      </c>
    </row>
    <row r="430" spans="1:34" x14ac:dyDescent="0.35">
      <c r="A430" t="s">
        <v>1728</v>
      </c>
      <c r="B430">
        <v>0</v>
      </c>
      <c r="C430">
        <v>0</v>
      </c>
      <c r="D430">
        <v>0</v>
      </c>
      <c r="E430">
        <v>0</v>
      </c>
      <c r="F430">
        <v>0</v>
      </c>
      <c r="G430" s="5">
        <v>0</v>
      </c>
      <c r="H430" s="13">
        <v>0</v>
      </c>
      <c r="I430" s="13">
        <v>0</v>
      </c>
      <c r="J430" s="13">
        <v>0</v>
      </c>
      <c r="K430" s="13">
        <v>0</v>
      </c>
      <c r="M430" t="s">
        <v>673</v>
      </c>
      <c r="N430">
        <v>3</v>
      </c>
      <c r="O430">
        <v>3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W430" t="s">
        <v>673</v>
      </c>
      <c r="X430">
        <v>303</v>
      </c>
      <c r="Y430">
        <v>228</v>
      </c>
      <c r="Z430">
        <v>2337</v>
      </c>
      <c r="AA430">
        <v>13</v>
      </c>
      <c r="AB430">
        <v>4</v>
      </c>
      <c r="AC430" s="5">
        <v>0.75247524752475248</v>
      </c>
      <c r="AD430" s="13">
        <v>10.25</v>
      </c>
      <c r="AE430" s="13">
        <v>4.2904290429042903E-2</v>
      </c>
      <c r="AF430" s="13">
        <v>1.7543859649122806E-2</v>
      </c>
      <c r="AG430" s="13">
        <v>5.5626872058194268E-3</v>
      </c>
      <c r="AH430" s="13">
        <v>7.7128712871287126</v>
      </c>
    </row>
    <row r="431" spans="1:34" x14ac:dyDescent="0.35">
      <c r="A431" t="s">
        <v>1111</v>
      </c>
      <c r="B431">
        <v>0</v>
      </c>
      <c r="C431">
        <v>0</v>
      </c>
      <c r="D431">
        <v>0</v>
      </c>
      <c r="E431">
        <v>0</v>
      </c>
      <c r="F431">
        <v>0</v>
      </c>
      <c r="G431" s="5">
        <v>0</v>
      </c>
      <c r="H431" s="13">
        <v>0</v>
      </c>
      <c r="I431" s="13">
        <v>0</v>
      </c>
      <c r="J431" s="13">
        <v>0</v>
      </c>
      <c r="K431" s="13">
        <v>0</v>
      </c>
      <c r="M431" t="s">
        <v>674</v>
      </c>
      <c r="N431">
        <v>6</v>
      </c>
      <c r="O431">
        <v>3</v>
      </c>
      <c r="P431">
        <v>0</v>
      </c>
      <c r="Q431">
        <v>0</v>
      </c>
      <c r="R431">
        <v>2</v>
      </c>
      <c r="S431">
        <v>0</v>
      </c>
      <c r="T431">
        <v>0</v>
      </c>
      <c r="U431">
        <v>0</v>
      </c>
      <c r="W431" t="s">
        <v>674</v>
      </c>
      <c r="X431">
        <v>0</v>
      </c>
      <c r="Y431">
        <v>0</v>
      </c>
      <c r="Z431">
        <v>0</v>
      </c>
      <c r="AA431">
        <v>0</v>
      </c>
      <c r="AB431">
        <v>0</v>
      </c>
      <c r="AC431" s="5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</row>
    <row r="432" spans="1:34" x14ac:dyDescent="0.35">
      <c r="A432" t="s">
        <v>1864</v>
      </c>
      <c r="B432">
        <v>0</v>
      </c>
      <c r="C432">
        <v>0</v>
      </c>
      <c r="D432">
        <v>0</v>
      </c>
      <c r="E432">
        <v>0</v>
      </c>
      <c r="F432">
        <v>0</v>
      </c>
      <c r="G432" s="5">
        <v>0</v>
      </c>
      <c r="H432" s="13">
        <v>0</v>
      </c>
      <c r="I432" s="13">
        <v>0</v>
      </c>
      <c r="J432" s="13">
        <v>0</v>
      </c>
      <c r="K432" s="13">
        <v>0</v>
      </c>
      <c r="M432" t="s">
        <v>675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W432" t="s">
        <v>675</v>
      </c>
      <c r="X432">
        <v>106</v>
      </c>
      <c r="Y432">
        <v>67</v>
      </c>
      <c r="Z432">
        <v>593</v>
      </c>
      <c r="AA432">
        <v>1</v>
      </c>
      <c r="AB432">
        <v>0</v>
      </c>
      <c r="AC432" s="5">
        <v>0.63207547169811318</v>
      </c>
      <c r="AD432" s="13">
        <v>8.8507462686567155</v>
      </c>
      <c r="AE432" s="13">
        <v>9.433962264150943E-3</v>
      </c>
      <c r="AF432" s="13">
        <v>0</v>
      </c>
      <c r="AG432" s="13">
        <v>1.6863406408094434E-3</v>
      </c>
      <c r="AH432" s="13">
        <v>5.5943396226415096</v>
      </c>
    </row>
    <row r="433" spans="1:34" x14ac:dyDescent="0.35">
      <c r="A433" t="s">
        <v>1112</v>
      </c>
      <c r="B433">
        <v>0</v>
      </c>
      <c r="C433">
        <v>0</v>
      </c>
      <c r="D433">
        <v>0</v>
      </c>
      <c r="E433">
        <v>0</v>
      </c>
      <c r="F433">
        <v>0</v>
      </c>
      <c r="G433" s="5">
        <v>0</v>
      </c>
      <c r="H433" s="13">
        <v>0</v>
      </c>
      <c r="I433" s="13">
        <v>0</v>
      </c>
      <c r="J433" s="13">
        <v>0</v>
      </c>
      <c r="K433" s="13">
        <v>0</v>
      </c>
      <c r="M433" t="s">
        <v>1395</v>
      </c>
      <c r="N433">
        <v>73</v>
      </c>
      <c r="O433">
        <v>9</v>
      </c>
      <c r="P433">
        <v>1</v>
      </c>
      <c r="Q433">
        <v>0</v>
      </c>
      <c r="R433">
        <v>8.1111111111111107</v>
      </c>
      <c r="S433">
        <v>0.1111111111111111</v>
      </c>
      <c r="T433">
        <v>0</v>
      </c>
      <c r="U433">
        <v>1.3698630136986301E-2</v>
      </c>
      <c r="W433" t="s">
        <v>1395</v>
      </c>
      <c r="X433">
        <v>20</v>
      </c>
      <c r="Y433">
        <v>14</v>
      </c>
      <c r="Z433">
        <v>182</v>
      </c>
      <c r="AA433">
        <v>2</v>
      </c>
      <c r="AB433">
        <v>1</v>
      </c>
      <c r="AC433" s="5">
        <v>0.7</v>
      </c>
      <c r="AD433" s="13">
        <v>13</v>
      </c>
      <c r="AE433" s="13">
        <v>0.1</v>
      </c>
      <c r="AF433" s="13">
        <v>7.1428571428571425E-2</v>
      </c>
      <c r="AG433" s="13">
        <v>1.098901098901099E-2</v>
      </c>
      <c r="AH433" s="13">
        <v>9.1</v>
      </c>
    </row>
    <row r="434" spans="1:34" x14ac:dyDescent="0.35">
      <c r="A434" t="s">
        <v>1731</v>
      </c>
      <c r="B434">
        <v>0</v>
      </c>
      <c r="C434">
        <v>0</v>
      </c>
      <c r="D434">
        <v>0</v>
      </c>
      <c r="E434">
        <v>0</v>
      </c>
      <c r="F434">
        <v>0</v>
      </c>
      <c r="G434" s="5">
        <v>0</v>
      </c>
      <c r="H434" s="13">
        <v>0</v>
      </c>
      <c r="I434" s="13">
        <v>0</v>
      </c>
      <c r="J434" s="13">
        <v>0</v>
      </c>
      <c r="K434" s="13">
        <v>0</v>
      </c>
      <c r="M434" t="s">
        <v>676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W434" t="s">
        <v>676</v>
      </c>
      <c r="X434">
        <v>108</v>
      </c>
      <c r="Y434">
        <v>75</v>
      </c>
      <c r="Z434">
        <v>667</v>
      </c>
      <c r="AA434">
        <v>9</v>
      </c>
      <c r="AB434">
        <v>1</v>
      </c>
      <c r="AC434" s="5">
        <v>0.69444444444444442</v>
      </c>
      <c r="AD434" s="13">
        <v>8.8933333333333326</v>
      </c>
      <c r="AE434" s="13">
        <v>8.3333333333333329E-2</v>
      </c>
      <c r="AF434" s="13">
        <v>1.3333333333333334E-2</v>
      </c>
      <c r="AG434" s="13">
        <v>1.3493253373313344E-2</v>
      </c>
      <c r="AH434" s="13">
        <v>6.1759259259259256</v>
      </c>
    </row>
    <row r="435" spans="1:34" x14ac:dyDescent="0.35">
      <c r="A435" t="s">
        <v>1230</v>
      </c>
      <c r="B435">
        <v>0</v>
      </c>
      <c r="C435">
        <v>0</v>
      </c>
      <c r="D435">
        <v>0</v>
      </c>
      <c r="E435">
        <v>0</v>
      </c>
      <c r="F435">
        <v>0</v>
      </c>
      <c r="G435" s="5">
        <v>0</v>
      </c>
      <c r="H435" s="13">
        <v>0</v>
      </c>
      <c r="I435" s="13">
        <v>0</v>
      </c>
      <c r="J435" s="13">
        <v>0</v>
      </c>
      <c r="K435" s="13">
        <v>0</v>
      </c>
      <c r="M435" t="s">
        <v>1396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W435" t="s">
        <v>1396</v>
      </c>
      <c r="X435">
        <v>2</v>
      </c>
      <c r="Y435">
        <v>0</v>
      </c>
      <c r="Z435">
        <v>0</v>
      </c>
      <c r="AA435">
        <v>0</v>
      </c>
      <c r="AB435">
        <v>0</v>
      </c>
      <c r="AC435" s="5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</row>
    <row r="436" spans="1:34" x14ac:dyDescent="0.35">
      <c r="A436" t="s">
        <v>1767</v>
      </c>
      <c r="B436">
        <v>0</v>
      </c>
      <c r="C436">
        <v>0</v>
      </c>
      <c r="D436">
        <v>0</v>
      </c>
      <c r="E436">
        <v>0</v>
      </c>
      <c r="F436">
        <v>0</v>
      </c>
      <c r="G436" s="5">
        <v>0</v>
      </c>
      <c r="H436" s="13">
        <v>0</v>
      </c>
      <c r="I436" s="13">
        <v>0</v>
      </c>
      <c r="J436" s="13">
        <v>0</v>
      </c>
      <c r="K436" s="13">
        <v>0</v>
      </c>
      <c r="M436" t="s">
        <v>1398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W436" t="s">
        <v>1398</v>
      </c>
      <c r="X436">
        <v>2</v>
      </c>
      <c r="Y436">
        <v>1</v>
      </c>
      <c r="Z436">
        <v>3</v>
      </c>
      <c r="AA436">
        <v>0</v>
      </c>
      <c r="AB436">
        <v>0</v>
      </c>
      <c r="AC436" s="5">
        <v>0.5</v>
      </c>
      <c r="AD436" s="13">
        <v>3</v>
      </c>
      <c r="AE436" s="13">
        <v>0</v>
      </c>
      <c r="AF436" s="13">
        <v>0</v>
      </c>
      <c r="AG436" s="13">
        <v>0</v>
      </c>
      <c r="AH436" s="13">
        <v>1.5</v>
      </c>
    </row>
    <row r="437" spans="1:34" x14ac:dyDescent="0.35">
      <c r="A437" t="s">
        <v>1113</v>
      </c>
      <c r="B437">
        <v>0</v>
      </c>
      <c r="C437">
        <v>0</v>
      </c>
      <c r="D437">
        <v>0</v>
      </c>
      <c r="E437">
        <v>0</v>
      </c>
      <c r="F437">
        <v>0</v>
      </c>
      <c r="G437" s="5">
        <v>0</v>
      </c>
      <c r="H437" s="13">
        <v>0</v>
      </c>
      <c r="I437" s="13">
        <v>0</v>
      </c>
      <c r="J437" s="13">
        <v>0</v>
      </c>
      <c r="K437" s="13">
        <v>0</v>
      </c>
      <c r="M437" t="s">
        <v>1399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W437" t="s">
        <v>1399</v>
      </c>
      <c r="X437">
        <v>1</v>
      </c>
      <c r="Y437">
        <v>0</v>
      </c>
      <c r="Z437">
        <v>0</v>
      </c>
      <c r="AA437">
        <v>0</v>
      </c>
      <c r="AB437">
        <v>0</v>
      </c>
      <c r="AC437" s="5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</row>
    <row r="438" spans="1:34" x14ac:dyDescent="0.35">
      <c r="A438" t="s">
        <v>1769</v>
      </c>
      <c r="B438">
        <v>0</v>
      </c>
      <c r="C438">
        <v>0</v>
      </c>
      <c r="D438">
        <v>0</v>
      </c>
      <c r="E438">
        <v>0</v>
      </c>
      <c r="F438">
        <v>0</v>
      </c>
      <c r="G438" s="5">
        <v>0</v>
      </c>
      <c r="H438" s="13">
        <v>0</v>
      </c>
      <c r="I438" s="13">
        <v>0</v>
      </c>
      <c r="J438" s="13">
        <v>0</v>
      </c>
      <c r="K438" s="13">
        <v>0</v>
      </c>
      <c r="M438" t="s">
        <v>677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W438" t="s">
        <v>677</v>
      </c>
      <c r="X438">
        <v>61</v>
      </c>
      <c r="Y438">
        <v>40</v>
      </c>
      <c r="Z438">
        <v>437</v>
      </c>
      <c r="AA438">
        <v>2</v>
      </c>
      <c r="AB438">
        <v>0</v>
      </c>
      <c r="AC438" s="5">
        <v>0.65573770491803274</v>
      </c>
      <c r="AD438" s="13">
        <v>10.925000000000001</v>
      </c>
      <c r="AE438" s="13">
        <v>3.2786885245901641E-2</v>
      </c>
      <c r="AF438" s="13">
        <v>0</v>
      </c>
      <c r="AG438" s="13">
        <v>4.5766590389016018E-3</v>
      </c>
      <c r="AH438" s="13">
        <v>7.1639344262295079</v>
      </c>
    </row>
    <row r="439" spans="1:34" x14ac:dyDescent="0.35">
      <c r="A439" t="s">
        <v>1031</v>
      </c>
      <c r="B439">
        <v>0</v>
      </c>
      <c r="C439">
        <v>0</v>
      </c>
      <c r="D439">
        <v>0</v>
      </c>
      <c r="E439">
        <v>0</v>
      </c>
      <c r="F439">
        <v>0</v>
      </c>
      <c r="G439" s="5">
        <v>0</v>
      </c>
      <c r="H439" s="13">
        <v>0</v>
      </c>
      <c r="I439" s="13">
        <v>0</v>
      </c>
      <c r="J439" s="13">
        <v>0</v>
      </c>
      <c r="K439" s="13">
        <v>0</v>
      </c>
      <c r="M439" t="s">
        <v>678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W439" t="s">
        <v>678</v>
      </c>
      <c r="X439">
        <v>94</v>
      </c>
      <c r="Y439">
        <v>69</v>
      </c>
      <c r="Z439">
        <v>742</v>
      </c>
      <c r="AA439">
        <v>8</v>
      </c>
      <c r="AB439">
        <v>2</v>
      </c>
      <c r="AC439" s="5">
        <v>0.73404255319148937</v>
      </c>
      <c r="AD439" s="13">
        <v>10.753623188405797</v>
      </c>
      <c r="AE439" s="13">
        <v>8.5106382978723402E-2</v>
      </c>
      <c r="AF439" s="13">
        <v>2.8985507246376812E-2</v>
      </c>
      <c r="AG439" s="13">
        <v>1.078167115902965E-2</v>
      </c>
      <c r="AH439" s="13">
        <v>7.8936170212765955</v>
      </c>
    </row>
    <row r="440" spans="1:34" x14ac:dyDescent="0.35">
      <c r="A440" t="s">
        <v>1774</v>
      </c>
      <c r="B440">
        <v>0</v>
      </c>
      <c r="C440">
        <v>0</v>
      </c>
      <c r="D440">
        <v>0</v>
      </c>
      <c r="E440">
        <v>0</v>
      </c>
      <c r="F440">
        <v>0</v>
      </c>
      <c r="G440" s="5">
        <v>0</v>
      </c>
      <c r="H440" s="13">
        <v>0</v>
      </c>
      <c r="I440" s="13">
        <v>0</v>
      </c>
      <c r="J440" s="13">
        <v>0</v>
      </c>
      <c r="K440" s="13">
        <v>0</v>
      </c>
      <c r="M440" t="s">
        <v>679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W440" t="s">
        <v>679</v>
      </c>
      <c r="X440">
        <v>173</v>
      </c>
      <c r="Y440">
        <v>119</v>
      </c>
      <c r="Z440">
        <v>1437</v>
      </c>
      <c r="AA440">
        <v>16</v>
      </c>
      <c r="AB440">
        <v>1</v>
      </c>
      <c r="AC440" s="5">
        <v>0.68786127167630062</v>
      </c>
      <c r="AD440" s="13">
        <v>12.07563025210084</v>
      </c>
      <c r="AE440" s="13">
        <v>9.2485549132947972E-2</v>
      </c>
      <c r="AF440" s="13">
        <v>8.4033613445378148E-3</v>
      </c>
      <c r="AG440" s="13">
        <v>1.1134307585247043E-2</v>
      </c>
      <c r="AH440" s="13">
        <v>8.306358381502891</v>
      </c>
    </row>
    <row r="441" spans="1:34" x14ac:dyDescent="0.35">
      <c r="A441" t="s">
        <v>1032</v>
      </c>
      <c r="B441">
        <v>0</v>
      </c>
      <c r="C441">
        <v>0</v>
      </c>
      <c r="D441">
        <v>0</v>
      </c>
      <c r="E441">
        <v>0</v>
      </c>
      <c r="F441">
        <v>0</v>
      </c>
      <c r="G441" s="5">
        <v>0</v>
      </c>
      <c r="H441" s="13">
        <v>0</v>
      </c>
      <c r="I441" s="13">
        <v>0</v>
      </c>
      <c r="J441" s="13">
        <v>0</v>
      </c>
      <c r="K441" s="13">
        <v>0</v>
      </c>
      <c r="M441" t="s">
        <v>680</v>
      </c>
      <c r="N441">
        <v>178</v>
      </c>
      <c r="O441">
        <v>39</v>
      </c>
      <c r="P441">
        <v>2</v>
      </c>
      <c r="Q441">
        <v>0</v>
      </c>
      <c r="R441">
        <v>4.5641025641025639</v>
      </c>
      <c r="S441">
        <v>5.128205128205128E-2</v>
      </c>
      <c r="T441">
        <v>0</v>
      </c>
      <c r="U441">
        <v>1.1235955056179775E-2</v>
      </c>
      <c r="W441" t="s">
        <v>680</v>
      </c>
      <c r="X441">
        <v>148</v>
      </c>
      <c r="Y441">
        <v>112</v>
      </c>
      <c r="Z441">
        <v>1037</v>
      </c>
      <c r="AA441">
        <v>11</v>
      </c>
      <c r="AB441">
        <v>0</v>
      </c>
      <c r="AC441" s="5">
        <v>0.7567567567567568</v>
      </c>
      <c r="AD441" s="13">
        <v>9.2589285714285712</v>
      </c>
      <c r="AE441" s="13">
        <v>7.4324324324324328E-2</v>
      </c>
      <c r="AF441" s="13">
        <v>0</v>
      </c>
      <c r="AG441" s="13">
        <v>1.0607521697203472E-2</v>
      </c>
      <c r="AH441" s="13">
        <v>7.006756756756757</v>
      </c>
    </row>
    <row r="442" spans="1:34" x14ac:dyDescent="0.35">
      <c r="A442" t="s">
        <v>1775</v>
      </c>
      <c r="B442">
        <v>0</v>
      </c>
      <c r="C442">
        <v>0</v>
      </c>
      <c r="D442">
        <v>0</v>
      </c>
      <c r="E442">
        <v>0</v>
      </c>
      <c r="F442">
        <v>0</v>
      </c>
      <c r="G442" s="5">
        <v>0</v>
      </c>
      <c r="H442" s="13">
        <v>0</v>
      </c>
      <c r="I442" s="13">
        <v>0</v>
      </c>
      <c r="J442" s="13">
        <v>0</v>
      </c>
      <c r="K442" s="13">
        <v>0</v>
      </c>
      <c r="M442" t="s">
        <v>1361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W442" t="s">
        <v>1361</v>
      </c>
      <c r="X442">
        <v>0</v>
      </c>
      <c r="Y442">
        <v>0</v>
      </c>
      <c r="Z442">
        <v>0</v>
      </c>
      <c r="AA442">
        <v>0</v>
      </c>
      <c r="AB442">
        <v>0</v>
      </c>
      <c r="AC442" s="5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</row>
    <row r="443" spans="1:34" x14ac:dyDescent="0.35">
      <c r="A443" t="s">
        <v>1116</v>
      </c>
      <c r="B443">
        <v>0</v>
      </c>
      <c r="C443">
        <v>0</v>
      </c>
      <c r="D443">
        <v>0</v>
      </c>
      <c r="E443">
        <v>0</v>
      </c>
      <c r="F443">
        <v>0</v>
      </c>
      <c r="G443" s="5">
        <v>0</v>
      </c>
      <c r="H443" s="13">
        <v>0</v>
      </c>
      <c r="I443" s="13">
        <v>0</v>
      </c>
      <c r="J443" s="13">
        <v>0</v>
      </c>
      <c r="K443" s="13">
        <v>0</v>
      </c>
      <c r="M443" t="s">
        <v>681</v>
      </c>
      <c r="N443">
        <v>137</v>
      </c>
      <c r="O443">
        <v>55</v>
      </c>
      <c r="P443">
        <v>0</v>
      </c>
      <c r="Q443">
        <v>0</v>
      </c>
      <c r="R443">
        <v>2.4909090909090907</v>
      </c>
      <c r="S443">
        <v>0</v>
      </c>
      <c r="T443">
        <v>0</v>
      </c>
      <c r="U443">
        <v>0</v>
      </c>
      <c r="W443" t="s">
        <v>681</v>
      </c>
      <c r="X443">
        <v>9</v>
      </c>
      <c r="Y443">
        <v>9</v>
      </c>
      <c r="Z443">
        <v>47</v>
      </c>
      <c r="AA443">
        <v>0</v>
      </c>
      <c r="AB443">
        <v>0</v>
      </c>
      <c r="AC443" s="5">
        <v>1</v>
      </c>
      <c r="AD443" s="13">
        <v>5.2222222222222223</v>
      </c>
      <c r="AE443" s="13">
        <v>0</v>
      </c>
      <c r="AF443" s="13">
        <v>0</v>
      </c>
      <c r="AG443" s="13">
        <v>0</v>
      </c>
      <c r="AH443" s="13">
        <v>5.2222222222222223</v>
      </c>
    </row>
    <row r="444" spans="1:34" x14ac:dyDescent="0.35">
      <c r="A444" t="s">
        <v>1736</v>
      </c>
      <c r="B444">
        <v>0</v>
      </c>
      <c r="C444">
        <v>0</v>
      </c>
      <c r="D444">
        <v>0</v>
      </c>
      <c r="E444">
        <v>0</v>
      </c>
      <c r="F444">
        <v>0</v>
      </c>
      <c r="G444" s="5">
        <v>0</v>
      </c>
      <c r="H444" s="13">
        <v>0</v>
      </c>
      <c r="I444" s="13">
        <v>0</v>
      </c>
      <c r="J444" s="13">
        <v>0</v>
      </c>
      <c r="K444" s="13">
        <v>0</v>
      </c>
      <c r="M444" t="s">
        <v>682</v>
      </c>
      <c r="N444">
        <v>16</v>
      </c>
      <c r="O444">
        <v>3</v>
      </c>
      <c r="P444">
        <v>0</v>
      </c>
      <c r="Q444">
        <v>0</v>
      </c>
      <c r="R444">
        <v>5.333333333333333</v>
      </c>
      <c r="S444">
        <v>0</v>
      </c>
      <c r="T444">
        <v>0</v>
      </c>
      <c r="U444">
        <v>0</v>
      </c>
      <c r="W444" t="s">
        <v>682</v>
      </c>
      <c r="X444">
        <v>36</v>
      </c>
      <c r="Y444">
        <v>27</v>
      </c>
      <c r="Z444">
        <v>197</v>
      </c>
      <c r="AA444">
        <v>0</v>
      </c>
      <c r="AB444">
        <v>0</v>
      </c>
      <c r="AC444" s="5">
        <v>0.75</v>
      </c>
      <c r="AD444" s="13">
        <v>7.2962962962962967</v>
      </c>
      <c r="AE444" s="13">
        <v>0</v>
      </c>
      <c r="AF444" s="13">
        <v>0</v>
      </c>
      <c r="AG444" s="13">
        <v>0</v>
      </c>
      <c r="AH444" s="13">
        <v>5.4722222222222223</v>
      </c>
    </row>
    <row r="445" spans="1:34" x14ac:dyDescent="0.35">
      <c r="A445" t="s">
        <v>1117</v>
      </c>
      <c r="B445">
        <v>0</v>
      </c>
      <c r="C445">
        <v>0</v>
      </c>
      <c r="D445">
        <v>0</v>
      </c>
      <c r="E445">
        <v>0</v>
      </c>
      <c r="F445">
        <v>0</v>
      </c>
      <c r="G445" s="5">
        <v>0</v>
      </c>
      <c r="H445" s="13">
        <v>0</v>
      </c>
      <c r="I445" s="13">
        <v>0</v>
      </c>
      <c r="J445" s="13">
        <v>0</v>
      </c>
      <c r="K445" s="13">
        <v>0</v>
      </c>
      <c r="M445" t="s">
        <v>1341</v>
      </c>
      <c r="N445">
        <v>21</v>
      </c>
      <c r="O445">
        <v>2</v>
      </c>
      <c r="P445">
        <v>0</v>
      </c>
      <c r="Q445">
        <v>0</v>
      </c>
      <c r="R445">
        <v>10.5</v>
      </c>
      <c r="S445">
        <v>0</v>
      </c>
      <c r="T445">
        <v>0</v>
      </c>
      <c r="U445">
        <v>0</v>
      </c>
      <c r="W445" t="s">
        <v>1341</v>
      </c>
      <c r="X445">
        <v>2</v>
      </c>
      <c r="Y445">
        <v>2</v>
      </c>
      <c r="Z445">
        <v>29</v>
      </c>
      <c r="AA445">
        <v>0</v>
      </c>
      <c r="AB445">
        <v>0</v>
      </c>
      <c r="AC445" s="5">
        <v>1</v>
      </c>
      <c r="AD445" s="13">
        <v>14.5</v>
      </c>
      <c r="AE445" s="13">
        <v>0</v>
      </c>
      <c r="AF445" s="13">
        <v>0</v>
      </c>
      <c r="AG445" s="13">
        <v>0</v>
      </c>
      <c r="AH445" s="13">
        <v>14.5</v>
      </c>
    </row>
    <row r="446" spans="1:34" x14ac:dyDescent="0.35">
      <c r="A446" t="s">
        <v>1782</v>
      </c>
      <c r="B446">
        <v>0</v>
      </c>
      <c r="C446">
        <v>0</v>
      </c>
      <c r="D446">
        <v>0</v>
      </c>
      <c r="E446">
        <v>0</v>
      </c>
      <c r="F446">
        <v>0</v>
      </c>
      <c r="G446" s="5">
        <v>0</v>
      </c>
      <c r="H446" s="13">
        <v>0</v>
      </c>
      <c r="I446" s="13">
        <v>0</v>
      </c>
      <c r="J446" s="13">
        <v>0</v>
      </c>
      <c r="K446" s="13">
        <v>0</v>
      </c>
      <c r="M446" t="s">
        <v>683</v>
      </c>
      <c r="N446">
        <v>2622</v>
      </c>
      <c r="O446">
        <v>589</v>
      </c>
      <c r="P446">
        <v>17</v>
      </c>
      <c r="Q446">
        <v>4</v>
      </c>
      <c r="R446">
        <v>4.4516129032258061</v>
      </c>
      <c r="S446">
        <v>2.8862478777589132E-2</v>
      </c>
      <c r="T446">
        <v>6.7911714770797962E-3</v>
      </c>
      <c r="U446">
        <v>6.4836003051106025E-3</v>
      </c>
      <c r="W446" t="s">
        <v>683</v>
      </c>
      <c r="X446">
        <v>103</v>
      </c>
      <c r="Y446">
        <v>90</v>
      </c>
      <c r="Z446">
        <v>595</v>
      </c>
      <c r="AA446">
        <v>2</v>
      </c>
      <c r="AB446">
        <v>0</v>
      </c>
      <c r="AC446" s="5">
        <v>0.87378640776699024</v>
      </c>
      <c r="AD446" s="13">
        <v>6.6111111111111107</v>
      </c>
      <c r="AE446" s="13">
        <v>1.9417475728155338E-2</v>
      </c>
      <c r="AF446" s="13">
        <v>0</v>
      </c>
      <c r="AG446" s="13">
        <v>3.3613445378151263E-3</v>
      </c>
      <c r="AH446" s="13">
        <v>5.7766990291262132</v>
      </c>
    </row>
    <row r="447" spans="1:34" x14ac:dyDescent="0.35">
      <c r="A447" t="s">
        <v>1220</v>
      </c>
      <c r="B447">
        <v>0</v>
      </c>
      <c r="C447">
        <v>0</v>
      </c>
      <c r="D447">
        <v>0</v>
      </c>
      <c r="E447">
        <v>0</v>
      </c>
      <c r="F447">
        <v>0</v>
      </c>
      <c r="G447" s="5">
        <v>0</v>
      </c>
      <c r="H447" s="13">
        <v>0</v>
      </c>
      <c r="I447" s="13">
        <v>0</v>
      </c>
      <c r="J447" s="13">
        <v>0</v>
      </c>
      <c r="K447" s="13">
        <v>0</v>
      </c>
      <c r="M447" t="s">
        <v>684</v>
      </c>
      <c r="N447">
        <v>70</v>
      </c>
      <c r="O447">
        <v>22</v>
      </c>
      <c r="P447">
        <v>0</v>
      </c>
      <c r="Q447">
        <v>0</v>
      </c>
      <c r="R447">
        <v>3.1818181818181817</v>
      </c>
      <c r="S447">
        <v>0</v>
      </c>
      <c r="T447">
        <v>0</v>
      </c>
      <c r="U447">
        <v>0</v>
      </c>
      <c r="W447" t="s">
        <v>684</v>
      </c>
      <c r="X447">
        <v>11</v>
      </c>
      <c r="Y447">
        <v>7</v>
      </c>
      <c r="Z447">
        <v>43</v>
      </c>
      <c r="AA447">
        <v>0</v>
      </c>
      <c r="AB447">
        <v>0</v>
      </c>
      <c r="AC447" s="5">
        <v>0.63636363636363635</v>
      </c>
      <c r="AD447" s="13">
        <v>6.1428571428571432</v>
      </c>
      <c r="AE447" s="13">
        <v>0</v>
      </c>
      <c r="AF447" s="13">
        <v>0</v>
      </c>
      <c r="AG447" s="13">
        <v>0</v>
      </c>
      <c r="AH447" s="13">
        <v>3.9090909090909092</v>
      </c>
    </row>
    <row r="448" spans="1:34" x14ac:dyDescent="0.35">
      <c r="A448" t="s">
        <v>1866</v>
      </c>
      <c r="B448">
        <v>0</v>
      </c>
      <c r="C448">
        <v>0</v>
      </c>
      <c r="D448">
        <v>0</v>
      </c>
      <c r="E448">
        <v>0</v>
      </c>
      <c r="F448">
        <v>0</v>
      </c>
      <c r="G448" s="5">
        <v>0</v>
      </c>
      <c r="H448" s="13">
        <v>0</v>
      </c>
      <c r="I448" s="13">
        <v>0</v>
      </c>
      <c r="J448" s="13">
        <v>0</v>
      </c>
      <c r="K448" s="13">
        <v>0</v>
      </c>
      <c r="M448" t="s">
        <v>685</v>
      </c>
      <c r="N448">
        <v>272</v>
      </c>
      <c r="O448">
        <v>64</v>
      </c>
      <c r="P448">
        <v>2</v>
      </c>
      <c r="Q448">
        <v>0</v>
      </c>
      <c r="R448">
        <v>4.25</v>
      </c>
      <c r="S448">
        <v>3.125E-2</v>
      </c>
      <c r="T448">
        <v>0</v>
      </c>
      <c r="U448">
        <v>7.3529411764705881E-3</v>
      </c>
      <c r="W448" t="s">
        <v>685</v>
      </c>
      <c r="X448">
        <v>26</v>
      </c>
      <c r="Y448">
        <v>17</v>
      </c>
      <c r="Z448">
        <v>75</v>
      </c>
      <c r="AA448">
        <v>0</v>
      </c>
      <c r="AB448">
        <v>0</v>
      </c>
      <c r="AC448" s="5">
        <v>0.65384615384615385</v>
      </c>
      <c r="AD448" s="13">
        <v>4.4117647058823533</v>
      </c>
      <c r="AE448" s="13">
        <v>0</v>
      </c>
      <c r="AF448" s="13">
        <v>0</v>
      </c>
      <c r="AG448" s="13">
        <v>0</v>
      </c>
      <c r="AH448" s="13">
        <v>2.8846153846153846</v>
      </c>
    </row>
    <row r="449" spans="1:34" x14ac:dyDescent="0.35">
      <c r="A449" t="s">
        <v>1118</v>
      </c>
      <c r="B449">
        <v>0</v>
      </c>
      <c r="C449">
        <v>0</v>
      </c>
      <c r="D449">
        <v>0</v>
      </c>
      <c r="E449">
        <v>0</v>
      </c>
      <c r="F449">
        <v>0</v>
      </c>
      <c r="G449" s="5">
        <v>0</v>
      </c>
      <c r="H449" s="13">
        <v>0</v>
      </c>
      <c r="I449" s="13">
        <v>0</v>
      </c>
      <c r="J449" s="13">
        <v>0</v>
      </c>
      <c r="K449" s="13">
        <v>0</v>
      </c>
      <c r="M449" t="s">
        <v>686</v>
      </c>
      <c r="N449">
        <v>677</v>
      </c>
      <c r="O449">
        <v>157</v>
      </c>
      <c r="P449">
        <v>4</v>
      </c>
      <c r="Q449">
        <v>0</v>
      </c>
      <c r="R449">
        <v>4.3121019108280256</v>
      </c>
      <c r="S449">
        <v>2.5477707006369428E-2</v>
      </c>
      <c r="T449">
        <v>0</v>
      </c>
      <c r="U449">
        <v>5.9084194977843431E-3</v>
      </c>
      <c r="W449" t="s">
        <v>686</v>
      </c>
      <c r="X449">
        <v>206</v>
      </c>
      <c r="Y449">
        <v>152</v>
      </c>
      <c r="Z449">
        <v>1167</v>
      </c>
      <c r="AA449">
        <v>4</v>
      </c>
      <c r="AB449">
        <v>1</v>
      </c>
      <c r="AC449" s="5">
        <v>0.73786407766990292</v>
      </c>
      <c r="AD449" s="13">
        <v>7.6776315789473681</v>
      </c>
      <c r="AE449" s="13">
        <v>1.9417475728155338E-2</v>
      </c>
      <c r="AF449" s="13">
        <v>6.5789473684210523E-3</v>
      </c>
      <c r="AG449" s="13">
        <v>3.4275921165381321E-3</v>
      </c>
      <c r="AH449" s="13">
        <v>5.6650485436893208</v>
      </c>
    </row>
    <row r="450" spans="1:34" x14ac:dyDescent="0.35">
      <c r="A450" t="s">
        <v>1215</v>
      </c>
      <c r="B450">
        <v>0</v>
      </c>
      <c r="C450">
        <v>0</v>
      </c>
      <c r="D450">
        <v>0</v>
      </c>
      <c r="E450">
        <v>0</v>
      </c>
      <c r="F450">
        <v>0</v>
      </c>
      <c r="G450" s="5">
        <v>0</v>
      </c>
      <c r="H450" s="13">
        <v>0</v>
      </c>
      <c r="I450" s="13">
        <v>0</v>
      </c>
      <c r="J450" s="13">
        <v>0</v>
      </c>
      <c r="K450" s="13">
        <v>0</v>
      </c>
      <c r="M450" t="s">
        <v>1365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W450" t="s">
        <v>1365</v>
      </c>
      <c r="X450">
        <v>13</v>
      </c>
      <c r="Y450">
        <v>6</v>
      </c>
      <c r="Z450">
        <v>121</v>
      </c>
      <c r="AA450">
        <v>0</v>
      </c>
      <c r="AB450">
        <v>0</v>
      </c>
      <c r="AC450" s="5">
        <v>0.46153846153846156</v>
      </c>
      <c r="AD450" s="13">
        <v>20.166666666666668</v>
      </c>
      <c r="AE450" s="13">
        <v>0</v>
      </c>
      <c r="AF450" s="13">
        <v>0</v>
      </c>
      <c r="AG450" s="13">
        <v>0</v>
      </c>
      <c r="AH450" s="13">
        <v>9.3076923076923084</v>
      </c>
    </row>
    <row r="451" spans="1:34" x14ac:dyDescent="0.35">
      <c r="A451" t="s">
        <v>1033</v>
      </c>
      <c r="B451">
        <v>0</v>
      </c>
      <c r="C451">
        <v>0</v>
      </c>
      <c r="D451">
        <v>0</v>
      </c>
      <c r="E451">
        <v>0</v>
      </c>
      <c r="F451">
        <v>0</v>
      </c>
      <c r="G451" s="5">
        <v>0</v>
      </c>
      <c r="H451" s="13">
        <v>0</v>
      </c>
      <c r="I451" s="13">
        <v>0</v>
      </c>
      <c r="J451" s="13">
        <v>0</v>
      </c>
      <c r="K451" s="13">
        <v>0</v>
      </c>
      <c r="M451" t="s">
        <v>687</v>
      </c>
      <c r="N451">
        <v>200</v>
      </c>
      <c r="O451">
        <v>62</v>
      </c>
      <c r="P451">
        <v>2</v>
      </c>
      <c r="Q451">
        <v>0</v>
      </c>
      <c r="R451">
        <v>3.225806451612903</v>
      </c>
      <c r="S451">
        <v>3.2258064516129031E-2</v>
      </c>
      <c r="T451">
        <v>0</v>
      </c>
      <c r="U451">
        <v>0.01</v>
      </c>
      <c r="W451" t="s">
        <v>687</v>
      </c>
      <c r="X451">
        <v>10</v>
      </c>
      <c r="Y451">
        <v>8</v>
      </c>
      <c r="Z451">
        <v>20</v>
      </c>
      <c r="AA451">
        <v>0</v>
      </c>
      <c r="AB451">
        <v>1</v>
      </c>
      <c r="AC451" s="5">
        <v>0.8</v>
      </c>
      <c r="AD451" s="13">
        <v>2.5</v>
      </c>
      <c r="AE451" s="13">
        <v>0</v>
      </c>
      <c r="AF451" s="13">
        <v>0.125</v>
      </c>
      <c r="AG451" s="13">
        <v>0</v>
      </c>
      <c r="AH451" s="13">
        <v>2</v>
      </c>
    </row>
    <row r="452" spans="1:34" x14ac:dyDescent="0.35">
      <c r="A452" t="s">
        <v>1795</v>
      </c>
      <c r="B452">
        <v>0</v>
      </c>
      <c r="C452">
        <v>0</v>
      </c>
      <c r="D452">
        <v>0</v>
      </c>
      <c r="E452">
        <v>0</v>
      </c>
      <c r="F452">
        <v>0</v>
      </c>
      <c r="G452" s="5">
        <v>0</v>
      </c>
      <c r="H452" s="13">
        <v>0</v>
      </c>
      <c r="I452" s="13">
        <v>0</v>
      </c>
      <c r="J452" s="13">
        <v>0</v>
      </c>
      <c r="K452" s="13">
        <v>0</v>
      </c>
      <c r="M452" t="s">
        <v>688</v>
      </c>
      <c r="N452">
        <v>2425</v>
      </c>
      <c r="O452">
        <v>470</v>
      </c>
      <c r="P452">
        <v>22</v>
      </c>
      <c r="Q452">
        <v>0</v>
      </c>
      <c r="R452">
        <v>5.1595744680851068</v>
      </c>
      <c r="S452">
        <v>4.6808510638297871E-2</v>
      </c>
      <c r="T452">
        <v>0</v>
      </c>
      <c r="U452">
        <v>9.0721649484536079E-3</v>
      </c>
      <c r="W452" t="s">
        <v>688</v>
      </c>
      <c r="X452">
        <v>85</v>
      </c>
      <c r="Y452">
        <v>67</v>
      </c>
      <c r="Z452">
        <v>418</v>
      </c>
      <c r="AA452">
        <v>2</v>
      </c>
      <c r="AB452">
        <v>0</v>
      </c>
      <c r="AC452" s="5">
        <v>0.78823529411764703</v>
      </c>
      <c r="AD452" s="13">
        <v>6.2388059701492535</v>
      </c>
      <c r="AE452" s="13">
        <v>2.3529411764705882E-2</v>
      </c>
      <c r="AF452" s="13">
        <v>0</v>
      </c>
      <c r="AG452" s="13">
        <v>4.7846889952153108E-3</v>
      </c>
      <c r="AH452" s="13">
        <v>4.9176470588235297</v>
      </c>
    </row>
    <row r="453" spans="1:34" x14ac:dyDescent="0.35">
      <c r="A453" t="s">
        <v>1120</v>
      </c>
      <c r="B453">
        <v>0</v>
      </c>
      <c r="C453">
        <v>0</v>
      </c>
      <c r="D453">
        <v>0</v>
      </c>
      <c r="E453">
        <v>0</v>
      </c>
      <c r="F453">
        <v>0</v>
      </c>
      <c r="G453" s="5">
        <v>0</v>
      </c>
      <c r="H453" s="13">
        <v>0</v>
      </c>
      <c r="I453" s="13">
        <v>0</v>
      </c>
      <c r="J453" s="13">
        <v>0</v>
      </c>
      <c r="K453" s="13">
        <v>0</v>
      </c>
      <c r="M453" t="s">
        <v>1342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W453" t="s">
        <v>1342</v>
      </c>
      <c r="X453">
        <v>1</v>
      </c>
      <c r="Y453">
        <v>0</v>
      </c>
      <c r="Z453">
        <v>0</v>
      </c>
      <c r="AA453">
        <v>0</v>
      </c>
      <c r="AB453">
        <v>0</v>
      </c>
      <c r="AC453" s="5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</row>
    <row r="454" spans="1:34" x14ac:dyDescent="0.35">
      <c r="A454" t="s">
        <v>1796</v>
      </c>
      <c r="B454">
        <v>0</v>
      </c>
      <c r="C454">
        <v>0</v>
      </c>
      <c r="D454">
        <v>0</v>
      </c>
      <c r="E454">
        <v>0</v>
      </c>
      <c r="F454">
        <v>0</v>
      </c>
      <c r="G454" s="5">
        <v>0</v>
      </c>
      <c r="H454" s="13">
        <v>0</v>
      </c>
      <c r="I454" s="13">
        <v>0</v>
      </c>
      <c r="J454" s="13">
        <v>0</v>
      </c>
      <c r="K454" s="13">
        <v>0</v>
      </c>
      <c r="M454" t="s">
        <v>689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W454" t="s">
        <v>689</v>
      </c>
      <c r="X454">
        <v>15</v>
      </c>
      <c r="Y454">
        <v>12</v>
      </c>
      <c r="Z454">
        <v>114</v>
      </c>
      <c r="AA454">
        <v>1</v>
      </c>
      <c r="AB454">
        <v>0</v>
      </c>
      <c r="AC454" s="5">
        <v>0.8</v>
      </c>
      <c r="AD454" s="13">
        <v>9.5</v>
      </c>
      <c r="AE454" s="13">
        <v>6.6666666666666666E-2</v>
      </c>
      <c r="AF454" s="13">
        <v>0</v>
      </c>
      <c r="AG454" s="13">
        <v>8.771929824561403E-3</v>
      </c>
      <c r="AH454" s="13">
        <v>7.6</v>
      </c>
    </row>
    <row r="455" spans="1:34" x14ac:dyDescent="0.35">
      <c r="A455" t="s">
        <v>1800</v>
      </c>
      <c r="B455">
        <v>0</v>
      </c>
      <c r="C455">
        <v>0</v>
      </c>
      <c r="D455">
        <v>0</v>
      </c>
      <c r="E455">
        <v>0</v>
      </c>
      <c r="F455">
        <v>0</v>
      </c>
      <c r="G455" s="5">
        <v>0</v>
      </c>
      <c r="H455" s="13">
        <v>0</v>
      </c>
      <c r="I455" s="13">
        <v>0</v>
      </c>
      <c r="J455" s="13">
        <v>0</v>
      </c>
      <c r="K455" s="13">
        <v>0</v>
      </c>
      <c r="M455" t="s">
        <v>1328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W455" t="s">
        <v>1328</v>
      </c>
      <c r="X455">
        <v>1</v>
      </c>
      <c r="Y455">
        <v>0</v>
      </c>
      <c r="Z455">
        <v>0</v>
      </c>
      <c r="AA455">
        <v>0</v>
      </c>
      <c r="AB455">
        <v>0</v>
      </c>
      <c r="AC455" s="5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</row>
    <row r="456" spans="1:34" x14ac:dyDescent="0.35">
      <c r="A456" t="s">
        <v>1871</v>
      </c>
      <c r="B456">
        <v>0</v>
      </c>
      <c r="C456">
        <v>0</v>
      </c>
      <c r="D456">
        <v>0</v>
      </c>
      <c r="E456">
        <v>0</v>
      </c>
      <c r="F456">
        <v>0</v>
      </c>
      <c r="G456" s="5">
        <v>0</v>
      </c>
      <c r="H456" s="13">
        <v>0</v>
      </c>
      <c r="I456" s="13">
        <v>0</v>
      </c>
      <c r="J456" s="13">
        <v>0</v>
      </c>
      <c r="K456" s="13">
        <v>0</v>
      </c>
      <c r="M456" t="s">
        <v>690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W456" t="s">
        <v>690</v>
      </c>
      <c r="X456">
        <v>85</v>
      </c>
      <c r="Y456">
        <v>59</v>
      </c>
      <c r="Z456">
        <v>623</v>
      </c>
      <c r="AA456">
        <v>7</v>
      </c>
      <c r="AB456">
        <v>1</v>
      </c>
      <c r="AC456" s="5">
        <v>0.69411764705882351</v>
      </c>
      <c r="AD456" s="13">
        <v>10.559322033898304</v>
      </c>
      <c r="AE456" s="13">
        <v>8.2352941176470587E-2</v>
      </c>
      <c r="AF456" s="13">
        <v>1.6949152542372881E-2</v>
      </c>
      <c r="AG456" s="13">
        <v>1.1235955056179775E-2</v>
      </c>
      <c r="AH456" s="13">
        <v>7.3294117647058821</v>
      </c>
    </row>
    <row r="457" spans="1:34" x14ac:dyDescent="0.35">
      <c r="A457" t="s">
        <v>1758</v>
      </c>
      <c r="B457">
        <v>0</v>
      </c>
      <c r="C457">
        <v>0</v>
      </c>
      <c r="D457">
        <v>0</v>
      </c>
      <c r="E457">
        <v>0</v>
      </c>
      <c r="F457">
        <v>0</v>
      </c>
      <c r="G457" s="5">
        <v>0</v>
      </c>
      <c r="H457" s="13">
        <v>0</v>
      </c>
      <c r="I457" s="13">
        <v>0</v>
      </c>
      <c r="J457" s="13">
        <v>0</v>
      </c>
      <c r="K457" s="13">
        <v>0</v>
      </c>
      <c r="M457" t="s">
        <v>1139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W457" t="s">
        <v>1139</v>
      </c>
      <c r="X457">
        <v>0</v>
      </c>
      <c r="Y457">
        <v>0</v>
      </c>
      <c r="Z457">
        <v>0</v>
      </c>
      <c r="AA457">
        <v>0</v>
      </c>
      <c r="AB457">
        <v>0</v>
      </c>
      <c r="AC457" s="5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</row>
    <row r="458" spans="1:34" x14ac:dyDescent="0.35">
      <c r="A458" t="s">
        <v>1793</v>
      </c>
      <c r="B458">
        <v>0</v>
      </c>
      <c r="C458">
        <v>0</v>
      </c>
      <c r="D458">
        <v>0</v>
      </c>
      <c r="E458">
        <v>0</v>
      </c>
      <c r="F458">
        <v>0</v>
      </c>
      <c r="G458" s="5">
        <v>0</v>
      </c>
      <c r="H458" s="13">
        <v>0</v>
      </c>
      <c r="I458" s="13">
        <v>0</v>
      </c>
      <c r="J458" s="13">
        <v>0</v>
      </c>
      <c r="K458" s="13">
        <v>0</v>
      </c>
      <c r="M458" t="s">
        <v>1367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W458" t="s">
        <v>1367</v>
      </c>
      <c r="X458">
        <v>31</v>
      </c>
      <c r="Y458">
        <v>23</v>
      </c>
      <c r="Z458">
        <v>198</v>
      </c>
      <c r="AA458">
        <v>0</v>
      </c>
      <c r="AB458">
        <v>0</v>
      </c>
      <c r="AC458" s="5">
        <v>0.74193548387096775</v>
      </c>
      <c r="AD458" s="13">
        <v>8.6086956521739122</v>
      </c>
      <c r="AE458" s="13">
        <v>0</v>
      </c>
      <c r="AF458" s="13">
        <v>0</v>
      </c>
      <c r="AG458" s="13">
        <v>0</v>
      </c>
      <c r="AH458" s="13">
        <v>6.387096774193548</v>
      </c>
    </row>
    <row r="459" spans="1:34" x14ac:dyDescent="0.35">
      <c r="A459" t="s">
        <v>1534</v>
      </c>
      <c r="B459">
        <v>0</v>
      </c>
      <c r="C459">
        <v>0</v>
      </c>
      <c r="D459">
        <v>0</v>
      </c>
      <c r="E459">
        <v>0</v>
      </c>
      <c r="F459">
        <v>0</v>
      </c>
      <c r="G459" s="5">
        <v>0</v>
      </c>
      <c r="H459" s="13">
        <v>0</v>
      </c>
      <c r="I459" s="13">
        <v>0</v>
      </c>
      <c r="J459" s="13">
        <v>0</v>
      </c>
      <c r="K459" s="13">
        <v>0</v>
      </c>
      <c r="M459" t="s">
        <v>1133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W459" t="s">
        <v>1133</v>
      </c>
      <c r="X459">
        <v>0</v>
      </c>
      <c r="Y459">
        <v>0</v>
      </c>
      <c r="Z459">
        <v>0</v>
      </c>
      <c r="AA459">
        <v>0</v>
      </c>
      <c r="AB459">
        <v>0</v>
      </c>
      <c r="AC459" s="5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</row>
    <row r="460" spans="1:34" x14ac:dyDescent="0.35">
      <c r="A460" t="s">
        <v>1874</v>
      </c>
      <c r="B460">
        <v>0</v>
      </c>
      <c r="C460">
        <v>0</v>
      </c>
      <c r="D460">
        <v>0</v>
      </c>
      <c r="E460">
        <v>0</v>
      </c>
      <c r="F460">
        <v>0</v>
      </c>
      <c r="G460" s="5">
        <v>0</v>
      </c>
      <c r="H460" s="13">
        <v>0</v>
      </c>
      <c r="I460" s="13">
        <v>0</v>
      </c>
      <c r="J460" s="13">
        <v>0</v>
      </c>
      <c r="K460" s="13">
        <v>0</v>
      </c>
      <c r="M460" t="s">
        <v>1368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W460" t="s">
        <v>1368</v>
      </c>
      <c r="X460">
        <v>1</v>
      </c>
      <c r="Y460">
        <v>1</v>
      </c>
      <c r="Z460">
        <v>6</v>
      </c>
      <c r="AA460">
        <v>0</v>
      </c>
      <c r="AB460">
        <v>0</v>
      </c>
      <c r="AC460" s="5">
        <v>1</v>
      </c>
      <c r="AD460" s="13">
        <v>6</v>
      </c>
      <c r="AE460" s="13">
        <v>0</v>
      </c>
      <c r="AF460" s="13">
        <v>0</v>
      </c>
      <c r="AG460" s="13">
        <v>0</v>
      </c>
      <c r="AH460" s="13">
        <v>6</v>
      </c>
    </row>
    <row r="461" spans="1:34" x14ac:dyDescent="0.35">
      <c r="A461" t="s">
        <v>1801</v>
      </c>
      <c r="B461">
        <v>0</v>
      </c>
      <c r="C461">
        <v>0</v>
      </c>
      <c r="D461">
        <v>0</v>
      </c>
      <c r="E461">
        <v>0</v>
      </c>
      <c r="F461">
        <v>0</v>
      </c>
      <c r="G461" s="5">
        <v>0</v>
      </c>
      <c r="H461" s="13">
        <v>0</v>
      </c>
      <c r="I461" s="13">
        <v>0</v>
      </c>
      <c r="J461" s="13">
        <v>0</v>
      </c>
      <c r="K461" s="13">
        <v>0</v>
      </c>
      <c r="M461" t="s">
        <v>691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W461" t="s">
        <v>691</v>
      </c>
      <c r="X461">
        <v>59</v>
      </c>
      <c r="Y461">
        <v>34</v>
      </c>
      <c r="Z461">
        <v>264</v>
      </c>
      <c r="AA461">
        <v>4</v>
      </c>
      <c r="AB461">
        <v>0</v>
      </c>
      <c r="AC461" s="5">
        <v>0.57627118644067798</v>
      </c>
      <c r="AD461" s="13">
        <v>7.7647058823529411</v>
      </c>
      <c r="AE461" s="13">
        <v>6.7796610169491525E-2</v>
      </c>
      <c r="AF461" s="13">
        <v>0</v>
      </c>
      <c r="AG461" s="13">
        <v>1.5151515151515152E-2</v>
      </c>
      <c r="AH461" s="13">
        <v>4.4745762711864403</v>
      </c>
    </row>
    <row r="462" spans="1:34" x14ac:dyDescent="0.35">
      <c r="A462" t="s">
        <v>1876</v>
      </c>
      <c r="B462">
        <v>0</v>
      </c>
      <c r="C462">
        <v>0</v>
      </c>
      <c r="D462">
        <v>0</v>
      </c>
      <c r="E462">
        <v>0</v>
      </c>
      <c r="F462">
        <v>0</v>
      </c>
      <c r="G462" s="5">
        <v>0</v>
      </c>
      <c r="H462" s="13">
        <v>0</v>
      </c>
      <c r="I462" s="13">
        <v>0</v>
      </c>
      <c r="J462" s="13">
        <v>0</v>
      </c>
      <c r="K462" s="13">
        <v>0</v>
      </c>
      <c r="M462" t="s">
        <v>692</v>
      </c>
      <c r="N462">
        <v>413</v>
      </c>
      <c r="O462">
        <v>104</v>
      </c>
      <c r="P462">
        <v>6</v>
      </c>
      <c r="Q462">
        <v>1</v>
      </c>
      <c r="R462">
        <v>3.9711538461538463</v>
      </c>
      <c r="S462">
        <v>5.7692307692307696E-2</v>
      </c>
      <c r="T462">
        <v>9.6153846153846159E-3</v>
      </c>
      <c r="U462">
        <v>1.4527845036319613E-2</v>
      </c>
      <c r="W462" t="s">
        <v>692</v>
      </c>
      <c r="X462">
        <v>0</v>
      </c>
      <c r="Y462">
        <v>0</v>
      </c>
      <c r="Z462">
        <v>0</v>
      </c>
      <c r="AA462">
        <v>0</v>
      </c>
      <c r="AB462">
        <v>0</v>
      </c>
      <c r="AC462" s="5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</row>
    <row r="463" spans="1:34" x14ac:dyDescent="0.35">
      <c r="A463" t="s">
        <v>1543</v>
      </c>
      <c r="B463">
        <v>0</v>
      </c>
      <c r="C463">
        <v>0</v>
      </c>
      <c r="D463">
        <v>0</v>
      </c>
      <c r="E463">
        <v>0</v>
      </c>
      <c r="F463">
        <v>0</v>
      </c>
      <c r="G463" s="5">
        <v>0</v>
      </c>
      <c r="H463" s="13">
        <v>0</v>
      </c>
      <c r="I463" s="13">
        <v>0</v>
      </c>
      <c r="J463" s="13">
        <v>0</v>
      </c>
      <c r="K463" s="13">
        <v>0</v>
      </c>
      <c r="M463" t="s">
        <v>1329</v>
      </c>
      <c r="N463">
        <v>12</v>
      </c>
      <c r="O463">
        <v>2</v>
      </c>
      <c r="P463">
        <v>0</v>
      </c>
      <c r="Q463">
        <v>0</v>
      </c>
      <c r="R463">
        <v>6</v>
      </c>
      <c r="S463">
        <v>0</v>
      </c>
      <c r="T463">
        <v>0</v>
      </c>
      <c r="U463">
        <v>0</v>
      </c>
      <c r="W463" t="s">
        <v>1329</v>
      </c>
      <c r="X463">
        <v>0</v>
      </c>
      <c r="Y463">
        <v>0</v>
      </c>
      <c r="Z463">
        <v>0</v>
      </c>
      <c r="AA463">
        <v>0</v>
      </c>
      <c r="AB463">
        <v>0</v>
      </c>
      <c r="AC463" s="5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</row>
    <row r="464" spans="1:34" x14ac:dyDescent="0.35">
      <c r="A464" t="s">
        <v>1878</v>
      </c>
      <c r="B464">
        <v>0</v>
      </c>
      <c r="C464">
        <v>0</v>
      </c>
      <c r="D464">
        <v>0</v>
      </c>
      <c r="E464">
        <v>0</v>
      </c>
      <c r="F464">
        <v>0</v>
      </c>
      <c r="G464" s="5">
        <v>0</v>
      </c>
      <c r="H464" s="13">
        <v>0</v>
      </c>
      <c r="I464" s="13">
        <v>0</v>
      </c>
      <c r="J464" s="13">
        <v>0</v>
      </c>
      <c r="K464" s="13">
        <v>0</v>
      </c>
      <c r="M464" t="s">
        <v>1371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W464" t="s">
        <v>1371</v>
      </c>
      <c r="X464">
        <v>5</v>
      </c>
      <c r="Y464">
        <v>3</v>
      </c>
      <c r="Z464">
        <v>25</v>
      </c>
      <c r="AA464">
        <v>0</v>
      </c>
      <c r="AB464">
        <v>0</v>
      </c>
      <c r="AC464" s="5">
        <v>0.6</v>
      </c>
      <c r="AD464" s="13">
        <v>8.3333333333333339</v>
      </c>
      <c r="AE464" s="13">
        <v>0</v>
      </c>
      <c r="AF464" s="13">
        <v>0</v>
      </c>
      <c r="AG464" s="13">
        <v>0</v>
      </c>
      <c r="AH464" s="13">
        <v>5</v>
      </c>
    </row>
    <row r="465" spans="1:34" x14ac:dyDescent="0.35">
      <c r="A465" t="s">
        <v>1742</v>
      </c>
      <c r="B465">
        <v>0</v>
      </c>
      <c r="C465">
        <v>0</v>
      </c>
      <c r="D465">
        <v>0</v>
      </c>
      <c r="E465">
        <v>0</v>
      </c>
      <c r="F465">
        <v>0</v>
      </c>
      <c r="G465" s="5">
        <v>0</v>
      </c>
      <c r="H465" s="13">
        <v>0</v>
      </c>
      <c r="I465" s="13">
        <v>0</v>
      </c>
      <c r="J465" s="13">
        <v>0</v>
      </c>
      <c r="K465" s="13">
        <v>0</v>
      </c>
      <c r="M465" t="s">
        <v>1344</v>
      </c>
      <c r="N465">
        <v>13</v>
      </c>
      <c r="O465">
        <v>2</v>
      </c>
      <c r="P465">
        <v>0</v>
      </c>
      <c r="Q465">
        <v>0</v>
      </c>
      <c r="R465">
        <v>6.5</v>
      </c>
      <c r="S465">
        <v>0</v>
      </c>
      <c r="T465">
        <v>0</v>
      </c>
      <c r="U465">
        <v>0</v>
      </c>
      <c r="W465" t="s">
        <v>1344</v>
      </c>
      <c r="X465">
        <v>15</v>
      </c>
      <c r="Y465">
        <v>9</v>
      </c>
      <c r="Z465">
        <v>75</v>
      </c>
      <c r="AA465">
        <v>0</v>
      </c>
      <c r="AB465">
        <v>0</v>
      </c>
      <c r="AC465" s="5">
        <v>0.6</v>
      </c>
      <c r="AD465" s="13">
        <v>8.3333333333333339</v>
      </c>
      <c r="AE465" s="13">
        <v>0</v>
      </c>
      <c r="AF465" s="13">
        <v>0</v>
      </c>
      <c r="AG465" s="13">
        <v>0</v>
      </c>
      <c r="AH465" s="13">
        <v>5</v>
      </c>
    </row>
    <row r="466" spans="1:34" x14ac:dyDescent="0.35">
      <c r="A466" t="s">
        <v>1785</v>
      </c>
      <c r="B466">
        <v>0</v>
      </c>
      <c r="C466">
        <v>0</v>
      </c>
      <c r="D466">
        <v>0</v>
      </c>
      <c r="E466">
        <v>0</v>
      </c>
      <c r="F466">
        <v>0</v>
      </c>
      <c r="G466" s="5">
        <v>0</v>
      </c>
      <c r="H466" s="13">
        <v>0</v>
      </c>
      <c r="I466" s="13">
        <v>0</v>
      </c>
      <c r="J466" s="13">
        <v>0</v>
      </c>
      <c r="K466" s="13">
        <v>0</v>
      </c>
      <c r="M466" t="s">
        <v>693</v>
      </c>
      <c r="N466">
        <v>6</v>
      </c>
      <c r="O466">
        <v>3</v>
      </c>
      <c r="P466">
        <v>0</v>
      </c>
      <c r="Q466">
        <v>0</v>
      </c>
      <c r="R466">
        <v>2</v>
      </c>
      <c r="S466">
        <v>0</v>
      </c>
      <c r="T466">
        <v>0</v>
      </c>
      <c r="U466">
        <v>0</v>
      </c>
      <c r="W466" t="s">
        <v>693</v>
      </c>
      <c r="X466">
        <v>182</v>
      </c>
      <c r="Y466">
        <v>106</v>
      </c>
      <c r="Z466">
        <v>1310</v>
      </c>
      <c r="AA466">
        <v>12</v>
      </c>
      <c r="AB466">
        <v>0</v>
      </c>
      <c r="AC466" s="5">
        <v>0.58241758241758246</v>
      </c>
      <c r="AD466" s="13">
        <v>12.358490566037736</v>
      </c>
      <c r="AE466" s="13">
        <v>6.5934065934065936E-2</v>
      </c>
      <c r="AF466" s="13">
        <v>0</v>
      </c>
      <c r="AG466" s="13">
        <v>9.1603053435114507E-3</v>
      </c>
      <c r="AH466" s="13">
        <v>7.197802197802198</v>
      </c>
    </row>
    <row r="467" spans="1:34" x14ac:dyDescent="0.35">
      <c r="A467" t="s">
        <v>1718</v>
      </c>
      <c r="B467">
        <v>0</v>
      </c>
      <c r="C467">
        <v>0</v>
      </c>
      <c r="D467">
        <v>0</v>
      </c>
      <c r="E467">
        <v>0</v>
      </c>
      <c r="F467">
        <v>0</v>
      </c>
      <c r="G467" s="5">
        <v>0</v>
      </c>
      <c r="H467" s="13">
        <v>0</v>
      </c>
      <c r="I467" s="13">
        <v>0</v>
      </c>
      <c r="J467" s="13">
        <v>0</v>
      </c>
      <c r="K467" s="13">
        <v>0</v>
      </c>
      <c r="M467" t="s">
        <v>694</v>
      </c>
      <c r="N467">
        <v>2606</v>
      </c>
      <c r="O467">
        <v>475</v>
      </c>
      <c r="P467">
        <v>31</v>
      </c>
      <c r="Q467">
        <v>2</v>
      </c>
      <c r="R467">
        <v>5.486315789473684</v>
      </c>
      <c r="S467">
        <v>6.5263157894736842E-2</v>
      </c>
      <c r="T467">
        <v>4.2105263157894736E-3</v>
      </c>
      <c r="U467">
        <v>1.1895625479662318E-2</v>
      </c>
      <c r="W467" t="s">
        <v>694</v>
      </c>
      <c r="X467">
        <v>159</v>
      </c>
      <c r="Y467">
        <v>121</v>
      </c>
      <c r="Z467">
        <v>977</v>
      </c>
      <c r="AA467">
        <v>4</v>
      </c>
      <c r="AB467">
        <v>1</v>
      </c>
      <c r="AC467" s="5">
        <v>0.76100628930817615</v>
      </c>
      <c r="AD467" s="13">
        <v>8.0743801652892557</v>
      </c>
      <c r="AE467" s="13">
        <v>2.5157232704402517E-2</v>
      </c>
      <c r="AF467" s="13">
        <v>8.2644628099173556E-3</v>
      </c>
      <c r="AG467" s="13">
        <v>4.0941658137154556E-3</v>
      </c>
      <c r="AH467" s="13">
        <v>6.1446540880503147</v>
      </c>
    </row>
    <row r="468" spans="1:34" x14ac:dyDescent="0.35">
      <c r="A468" t="s">
        <v>1021</v>
      </c>
      <c r="B468">
        <v>0</v>
      </c>
      <c r="C468">
        <v>0</v>
      </c>
      <c r="D468">
        <v>0</v>
      </c>
      <c r="E468">
        <v>0</v>
      </c>
      <c r="F468">
        <v>0</v>
      </c>
      <c r="G468" s="5">
        <v>0</v>
      </c>
      <c r="H468" s="13">
        <v>0</v>
      </c>
      <c r="I468" s="13">
        <v>0</v>
      </c>
      <c r="J468" s="13">
        <v>0</v>
      </c>
      <c r="K468" s="13">
        <v>0</v>
      </c>
      <c r="M468" t="s">
        <v>695</v>
      </c>
      <c r="N468">
        <v>3</v>
      </c>
      <c r="O468">
        <v>1</v>
      </c>
      <c r="P468">
        <v>1</v>
      </c>
      <c r="Q468">
        <v>0</v>
      </c>
      <c r="R468">
        <v>3</v>
      </c>
      <c r="S468">
        <v>1</v>
      </c>
      <c r="T468">
        <v>0</v>
      </c>
      <c r="U468">
        <v>0.33333333333333331</v>
      </c>
      <c r="W468" t="s">
        <v>695</v>
      </c>
      <c r="X468">
        <v>42</v>
      </c>
      <c r="Y468">
        <v>32</v>
      </c>
      <c r="Z468">
        <v>303</v>
      </c>
      <c r="AA468">
        <v>3</v>
      </c>
      <c r="AB468">
        <v>0</v>
      </c>
      <c r="AC468" s="5">
        <v>0.76190476190476186</v>
      </c>
      <c r="AD468" s="13">
        <v>9.46875</v>
      </c>
      <c r="AE468" s="13">
        <v>7.1428571428571425E-2</v>
      </c>
      <c r="AF468" s="13">
        <v>0</v>
      </c>
      <c r="AG468" s="13">
        <v>9.9009900990099011E-3</v>
      </c>
      <c r="AH468" s="13">
        <v>7.2142857142857144</v>
      </c>
    </row>
    <row r="469" spans="1:34" x14ac:dyDescent="0.35">
      <c r="A469" t="s">
        <v>1803</v>
      </c>
      <c r="B469">
        <v>0</v>
      </c>
      <c r="C469">
        <v>0</v>
      </c>
      <c r="D469">
        <v>0</v>
      </c>
      <c r="E469">
        <v>0</v>
      </c>
      <c r="F469">
        <v>0</v>
      </c>
      <c r="G469" s="5">
        <v>0</v>
      </c>
      <c r="H469" s="13">
        <v>0</v>
      </c>
      <c r="I469" s="13">
        <v>0</v>
      </c>
      <c r="J469" s="13">
        <v>0</v>
      </c>
      <c r="K469" s="13">
        <v>0</v>
      </c>
      <c r="M469" t="s">
        <v>696</v>
      </c>
      <c r="N469">
        <v>125</v>
      </c>
      <c r="O469">
        <v>29</v>
      </c>
      <c r="P469">
        <v>3</v>
      </c>
      <c r="Q469">
        <v>0</v>
      </c>
      <c r="R469">
        <v>4.3103448275862073</v>
      </c>
      <c r="S469">
        <v>0.10344827586206896</v>
      </c>
      <c r="T469">
        <v>0</v>
      </c>
      <c r="U469">
        <v>2.4E-2</v>
      </c>
      <c r="W469" t="s">
        <v>696</v>
      </c>
      <c r="X469">
        <v>1</v>
      </c>
      <c r="Y469">
        <v>1</v>
      </c>
      <c r="Z469">
        <v>-7</v>
      </c>
      <c r="AA469">
        <v>0</v>
      </c>
      <c r="AB469">
        <v>0</v>
      </c>
      <c r="AC469" s="5">
        <v>1</v>
      </c>
      <c r="AD469" s="13">
        <v>-7</v>
      </c>
      <c r="AE469" s="13">
        <v>0</v>
      </c>
      <c r="AF469" s="13">
        <v>0</v>
      </c>
      <c r="AG469" s="13">
        <v>0</v>
      </c>
      <c r="AH469" s="13">
        <v>-7</v>
      </c>
    </row>
    <row r="470" spans="1:34" x14ac:dyDescent="0.35">
      <c r="A470" t="s">
        <v>1723</v>
      </c>
      <c r="B470">
        <v>0</v>
      </c>
      <c r="C470">
        <v>0</v>
      </c>
      <c r="D470">
        <v>0</v>
      </c>
      <c r="E470">
        <v>0</v>
      </c>
      <c r="F470">
        <v>0</v>
      </c>
      <c r="G470" s="5">
        <v>0</v>
      </c>
      <c r="H470" s="13">
        <v>0</v>
      </c>
      <c r="I470" s="13">
        <v>0</v>
      </c>
      <c r="J470" s="13">
        <v>0</v>
      </c>
      <c r="K470" s="13">
        <v>0</v>
      </c>
      <c r="M470" t="s">
        <v>1374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W470" t="s">
        <v>1374</v>
      </c>
      <c r="X470">
        <v>4</v>
      </c>
      <c r="Y470">
        <v>2</v>
      </c>
      <c r="Z470">
        <v>5</v>
      </c>
      <c r="AA470">
        <v>0</v>
      </c>
      <c r="AB470">
        <v>0</v>
      </c>
      <c r="AC470" s="5">
        <v>0.5</v>
      </c>
      <c r="AD470" s="13">
        <v>2.5</v>
      </c>
      <c r="AE470" s="13">
        <v>0</v>
      </c>
      <c r="AF470" s="13">
        <v>0</v>
      </c>
      <c r="AG470" s="13">
        <v>0</v>
      </c>
      <c r="AH470" s="13">
        <v>1.25</v>
      </c>
    </row>
    <row r="471" spans="1:34" x14ac:dyDescent="0.35">
      <c r="A471" t="s">
        <v>1804</v>
      </c>
      <c r="B471">
        <v>0</v>
      </c>
      <c r="C471">
        <v>0</v>
      </c>
      <c r="D471">
        <v>0</v>
      </c>
      <c r="E471">
        <v>0</v>
      </c>
      <c r="F471">
        <v>0</v>
      </c>
      <c r="G471" s="5">
        <v>0</v>
      </c>
      <c r="H471" s="13">
        <v>0</v>
      </c>
      <c r="I471" s="13">
        <v>0</v>
      </c>
      <c r="J471" s="13">
        <v>0</v>
      </c>
      <c r="K471" s="13">
        <v>0</v>
      </c>
      <c r="M471" t="s">
        <v>697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W471" t="s">
        <v>697</v>
      </c>
      <c r="X471">
        <v>223</v>
      </c>
      <c r="Y471">
        <v>160</v>
      </c>
      <c r="Z471">
        <v>1556</v>
      </c>
      <c r="AA471">
        <v>10</v>
      </c>
      <c r="AB471">
        <v>2</v>
      </c>
      <c r="AC471" s="5">
        <v>0.71748878923766812</v>
      </c>
      <c r="AD471" s="13">
        <v>9.7249999999999996</v>
      </c>
      <c r="AE471" s="13">
        <v>4.4843049327354258E-2</v>
      </c>
      <c r="AF471" s="13">
        <v>1.2500000000000001E-2</v>
      </c>
      <c r="AG471" s="13">
        <v>6.4267352185089976E-3</v>
      </c>
      <c r="AH471" s="13">
        <v>6.9775784753363226</v>
      </c>
    </row>
    <row r="472" spans="1:34" x14ac:dyDescent="0.35">
      <c r="A472" t="s">
        <v>1773</v>
      </c>
      <c r="B472">
        <v>0</v>
      </c>
      <c r="C472">
        <v>0</v>
      </c>
      <c r="D472">
        <v>0</v>
      </c>
      <c r="E472">
        <v>0</v>
      </c>
      <c r="F472">
        <v>0</v>
      </c>
      <c r="G472" s="5">
        <v>0</v>
      </c>
      <c r="H472" s="13">
        <v>0</v>
      </c>
      <c r="I472" s="13">
        <v>0</v>
      </c>
      <c r="J472" s="13">
        <v>0</v>
      </c>
      <c r="K472" s="13">
        <v>0</v>
      </c>
      <c r="M472" t="s">
        <v>698</v>
      </c>
      <c r="N472">
        <v>65</v>
      </c>
      <c r="O472">
        <v>8</v>
      </c>
      <c r="P472">
        <v>0</v>
      </c>
      <c r="Q472">
        <v>0</v>
      </c>
      <c r="R472">
        <v>8.125</v>
      </c>
      <c r="S472">
        <v>0</v>
      </c>
      <c r="T472">
        <v>0</v>
      </c>
      <c r="U472">
        <v>0</v>
      </c>
      <c r="W472" t="s">
        <v>698</v>
      </c>
      <c r="X472">
        <v>0</v>
      </c>
      <c r="Y472">
        <v>0</v>
      </c>
      <c r="Z472">
        <v>0</v>
      </c>
      <c r="AA472">
        <v>0</v>
      </c>
      <c r="AB472">
        <v>0</v>
      </c>
      <c r="AC472" s="5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</row>
    <row r="473" spans="1:34" x14ac:dyDescent="0.35">
      <c r="A473" t="s">
        <v>1805</v>
      </c>
      <c r="B473">
        <v>0</v>
      </c>
      <c r="C473">
        <v>0</v>
      </c>
      <c r="D473">
        <v>0</v>
      </c>
      <c r="E473">
        <v>0</v>
      </c>
      <c r="F473">
        <v>0</v>
      </c>
      <c r="G473" s="5">
        <v>0</v>
      </c>
      <c r="H473" s="13">
        <v>0</v>
      </c>
      <c r="I473" s="13">
        <v>0</v>
      </c>
      <c r="J473" s="13">
        <v>0</v>
      </c>
      <c r="K473" s="13">
        <v>0</v>
      </c>
      <c r="M473" t="s">
        <v>1348</v>
      </c>
      <c r="N473">
        <v>20</v>
      </c>
      <c r="O473">
        <v>6</v>
      </c>
      <c r="P473">
        <v>0</v>
      </c>
      <c r="Q473">
        <v>0</v>
      </c>
      <c r="R473">
        <v>3.3333333333333335</v>
      </c>
      <c r="S473">
        <v>0</v>
      </c>
      <c r="T473">
        <v>0</v>
      </c>
      <c r="U473">
        <v>0</v>
      </c>
      <c r="W473" t="s">
        <v>1348</v>
      </c>
      <c r="X473">
        <v>1</v>
      </c>
      <c r="Y473">
        <v>1</v>
      </c>
      <c r="Z473">
        <v>12</v>
      </c>
      <c r="AA473">
        <v>0</v>
      </c>
      <c r="AB473">
        <v>0</v>
      </c>
      <c r="AC473" s="5">
        <v>1</v>
      </c>
      <c r="AD473" s="13">
        <v>12</v>
      </c>
      <c r="AE473" s="13">
        <v>0</v>
      </c>
      <c r="AF473" s="13">
        <v>0</v>
      </c>
      <c r="AG473" s="13">
        <v>0</v>
      </c>
      <c r="AH473" s="13">
        <v>12</v>
      </c>
    </row>
    <row r="474" spans="1:34" x14ac:dyDescent="0.35">
      <c r="A474" t="s">
        <v>1880</v>
      </c>
      <c r="B474">
        <v>0</v>
      </c>
      <c r="C474">
        <v>0</v>
      </c>
      <c r="D474">
        <v>0</v>
      </c>
      <c r="E474">
        <v>0</v>
      </c>
      <c r="F474">
        <v>0</v>
      </c>
      <c r="G474" s="5">
        <v>0</v>
      </c>
      <c r="H474" s="13">
        <v>0</v>
      </c>
      <c r="I474" s="13">
        <v>0</v>
      </c>
      <c r="J474" s="13">
        <v>0</v>
      </c>
      <c r="K474" s="13">
        <v>0</v>
      </c>
      <c r="M474" t="s">
        <v>1375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W474" t="s">
        <v>1375</v>
      </c>
      <c r="X474">
        <v>1</v>
      </c>
      <c r="Y474">
        <v>1</v>
      </c>
      <c r="Z474">
        <v>12</v>
      </c>
      <c r="AA474">
        <v>0</v>
      </c>
      <c r="AB474">
        <v>0</v>
      </c>
      <c r="AC474" s="5">
        <v>1</v>
      </c>
      <c r="AD474" s="13">
        <v>12</v>
      </c>
      <c r="AE474" s="13">
        <v>0</v>
      </c>
      <c r="AF474" s="13">
        <v>0</v>
      </c>
      <c r="AG474" s="13">
        <v>0</v>
      </c>
      <c r="AH474" s="13">
        <v>12</v>
      </c>
    </row>
    <row r="475" spans="1:34" x14ac:dyDescent="0.35">
      <c r="A475" t="s">
        <v>1806</v>
      </c>
      <c r="B475">
        <v>0</v>
      </c>
      <c r="C475">
        <v>0</v>
      </c>
      <c r="D475">
        <v>0</v>
      </c>
      <c r="E475">
        <v>0</v>
      </c>
      <c r="F475">
        <v>0</v>
      </c>
      <c r="G475" s="5">
        <v>0</v>
      </c>
      <c r="H475" s="13">
        <v>0</v>
      </c>
      <c r="I475" s="13">
        <v>0</v>
      </c>
      <c r="J475" s="13">
        <v>0</v>
      </c>
      <c r="K475" s="13">
        <v>0</v>
      </c>
      <c r="M475" t="s">
        <v>1321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W475" t="s">
        <v>1321</v>
      </c>
      <c r="X475">
        <v>14</v>
      </c>
      <c r="Y475">
        <v>7</v>
      </c>
      <c r="Z475">
        <v>114</v>
      </c>
      <c r="AA475">
        <v>1</v>
      </c>
      <c r="AB475">
        <v>0</v>
      </c>
      <c r="AC475" s="5">
        <v>0.5</v>
      </c>
      <c r="AD475" s="13">
        <v>16.285714285714285</v>
      </c>
      <c r="AE475" s="13">
        <v>7.1428571428571425E-2</v>
      </c>
      <c r="AF475" s="13">
        <v>0</v>
      </c>
      <c r="AG475" s="13">
        <v>8.771929824561403E-3</v>
      </c>
      <c r="AH475" s="13">
        <v>8.1428571428571423</v>
      </c>
    </row>
    <row r="476" spans="1:34" x14ac:dyDescent="0.35">
      <c r="A476" t="s">
        <v>1757</v>
      </c>
      <c r="B476">
        <v>0</v>
      </c>
      <c r="C476">
        <v>0</v>
      </c>
      <c r="D476">
        <v>0</v>
      </c>
      <c r="E476">
        <v>0</v>
      </c>
      <c r="F476">
        <v>0</v>
      </c>
      <c r="G476" s="5">
        <v>0</v>
      </c>
      <c r="H476" s="13">
        <v>0</v>
      </c>
      <c r="I476" s="13">
        <v>0</v>
      </c>
      <c r="J476" s="13">
        <v>0</v>
      </c>
      <c r="K476" s="13">
        <v>0</v>
      </c>
      <c r="M476" t="s">
        <v>699</v>
      </c>
      <c r="N476">
        <v>13</v>
      </c>
      <c r="O476">
        <v>1</v>
      </c>
      <c r="P476">
        <v>1</v>
      </c>
      <c r="Q476">
        <v>0</v>
      </c>
      <c r="R476">
        <v>13</v>
      </c>
      <c r="S476">
        <v>1</v>
      </c>
      <c r="T476">
        <v>0</v>
      </c>
      <c r="U476">
        <v>7.6923076923076927E-2</v>
      </c>
      <c r="W476" t="s">
        <v>699</v>
      </c>
      <c r="X476">
        <v>0</v>
      </c>
      <c r="Y476">
        <v>0</v>
      </c>
      <c r="Z476">
        <v>0</v>
      </c>
      <c r="AA476">
        <v>0</v>
      </c>
      <c r="AB476">
        <v>0</v>
      </c>
      <c r="AC476" s="5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</row>
    <row r="477" spans="1:34" x14ac:dyDescent="0.35">
      <c r="A477" t="s">
        <v>1807</v>
      </c>
      <c r="B477">
        <v>0</v>
      </c>
      <c r="C477">
        <v>0</v>
      </c>
      <c r="D477">
        <v>0</v>
      </c>
      <c r="E477">
        <v>0</v>
      </c>
      <c r="F477">
        <v>0</v>
      </c>
      <c r="G477" s="5">
        <v>0</v>
      </c>
      <c r="H477" s="13">
        <v>0</v>
      </c>
      <c r="I477" s="13">
        <v>0</v>
      </c>
      <c r="J477" s="13">
        <v>0</v>
      </c>
      <c r="K477" s="13">
        <v>0</v>
      </c>
      <c r="M477" t="s">
        <v>1349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W477" t="s">
        <v>1349</v>
      </c>
      <c r="X477">
        <v>1</v>
      </c>
      <c r="Y477">
        <v>0</v>
      </c>
      <c r="Z477">
        <v>0</v>
      </c>
      <c r="AA477">
        <v>0</v>
      </c>
      <c r="AB477">
        <v>0</v>
      </c>
      <c r="AC477" s="5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</row>
    <row r="478" spans="1:34" x14ac:dyDescent="0.35">
      <c r="A478" t="s">
        <v>1735</v>
      </c>
      <c r="B478">
        <v>0</v>
      </c>
      <c r="C478">
        <v>0</v>
      </c>
      <c r="D478">
        <v>0</v>
      </c>
      <c r="E478">
        <v>0</v>
      </c>
      <c r="F478">
        <v>0</v>
      </c>
      <c r="G478" s="5">
        <v>0</v>
      </c>
      <c r="H478" s="13">
        <v>0</v>
      </c>
      <c r="I478" s="13">
        <v>0</v>
      </c>
      <c r="J478" s="13">
        <v>0</v>
      </c>
      <c r="K478" s="13">
        <v>0</v>
      </c>
      <c r="M478" t="s">
        <v>700</v>
      </c>
      <c r="N478">
        <v>53</v>
      </c>
      <c r="O478">
        <v>8</v>
      </c>
      <c r="P478">
        <v>0</v>
      </c>
      <c r="Q478">
        <v>0</v>
      </c>
      <c r="R478">
        <v>6.625</v>
      </c>
      <c r="S478">
        <v>0</v>
      </c>
      <c r="T478">
        <v>0</v>
      </c>
      <c r="U478">
        <v>0</v>
      </c>
      <c r="W478" t="s">
        <v>700</v>
      </c>
      <c r="X478">
        <v>71</v>
      </c>
      <c r="Y478">
        <v>47</v>
      </c>
      <c r="Z478">
        <v>505</v>
      </c>
      <c r="AA478">
        <v>3</v>
      </c>
      <c r="AB478">
        <v>1</v>
      </c>
      <c r="AC478" s="5">
        <v>0.6619718309859155</v>
      </c>
      <c r="AD478" s="13">
        <v>10.74468085106383</v>
      </c>
      <c r="AE478" s="13">
        <v>4.2253521126760563E-2</v>
      </c>
      <c r="AF478" s="13">
        <v>2.1276595744680851E-2</v>
      </c>
      <c r="AG478" s="13">
        <v>5.9405940594059407E-3</v>
      </c>
      <c r="AH478" s="13">
        <v>7.112676056338028</v>
      </c>
    </row>
    <row r="479" spans="1:34" x14ac:dyDescent="0.35">
      <c r="A479" t="s">
        <v>1808</v>
      </c>
      <c r="B479">
        <v>0</v>
      </c>
      <c r="C479">
        <v>0</v>
      </c>
      <c r="D479">
        <v>0</v>
      </c>
      <c r="E479">
        <v>0</v>
      </c>
      <c r="F479">
        <v>0</v>
      </c>
      <c r="G479" s="5">
        <v>0</v>
      </c>
      <c r="H479" s="13">
        <v>0</v>
      </c>
      <c r="I479" s="13">
        <v>0</v>
      </c>
      <c r="J479" s="13">
        <v>0</v>
      </c>
      <c r="K479" s="13">
        <v>0</v>
      </c>
      <c r="M479" t="s">
        <v>1331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W479" t="s">
        <v>1331</v>
      </c>
      <c r="X479">
        <v>23</v>
      </c>
      <c r="Y479">
        <v>18</v>
      </c>
      <c r="Z479">
        <v>100</v>
      </c>
      <c r="AA479">
        <v>1</v>
      </c>
      <c r="AB479">
        <v>0</v>
      </c>
      <c r="AC479" s="5">
        <v>0.78260869565217395</v>
      </c>
      <c r="AD479" s="13">
        <v>5.5555555555555554</v>
      </c>
      <c r="AE479" s="13">
        <v>4.3478260869565216E-2</v>
      </c>
      <c r="AF479" s="13">
        <v>0</v>
      </c>
      <c r="AG479" s="13">
        <v>0.01</v>
      </c>
      <c r="AH479" s="13">
        <v>4.3478260869565215</v>
      </c>
    </row>
    <row r="480" spans="1:34" x14ac:dyDescent="0.35">
      <c r="A480" t="s">
        <v>1747</v>
      </c>
      <c r="B480">
        <v>0</v>
      </c>
      <c r="C480">
        <v>0</v>
      </c>
      <c r="D480">
        <v>0</v>
      </c>
      <c r="E480">
        <v>0</v>
      </c>
      <c r="F480">
        <v>0</v>
      </c>
      <c r="G480" s="5">
        <v>0</v>
      </c>
      <c r="H480" s="13">
        <v>0</v>
      </c>
      <c r="I480" s="13">
        <v>0</v>
      </c>
      <c r="J480" s="13">
        <v>0</v>
      </c>
      <c r="K480" s="13">
        <v>0</v>
      </c>
      <c r="M480" t="s">
        <v>701</v>
      </c>
      <c r="N480">
        <v>74</v>
      </c>
      <c r="O480">
        <v>11</v>
      </c>
      <c r="P480">
        <v>2</v>
      </c>
      <c r="Q480">
        <v>0</v>
      </c>
      <c r="R480">
        <v>6.7272727272727275</v>
      </c>
      <c r="S480">
        <v>0.18181818181818182</v>
      </c>
      <c r="T480">
        <v>0</v>
      </c>
      <c r="U480">
        <v>2.7027027027027029E-2</v>
      </c>
      <c r="W480" t="s">
        <v>701</v>
      </c>
      <c r="X480">
        <v>547</v>
      </c>
      <c r="Y480">
        <v>373</v>
      </c>
      <c r="Z480">
        <v>4273</v>
      </c>
      <c r="AA480">
        <v>20</v>
      </c>
      <c r="AB480">
        <v>3</v>
      </c>
      <c r="AC480" s="5">
        <v>0.68190127970749548</v>
      </c>
      <c r="AD480" s="13">
        <v>11.455764075067025</v>
      </c>
      <c r="AE480" s="13">
        <v>3.6563071297989032E-2</v>
      </c>
      <c r="AF480" s="13">
        <v>8.0428954423592495E-3</v>
      </c>
      <c r="AG480" s="13">
        <v>4.6805523051720102E-3</v>
      </c>
      <c r="AH480" s="13">
        <v>7.8117001828153567</v>
      </c>
    </row>
    <row r="481" spans="1:34" x14ac:dyDescent="0.35">
      <c r="A481" t="s">
        <v>1809</v>
      </c>
      <c r="B481">
        <v>0</v>
      </c>
      <c r="C481">
        <v>0</v>
      </c>
      <c r="D481">
        <v>0</v>
      </c>
      <c r="E481">
        <v>0</v>
      </c>
      <c r="F481">
        <v>0</v>
      </c>
      <c r="G481" s="5">
        <v>0</v>
      </c>
      <c r="H481" s="13">
        <v>0</v>
      </c>
      <c r="I481" s="13">
        <v>0</v>
      </c>
      <c r="J481" s="13">
        <v>0</v>
      </c>
      <c r="K481" s="13">
        <v>0</v>
      </c>
      <c r="M481" t="s">
        <v>702</v>
      </c>
      <c r="N481">
        <v>904</v>
      </c>
      <c r="O481">
        <v>191</v>
      </c>
      <c r="P481">
        <v>2</v>
      </c>
      <c r="Q481">
        <v>0</v>
      </c>
      <c r="R481">
        <v>4.7329842931937174</v>
      </c>
      <c r="S481">
        <v>1.0471204188481676E-2</v>
      </c>
      <c r="T481">
        <v>0</v>
      </c>
      <c r="U481">
        <v>2.2123893805309734E-3</v>
      </c>
      <c r="W481" t="s">
        <v>702</v>
      </c>
      <c r="X481">
        <v>64</v>
      </c>
      <c r="Y481">
        <v>56</v>
      </c>
      <c r="Z481">
        <v>236</v>
      </c>
      <c r="AA481">
        <v>4</v>
      </c>
      <c r="AB481">
        <v>1</v>
      </c>
      <c r="AC481" s="5">
        <v>0.875</v>
      </c>
      <c r="AD481" s="13">
        <v>4.2142857142857144</v>
      </c>
      <c r="AE481" s="13">
        <v>6.25E-2</v>
      </c>
      <c r="AF481" s="13">
        <v>1.7857142857142856E-2</v>
      </c>
      <c r="AG481" s="13">
        <v>1.6949152542372881E-2</v>
      </c>
      <c r="AH481" s="13">
        <v>3.6875</v>
      </c>
    </row>
    <row r="482" spans="1:34" x14ac:dyDescent="0.35">
      <c r="A482" t="s">
        <v>1725</v>
      </c>
      <c r="B482">
        <v>0</v>
      </c>
      <c r="C482">
        <v>0</v>
      </c>
      <c r="D482">
        <v>0</v>
      </c>
      <c r="E482">
        <v>0</v>
      </c>
      <c r="F482">
        <v>0</v>
      </c>
      <c r="G482" s="5">
        <v>0</v>
      </c>
      <c r="H482" s="13">
        <v>0</v>
      </c>
      <c r="I482" s="13">
        <v>0</v>
      </c>
      <c r="J482" s="13">
        <v>0</v>
      </c>
      <c r="K482" s="13">
        <v>0</v>
      </c>
      <c r="M482" t="s">
        <v>1377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W482" t="s">
        <v>1377</v>
      </c>
      <c r="X482">
        <v>1</v>
      </c>
      <c r="Y482">
        <v>1</v>
      </c>
      <c r="Z482">
        <v>16</v>
      </c>
      <c r="AA482">
        <v>0</v>
      </c>
      <c r="AB482">
        <v>0</v>
      </c>
      <c r="AC482" s="5">
        <v>1</v>
      </c>
      <c r="AD482" s="13">
        <v>16</v>
      </c>
      <c r="AE482" s="13">
        <v>0</v>
      </c>
      <c r="AF482" s="13">
        <v>0</v>
      </c>
      <c r="AG482" s="13">
        <v>0</v>
      </c>
      <c r="AH482" s="13">
        <v>16</v>
      </c>
    </row>
    <row r="483" spans="1:34" x14ac:dyDescent="0.35">
      <c r="A483" t="s">
        <v>1810</v>
      </c>
      <c r="B483">
        <v>0</v>
      </c>
      <c r="C483">
        <v>0</v>
      </c>
      <c r="D483">
        <v>0</v>
      </c>
      <c r="E483">
        <v>0</v>
      </c>
      <c r="F483">
        <v>0</v>
      </c>
      <c r="G483" s="5">
        <v>0</v>
      </c>
      <c r="H483" s="13">
        <v>0</v>
      </c>
      <c r="I483" s="13">
        <v>0</v>
      </c>
      <c r="J483" s="13">
        <v>0</v>
      </c>
      <c r="K483" s="13">
        <v>0</v>
      </c>
      <c r="M483" t="s">
        <v>703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W483" t="s">
        <v>703</v>
      </c>
      <c r="X483">
        <v>36</v>
      </c>
      <c r="Y483">
        <v>18</v>
      </c>
      <c r="Z483">
        <v>241</v>
      </c>
      <c r="AA483">
        <v>1</v>
      </c>
      <c r="AB483">
        <v>0</v>
      </c>
      <c r="AC483" s="5">
        <v>0.5</v>
      </c>
      <c r="AD483" s="13">
        <v>13.388888888888889</v>
      </c>
      <c r="AE483" s="13">
        <v>2.7777777777777776E-2</v>
      </c>
      <c r="AF483" s="13">
        <v>0</v>
      </c>
      <c r="AG483" s="13">
        <v>4.1493775933609959E-3</v>
      </c>
      <c r="AH483" s="13">
        <v>6.6944444444444446</v>
      </c>
    </row>
    <row r="484" spans="1:34" x14ac:dyDescent="0.35">
      <c r="A484" t="s">
        <v>1765</v>
      </c>
      <c r="B484">
        <v>0</v>
      </c>
      <c r="C484">
        <v>0</v>
      </c>
      <c r="D484">
        <v>0</v>
      </c>
      <c r="E484">
        <v>0</v>
      </c>
      <c r="F484">
        <v>0</v>
      </c>
      <c r="G484" s="5">
        <v>0</v>
      </c>
      <c r="H484" s="13">
        <v>0</v>
      </c>
      <c r="I484" s="13">
        <v>0</v>
      </c>
      <c r="J484" s="13">
        <v>0</v>
      </c>
      <c r="K484" s="13">
        <v>0</v>
      </c>
      <c r="M484" t="s">
        <v>1378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W484" t="s">
        <v>1378</v>
      </c>
      <c r="X484">
        <v>1</v>
      </c>
      <c r="Y484">
        <v>1</v>
      </c>
      <c r="Z484">
        <v>7</v>
      </c>
      <c r="AA484">
        <v>0</v>
      </c>
      <c r="AB484">
        <v>0</v>
      </c>
      <c r="AC484" s="5">
        <v>1</v>
      </c>
      <c r="AD484" s="13">
        <v>7</v>
      </c>
      <c r="AE484" s="13">
        <v>0</v>
      </c>
      <c r="AF484" s="13">
        <v>0</v>
      </c>
      <c r="AG484" s="13">
        <v>0</v>
      </c>
      <c r="AH484" s="13">
        <v>7</v>
      </c>
    </row>
    <row r="485" spans="1:34" x14ac:dyDescent="0.35">
      <c r="A485" t="s">
        <v>1538</v>
      </c>
      <c r="B485">
        <v>0</v>
      </c>
      <c r="C485">
        <v>0</v>
      </c>
      <c r="D485">
        <v>0</v>
      </c>
      <c r="E485">
        <v>0</v>
      </c>
      <c r="F485">
        <v>0</v>
      </c>
      <c r="G485" s="5">
        <v>0</v>
      </c>
      <c r="H485" s="13">
        <v>0</v>
      </c>
      <c r="I485" s="13">
        <v>0</v>
      </c>
      <c r="J485" s="13">
        <v>0</v>
      </c>
      <c r="K485" s="13">
        <v>0</v>
      </c>
      <c r="M485" t="s">
        <v>704</v>
      </c>
      <c r="N485">
        <v>34</v>
      </c>
      <c r="O485">
        <v>9</v>
      </c>
      <c r="P485">
        <v>0</v>
      </c>
      <c r="Q485">
        <v>0</v>
      </c>
      <c r="R485">
        <v>3.7777777777777777</v>
      </c>
      <c r="S485">
        <v>0</v>
      </c>
      <c r="T485">
        <v>0</v>
      </c>
      <c r="U485">
        <v>0</v>
      </c>
      <c r="W485" t="s">
        <v>704</v>
      </c>
      <c r="X485">
        <v>128</v>
      </c>
      <c r="Y485">
        <v>71</v>
      </c>
      <c r="Z485">
        <v>1112</v>
      </c>
      <c r="AA485">
        <v>7</v>
      </c>
      <c r="AB485">
        <v>0</v>
      </c>
      <c r="AC485" s="5">
        <v>0.5546875</v>
      </c>
      <c r="AD485" s="13">
        <v>15.661971830985916</v>
      </c>
      <c r="AE485" s="13">
        <v>5.46875E-2</v>
      </c>
      <c r="AF485" s="13">
        <v>0</v>
      </c>
      <c r="AG485" s="13">
        <v>6.2949640287769783E-3</v>
      </c>
      <c r="AH485" s="13">
        <v>8.6875</v>
      </c>
    </row>
    <row r="486" spans="1:34" x14ac:dyDescent="0.35">
      <c r="A486" t="s">
        <v>1882</v>
      </c>
      <c r="B486">
        <v>0</v>
      </c>
      <c r="C486">
        <v>0</v>
      </c>
      <c r="D486">
        <v>0</v>
      </c>
      <c r="E486">
        <v>0</v>
      </c>
      <c r="F486">
        <v>0</v>
      </c>
      <c r="G486" s="5">
        <v>0</v>
      </c>
      <c r="H486" s="13">
        <v>0</v>
      </c>
      <c r="I486" s="13">
        <v>0</v>
      </c>
      <c r="J486" s="13">
        <v>0</v>
      </c>
      <c r="K486" s="13">
        <v>0</v>
      </c>
      <c r="M486" t="s">
        <v>13</v>
      </c>
      <c r="N486">
        <v>3514</v>
      </c>
      <c r="O486">
        <v>752</v>
      </c>
      <c r="P486">
        <v>65</v>
      </c>
      <c r="Q486">
        <v>10</v>
      </c>
      <c r="R486">
        <v>4.6728723404255321</v>
      </c>
      <c r="S486">
        <v>8.6436170212765964E-2</v>
      </c>
      <c r="T486">
        <v>1.3297872340425532E-2</v>
      </c>
      <c r="U486">
        <v>1.8497438816163916E-2</v>
      </c>
      <c r="W486" t="s">
        <v>13</v>
      </c>
      <c r="X486">
        <v>2</v>
      </c>
      <c r="Y486">
        <v>1</v>
      </c>
      <c r="Z486">
        <v>3</v>
      </c>
      <c r="AA486">
        <v>0</v>
      </c>
      <c r="AB486">
        <v>0</v>
      </c>
      <c r="AC486" s="5">
        <v>0.5</v>
      </c>
      <c r="AD486" s="13">
        <v>3</v>
      </c>
      <c r="AE486" s="13">
        <v>0</v>
      </c>
      <c r="AF486" s="13">
        <v>0</v>
      </c>
      <c r="AG486" s="13">
        <v>0</v>
      </c>
      <c r="AH486" s="13">
        <v>1.5</v>
      </c>
    </row>
    <row r="487" spans="1:34" x14ac:dyDescent="0.35">
      <c r="A487" t="s">
        <v>1531</v>
      </c>
      <c r="B487">
        <v>0</v>
      </c>
      <c r="C487">
        <v>0</v>
      </c>
      <c r="D487">
        <v>0</v>
      </c>
      <c r="E487">
        <v>0</v>
      </c>
      <c r="F487">
        <v>0</v>
      </c>
      <c r="G487" s="5">
        <v>0</v>
      </c>
      <c r="H487" s="13">
        <v>0</v>
      </c>
      <c r="I487" s="13">
        <v>0</v>
      </c>
      <c r="J487" s="13">
        <v>0</v>
      </c>
      <c r="K487" s="13">
        <v>0</v>
      </c>
      <c r="M487" t="s">
        <v>705</v>
      </c>
      <c r="N487">
        <v>-4</v>
      </c>
      <c r="O487">
        <v>3</v>
      </c>
      <c r="P487">
        <v>0</v>
      </c>
      <c r="Q487">
        <v>0</v>
      </c>
      <c r="R487">
        <v>-1.3333333333333333</v>
      </c>
      <c r="S487">
        <v>0</v>
      </c>
      <c r="T487">
        <v>0</v>
      </c>
      <c r="U487">
        <v>0</v>
      </c>
      <c r="W487" t="s">
        <v>705</v>
      </c>
      <c r="X487">
        <v>66</v>
      </c>
      <c r="Y487">
        <v>43</v>
      </c>
      <c r="Z487">
        <v>655</v>
      </c>
      <c r="AA487">
        <v>7</v>
      </c>
      <c r="AB487">
        <v>0</v>
      </c>
      <c r="AC487" s="5">
        <v>0.65151515151515149</v>
      </c>
      <c r="AD487" s="13">
        <v>15.232558139534884</v>
      </c>
      <c r="AE487" s="13">
        <v>0.10606060606060606</v>
      </c>
      <c r="AF487" s="13">
        <v>0</v>
      </c>
      <c r="AG487" s="13">
        <v>1.0687022900763359E-2</v>
      </c>
      <c r="AH487" s="13">
        <v>9.9242424242424239</v>
      </c>
    </row>
    <row r="488" spans="1:34" x14ac:dyDescent="0.35">
      <c r="A488" t="s">
        <v>1707</v>
      </c>
      <c r="B488">
        <v>0</v>
      </c>
      <c r="C488">
        <v>0</v>
      </c>
      <c r="D488">
        <v>0</v>
      </c>
      <c r="E488">
        <v>0</v>
      </c>
      <c r="F488">
        <v>0</v>
      </c>
      <c r="G488" s="5">
        <v>0</v>
      </c>
      <c r="H488" s="13">
        <v>0</v>
      </c>
      <c r="I488" s="13">
        <v>0</v>
      </c>
      <c r="J488" s="13">
        <v>0</v>
      </c>
      <c r="K488" s="13">
        <v>0</v>
      </c>
      <c r="M488" t="s">
        <v>706</v>
      </c>
      <c r="N488">
        <v>97</v>
      </c>
      <c r="O488">
        <v>22</v>
      </c>
      <c r="P488">
        <v>0</v>
      </c>
      <c r="Q488">
        <v>0</v>
      </c>
      <c r="R488">
        <v>4.4090909090909092</v>
      </c>
      <c r="S488">
        <v>0</v>
      </c>
      <c r="T488">
        <v>0</v>
      </c>
      <c r="U488">
        <v>0</v>
      </c>
      <c r="W488" t="s">
        <v>706</v>
      </c>
      <c r="X488">
        <v>162</v>
      </c>
      <c r="Y488">
        <v>87</v>
      </c>
      <c r="Z488">
        <v>1039</v>
      </c>
      <c r="AA488">
        <v>4</v>
      </c>
      <c r="AB488">
        <v>1</v>
      </c>
      <c r="AC488" s="5">
        <v>0.53703703703703709</v>
      </c>
      <c r="AD488" s="13">
        <v>11.942528735632184</v>
      </c>
      <c r="AE488" s="13">
        <v>2.4691358024691357E-2</v>
      </c>
      <c r="AF488" s="13">
        <v>1.1494252873563218E-2</v>
      </c>
      <c r="AG488" s="13">
        <v>3.8498556304138597E-3</v>
      </c>
      <c r="AH488" s="13">
        <v>6.4135802469135799</v>
      </c>
    </row>
    <row r="489" spans="1:34" x14ac:dyDescent="0.35">
      <c r="A489" t="s">
        <v>1811</v>
      </c>
      <c r="B489">
        <v>0</v>
      </c>
      <c r="C489">
        <v>0</v>
      </c>
      <c r="D489">
        <v>0</v>
      </c>
      <c r="E489">
        <v>0</v>
      </c>
      <c r="F489">
        <v>0</v>
      </c>
      <c r="G489" s="5">
        <v>0</v>
      </c>
      <c r="H489" s="13">
        <v>0</v>
      </c>
      <c r="I489" s="13">
        <v>0</v>
      </c>
      <c r="J489" s="13">
        <v>0</v>
      </c>
      <c r="K489" s="13">
        <v>0</v>
      </c>
      <c r="M489" t="s">
        <v>1153</v>
      </c>
      <c r="N489">
        <v>4</v>
      </c>
      <c r="O489">
        <v>3</v>
      </c>
      <c r="P489">
        <v>0</v>
      </c>
      <c r="Q489">
        <v>0</v>
      </c>
      <c r="R489">
        <v>1.3333333333333333</v>
      </c>
      <c r="S489">
        <v>0</v>
      </c>
      <c r="T489">
        <v>0</v>
      </c>
      <c r="U489">
        <v>0</v>
      </c>
      <c r="W489" t="s">
        <v>1153</v>
      </c>
      <c r="X489">
        <v>0</v>
      </c>
      <c r="Y489">
        <v>0</v>
      </c>
      <c r="Z489">
        <v>0</v>
      </c>
      <c r="AA489">
        <v>0</v>
      </c>
      <c r="AB489">
        <v>0</v>
      </c>
      <c r="AC489" s="5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</row>
    <row r="490" spans="1:34" x14ac:dyDescent="0.35">
      <c r="A490" t="s">
        <v>1761</v>
      </c>
      <c r="B490">
        <v>0</v>
      </c>
      <c r="C490">
        <v>0</v>
      </c>
      <c r="D490">
        <v>0</v>
      </c>
      <c r="E490">
        <v>0</v>
      </c>
      <c r="F490">
        <v>0</v>
      </c>
      <c r="G490" s="5">
        <v>0</v>
      </c>
      <c r="H490" s="13">
        <v>0</v>
      </c>
      <c r="I490" s="13">
        <v>0</v>
      </c>
      <c r="J490" s="13">
        <v>0</v>
      </c>
      <c r="K490" s="13">
        <v>0</v>
      </c>
      <c r="M490" t="s">
        <v>707</v>
      </c>
      <c r="N490">
        <v>163</v>
      </c>
      <c r="O490">
        <v>31</v>
      </c>
      <c r="P490">
        <v>1</v>
      </c>
      <c r="Q490">
        <v>0</v>
      </c>
      <c r="R490">
        <v>5.258064516129032</v>
      </c>
      <c r="S490">
        <v>3.2258064516129031E-2</v>
      </c>
      <c r="T490">
        <v>0</v>
      </c>
      <c r="U490">
        <v>6.1349693251533744E-3</v>
      </c>
      <c r="W490" t="s">
        <v>707</v>
      </c>
      <c r="X490">
        <v>39</v>
      </c>
      <c r="Y490">
        <v>32</v>
      </c>
      <c r="Z490">
        <v>214</v>
      </c>
      <c r="AA490">
        <v>0</v>
      </c>
      <c r="AB490">
        <v>0</v>
      </c>
      <c r="AC490" s="5">
        <v>0.82051282051282048</v>
      </c>
      <c r="AD490" s="13">
        <v>6.6875</v>
      </c>
      <c r="AE490" s="13">
        <v>0</v>
      </c>
      <c r="AF490" s="13">
        <v>0</v>
      </c>
      <c r="AG490" s="13">
        <v>0</v>
      </c>
      <c r="AH490" s="13">
        <v>5.4871794871794872</v>
      </c>
    </row>
    <row r="491" spans="1:34" x14ac:dyDescent="0.35">
      <c r="A491" t="s">
        <v>1532</v>
      </c>
      <c r="B491">
        <v>0</v>
      </c>
      <c r="C491">
        <v>0</v>
      </c>
      <c r="D491">
        <v>0</v>
      </c>
      <c r="E491">
        <v>0</v>
      </c>
      <c r="F491">
        <v>0</v>
      </c>
      <c r="G491" s="5">
        <v>0</v>
      </c>
      <c r="H491" s="13">
        <v>0</v>
      </c>
      <c r="I491" s="13">
        <v>0</v>
      </c>
      <c r="J491" s="13">
        <v>0</v>
      </c>
      <c r="K491" s="13">
        <v>0</v>
      </c>
      <c r="M491" t="s">
        <v>708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W491" t="s">
        <v>708</v>
      </c>
      <c r="X491">
        <v>120</v>
      </c>
      <c r="Y491">
        <v>73</v>
      </c>
      <c r="Z491">
        <v>890</v>
      </c>
      <c r="AA491">
        <v>9</v>
      </c>
      <c r="AB491">
        <v>0</v>
      </c>
      <c r="AC491" s="5">
        <v>0.60833333333333328</v>
      </c>
      <c r="AD491" s="13">
        <v>12.191780821917808</v>
      </c>
      <c r="AE491" s="13">
        <v>7.4999999999999997E-2</v>
      </c>
      <c r="AF491" s="13">
        <v>0</v>
      </c>
      <c r="AG491" s="13">
        <v>1.0112359550561797E-2</v>
      </c>
      <c r="AH491" s="13">
        <v>7.416666666666667</v>
      </c>
    </row>
    <row r="492" spans="1:34" x14ac:dyDescent="0.35">
      <c r="A492" t="s">
        <v>1752</v>
      </c>
      <c r="B492">
        <v>0</v>
      </c>
      <c r="C492">
        <v>0</v>
      </c>
      <c r="D492">
        <v>0</v>
      </c>
      <c r="E492">
        <v>0</v>
      </c>
      <c r="F492">
        <v>0</v>
      </c>
      <c r="G492" s="5">
        <v>0</v>
      </c>
      <c r="H492" s="13">
        <v>0</v>
      </c>
      <c r="I492" s="13">
        <v>0</v>
      </c>
      <c r="J492" s="13">
        <v>0</v>
      </c>
      <c r="K492" s="13">
        <v>0</v>
      </c>
      <c r="M492" t="s">
        <v>1381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W492" t="s">
        <v>1381</v>
      </c>
      <c r="X492">
        <v>5</v>
      </c>
      <c r="Y492">
        <v>2</v>
      </c>
      <c r="Z492">
        <v>75</v>
      </c>
      <c r="AA492">
        <v>1</v>
      </c>
      <c r="AB492">
        <v>0</v>
      </c>
      <c r="AC492" s="5">
        <v>0.4</v>
      </c>
      <c r="AD492" s="13">
        <v>37.5</v>
      </c>
      <c r="AE492" s="13">
        <v>0.2</v>
      </c>
      <c r="AF492" s="13">
        <v>0</v>
      </c>
      <c r="AG492" s="13">
        <v>1.3333333333333334E-2</v>
      </c>
      <c r="AH492" s="13">
        <v>15</v>
      </c>
    </row>
    <row r="493" spans="1:34" x14ac:dyDescent="0.35">
      <c r="A493" t="s">
        <v>1537</v>
      </c>
      <c r="B493">
        <v>0</v>
      </c>
      <c r="C493">
        <v>0</v>
      </c>
      <c r="D493">
        <v>0</v>
      </c>
      <c r="E493">
        <v>0</v>
      </c>
      <c r="F493">
        <v>0</v>
      </c>
      <c r="G493" s="5">
        <v>0</v>
      </c>
      <c r="H493" s="13">
        <v>0</v>
      </c>
      <c r="I493" s="13">
        <v>0</v>
      </c>
      <c r="J493" s="13">
        <v>0</v>
      </c>
      <c r="K493" s="13">
        <v>0</v>
      </c>
      <c r="M493" t="s">
        <v>709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W493" t="s">
        <v>709</v>
      </c>
      <c r="X493">
        <v>59</v>
      </c>
      <c r="Y493">
        <v>31</v>
      </c>
      <c r="Z493">
        <v>435</v>
      </c>
      <c r="AA493">
        <v>0</v>
      </c>
      <c r="AB493">
        <v>0</v>
      </c>
      <c r="AC493" s="5">
        <v>0.52542372881355937</v>
      </c>
      <c r="AD493" s="13">
        <v>14.03225806451613</v>
      </c>
      <c r="AE493" s="13">
        <v>0</v>
      </c>
      <c r="AF493" s="13">
        <v>0</v>
      </c>
      <c r="AG493" s="13">
        <v>0</v>
      </c>
      <c r="AH493" s="13">
        <v>7.3728813559322033</v>
      </c>
    </row>
    <row r="494" spans="1:34" x14ac:dyDescent="0.35">
      <c r="A494" t="s">
        <v>1726</v>
      </c>
      <c r="B494">
        <v>0</v>
      </c>
      <c r="C494">
        <v>0</v>
      </c>
      <c r="D494">
        <v>0</v>
      </c>
      <c r="E494">
        <v>0</v>
      </c>
      <c r="F494">
        <v>0</v>
      </c>
      <c r="G494" s="5">
        <v>0</v>
      </c>
      <c r="H494" s="13">
        <v>0</v>
      </c>
      <c r="I494" s="13">
        <v>0</v>
      </c>
      <c r="J494" s="13">
        <v>0</v>
      </c>
      <c r="K494" s="13">
        <v>0</v>
      </c>
      <c r="M494" t="s">
        <v>710</v>
      </c>
      <c r="N494">
        <v>2730</v>
      </c>
      <c r="O494">
        <v>707</v>
      </c>
      <c r="P494">
        <v>24</v>
      </c>
      <c r="Q494">
        <v>2</v>
      </c>
      <c r="R494">
        <v>3.8613861386138613</v>
      </c>
      <c r="S494">
        <v>3.3946251768033946E-2</v>
      </c>
      <c r="T494">
        <v>2.828854314002829E-3</v>
      </c>
      <c r="U494">
        <v>8.7912087912087912E-3</v>
      </c>
      <c r="W494" t="s">
        <v>710</v>
      </c>
      <c r="X494">
        <v>114</v>
      </c>
      <c r="Y494">
        <v>100</v>
      </c>
      <c r="Z494">
        <v>607</v>
      </c>
      <c r="AA494">
        <v>1</v>
      </c>
      <c r="AB494">
        <v>0</v>
      </c>
      <c r="AC494" s="5">
        <v>0.8771929824561403</v>
      </c>
      <c r="AD494" s="13">
        <v>6.07</v>
      </c>
      <c r="AE494" s="13">
        <v>8.771929824561403E-3</v>
      </c>
      <c r="AF494" s="13">
        <v>0</v>
      </c>
      <c r="AG494" s="13">
        <v>1.6474464579901153E-3</v>
      </c>
      <c r="AH494" s="13">
        <v>5.3245614035087723</v>
      </c>
    </row>
    <row r="495" spans="1:34" x14ac:dyDescent="0.35">
      <c r="A495" t="s">
        <v>1812</v>
      </c>
      <c r="B495">
        <v>0</v>
      </c>
      <c r="C495">
        <v>0</v>
      </c>
      <c r="D495">
        <v>0</v>
      </c>
      <c r="E495">
        <v>0</v>
      </c>
      <c r="F495">
        <v>0</v>
      </c>
      <c r="G495" s="5">
        <v>0</v>
      </c>
      <c r="H495" s="13">
        <v>0</v>
      </c>
      <c r="I495" s="13">
        <v>0</v>
      </c>
      <c r="J495" s="13">
        <v>0</v>
      </c>
      <c r="K495" s="13">
        <v>0</v>
      </c>
      <c r="M495" t="s">
        <v>711</v>
      </c>
      <c r="N495">
        <v>230</v>
      </c>
      <c r="O495">
        <v>30</v>
      </c>
      <c r="P495">
        <v>1</v>
      </c>
      <c r="Q495">
        <v>0</v>
      </c>
      <c r="R495">
        <v>7.666666666666667</v>
      </c>
      <c r="S495">
        <v>3.3333333333333333E-2</v>
      </c>
      <c r="T495">
        <v>0</v>
      </c>
      <c r="U495">
        <v>4.3478260869565218E-3</v>
      </c>
      <c r="W495" t="s">
        <v>711</v>
      </c>
      <c r="X495">
        <v>114</v>
      </c>
      <c r="Y495">
        <v>77</v>
      </c>
      <c r="Z495">
        <v>737</v>
      </c>
      <c r="AA495">
        <v>5</v>
      </c>
      <c r="AB495">
        <v>2</v>
      </c>
      <c r="AC495" s="5">
        <v>0.67543859649122806</v>
      </c>
      <c r="AD495" s="13">
        <v>9.5714285714285712</v>
      </c>
      <c r="AE495" s="13">
        <v>4.3859649122807015E-2</v>
      </c>
      <c r="AF495" s="13">
        <v>2.5974025974025976E-2</v>
      </c>
      <c r="AG495" s="13">
        <v>6.7842605156037995E-3</v>
      </c>
      <c r="AH495" s="13">
        <v>6.4649122807017543</v>
      </c>
    </row>
    <row r="496" spans="1:34" x14ac:dyDescent="0.35">
      <c r="A496" t="s">
        <v>1193</v>
      </c>
      <c r="B496">
        <v>0</v>
      </c>
      <c r="C496">
        <v>0</v>
      </c>
      <c r="D496">
        <v>0</v>
      </c>
      <c r="E496">
        <v>0</v>
      </c>
      <c r="F496">
        <v>0</v>
      </c>
      <c r="G496" s="5">
        <v>0</v>
      </c>
      <c r="H496" s="13">
        <v>0</v>
      </c>
      <c r="I496" s="13">
        <v>0</v>
      </c>
      <c r="J496" s="13">
        <v>0</v>
      </c>
      <c r="K496" s="13">
        <v>0</v>
      </c>
      <c r="M496" t="s">
        <v>712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W496" t="s">
        <v>712</v>
      </c>
      <c r="X496">
        <v>15</v>
      </c>
      <c r="Y496">
        <v>9</v>
      </c>
      <c r="Z496">
        <v>124</v>
      </c>
      <c r="AA496">
        <v>0</v>
      </c>
      <c r="AB496">
        <v>0</v>
      </c>
      <c r="AC496" s="5">
        <v>0.6</v>
      </c>
      <c r="AD496" s="13">
        <v>13.777777777777779</v>
      </c>
      <c r="AE496" s="13">
        <v>0</v>
      </c>
      <c r="AF496" s="13">
        <v>0</v>
      </c>
      <c r="AG496" s="13">
        <v>0</v>
      </c>
      <c r="AH496" s="13">
        <v>8.2666666666666675</v>
      </c>
    </row>
    <row r="497" spans="1:34" x14ac:dyDescent="0.35">
      <c r="A497" t="s">
        <v>1813</v>
      </c>
      <c r="B497">
        <v>0</v>
      </c>
      <c r="C497">
        <v>0</v>
      </c>
      <c r="D497">
        <v>0</v>
      </c>
      <c r="E497">
        <v>0</v>
      </c>
      <c r="F497">
        <v>0</v>
      </c>
      <c r="G497" s="5">
        <v>0</v>
      </c>
      <c r="H497" s="13">
        <v>0</v>
      </c>
      <c r="I497" s="13">
        <v>0</v>
      </c>
      <c r="J497" s="13">
        <v>0</v>
      </c>
      <c r="K497" s="13">
        <v>0</v>
      </c>
      <c r="M497" t="s">
        <v>713</v>
      </c>
      <c r="N497">
        <v>90</v>
      </c>
      <c r="O497">
        <v>25</v>
      </c>
      <c r="P497">
        <v>0</v>
      </c>
      <c r="Q497">
        <v>0</v>
      </c>
      <c r="R497">
        <v>3.6</v>
      </c>
      <c r="S497">
        <v>0</v>
      </c>
      <c r="T497">
        <v>0</v>
      </c>
      <c r="U497">
        <v>0</v>
      </c>
      <c r="W497" t="s">
        <v>713</v>
      </c>
      <c r="X497">
        <v>645</v>
      </c>
      <c r="Y497">
        <v>440</v>
      </c>
      <c r="Z497">
        <v>6013</v>
      </c>
      <c r="AA497">
        <v>49</v>
      </c>
      <c r="AB497">
        <v>3</v>
      </c>
      <c r="AC497" s="5">
        <v>0.68217054263565891</v>
      </c>
      <c r="AD497" s="13">
        <v>13.665909090909091</v>
      </c>
      <c r="AE497" s="13">
        <v>7.5968992248062014E-2</v>
      </c>
      <c r="AF497" s="13">
        <v>6.8181818181818179E-3</v>
      </c>
      <c r="AG497" s="13">
        <v>8.1490104772991845E-3</v>
      </c>
      <c r="AH497" s="13">
        <v>9.322480620155039</v>
      </c>
    </row>
    <row r="498" spans="1:34" x14ac:dyDescent="0.35">
      <c r="A498" t="s">
        <v>1722</v>
      </c>
      <c r="B498">
        <v>0</v>
      </c>
      <c r="C498">
        <v>0</v>
      </c>
      <c r="D498">
        <v>0</v>
      </c>
      <c r="E498">
        <v>0</v>
      </c>
      <c r="F498">
        <v>0</v>
      </c>
      <c r="G498" s="5">
        <v>0</v>
      </c>
      <c r="H498" s="13">
        <v>0</v>
      </c>
      <c r="I498" s="13">
        <v>0</v>
      </c>
      <c r="J498" s="13">
        <v>0</v>
      </c>
      <c r="K498" s="13">
        <v>0</v>
      </c>
      <c r="M498" t="s">
        <v>714</v>
      </c>
      <c r="N498">
        <v>253</v>
      </c>
      <c r="O498">
        <v>75</v>
      </c>
      <c r="P498">
        <v>2</v>
      </c>
      <c r="Q498">
        <v>0</v>
      </c>
      <c r="R498">
        <v>3.3733333333333335</v>
      </c>
      <c r="S498">
        <v>2.6666666666666668E-2</v>
      </c>
      <c r="T498">
        <v>0</v>
      </c>
      <c r="U498">
        <v>7.9051383399209481E-3</v>
      </c>
      <c r="W498" t="s">
        <v>714</v>
      </c>
      <c r="X498">
        <v>0</v>
      </c>
      <c r="Y498">
        <v>0</v>
      </c>
      <c r="Z498">
        <v>0</v>
      </c>
      <c r="AA498">
        <v>0</v>
      </c>
      <c r="AB498">
        <v>0</v>
      </c>
      <c r="AC498" s="5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</row>
    <row r="499" spans="1:34" x14ac:dyDescent="0.35">
      <c r="A499" t="s">
        <v>1229</v>
      </c>
      <c r="B499">
        <v>0</v>
      </c>
      <c r="C499">
        <v>0</v>
      </c>
      <c r="D499">
        <v>0</v>
      </c>
      <c r="E499">
        <v>0</v>
      </c>
      <c r="F499">
        <v>0</v>
      </c>
      <c r="G499" s="5">
        <v>0</v>
      </c>
      <c r="H499" s="13">
        <v>0</v>
      </c>
      <c r="I499" s="13">
        <v>0</v>
      </c>
      <c r="J499" s="13">
        <v>0</v>
      </c>
      <c r="K499" s="13">
        <v>0</v>
      </c>
      <c r="M499" t="s">
        <v>715</v>
      </c>
      <c r="N499">
        <v>4445</v>
      </c>
      <c r="O499">
        <v>1013</v>
      </c>
      <c r="P499">
        <v>45</v>
      </c>
      <c r="Q499">
        <v>1</v>
      </c>
      <c r="R499">
        <v>4.3879565646594276</v>
      </c>
      <c r="S499">
        <v>4.4422507403751234E-2</v>
      </c>
      <c r="T499">
        <v>9.871668311944718E-4</v>
      </c>
      <c r="U499">
        <v>1.0123734533183352E-2</v>
      </c>
      <c r="W499" t="s">
        <v>715</v>
      </c>
      <c r="X499">
        <v>235</v>
      </c>
      <c r="Y499">
        <v>198</v>
      </c>
      <c r="Z499">
        <v>1504</v>
      </c>
      <c r="AA499">
        <v>7</v>
      </c>
      <c r="AB499">
        <v>1</v>
      </c>
      <c r="AC499" s="5">
        <v>0.8425531914893617</v>
      </c>
      <c r="AD499" s="13">
        <v>7.595959595959596</v>
      </c>
      <c r="AE499" s="13">
        <v>2.9787234042553193E-2</v>
      </c>
      <c r="AF499" s="13">
        <v>5.0505050505050509E-3</v>
      </c>
      <c r="AG499" s="13">
        <v>4.6542553191489359E-3</v>
      </c>
      <c r="AH499" s="13">
        <v>6.4</v>
      </c>
    </row>
    <row r="500" spans="1:34" x14ac:dyDescent="0.35">
      <c r="A500" t="s">
        <v>1750</v>
      </c>
      <c r="B500">
        <v>0</v>
      </c>
      <c r="C500">
        <v>0</v>
      </c>
      <c r="D500">
        <v>0</v>
      </c>
      <c r="E500">
        <v>0</v>
      </c>
      <c r="F500">
        <v>0</v>
      </c>
      <c r="G500" s="5">
        <v>0</v>
      </c>
      <c r="H500" s="13">
        <v>0</v>
      </c>
      <c r="I500" s="13">
        <v>0</v>
      </c>
      <c r="J500" s="13">
        <v>0</v>
      </c>
      <c r="K500" s="13">
        <v>0</v>
      </c>
      <c r="M500" t="s">
        <v>716</v>
      </c>
      <c r="N500">
        <v>3102</v>
      </c>
      <c r="O500">
        <v>639</v>
      </c>
      <c r="P500">
        <v>24</v>
      </c>
      <c r="Q500">
        <v>2</v>
      </c>
      <c r="R500">
        <v>4.854460093896714</v>
      </c>
      <c r="S500">
        <v>3.7558685446009391E-2</v>
      </c>
      <c r="T500">
        <v>3.1298904538341159E-3</v>
      </c>
      <c r="U500">
        <v>7.7369439071566732E-3</v>
      </c>
      <c r="W500" t="s">
        <v>716</v>
      </c>
      <c r="X500">
        <v>139</v>
      </c>
      <c r="Y500">
        <v>111</v>
      </c>
      <c r="Z500">
        <v>973</v>
      </c>
      <c r="AA500">
        <v>7</v>
      </c>
      <c r="AB500">
        <v>1</v>
      </c>
      <c r="AC500" s="5">
        <v>0.79856115107913672</v>
      </c>
      <c r="AD500" s="13">
        <v>8.7657657657657655</v>
      </c>
      <c r="AE500" s="13">
        <v>5.0359712230215826E-2</v>
      </c>
      <c r="AF500" s="13">
        <v>9.0090090090090089E-3</v>
      </c>
      <c r="AG500" s="13">
        <v>7.1942446043165471E-3</v>
      </c>
      <c r="AH500" s="13">
        <v>7</v>
      </c>
    </row>
    <row r="501" spans="1:34" x14ac:dyDescent="0.35">
      <c r="A501" t="s">
        <v>1034</v>
      </c>
      <c r="B501">
        <v>0</v>
      </c>
      <c r="C501">
        <v>0</v>
      </c>
      <c r="D501">
        <v>0</v>
      </c>
      <c r="E501">
        <v>0</v>
      </c>
      <c r="F501">
        <v>0</v>
      </c>
      <c r="G501" s="5">
        <v>0</v>
      </c>
      <c r="H501" s="13">
        <v>0</v>
      </c>
      <c r="I501" s="13">
        <v>0</v>
      </c>
      <c r="J501" s="13">
        <v>0</v>
      </c>
      <c r="K501" s="13">
        <v>0</v>
      </c>
      <c r="M501" t="s">
        <v>1352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W501" t="s">
        <v>1352</v>
      </c>
      <c r="X501">
        <v>13</v>
      </c>
      <c r="Y501">
        <v>13</v>
      </c>
      <c r="Z501">
        <v>141</v>
      </c>
      <c r="AA501">
        <v>1</v>
      </c>
      <c r="AB501">
        <v>0</v>
      </c>
      <c r="AC501" s="5">
        <v>1</v>
      </c>
      <c r="AD501" s="13">
        <v>10.846153846153847</v>
      </c>
      <c r="AE501" s="13">
        <v>7.6923076923076927E-2</v>
      </c>
      <c r="AF501" s="13">
        <v>0</v>
      </c>
      <c r="AG501" s="13">
        <v>7.0921985815602835E-3</v>
      </c>
      <c r="AH501" s="13">
        <v>10.846153846153847</v>
      </c>
    </row>
    <row r="502" spans="1:34" x14ac:dyDescent="0.35">
      <c r="A502" t="s">
        <v>1717</v>
      </c>
      <c r="B502">
        <v>0</v>
      </c>
      <c r="C502">
        <v>0</v>
      </c>
      <c r="D502">
        <v>0</v>
      </c>
      <c r="E502">
        <v>0</v>
      </c>
      <c r="F502">
        <v>0</v>
      </c>
      <c r="G502" s="5">
        <v>0</v>
      </c>
      <c r="H502" s="13">
        <v>0</v>
      </c>
      <c r="I502" s="13">
        <v>0</v>
      </c>
      <c r="J502" s="13">
        <v>0</v>
      </c>
      <c r="K502" s="13">
        <v>0</v>
      </c>
      <c r="M502" t="s">
        <v>717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W502" t="s">
        <v>717</v>
      </c>
      <c r="X502">
        <v>72</v>
      </c>
      <c r="Y502">
        <v>52</v>
      </c>
      <c r="Z502">
        <v>506</v>
      </c>
      <c r="AA502">
        <v>0</v>
      </c>
      <c r="AB502">
        <v>0</v>
      </c>
      <c r="AC502" s="5">
        <v>0.72222222222222221</v>
      </c>
      <c r="AD502" s="13">
        <v>9.7307692307692299</v>
      </c>
      <c r="AE502" s="13">
        <v>0</v>
      </c>
      <c r="AF502" s="13">
        <v>0</v>
      </c>
      <c r="AG502" s="13">
        <v>0</v>
      </c>
      <c r="AH502" s="13">
        <v>7.0277777777777777</v>
      </c>
    </row>
    <row r="503" spans="1:34" x14ac:dyDescent="0.35">
      <c r="A503" t="s">
        <v>1815</v>
      </c>
      <c r="B503">
        <v>0</v>
      </c>
      <c r="C503">
        <v>0</v>
      </c>
      <c r="D503">
        <v>0</v>
      </c>
      <c r="E503">
        <v>0</v>
      </c>
      <c r="F503">
        <v>0</v>
      </c>
      <c r="G503" s="5">
        <v>0</v>
      </c>
      <c r="H503" s="13">
        <v>0</v>
      </c>
      <c r="I503" s="13">
        <v>0</v>
      </c>
      <c r="J503" s="13">
        <v>0</v>
      </c>
      <c r="K503" s="13">
        <v>0</v>
      </c>
      <c r="M503" t="s">
        <v>718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W503" t="s">
        <v>718</v>
      </c>
      <c r="X503">
        <v>48</v>
      </c>
      <c r="Y503">
        <v>28</v>
      </c>
      <c r="Z503">
        <v>299</v>
      </c>
      <c r="AA503">
        <v>0</v>
      </c>
      <c r="AB503">
        <v>0</v>
      </c>
      <c r="AC503" s="5">
        <v>0.58333333333333337</v>
      </c>
      <c r="AD503" s="13">
        <v>10.678571428571429</v>
      </c>
      <c r="AE503" s="13">
        <v>0</v>
      </c>
      <c r="AF503" s="13">
        <v>0</v>
      </c>
      <c r="AG503" s="13">
        <v>0</v>
      </c>
      <c r="AH503" s="13">
        <v>6.229166666666667</v>
      </c>
    </row>
    <row r="504" spans="1:34" x14ac:dyDescent="0.35">
      <c r="A504" t="s">
        <v>1195</v>
      </c>
      <c r="B504">
        <v>0</v>
      </c>
      <c r="C504">
        <v>0</v>
      </c>
      <c r="D504">
        <v>0</v>
      </c>
      <c r="E504">
        <v>0</v>
      </c>
      <c r="F504">
        <v>0</v>
      </c>
      <c r="G504" s="5">
        <v>0</v>
      </c>
      <c r="H504" s="13">
        <v>0</v>
      </c>
      <c r="I504" s="13">
        <v>0</v>
      </c>
      <c r="J504" s="13">
        <v>0</v>
      </c>
      <c r="K504" s="13">
        <v>0</v>
      </c>
      <c r="M504" t="s">
        <v>719</v>
      </c>
      <c r="N504">
        <v>2264</v>
      </c>
      <c r="O504">
        <v>515</v>
      </c>
      <c r="P504">
        <v>18</v>
      </c>
      <c r="Q504">
        <v>2</v>
      </c>
      <c r="R504">
        <v>4.3961165048543691</v>
      </c>
      <c r="S504">
        <v>3.4951456310679613E-2</v>
      </c>
      <c r="T504">
        <v>3.8834951456310678E-3</v>
      </c>
      <c r="U504">
        <v>7.9505300353356883E-3</v>
      </c>
      <c r="W504" t="s">
        <v>719</v>
      </c>
      <c r="X504">
        <v>121</v>
      </c>
      <c r="Y504">
        <v>92</v>
      </c>
      <c r="Z504">
        <v>615</v>
      </c>
      <c r="AA504">
        <v>5</v>
      </c>
      <c r="AB504">
        <v>0</v>
      </c>
      <c r="AC504" s="5">
        <v>0.76033057851239672</v>
      </c>
      <c r="AD504" s="13">
        <v>6.6847826086956523</v>
      </c>
      <c r="AE504" s="13">
        <v>4.1322314049586778E-2</v>
      </c>
      <c r="AF504" s="13">
        <v>0</v>
      </c>
      <c r="AG504" s="13">
        <v>8.130081300813009E-3</v>
      </c>
      <c r="AH504" s="13">
        <v>5.0826446280991737</v>
      </c>
    </row>
    <row r="505" spans="1:34" x14ac:dyDescent="0.35">
      <c r="A505" t="s">
        <v>1816</v>
      </c>
      <c r="B505">
        <v>0</v>
      </c>
      <c r="C505">
        <v>0</v>
      </c>
      <c r="D505">
        <v>0</v>
      </c>
      <c r="E505">
        <v>0</v>
      </c>
      <c r="F505">
        <v>0</v>
      </c>
      <c r="G505" s="5">
        <v>0</v>
      </c>
      <c r="H505" s="13">
        <v>0</v>
      </c>
      <c r="I505" s="13">
        <v>0</v>
      </c>
      <c r="J505" s="13">
        <v>0</v>
      </c>
      <c r="K505" s="13">
        <v>0</v>
      </c>
      <c r="M505" t="s">
        <v>720</v>
      </c>
      <c r="N505">
        <v>13</v>
      </c>
      <c r="O505">
        <v>2</v>
      </c>
      <c r="P505">
        <v>0</v>
      </c>
      <c r="Q505">
        <v>0</v>
      </c>
      <c r="R505">
        <v>6.5</v>
      </c>
      <c r="S505">
        <v>0</v>
      </c>
      <c r="T505">
        <v>0</v>
      </c>
      <c r="U505">
        <v>0</v>
      </c>
      <c r="W505" t="s">
        <v>720</v>
      </c>
      <c r="X505">
        <v>110</v>
      </c>
      <c r="Y505">
        <v>61</v>
      </c>
      <c r="Z505">
        <v>786</v>
      </c>
      <c r="AA505">
        <v>8</v>
      </c>
      <c r="AB505">
        <v>0</v>
      </c>
      <c r="AC505" s="5">
        <v>0.55454545454545456</v>
      </c>
      <c r="AD505" s="13">
        <v>12.885245901639344</v>
      </c>
      <c r="AE505" s="13">
        <v>7.2727272727272724E-2</v>
      </c>
      <c r="AF505" s="13">
        <v>0</v>
      </c>
      <c r="AG505" s="13">
        <v>1.0178117048346057E-2</v>
      </c>
      <c r="AH505" s="13">
        <v>7.1454545454545455</v>
      </c>
    </row>
    <row r="506" spans="1:34" x14ac:dyDescent="0.35">
      <c r="A506" t="s">
        <v>1231</v>
      </c>
      <c r="B506">
        <v>0</v>
      </c>
      <c r="C506">
        <v>0</v>
      </c>
      <c r="D506">
        <v>0</v>
      </c>
      <c r="E506">
        <v>0</v>
      </c>
      <c r="F506">
        <v>0</v>
      </c>
      <c r="G506" s="5">
        <v>0</v>
      </c>
      <c r="H506" s="13">
        <v>0</v>
      </c>
      <c r="I506" s="13">
        <v>0</v>
      </c>
      <c r="J506" s="13">
        <v>0</v>
      </c>
      <c r="K506" s="13">
        <v>0</v>
      </c>
      <c r="M506" t="s">
        <v>721</v>
      </c>
      <c r="N506">
        <v>159</v>
      </c>
      <c r="O506">
        <v>45</v>
      </c>
      <c r="P506">
        <v>3</v>
      </c>
      <c r="Q506">
        <v>0</v>
      </c>
      <c r="R506">
        <v>3.5333333333333332</v>
      </c>
      <c r="S506">
        <v>6.6666666666666666E-2</v>
      </c>
      <c r="T506">
        <v>0</v>
      </c>
      <c r="U506">
        <v>1.8867924528301886E-2</v>
      </c>
      <c r="W506" t="s">
        <v>721</v>
      </c>
      <c r="X506">
        <v>76</v>
      </c>
      <c r="Y506">
        <v>61</v>
      </c>
      <c r="Z506">
        <v>469</v>
      </c>
      <c r="AA506">
        <v>1</v>
      </c>
      <c r="AB506">
        <v>0</v>
      </c>
      <c r="AC506" s="5">
        <v>0.80263157894736847</v>
      </c>
      <c r="AD506" s="13">
        <v>7.6885245901639347</v>
      </c>
      <c r="AE506" s="13">
        <v>1.3157894736842105E-2</v>
      </c>
      <c r="AF506" s="13">
        <v>0</v>
      </c>
      <c r="AG506" s="13">
        <v>2.1321961620469083E-3</v>
      </c>
      <c r="AH506" s="13">
        <v>6.1710526315789478</v>
      </c>
    </row>
    <row r="507" spans="1:34" x14ac:dyDescent="0.35">
      <c r="A507" t="s">
        <v>1817</v>
      </c>
      <c r="B507">
        <v>0</v>
      </c>
      <c r="C507">
        <v>0</v>
      </c>
      <c r="D507">
        <v>0</v>
      </c>
      <c r="E507">
        <v>0</v>
      </c>
      <c r="F507">
        <v>0</v>
      </c>
      <c r="G507" s="5">
        <v>0</v>
      </c>
      <c r="H507" s="13">
        <v>0</v>
      </c>
      <c r="I507" s="13">
        <v>0</v>
      </c>
      <c r="J507" s="13">
        <v>0</v>
      </c>
      <c r="K507" s="13">
        <v>0</v>
      </c>
      <c r="M507" t="s">
        <v>722</v>
      </c>
      <c r="N507">
        <v>233</v>
      </c>
      <c r="O507">
        <v>17</v>
      </c>
      <c r="P507">
        <v>4</v>
      </c>
      <c r="Q507">
        <v>0</v>
      </c>
      <c r="R507">
        <v>13.705882352941176</v>
      </c>
      <c r="S507">
        <v>0.23529411764705882</v>
      </c>
      <c r="T507">
        <v>0</v>
      </c>
      <c r="U507">
        <v>1.7167381974248927E-2</v>
      </c>
      <c r="W507" t="s">
        <v>722</v>
      </c>
      <c r="X507">
        <v>155</v>
      </c>
      <c r="Y507">
        <v>90</v>
      </c>
      <c r="Z507">
        <v>1494</v>
      </c>
      <c r="AA507">
        <v>11</v>
      </c>
      <c r="AB507">
        <v>0</v>
      </c>
      <c r="AC507" s="5">
        <v>0.58064516129032262</v>
      </c>
      <c r="AD507" s="13">
        <v>16.600000000000001</v>
      </c>
      <c r="AE507" s="13">
        <v>7.0967741935483872E-2</v>
      </c>
      <c r="AF507" s="13">
        <v>0</v>
      </c>
      <c r="AG507" s="13">
        <v>7.3627844712182058E-3</v>
      </c>
      <c r="AH507" s="13">
        <v>9.6387096774193548</v>
      </c>
    </row>
    <row r="508" spans="1:34" x14ac:dyDescent="0.35">
      <c r="A508" t="s">
        <v>1044</v>
      </c>
      <c r="B508">
        <v>0</v>
      </c>
      <c r="C508">
        <v>0</v>
      </c>
      <c r="D508">
        <v>0</v>
      </c>
      <c r="E508">
        <v>0</v>
      </c>
      <c r="F508">
        <v>0</v>
      </c>
      <c r="G508" s="5">
        <v>0</v>
      </c>
      <c r="H508" s="13">
        <v>0</v>
      </c>
      <c r="I508" s="13">
        <v>0</v>
      </c>
      <c r="J508" s="13">
        <v>0</v>
      </c>
      <c r="K508" s="13">
        <v>0</v>
      </c>
      <c r="M508" t="s">
        <v>1384</v>
      </c>
      <c r="N508">
        <v>-5</v>
      </c>
      <c r="O508">
        <v>4</v>
      </c>
      <c r="P508">
        <v>0</v>
      </c>
      <c r="Q508">
        <v>1</v>
      </c>
      <c r="R508">
        <v>-1.25</v>
      </c>
      <c r="S508">
        <v>0</v>
      </c>
      <c r="T508">
        <v>0.25</v>
      </c>
      <c r="U508">
        <v>0</v>
      </c>
      <c r="W508" t="s">
        <v>1384</v>
      </c>
      <c r="X508">
        <v>0</v>
      </c>
      <c r="Y508">
        <v>0</v>
      </c>
      <c r="Z508">
        <v>0</v>
      </c>
      <c r="AA508">
        <v>0</v>
      </c>
      <c r="AB508">
        <v>0</v>
      </c>
      <c r="AC508" s="5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</row>
    <row r="509" spans="1:34" x14ac:dyDescent="0.35">
      <c r="A509" t="s">
        <v>1818</v>
      </c>
      <c r="B509">
        <v>0</v>
      </c>
      <c r="C509">
        <v>0</v>
      </c>
      <c r="D509">
        <v>0</v>
      </c>
      <c r="E509">
        <v>0</v>
      </c>
      <c r="F509">
        <v>0</v>
      </c>
      <c r="G509" s="5">
        <v>0</v>
      </c>
      <c r="H509" s="13">
        <v>0</v>
      </c>
      <c r="I509" s="13">
        <v>0</v>
      </c>
      <c r="J509" s="13">
        <v>0</v>
      </c>
      <c r="K509" s="13">
        <v>0</v>
      </c>
      <c r="M509" t="s">
        <v>723</v>
      </c>
      <c r="N509">
        <v>14</v>
      </c>
      <c r="O509">
        <v>1</v>
      </c>
      <c r="P509">
        <v>0</v>
      </c>
      <c r="Q509">
        <v>0</v>
      </c>
      <c r="R509">
        <v>14</v>
      </c>
      <c r="S509">
        <v>0</v>
      </c>
      <c r="T509">
        <v>0</v>
      </c>
      <c r="U509">
        <v>0</v>
      </c>
      <c r="W509" t="s">
        <v>723</v>
      </c>
      <c r="X509">
        <v>211</v>
      </c>
      <c r="Y509">
        <v>144</v>
      </c>
      <c r="Z509">
        <v>1466</v>
      </c>
      <c r="AA509">
        <v>11</v>
      </c>
      <c r="AB509">
        <v>1</v>
      </c>
      <c r="AC509" s="5">
        <v>0.68246445497630337</v>
      </c>
      <c r="AD509" s="13">
        <v>10.180555555555555</v>
      </c>
      <c r="AE509" s="13">
        <v>5.2132701421800945E-2</v>
      </c>
      <c r="AF509" s="13">
        <v>6.9444444444444441E-3</v>
      </c>
      <c r="AG509" s="13">
        <v>7.5034106412005461E-3</v>
      </c>
      <c r="AH509" s="13">
        <v>6.9478672985781991</v>
      </c>
    </row>
    <row r="510" spans="1:34" x14ac:dyDescent="0.35">
      <c r="A510" t="s">
        <v>1210</v>
      </c>
      <c r="B510">
        <v>0</v>
      </c>
      <c r="C510">
        <v>0</v>
      </c>
      <c r="D510">
        <v>0</v>
      </c>
      <c r="E510">
        <v>0</v>
      </c>
      <c r="F510">
        <v>0</v>
      </c>
      <c r="G510" s="5">
        <v>0</v>
      </c>
      <c r="H510" s="13">
        <v>0</v>
      </c>
      <c r="I510" s="13">
        <v>0</v>
      </c>
      <c r="J510" s="13">
        <v>0</v>
      </c>
      <c r="K510" s="13">
        <v>0</v>
      </c>
      <c r="M510" t="s">
        <v>724</v>
      </c>
      <c r="N510">
        <v>515</v>
      </c>
      <c r="O510">
        <v>125</v>
      </c>
      <c r="P510">
        <v>4</v>
      </c>
      <c r="Q510">
        <v>0</v>
      </c>
      <c r="R510">
        <v>4.12</v>
      </c>
      <c r="S510">
        <v>3.2000000000000001E-2</v>
      </c>
      <c r="T510">
        <v>0</v>
      </c>
      <c r="U510">
        <v>7.7669902912621356E-3</v>
      </c>
      <c r="W510" t="s">
        <v>724</v>
      </c>
      <c r="X510">
        <v>82</v>
      </c>
      <c r="Y510">
        <v>62</v>
      </c>
      <c r="Z510">
        <v>388</v>
      </c>
      <c r="AA510">
        <v>2</v>
      </c>
      <c r="AB510">
        <v>0</v>
      </c>
      <c r="AC510" s="5">
        <v>0.75609756097560976</v>
      </c>
      <c r="AD510" s="13">
        <v>6.258064516129032</v>
      </c>
      <c r="AE510" s="13">
        <v>2.4390243902439025E-2</v>
      </c>
      <c r="AF510" s="13">
        <v>0</v>
      </c>
      <c r="AG510" s="13">
        <v>5.1546391752577319E-3</v>
      </c>
      <c r="AH510" s="13">
        <v>4.7317073170731705</v>
      </c>
    </row>
    <row r="511" spans="1:34" x14ac:dyDescent="0.35">
      <c r="A511" t="s">
        <v>1536</v>
      </c>
      <c r="B511">
        <v>0</v>
      </c>
      <c r="C511">
        <v>0</v>
      </c>
      <c r="D511">
        <v>0</v>
      </c>
      <c r="E511">
        <v>0</v>
      </c>
      <c r="F511">
        <v>0</v>
      </c>
      <c r="G511" s="5">
        <v>0</v>
      </c>
      <c r="H511" s="13">
        <v>0</v>
      </c>
      <c r="I511" s="13">
        <v>0</v>
      </c>
      <c r="J511" s="13">
        <v>0</v>
      </c>
      <c r="K511" s="13">
        <v>0</v>
      </c>
      <c r="M511" t="s">
        <v>1334</v>
      </c>
      <c r="N511">
        <v>29</v>
      </c>
      <c r="O511">
        <v>4</v>
      </c>
      <c r="P511">
        <v>1</v>
      </c>
      <c r="Q511">
        <v>0</v>
      </c>
      <c r="R511">
        <v>7.25</v>
      </c>
      <c r="S511">
        <v>0.25</v>
      </c>
      <c r="T511">
        <v>0</v>
      </c>
      <c r="U511">
        <v>3.4482758620689655E-2</v>
      </c>
      <c r="W511" t="s">
        <v>1334</v>
      </c>
      <c r="X511">
        <v>0</v>
      </c>
      <c r="Y511">
        <v>0</v>
      </c>
      <c r="Z511">
        <v>0</v>
      </c>
      <c r="AA511">
        <v>0</v>
      </c>
      <c r="AB511">
        <v>0</v>
      </c>
      <c r="AC511" s="5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</row>
    <row r="512" spans="1:34" x14ac:dyDescent="0.35">
      <c r="A512" t="s">
        <v>1301</v>
      </c>
      <c r="B512">
        <v>0</v>
      </c>
      <c r="C512">
        <v>0</v>
      </c>
      <c r="D512">
        <v>0</v>
      </c>
      <c r="E512">
        <v>0</v>
      </c>
      <c r="F512">
        <v>0</v>
      </c>
      <c r="G512" s="5">
        <v>0</v>
      </c>
      <c r="H512" s="13">
        <v>0</v>
      </c>
      <c r="I512" s="13">
        <v>0</v>
      </c>
      <c r="J512" s="13">
        <v>0</v>
      </c>
      <c r="K512" s="13">
        <v>0</v>
      </c>
      <c r="M512" t="s">
        <v>1152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W512" t="s">
        <v>1152</v>
      </c>
      <c r="X512">
        <v>0</v>
      </c>
      <c r="Y512">
        <v>0</v>
      </c>
      <c r="Z512">
        <v>0</v>
      </c>
      <c r="AA512">
        <v>0</v>
      </c>
      <c r="AB512">
        <v>0</v>
      </c>
      <c r="AC512" s="5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</row>
    <row r="513" spans="1:34" x14ac:dyDescent="0.35">
      <c r="A513" t="s">
        <v>1168</v>
      </c>
      <c r="B513">
        <v>0</v>
      </c>
      <c r="C513">
        <v>0</v>
      </c>
      <c r="D513">
        <v>0</v>
      </c>
      <c r="E513">
        <v>0</v>
      </c>
      <c r="F513">
        <v>0</v>
      </c>
      <c r="G513" s="5">
        <v>0</v>
      </c>
      <c r="H513" s="13">
        <v>0</v>
      </c>
      <c r="I513" s="13">
        <v>0</v>
      </c>
      <c r="J513" s="13">
        <v>0</v>
      </c>
      <c r="K513" s="13">
        <v>0</v>
      </c>
      <c r="M513" t="s">
        <v>725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W513" t="s">
        <v>725</v>
      </c>
      <c r="X513">
        <v>157</v>
      </c>
      <c r="Y513">
        <v>94</v>
      </c>
      <c r="Z513">
        <v>1136</v>
      </c>
      <c r="AA513">
        <v>11</v>
      </c>
      <c r="AB513">
        <v>2</v>
      </c>
      <c r="AC513" s="5">
        <v>0.59872611464968151</v>
      </c>
      <c r="AD513" s="13">
        <v>12.085106382978724</v>
      </c>
      <c r="AE513" s="13">
        <v>7.0063694267515922E-2</v>
      </c>
      <c r="AF513" s="13">
        <v>2.1276595744680851E-2</v>
      </c>
      <c r="AG513" s="13">
        <v>9.683098591549295E-3</v>
      </c>
      <c r="AH513" s="13">
        <v>7.2356687898089174</v>
      </c>
    </row>
    <row r="514" spans="1:34" x14ac:dyDescent="0.35">
      <c r="A514" t="s">
        <v>951</v>
      </c>
      <c r="B514">
        <v>0</v>
      </c>
      <c r="C514">
        <v>0</v>
      </c>
      <c r="D514">
        <v>0</v>
      </c>
      <c r="E514">
        <v>0</v>
      </c>
      <c r="F514">
        <v>0</v>
      </c>
      <c r="G514" s="5">
        <v>0</v>
      </c>
      <c r="H514" s="13">
        <v>0</v>
      </c>
      <c r="I514" s="13">
        <v>0</v>
      </c>
      <c r="J514" s="13">
        <v>0</v>
      </c>
      <c r="K514" s="13">
        <v>0</v>
      </c>
      <c r="M514" t="s">
        <v>726</v>
      </c>
      <c r="N514">
        <v>356</v>
      </c>
      <c r="O514">
        <v>179</v>
      </c>
      <c r="P514">
        <v>6</v>
      </c>
      <c r="Q514">
        <v>6</v>
      </c>
      <c r="R514">
        <v>1.988826815642458</v>
      </c>
      <c r="S514">
        <v>3.3519553072625698E-2</v>
      </c>
      <c r="T514">
        <v>3.3519553072625698E-2</v>
      </c>
      <c r="U514">
        <v>1.6853932584269662E-2</v>
      </c>
      <c r="W514" t="s">
        <v>726</v>
      </c>
      <c r="X514">
        <v>2</v>
      </c>
      <c r="Y514">
        <v>2</v>
      </c>
      <c r="Z514">
        <v>12</v>
      </c>
      <c r="AA514">
        <v>1</v>
      </c>
      <c r="AB514">
        <v>0</v>
      </c>
      <c r="AC514" s="5">
        <v>1</v>
      </c>
      <c r="AD514" s="13">
        <v>6</v>
      </c>
      <c r="AE514" s="13">
        <v>0.5</v>
      </c>
      <c r="AF514" s="13">
        <v>0</v>
      </c>
      <c r="AG514" s="13">
        <v>8.3333333333333329E-2</v>
      </c>
      <c r="AH514" s="13">
        <v>6</v>
      </c>
    </row>
    <row r="515" spans="1:34" x14ac:dyDescent="0.35">
      <c r="A515" t="s">
        <v>849</v>
      </c>
      <c r="B515">
        <v>0</v>
      </c>
      <c r="C515">
        <v>0</v>
      </c>
      <c r="D515">
        <v>0</v>
      </c>
      <c r="E515">
        <v>0</v>
      </c>
      <c r="F515">
        <v>0</v>
      </c>
      <c r="G515" s="5">
        <v>0</v>
      </c>
      <c r="H515" s="13">
        <v>0</v>
      </c>
      <c r="I515" s="13">
        <v>0</v>
      </c>
      <c r="J515" s="13">
        <v>0</v>
      </c>
      <c r="K515" s="13">
        <v>0</v>
      </c>
      <c r="M515" t="s">
        <v>1130</v>
      </c>
      <c r="N515">
        <v>14</v>
      </c>
      <c r="O515">
        <v>6</v>
      </c>
      <c r="P515">
        <v>0</v>
      </c>
      <c r="Q515">
        <v>0</v>
      </c>
      <c r="R515">
        <v>2.3333333333333335</v>
      </c>
      <c r="S515">
        <v>0</v>
      </c>
      <c r="T515">
        <v>0</v>
      </c>
      <c r="U515">
        <v>0</v>
      </c>
      <c r="W515" t="s">
        <v>1130</v>
      </c>
      <c r="X515">
        <v>0</v>
      </c>
      <c r="Y515">
        <v>0</v>
      </c>
      <c r="Z515">
        <v>0</v>
      </c>
      <c r="AA515">
        <v>0</v>
      </c>
      <c r="AB515">
        <v>0</v>
      </c>
      <c r="AC515" s="5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</row>
    <row r="516" spans="1:34" x14ac:dyDescent="0.35">
      <c r="A516" t="s">
        <v>15</v>
      </c>
      <c r="B516">
        <v>0</v>
      </c>
      <c r="C516">
        <v>0</v>
      </c>
      <c r="D516">
        <v>0</v>
      </c>
      <c r="E516">
        <v>0</v>
      </c>
      <c r="F516">
        <v>0</v>
      </c>
      <c r="G516" s="5">
        <v>0</v>
      </c>
      <c r="H516" s="13">
        <v>0</v>
      </c>
      <c r="I516" s="13">
        <v>0</v>
      </c>
      <c r="J516" s="13">
        <v>0</v>
      </c>
      <c r="K516" s="13">
        <v>0</v>
      </c>
      <c r="M516" t="s">
        <v>727</v>
      </c>
      <c r="N516">
        <v>344</v>
      </c>
      <c r="O516">
        <v>85</v>
      </c>
      <c r="P516">
        <v>2</v>
      </c>
      <c r="Q516">
        <v>0</v>
      </c>
      <c r="R516">
        <v>4.0470588235294116</v>
      </c>
      <c r="S516">
        <v>2.3529411764705882E-2</v>
      </c>
      <c r="T516">
        <v>0</v>
      </c>
      <c r="U516">
        <v>5.8139534883720929E-3</v>
      </c>
      <c r="W516" t="s">
        <v>727</v>
      </c>
      <c r="X516">
        <v>12</v>
      </c>
      <c r="Y516">
        <v>10</v>
      </c>
      <c r="Z516">
        <v>73</v>
      </c>
      <c r="AA516">
        <v>0</v>
      </c>
      <c r="AB516">
        <v>0</v>
      </c>
      <c r="AC516" s="5">
        <v>0.83333333333333337</v>
      </c>
      <c r="AD516" s="13">
        <v>7.3</v>
      </c>
      <c r="AE516" s="13">
        <v>0</v>
      </c>
      <c r="AF516" s="13">
        <v>0</v>
      </c>
      <c r="AG516" s="13">
        <v>0</v>
      </c>
      <c r="AH516" s="13">
        <v>6.083333333333333</v>
      </c>
    </row>
    <row r="517" spans="1:34" x14ac:dyDescent="0.35">
      <c r="A517" t="s">
        <v>850</v>
      </c>
      <c r="B517">
        <v>0</v>
      </c>
      <c r="C517">
        <v>0</v>
      </c>
      <c r="D517">
        <v>0</v>
      </c>
      <c r="E517">
        <v>0</v>
      </c>
      <c r="F517">
        <v>0</v>
      </c>
      <c r="G517" s="5">
        <v>0</v>
      </c>
      <c r="H517" s="13">
        <v>0</v>
      </c>
      <c r="I517" s="13">
        <v>0</v>
      </c>
      <c r="J517" s="13">
        <v>0</v>
      </c>
      <c r="K517" s="13">
        <v>0</v>
      </c>
      <c r="M517" t="s">
        <v>728</v>
      </c>
      <c r="N517">
        <v>104</v>
      </c>
      <c r="O517">
        <v>34</v>
      </c>
      <c r="P517">
        <v>0</v>
      </c>
      <c r="Q517">
        <v>0</v>
      </c>
      <c r="R517">
        <v>3.0588235294117645</v>
      </c>
      <c r="S517">
        <v>0</v>
      </c>
      <c r="T517">
        <v>0</v>
      </c>
      <c r="U517">
        <v>0</v>
      </c>
      <c r="W517" t="s">
        <v>728</v>
      </c>
      <c r="X517">
        <v>0</v>
      </c>
      <c r="Y517">
        <v>0</v>
      </c>
      <c r="Z517">
        <v>0</v>
      </c>
      <c r="AA517">
        <v>0</v>
      </c>
      <c r="AB517">
        <v>0</v>
      </c>
      <c r="AC517" s="5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</row>
    <row r="518" spans="1:34" x14ac:dyDescent="0.35">
      <c r="A518" t="s">
        <v>1169</v>
      </c>
      <c r="B518">
        <v>0</v>
      </c>
      <c r="C518">
        <v>0</v>
      </c>
      <c r="D518">
        <v>0</v>
      </c>
      <c r="E518">
        <v>0</v>
      </c>
      <c r="F518">
        <v>0</v>
      </c>
      <c r="G518" s="5">
        <v>0</v>
      </c>
      <c r="H518" s="13">
        <v>0</v>
      </c>
      <c r="I518" s="13">
        <v>0</v>
      </c>
      <c r="J518" s="13">
        <v>0</v>
      </c>
      <c r="K518" s="13">
        <v>0</v>
      </c>
      <c r="M518" t="s">
        <v>729</v>
      </c>
      <c r="N518">
        <v>50</v>
      </c>
      <c r="O518">
        <v>10</v>
      </c>
      <c r="P518">
        <v>3</v>
      </c>
      <c r="Q518">
        <v>0</v>
      </c>
      <c r="R518">
        <v>5</v>
      </c>
      <c r="S518">
        <v>0.3</v>
      </c>
      <c r="T518">
        <v>0</v>
      </c>
      <c r="U518">
        <v>0.06</v>
      </c>
      <c r="W518" t="s">
        <v>729</v>
      </c>
      <c r="X518">
        <v>245</v>
      </c>
      <c r="Y518">
        <v>161</v>
      </c>
      <c r="Z518">
        <v>1794</v>
      </c>
      <c r="AA518">
        <v>8</v>
      </c>
      <c r="AB518">
        <v>1</v>
      </c>
      <c r="AC518" s="5">
        <v>0.65714285714285714</v>
      </c>
      <c r="AD518" s="13">
        <v>11.142857142857142</v>
      </c>
      <c r="AE518" s="13">
        <v>3.2653061224489799E-2</v>
      </c>
      <c r="AF518" s="13">
        <v>6.2111801242236021E-3</v>
      </c>
      <c r="AG518" s="13">
        <v>4.459308807134894E-3</v>
      </c>
      <c r="AH518" s="13">
        <v>7.3224489795918366</v>
      </c>
    </row>
    <row r="519" spans="1:34" x14ac:dyDescent="0.35">
      <c r="A519" t="s">
        <v>1305</v>
      </c>
      <c r="B519">
        <v>0</v>
      </c>
      <c r="C519">
        <v>0</v>
      </c>
      <c r="D519">
        <v>0</v>
      </c>
      <c r="E519">
        <v>0</v>
      </c>
      <c r="F519">
        <v>0</v>
      </c>
      <c r="G519" s="5">
        <v>0</v>
      </c>
      <c r="H519" s="13">
        <v>0</v>
      </c>
      <c r="I519" s="13">
        <v>0</v>
      </c>
      <c r="J519" s="13">
        <v>0</v>
      </c>
      <c r="K519" s="13">
        <v>0</v>
      </c>
      <c r="M519" t="s">
        <v>1335</v>
      </c>
      <c r="N519">
        <v>1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W519" t="s">
        <v>1335</v>
      </c>
      <c r="X519">
        <v>3</v>
      </c>
      <c r="Y519">
        <v>3</v>
      </c>
      <c r="Z519">
        <v>12</v>
      </c>
      <c r="AA519">
        <v>0</v>
      </c>
      <c r="AB519">
        <v>0</v>
      </c>
      <c r="AC519" s="5">
        <v>1</v>
      </c>
      <c r="AD519" s="13">
        <v>4</v>
      </c>
      <c r="AE519" s="13">
        <v>0</v>
      </c>
      <c r="AF519" s="13">
        <v>0</v>
      </c>
      <c r="AG519" s="13">
        <v>0</v>
      </c>
      <c r="AH519" s="13">
        <v>4</v>
      </c>
    </row>
    <row r="520" spans="1:34" x14ac:dyDescent="0.35">
      <c r="A520" t="s">
        <v>836</v>
      </c>
      <c r="B520">
        <v>0</v>
      </c>
      <c r="C520">
        <v>0</v>
      </c>
      <c r="D520">
        <v>0</v>
      </c>
      <c r="E520">
        <v>0</v>
      </c>
      <c r="F520">
        <v>0</v>
      </c>
      <c r="G520" s="5">
        <v>0</v>
      </c>
      <c r="H520" s="13">
        <v>0</v>
      </c>
      <c r="I520" s="13">
        <v>0</v>
      </c>
      <c r="J520" s="13">
        <v>0</v>
      </c>
      <c r="K520" s="13">
        <v>0</v>
      </c>
      <c r="M520" t="s">
        <v>1387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W520" t="s">
        <v>1387</v>
      </c>
      <c r="X520">
        <v>8</v>
      </c>
      <c r="Y520">
        <v>5</v>
      </c>
      <c r="Z520">
        <v>56</v>
      </c>
      <c r="AA520">
        <v>1</v>
      </c>
      <c r="AB520">
        <v>0</v>
      </c>
      <c r="AC520" s="5">
        <v>0.625</v>
      </c>
      <c r="AD520" s="13">
        <v>11.2</v>
      </c>
      <c r="AE520" s="13">
        <v>0.125</v>
      </c>
      <c r="AF520" s="13">
        <v>0</v>
      </c>
      <c r="AG520" s="13">
        <v>1.7857142857142856E-2</v>
      </c>
      <c r="AH520" s="13">
        <v>7</v>
      </c>
    </row>
    <row r="521" spans="1:34" x14ac:dyDescent="0.35">
      <c r="A521" t="s">
        <v>820</v>
      </c>
      <c r="B521">
        <v>0</v>
      </c>
      <c r="C521">
        <v>0</v>
      </c>
      <c r="D521">
        <v>0</v>
      </c>
      <c r="E521">
        <v>0</v>
      </c>
      <c r="F521">
        <v>0</v>
      </c>
      <c r="G521" s="5">
        <v>0</v>
      </c>
      <c r="H521" s="13">
        <v>0</v>
      </c>
      <c r="I521" s="13">
        <v>0</v>
      </c>
      <c r="J521" s="13">
        <v>0</v>
      </c>
      <c r="K521" s="13">
        <v>0</v>
      </c>
      <c r="M521" t="s">
        <v>1355</v>
      </c>
      <c r="N521">
        <v>27</v>
      </c>
      <c r="O521">
        <v>6</v>
      </c>
      <c r="P521">
        <v>0</v>
      </c>
      <c r="Q521">
        <v>0</v>
      </c>
      <c r="R521">
        <v>4.5</v>
      </c>
      <c r="S521">
        <v>0</v>
      </c>
      <c r="T521">
        <v>0</v>
      </c>
      <c r="U521">
        <v>0</v>
      </c>
      <c r="W521" t="s">
        <v>1355</v>
      </c>
      <c r="X521">
        <v>15</v>
      </c>
      <c r="Y521">
        <v>8</v>
      </c>
      <c r="Z521">
        <v>29</v>
      </c>
      <c r="AA521">
        <v>1</v>
      </c>
      <c r="AB521">
        <v>0</v>
      </c>
      <c r="AC521" s="5">
        <v>0.53333333333333333</v>
      </c>
      <c r="AD521" s="13">
        <v>3.625</v>
      </c>
      <c r="AE521" s="13">
        <v>6.6666666666666666E-2</v>
      </c>
      <c r="AF521" s="13">
        <v>0</v>
      </c>
      <c r="AG521" s="13">
        <v>3.4482758620689655E-2</v>
      </c>
      <c r="AH521" s="13">
        <v>1.9333333333333333</v>
      </c>
    </row>
    <row r="522" spans="1:34" x14ac:dyDescent="0.35">
      <c r="A522" t="s">
        <v>1175</v>
      </c>
      <c r="B522">
        <v>0</v>
      </c>
      <c r="C522">
        <v>0</v>
      </c>
      <c r="D522">
        <v>0</v>
      </c>
      <c r="E522">
        <v>0</v>
      </c>
      <c r="F522">
        <v>0</v>
      </c>
      <c r="G522" s="5">
        <v>0</v>
      </c>
      <c r="H522" s="13">
        <v>0</v>
      </c>
      <c r="I522" s="13">
        <v>0</v>
      </c>
      <c r="J522" s="13">
        <v>0</v>
      </c>
      <c r="K522" s="13">
        <v>0</v>
      </c>
      <c r="M522" t="s">
        <v>1389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W522" t="s">
        <v>1389</v>
      </c>
      <c r="X522">
        <v>1</v>
      </c>
      <c r="Y522">
        <v>1</v>
      </c>
      <c r="Z522">
        <v>3</v>
      </c>
      <c r="AA522">
        <v>1</v>
      </c>
      <c r="AB522">
        <v>0</v>
      </c>
      <c r="AC522" s="5">
        <v>1</v>
      </c>
      <c r="AD522" s="13">
        <v>3</v>
      </c>
      <c r="AE522" s="13">
        <v>1</v>
      </c>
      <c r="AF522" s="13">
        <v>0</v>
      </c>
      <c r="AG522" s="13">
        <v>0.33333333333333331</v>
      </c>
      <c r="AH522" s="13">
        <v>3</v>
      </c>
    </row>
    <row r="523" spans="1:34" x14ac:dyDescent="0.35">
      <c r="A523" t="s">
        <v>852</v>
      </c>
      <c r="B523">
        <v>0</v>
      </c>
      <c r="C523">
        <v>0</v>
      </c>
      <c r="D523">
        <v>0</v>
      </c>
      <c r="E523">
        <v>0</v>
      </c>
      <c r="F523">
        <v>0</v>
      </c>
      <c r="G523" s="5">
        <v>0</v>
      </c>
      <c r="H523" s="13">
        <v>0</v>
      </c>
      <c r="I523" s="13">
        <v>0</v>
      </c>
      <c r="J523" s="13">
        <v>0</v>
      </c>
      <c r="K523" s="13">
        <v>0</v>
      </c>
      <c r="M523" t="s">
        <v>730</v>
      </c>
      <c r="N523">
        <v>70</v>
      </c>
      <c r="O523">
        <v>18</v>
      </c>
      <c r="P523">
        <v>0</v>
      </c>
      <c r="Q523">
        <v>0</v>
      </c>
      <c r="R523">
        <v>3.8888888888888888</v>
      </c>
      <c r="S523">
        <v>0</v>
      </c>
      <c r="T523">
        <v>0</v>
      </c>
      <c r="U523">
        <v>0</v>
      </c>
      <c r="W523" t="s">
        <v>730</v>
      </c>
      <c r="X523">
        <v>3</v>
      </c>
      <c r="Y523">
        <v>1</v>
      </c>
      <c r="Z523">
        <v>0</v>
      </c>
      <c r="AA523">
        <v>0</v>
      </c>
      <c r="AB523">
        <v>0</v>
      </c>
      <c r="AC523" s="5">
        <v>0.33333333333333331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</row>
    <row r="524" spans="1:34" x14ac:dyDescent="0.35">
      <c r="A524" t="s">
        <v>1006</v>
      </c>
      <c r="B524">
        <v>0</v>
      </c>
      <c r="C524">
        <v>0</v>
      </c>
      <c r="D524">
        <v>0</v>
      </c>
      <c r="E524">
        <v>0</v>
      </c>
      <c r="F524">
        <v>0</v>
      </c>
      <c r="G524" s="5">
        <v>0</v>
      </c>
      <c r="H524" s="13">
        <v>0</v>
      </c>
      <c r="I524" s="13">
        <v>0</v>
      </c>
      <c r="J524" s="13">
        <v>0</v>
      </c>
      <c r="K524" s="13">
        <v>0</v>
      </c>
      <c r="M524" t="s">
        <v>731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W524" t="s">
        <v>731</v>
      </c>
      <c r="X524">
        <v>6</v>
      </c>
      <c r="Y524">
        <v>4</v>
      </c>
      <c r="Z524">
        <v>61</v>
      </c>
      <c r="AA524">
        <v>0</v>
      </c>
      <c r="AB524">
        <v>0</v>
      </c>
      <c r="AC524" s="5">
        <v>0.66666666666666663</v>
      </c>
      <c r="AD524" s="13">
        <v>15.25</v>
      </c>
      <c r="AE524" s="13">
        <v>0</v>
      </c>
      <c r="AF524" s="13">
        <v>0</v>
      </c>
      <c r="AG524" s="13">
        <v>0</v>
      </c>
      <c r="AH524" s="13">
        <v>10.166666666666666</v>
      </c>
    </row>
    <row r="525" spans="1:34" x14ac:dyDescent="0.35">
      <c r="A525" t="s">
        <v>1308</v>
      </c>
      <c r="B525">
        <v>0</v>
      </c>
      <c r="C525">
        <v>0</v>
      </c>
      <c r="D525">
        <v>0</v>
      </c>
      <c r="E525">
        <v>0</v>
      </c>
      <c r="F525">
        <v>0</v>
      </c>
      <c r="G525" s="5">
        <v>0</v>
      </c>
      <c r="H525" s="13">
        <v>0</v>
      </c>
      <c r="I525" s="13">
        <v>0</v>
      </c>
      <c r="J525" s="13">
        <v>0</v>
      </c>
      <c r="K525" s="13">
        <v>0</v>
      </c>
      <c r="M525" t="s">
        <v>732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W525" t="s">
        <v>732</v>
      </c>
      <c r="X525">
        <v>17</v>
      </c>
      <c r="Y525">
        <v>13</v>
      </c>
      <c r="Z525">
        <v>69</v>
      </c>
      <c r="AA525">
        <v>2</v>
      </c>
      <c r="AB525">
        <v>0</v>
      </c>
      <c r="AC525" s="5">
        <v>0.76470588235294112</v>
      </c>
      <c r="AD525" s="13">
        <v>5.3076923076923075</v>
      </c>
      <c r="AE525" s="13">
        <v>0.11764705882352941</v>
      </c>
      <c r="AF525" s="13">
        <v>0</v>
      </c>
      <c r="AG525" s="13">
        <v>2.8985507246376812E-2</v>
      </c>
      <c r="AH525" s="13">
        <v>4.0588235294117645</v>
      </c>
    </row>
    <row r="526" spans="1:34" x14ac:dyDescent="0.35">
      <c r="A526" t="s">
        <v>1177</v>
      </c>
      <c r="B526">
        <v>0</v>
      </c>
      <c r="C526">
        <v>0</v>
      </c>
      <c r="D526">
        <v>0</v>
      </c>
      <c r="E526">
        <v>0</v>
      </c>
      <c r="F526">
        <v>0</v>
      </c>
      <c r="G526" s="5">
        <v>0</v>
      </c>
      <c r="H526" s="13">
        <v>0</v>
      </c>
      <c r="I526" s="13">
        <v>0</v>
      </c>
      <c r="J526" s="13">
        <v>0</v>
      </c>
      <c r="K526" s="13">
        <v>0</v>
      </c>
      <c r="M526" t="s">
        <v>733</v>
      </c>
      <c r="N526">
        <v>-1</v>
      </c>
      <c r="O526">
        <v>1</v>
      </c>
      <c r="P526">
        <v>0</v>
      </c>
      <c r="Q526">
        <v>0</v>
      </c>
      <c r="R526">
        <v>-1</v>
      </c>
      <c r="S526">
        <v>0</v>
      </c>
      <c r="T526">
        <v>0</v>
      </c>
      <c r="U526">
        <v>0</v>
      </c>
      <c r="W526" t="s">
        <v>733</v>
      </c>
      <c r="X526">
        <v>269</v>
      </c>
      <c r="Y526">
        <v>175</v>
      </c>
      <c r="Z526">
        <v>2159</v>
      </c>
      <c r="AA526">
        <v>14</v>
      </c>
      <c r="AB526">
        <v>0</v>
      </c>
      <c r="AC526" s="5">
        <v>0.65055762081784385</v>
      </c>
      <c r="AD526" s="13">
        <v>12.337142857142856</v>
      </c>
      <c r="AE526" s="13">
        <v>5.204460966542751E-2</v>
      </c>
      <c r="AF526" s="13">
        <v>0</v>
      </c>
      <c r="AG526" s="13">
        <v>6.4844835572024084E-3</v>
      </c>
      <c r="AH526" s="13">
        <v>8.0260223048327131</v>
      </c>
    </row>
    <row r="527" spans="1:34" x14ac:dyDescent="0.35">
      <c r="A527" t="s">
        <v>853</v>
      </c>
      <c r="B527">
        <v>0</v>
      </c>
      <c r="C527">
        <v>0</v>
      </c>
      <c r="D527">
        <v>0</v>
      </c>
      <c r="E527">
        <v>0</v>
      </c>
      <c r="F527">
        <v>0</v>
      </c>
      <c r="G527" s="5">
        <v>0</v>
      </c>
      <c r="H527" s="13">
        <v>0</v>
      </c>
      <c r="I527" s="13">
        <v>0</v>
      </c>
      <c r="J527" s="13">
        <v>0</v>
      </c>
      <c r="K527" s="13">
        <v>0</v>
      </c>
      <c r="M527" t="s">
        <v>1336</v>
      </c>
      <c r="N527">
        <v>2</v>
      </c>
      <c r="O527">
        <v>1</v>
      </c>
      <c r="P527">
        <v>0</v>
      </c>
      <c r="Q527">
        <v>0</v>
      </c>
      <c r="R527">
        <v>2</v>
      </c>
      <c r="S527">
        <v>0</v>
      </c>
      <c r="T527">
        <v>0</v>
      </c>
      <c r="U527">
        <v>0</v>
      </c>
      <c r="W527" t="s">
        <v>1336</v>
      </c>
      <c r="X527">
        <v>16</v>
      </c>
      <c r="Y527">
        <v>7</v>
      </c>
      <c r="Z527">
        <v>76</v>
      </c>
      <c r="AA527">
        <v>1</v>
      </c>
      <c r="AB527">
        <v>0</v>
      </c>
      <c r="AC527" s="5">
        <v>0.4375</v>
      </c>
      <c r="AD527" s="13">
        <v>10.857142857142858</v>
      </c>
      <c r="AE527" s="13">
        <v>6.25E-2</v>
      </c>
      <c r="AF527" s="13">
        <v>0</v>
      </c>
      <c r="AG527" s="13">
        <v>1.3157894736842105E-2</v>
      </c>
      <c r="AH527" s="13">
        <v>4.75</v>
      </c>
    </row>
    <row r="528" spans="1:34" x14ac:dyDescent="0.35">
      <c r="A528" t="s">
        <v>1269</v>
      </c>
      <c r="B528">
        <v>0</v>
      </c>
      <c r="C528">
        <v>0</v>
      </c>
      <c r="D528">
        <v>0</v>
      </c>
      <c r="E528">
        <v>0</v>
      </c>
      <c r="F528">
        <v>0</v>
      </c>
      <c r="G528" s="5">
        <v>0</v>
      </c>
      <c r="H528" s="13">
        <v>0</v>
      </c>
      <c r="I528" s="13">
        <v>0</v>
      </c>
      <c r="J528" s="13">
        <v>0</v>
      </c>
      <c r="K528" s="13">
        <v>0</v>
      </c>
      <c r="M528" t="s">
        <v>734</v>
      </c>
      <c r="N528">
        <v>2423</v>
      </c>
      <c r="O528">
        <v>613</v>
      </c>
      <c r="P528">
        <v>11</v>
      </c>
      <c r="Q528">
        <v>4</v>
      </c>
      <c r="R528">
        <v>3.9526916802610113</v>
      </c>
      <c r="S528">
        <v>1.794453507340946E-2</v>
      </c>
      <c r="T528">
        <v>6.5252854812398045E-3</v>
      </c>
      <c r="U528">
        <v>4.5398266611638462E-3</v>
      </c>
      <c r="W528" t="s">
        <v>734</v>
      </c>
      <c r="X528">
        <v>205</v>
      </c>
      <c r="Y528">
        <v>160</v>
      </c>
      <c r="Z528">
        <v>980</v>
      </c>
      <c r="AA528">
        <v>5</v>
      </c>
      <c r="AB528">
        <v>1</v>
      </c>
      <c r="AC528" s="5">
        <v>0.78048780487804881</v>
      </c>
      <c r="AD528" s="13">
        <v>6.125</v>
      </c>
      <c r="AE528" s="13">
        <v>2.4390243902439025E-2</v>
      </c>
      <c r="AF528" s="13">
        <v>6.2500000000000003E-3</v>
      </c>
      <c r="AG528" s="13">
        <v>5.1020408163265302E-3</v>
      </c>
      <c r="AH528" s="13">
        <v>4.7804878048780486</v>
      </c>
    </row>
    <row r="529" spans="1:34" x14ac:dyDescent="0.35">
      <c r="A529" t="s">
        <v>1310</v>
      </c>
      <c r="B529">
        <v>0</v>
      </c>
      <c r="C529">
        <v>0</v>
      </c>
      <c r="D529">
        <v>0</v>
      </c>
      <c r="E529">
        <v>0</v>
      </c>
      <c r="F529">
        <v>0</v>
      </c>
      <c r="G529" s="5">
        <v>0</v>
      </c>
      <c r="H529" s="13">
        <v>0</v>
      </c>
      <c r="I529" s="13">
        <v>0</v>
      </c>
      <c r="J529" s="13">
        <v>0</v>
      </c>
      <c r="K529" s="13">
        <v>0</v>
      </c>
      <c r="M529" t="s">
        <v>735</v>
      </c>
      <c r="N529">
        <v>26</v>
      </c>
      <c r="O529">
        <v>5</v>
      </c>
      <c r="P529">
        <v>0</v>
      </c>
      <c r="Q529">
        <v>0</v>
      </c>
      <c r="R529">
        <v>5.2</v>
      </c>
      <c r="S529">
        <v>0</v>
      </c>
      <c r="T529">
        <v>0</v>
      </c>
      <c r="U529">
        <v>0</v>
      </c>
      <c r="W529" t="s">
        <v>735</v>
      </c>
      <c r="X529">
        <v>230</v>
      </c>
      <c r="Y529">
        <v>163</v>
      </c>
      <c r="Z529">
        <v>1758</v>
      </c>
      <c r="AA529">
        <v>10</v>
      </c>
      <c r="AB529">
        <v>0</v>
      </c>
      <c r="AC529" s="5">
        <v>0.70869565217391306</v>
      </c>
      <c r="AD529" s="13">
        <v>10.785276073619633</v>
      </c>
      <c r="AE529" s="13">
        <v>4.3478260869565216E-2</v>
      </c>
      <c r="AF529" s="13">
        <v>0</v>
      </c>
      <c r="AG529" s="13">
        <v>5.6882821387940841E-3</v>
      </c>
      <c r="AH529" s="13">
        <v>7.6434782608695651</v>
      </c>
    </row>
    <row r="530" spans="1:34" x14ac:dyDescent="0.35">
      <c r="A530" t="s">
        <v>958</v>
      </c>
      <c r="B530">
        <v>0</v>
      </c>
      <c r="C530">
        <v>0</v>
      </c>
      <c r="D530">
        <v>0</v>
      </c>
      <c r="E530">
        <v>0</v>
      </c>
      <c r="F530">
        <v>0</v>
      </c>
      <c r="G530" s="5">
        <v>0</v>
      </c>
      <c r="H530" s="13">
        <v>0</v>
      </c>
      <c r="I530" s="13">
        <v>0</v>
      </c>
      <c r="J530" s="13">
        <v>0</v>
      </c>
      <c r="K530" s="13">
        <v>0</v>
      </c>
      <c r="M530" t="s">
        <v>736</v>
      </c>
      <c r="N530">
        <v>291</v>
      </c>
      <c r="O530">
        <v>32</v>
      </c>
      <c r="P530">
        <v>3</v>
      </c>
      <c r="Q530">
        <v>1</v>
      </c>
      <c r="R530">
        <v>9.09375</v>
      </c>
      <c r="S530">
        <v>9.375E-2</v>
      </c>
      <c r="T530">
        <v>3.125E-2</v>
      </c>
      <c r="U530">
        <v>1.0309278350515464E-2</v>
      </c>
      <c r="W530" t="s">
        <v>736</v>
      </c>
      <c r="X530">
        <v>180</v>
      </c>
      <c r="Y530">
        <v>127</v>
      </c>
      <c r="Z530">
        <v>1731</v>
      </c>
      <c r="AA530">
        <v>14</v>
      </c>
      <c r="AB530">
        <v>0</v>
      </c>
      <c r="AC530" s="5">
        <v>0.7055555555555556</v>
      </c>
      <c r="AD530" s="13">
        <v>13.62992125984252</v>
      </c>
      <c r="AE530" s="13">
        <v>7.7777777777777779E-2</v>
      </c>
      <c r="AF530" s="13">
        <v>0</v>
      </c>
      <c r="AG530" s="13">
        <v>8.0878105141536684E-3</v>
      </c>
      <c r="AH530" s="13">
        <v>9.6166666666666671</v>
      </c>
    </row>
    <row r="531" spans="1:34" x14ac:dyDescent="0.35">
      <c r="A531" t="s">
        <v>854</v>
      </c>
      <c r="B531">
        <v>0</v>
      </c>
      <c r="C531">
        <v>0</v>
      </c>
      <c r="D531">
        <v>0</v>
      </c>
      <c r="E531">
        <v>0</v>
      </c>
      <c r="F531">
        <v>0</v>
      </c>
      <c r="G531" s="5">
        <v>0</v>
      </c>
      <c r="H531" s="13">
        <v>0</v>
      </c>
      <c r="I531" s="13">
        <v>0</v>
      </c>
      <c r="J531" s="13">
        <v>0</v>
      </c>
      <c r="K531" s="13">
        <v>0</v>
      </c>
      <c r="M531" t="s">
        <v>737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W531" t="s">
        <v>737</v>
      </c>
      <c r="X531">
        <v>13</v>
      </c>
      <c r="Y531">
        <v>9</v>
      </c>
      <c r="Z531">
        <v>68</v>
      </c>
      <c r="AA531">
        <v>0</v>
      </c>
      <c r="AB531">
        <v>0</v>
      </c>
      <c r="AC531" s="5">
        <v>0.69230769230769229</v>
      </c>
      <c r="AD531" s="13">
        <v>7.5555555555555554</v>
      </c>
      <c r="AE531" s="13">
        <v>0</v>
      </c>
      <c r="AF531" s="13">
        <v>0</v>
      </c>
      <c r="AG531" s="13">
        <v>0</v>
      </c>
      <c r="AH531" s="13">
        <v>5.2307692307692308</v>
      </c>
    </row>
    <row r="532" spans="1:34" x14ac:dyDescent="0.35">
      <c r="A532" t="s">
        <v>1164</v>
      </c>
      <c r="B532">
        <v>0</v>
      </c>
      <c r="C532">
        <v>0</v>
      </c>
      <c r="D532">
        <v>0</v>
      </c>
      <c r="E532">
        <v>0</v>
      </c>
      <c r="F532">
        <v>0</v>
      </c>
      <c r="G532" s="5">
        <v>0</v>
      </c>
      <c r="H532" s="13">
        <v>0</v>
      </c>
      <c r="I532" s="13">
        <v>0</v>
      </c>
      <c r="J532" s="13">
        <v>0</v>
      </c>
      <c r="K532" s="13">
        <v>0</v>
      </c>
      <c r="M532" t="s">
        <v>738</v>
      </c>
      <c r="N532">
        <v>37</v>
      </c>
      <c r="O532">
        <v>14</v>
      </c>
      <c r="P532">
        <v>0</v>
      </c>
      <c r="Q532">
        <v>0</v>
      </c>
      <c r="R532">
        <v>2.6428571428571428</v>
      </c>
      <c r="S532">
        <v>0</v>
      </c>
      <c r="T532">
        <v>0</v>
      </c>
      <c r="U532">
        <v>0</v>
      </c>
      <c r="W532" t="s">
        <v>738</v>
      </c>
      <c r="X532">
        <v>18</v>
      </c>
      <c r="Y532">
        <v>12</v>
      </c>
      <c r="Z532">
        <v>60</v>
      </c>
      <c r="AA532">
        <v>0</v>
      </c>
      <c r="AB532">
        <v>0</v>
      </c>
      <c r="AC532" s="5">
        <v>0.66666666666666663</v>
      </c>
      <c r="AD532" s="13">
        <v>5</v>
      </c>
      <c r="AE532" s="13">
        <v>0</v>
      </c>
      <c r="AF532" s="13">
        <v>0</v>
      </c>
      <c r="AG532" s="13">
        <v>0</v>
      </c>
      <c r="AH532" s="13">
        <v>3.3333333333333335</v>
      </c>
    </row>
    <row r="533" spans="1:34" x14ac:dyDescent="0.35">
      <c r="A533" t="s">
        <v>821</v>
      </c>
      <c r="B533">
        <v>0</v>
      </c>
      <c r="C533">
        <v>0</v>
      </c>
      <c r="D533">
        <v>0</v>
      </c>
      <c r="E533">
        <v>0</v>
      </c>
      <c r="F533">
        <v>0</v>
      </c>
      <c r="G533" s="5">
        <v>0</v>
      </c>
      <c r="H533" s="13">
        <v>0</v>
      </c>
      <c r="I533" s="13">
        <v>0</v>
      </c>
      <c r="J533" s="13">
        <v>0</v>
      </c>
      <c r="K533" s="13">
        <v>0</v>
      </c>
      <c r="M533" t="s">
        <v>739</v>
      </c>
      <c r="N533">
        <v>70</v>
      </c>
      <c r="O533">
        <v>14</v>
      </c>
      <c r="P533">
        <v>1</v>
      </c>
      <c r="Q533">
        <v>0</v>
      </c>
      <c r="R533">
        <v>5</v>
      </c>
      <c r="S533">
        <v>7.1428571428571425E-2</v>
      </c>
      <c r="T533">
        <v>0</v>
      </c>
      <c r="U533">
        <v>1.4285714285714285E-2</v>
      </c>
      <c r="W533" t="s">
        <v>739</v>
      </c>
      <c r="X533">
        <v>456</v>
      </c>
      <c r="Y533">
        <v>314</v>
      </c>
      <c r="Z533">
        <v>4204</v>
      </c>
      <c r="AA533">
        <v>20</v>
      </c>
      <c r="AB533">
        <v>1</v>
      </c>
      <c r="AC533" s="5">
        <v>0.68859649122807021</v>
      </c>
      <c r="AD533" s="13">
        <v>13.388535031847134</v>
      </c>
      <c r="AE533" s="13">
        <v>4.3859649122807015E-2</v>
      </c>
      <c r="AF533" s="13">
        <v>3.1847133757961785E-3</v>
      </c>
      <c r="AG533" s="13">
        <v>4.7573739295908657E-3</v>
      </c>
      <c r="AH533" s="13">
        <v>9.2192982456140342</v>
      </c>
    </row>
    <row r="534" spans="1:34" x14ac:dyDescent="0.35">
      <c r="A534" t="s">
        <v>983</v>
      </c>
      <c r="B534">
        <v>0</v>
      </c>
      <c r="C534">
        <v>0</v>
      </c>
      <c r="D534">
        <v>0</v>
      </c>
      <c r="E534">
        <v>0</v>
      </c>
      <c r="F534">
        <v>0</v>
      </c>
      <c r="G534" s="5">
        <v>0</v>
      </c>
      <c r="H534" s="13">
        <v>0</v>
      </c>
      <c r="I534" s="13">
        <v>0</v>
      </c>
      <c r="J534" s="13">
        <v>0</v>
      </c>
      <c r="K534" s="13">
        <v>0</v>
      </c>
      <c r="M534" t="s">
        <v>740</v>
      </c>
      <c r="N534">
        <v>1718</v>
      </c>
      <c r="O534">
        <v>356</v>
      </c>
      <c r="P534">
        <v>6</v>
      </c>
      <c r="Q534">
        <v>2</v>
      </c>
      <c r="R534">
        <v>4.8258426966292136</v>
      </c>
      <c r="S534">
        <v>1.6853932584269662E-2</v>
      </c>
      <c r="T534">
        <v>5.6179775280898875E-3</v>
      </c>
      <c r="U534">
        <v>3.4924330616996507E-3</v>
      </c>
      <c r="W534" t="s">
        <v>740</v>
      </c>
      <c r="X534">
        <v>161</v>
      </c>
      <c r="Y534">
        <v>133</v>
      </c>
      <c r="Z534">
        <v>929</v>
      </c>
      <c r="AA534">
        <v>0</v>
      </c>
      <c r="AB534">
        <v>1</v>
      </c>
      <c r="AC534" s="5">
        <v>0.82608695652173914</v>
      </c>
      <c r="AD534" s="13">
        <v>6.9849624060150379</v>
      </c>
      <c r="AE534" s="13">
        <v>0</v>
      </c>
      <c r="AF534" s="13">
        <v>7.5187969924812026E-3</v>
      </c>
      <c r="AG534" s="13">
        <v>0</v>
      </c>
      <c r="AH534" s="13">
        <v>5.7701863354037268</v>
      </c>
    </row>
    <row r="535" spans="1:34" x14ac:dyDescent="0.35">
      <c r="A535" t="s">
        <v>811</v>
      </c>
      <c r="B535">
        <v>0</v>
      </c>
      <c r="C535">
        <v>0</v>
      </c>
      <c r="D535">
        <v>0</v>
      </c>
      <c r="E535">
        <v>0</v>
      </c>
      <c r="F535">
        <v>0</v>
      </c>
      <c r="G535" s="5">
        <v>0</v>
      </c>
      <c r="H535" s="13">
        <v>0</v>
      </c>
      <c r="I535" s="13">
        <v>0</v>
      </c>
      <c r="J535" s="13">
        <v>0</v>
      </c>
      <c r="K535" s="13">
        <v>0</v>
      </c>
      <c r="M535" t="s">
        <v>1338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W535" t="s">
        <v>1338</v>
      </c>
      <c r="X535">
        <v>1</v>
      </c>
      <c r="Y535">
        <v>0</v>
      </c>
      <c r="Z535">
        <v>0</v>
      </c>
      <c r="AA535">
        <v>0</v>
      </c>
      <c r="AB535">
        <v>0</v>
      </c>
      <c r="AC535" s="5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</row>
    <row r="536" spans="1:34" x14ac:dyDescent="0.35">
      <c r="A536" t="s">
        <v>1299</v>
      </c>
      <c r="B536">
        <v>0</v>
      </c>
      <c r="C536">
        <v>0</v>
      </c>
      <c r="D536">
        <v>0</v>
      </c>
      <c r="E536">
        <v>0</v>
      </c>
      <c r="F536">
        <v>0</v>
      </c>
      <c r="G536" s="5">
        <v>0</v>
      </c>
      <c r="H536" s="13">
        <v>0</v>
      </c>
      <c r="I536" s="13">
        <v>0</v>
      </c>
      <c r="J536" s="13">
        <v>0</v>
      </c>
      <c r="K536" s="13">
        <v>0</v>
      </c>
      <c r="M536" t="s">
        <v>741</v>
      </c>
      <c r="N536">
        <v>136</v>
      </c>
      <c r="O536">
        <v>33</v>
      </c>
      <c r="P536">
        <v>0</v>
      </c>
      <c r="Q536">
        <v>0</v>
      </c>
      <c r="R536">
        <v>4.1212121212121211</v>
      </c>
      <c r="S536">
        <v>0</v>
      </c>
      <c r="T536">
        <v>0</v>
      </c>
      <c r="U536">
        <v>0</v>
      </c>
      <c r="W536" t="s">
        <v>741</v>
      </c>
      <c r="X536">
        <v>1</v>
      </c>
      <c r="Y536">
        <v>1</v>
      </c>
      <c r="Z536">
        <v>4</v>
      </c>
      <c r="AA536">
        <v>0</v>
      </c>
      <c r="AB536">
        <v>0</v>
      </c>
      <c r="AC536" s="5">
        <v>1</v>
      </c>
      <c r="AD536" s="13">
        <v>4</v>
      </c>
      <c r="AE536" s="13">
        <v>0</v>
      </c>
      <c r="AF536" s="13">
        <v>0</v>
      </c>
      <c r="AG536" s="13">
        <v>0</v>
      </c>
      <c r="AH536" s="13">
        <v>4</v>
      </c>
    </row>
    <row r="537" spans="1:34" x14ac:dyDescent="0.35">
      <c r="A537" t="s">
        <v>1273</v>
      </c>
      <c r="B537">
        <v>0</v>
      </c>
      <c r="C537">
        <v>0</v>
      </c>
      <c r="D537">
        <v>0</v>
      </c>
      <c r="E537">
        <v>0</v>
      </c>
      <c r="F537">
        <v>0</v>
      </c>
      <c r="G537" s="5">
        <v>0</v>
      </c>
      <c r="H537" s="13">
        <v>0</v>
      </c>
      <c r="I537" s="13">
        <v>0</v>
      </c>
      <c r="J537" s="13">
        <v>0</v>
      </c>
      <c r="K537" s="13">
        <v>0</v>
      </c>
      <c r="M537" t="s">
        <v>1357</v>
      </c>
      <c r="N537">
        <v>1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W537" t="s">
        <v>1357</v>
      </c>
      <c r="X537">
        <v>0</v>
      </c>
      <c r="Y537">
        <v>0</v>
      </c>
      <c r="Z537">
        <v>0</v>
      </c>
      <c r="AA537">
        <v>0</v>
      </c>
      <c r="AB537">
        <v>0</v>
      </c>
      <c r="AC537" s="5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</row>
    <row r="538" spans="1:34" x14ac:dyDescent="0.35">
      <c r="A538" t="s">
        <v>1188</v>
      </c>
      <c r="B538">
        <v>0</v>
      </c>
      <c r="C538">
        <v>0</v>
      </c>
      <c r="D538">
        <v>0</v>
      </c>
      <c r="E538">
        <v>0</v>
      </c>
      <c r="F538">
        <v>0</v>
      </c>
      <c r="G538" s="5">
        <v>0</v>
      </c>
      <c r="H538" s="13">
        <v>0</v>
      </c>
      <c r="I538" s="13">
        <v>0</v>
      </c>
      <c r="J538" s="13">
        <v>0</v>
      </c>
      <c r="K538" s="13">
        <v>0</v>
      </c>
      <c r="M538" t="s">
        <v>742</v>
      </c>
      <c r="N538">
        <v>-1</v>
      </c>
      <c r="O538">
        <v>1</v>
      </c>
      <c r="P538">
        <v>0</v>
      </c>
      <c r="Q538">
        <v>0</v>
      </c>
      <c r="R538">
        <v>-1</v>
      </c>
      <c r="S538">
        <v>0</v>
      </c>
      <c r="T538">
        <v>0</v>
      </c>
      <c r="U538">
        <v>0</v>
      </c>
      <c r="W538" t="s">
        <v>742</v>
      </c>
      <c r="X538">
        <v>65</v>
      </c>
      <c r="Y538">
        <v>33</v>
      </c>
      <c r="Z538">
        <v>414</v>
      </c>
      <c r="AA538">
        <v>0</v>
      </c>
      <c r="AB538">
        <v>0</v>
      </c>
      <c r="AC538" s="5">
        <v>0.50769230769230766</v>
      </c>
      <c r="AD538" s="13">
        <v>12.545454545454545</v>
      </c>
      <c r="AE538" s="13">
        <v>0</v>
      </c>
      <c r="AF538" s="13">
        <v>0</v>
      </c>
      <c r="AG538" s="13">
        <v>0</v>
      </c>
      <c r="AH538" s="13">
        <v>6.3692307692307688</v>
      </c>
    </row>
    <row r="539" spans="1:34" x14ac:dyDescent="0.35">
      <c r="A539" t="s">
        <v>1316</v>
      </c>
      <c r="B539">
        <v>0</v>
      </c>
      <c r="C539">
        <v>0</v>
      </c>
      <c r="D539">
        <v>0</v>
      </c>
      <c r="E539">
        <v>0</v>
      </c>
      <c r="F539">
        <v>0</v>
      </c>
      <c r="G539" s="5">
        <v>0</v>
      </c>
      <c r="H539" s="13">
        <v>0</v>
      </c>
      <c r="I539" s="13">
        <v>0</v>
      </c>
      <c r="J539" s="13">
        <v>0</v>
      </c>
      <c r="K539" s="13">
        <v>0</v>
      </c>
      <c r="M539" t="s">
        <v>1323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W539" t="s">
        <v>1323</v>
      </c>
      <c r="X539">
        <v>1</v>
      </c>
      <c r="Y539">
        <v>1</v>
      </c>
      <c r="Z539">
        <v>2</v>
      </c>
      <c r="AA539">
        <v>1</v>
      </c>
      <c r="AB539">
        <v>0</v>
      </c>
      <c r="AC539" s="5">
        <v>1</v>
      </c>
      <c r="AD539" s="13">
        <v>2</v>
      </c>
      <c r="AE539" s="13">
        <v>1</v>
      </c>
      <c r="AF539" s="13">
        <v>0</v>
      </c>
      <c r="AG539" s="13">
        <v>0.5</v>
      </c>
      <c r="AH539" s="13">
        <v>2</v>
      </c>
    </row>
    <row r="540" spans="1:34" x14ac:dyDescent="0.35">
      <c r="A540" t="s">
        <v>924</v>
      </c>
      <c r="B540">
        <v>0</v>
      </c>
      <c r="C540">
        <v>0</v>
      </c>
      <c r="D540">
        <v>0</v>
      </c>
      <c r="E540">
        <v>0</v>
      </c>
      <c r="F540">
        <v>0</v>
      </c>
      <c r="G540" s="5">
        <v>0</v>
      </c>
      <c r="H540" s="13">
        <v>0</v>
      </c>
      <c r="I540" s="13">
        <v>0</v>
      </c>
      <c r="J540" s="13">
        <v>0</v>
      </c>
      <c r="K540" s="13">
        <v>0</v>
      </c>
      <c r="M540" t="s">
        <v>743</v>
      </c>
      <c r="N540">
        <v>1834</v>
      </c>
      <c r="O540">
        <v>407</v>
      </c>
      <c r="P540">
        <v>15</v>
      </c>
      <c r="Q540">
        <v>3</v>
      </c>
      <c r="R540">
        <v>4.5061425061425062</v>
      </c>
      <c r="S540">
        <v>3.6855036855036855E-2</v>
      </c>
      <c r="T540">
        <v>7.3710073710073713E-3</v>
      </c>
      <c r="U540">
        <v>8.1788440567066526E-3</v>
      </c>
      <c r="W540" t="s">
        <v>743</v>
      </c>
      <c r="X540">
        <v>80</v>
      </c>
      <c r="Y540">
        <v>46</v>
      </c>
      <c r="Z540">
        <v>381</v>
      </c>
      <c r="AA540">
        <v>4</v>
      </c>
      <c r="AB540">
        <v>1</v>
      </c>
      <c r="AC540" s="5">
        <v>0.57499999999999996</v>
      </c>
      <c r="AD540" s="13">
        <v>8.2826086956521738</v>
      </c>
      <c r="AE540" s="13">
        <v>0.05</v>
      </c>
      <c r="AF540" s="13">
        <v>2.1739130434782608E-2</v>
      </c>
      <c r="AG540" s="13">
        <v>1.0498687664041995E-2</v>
      </c>
      <c r="AH540" s="13">
        <v>4.7625000000000002</v>
      </c>
    </row>
    <row r="541" spans="1:34" x14ac:dyDescent="0.35">
      <c r="A541" t="s">
        <v>856</v>
      </c>
      <c r="B541">
        <v>0</v>
      </c>
      <c r="C541">
        <v>0</v>
      </c>
      <c r="D541">
        <v>0</v>
      </c>
      <c r="E541">
        <v>0</v>
      </c>
      <c r="F541">
        <v>0</v>
      </c>
      <c r="G541" s="5">
        <v>0</v>
      </c>
      <c r="H541" s="13">
        <v>0</v>
      </c>
      <c r="I541" s="13">
        <v>0</v>
      </c>
      <c r="J541" s="13">
        <v>0</v>
      </c>
      <c r="K541" s="13">
        <v>0</v>
      </c>
      <c r="M541" t="s">
        <v>744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W541" t="s">
        <v>744</v>
      </c>
      <c r="X541">
        <v>40</v>
      </c>
      <c r="Y541">
        <v>25</v>
      </c>
      <c r="Z541">
        <v>312</v>
      </c>
      <c r="AA541">
        <v>3</v>
      </c>
      <c r="AB541">
        <v>0</v>
      </c>
      <c r="AC541" s="5">
        <v>0.625</v>
      </c>
      <c r="AD541" s="13">
        <v>12.48</v>
      </c>
      <c r="AE541" s="13">
        <v>7.4999999999999997E-2</v>
      </c>
      <c r="AF541" s="13">
        <v>0</v>
      </c>
      <c r="AG541" s="13">
        <v>9.6153846153846159E-3</v>
      </c>
      <c r="AH541" s="13">
        <v>7.8</v>
      </c>
    </row>
    <row r="542" spans="1:34" x14ac:dyDescent="0.35">
      <c r="A542" t="s">
        <v>833</v>
      </c>
      <c r="B542">
        <v>0</v>
      </c>
      <c r="C542">
        <v>0</v>
      </c>
      <c r="D542">
        <v>0</v>
      </c>
      <c r="E542">
        <v>0</v>
      </c>
      <c r="F542">
        <v>0</v>
      </c>
      <c r="G542" s="5">
        <v>0</v>
      </c>
      <c r="H542" s="13">
        <v>0</v>
      </c>
      <c r="I542" s="13">
        <v>0</v>
      </c>
      <c r="J542" s="13">
        <v>0</v>
      </c>
      <c r="K542" s="13">
        <v>0</v>
      </c>
      <c r="M542" t="s">
        <v>1397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W542" t="s">
        <v>1397</v>
      </c>
      <c r="X542">
        <v>1</v>
      </c>
      <c r="Y542">
        <v>0</v>
      </c>
      <c r="Z542">
        <v>0</v>
      </c>
      <c r="AA542">
        <v>0</v>
      </c>
      <c r="AB542">
        <v>0</v>
      </c>
      <c r="AC542" s="5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</row>
    <row r="543" spans="1:34" x14ac:dyDescent="0.35">
      <c r="A543" t="s">
        <v>857</v>
      </c>
      <c r="B543">
        <v>0</v>
      </c>
      <c r="C543">
        <v>0</v>
      </c>
      <c r="D543">
        <v>0</v>
      </c>
      <c r="E543">
        <v>0</v>
      </c>
      <c r="F543">
        <v>0</v>
      </c>
      <c r="G543" s="5">
        <v>0</v>
      </c>
      <c r="H543" s="13">
        <v>0</v>
      </c>
      <c r="I543" s="13">
        <v>0</v>
      </c>
      <c r="J543" s="13">
        <v>0</v>
      </c>
      <c r="K543" s="13">
        <v>0</v>
      </c>
      <c r="M543" t="s">
        <v>1340</v>
      </c>
      <c r="N543">
        <v>29</v>
      </c>
      <c r="O543">
        <v>2</v>
      </c>
      <c r="P543">
        <v>0</v>
      </c>
      <c r="Q543">
        <v>0</v>
      </c>
      <c r="R543">
        <v>14.5</v>
      </c>
      <c r="S543">
        <v>0</v>
      </c>
      <c r="T543">
        <v>0</v>
      </c>
      <c r="U543">
        <v>0</v>
      </c>
      <c r="W543" t="s">
        <v>1340</v>
      </c>
      <c r="X543">
        <v>0</v>
      </c>
      <c r="Y543">
        <v>0</v>
      </c>
      <c r="Z543">
        <v>0</v>
      </c>
      <c r="AA543">
        <v>0</v>
      </c>
      <c r="AB543">
        <v>0</v>
      </c>
      <c r="AC543" s="5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</row>
    <row r="544" spans="1:34" x14ac:dyDescent="0.35">
      <c r="A544" t="s">
        <v>1212</v>
      </c>
      <c r="B544">
        <v>0</v>
      </c>
      <c r="C544">
        <v>0</v>
      </c>
      <c r="D544">
        <v>0</v>
      </c>
      <c r="E544">
        <v>0</v>
      </c>
      <c r="F544">
        <v>0</v>
      </c>
      <c r="G544" s="5">
        <v>0</v>
      </c>
      <c r="H544" s="13">
        <v>0</v>
      </c>
      <c r="I544" s="13">
        <v>0</v>
      </c>
      <c r="J544" s="13">
        <v>0</v>
      </c>
      <c r="K544" s="13">
        <v>0</v>
      </c>
      <c r="M544" t="s">
        <v>745</v>
      </c>
      <c r="N544">
        <v>634</v>
      </c>
      <c r="O544">
        <v>149</v>
      </c>
      <c r="P544">
        <v>6</v>
      </c>
      <c r="Q544">
        <v>0</v>
      </c>
      <c r="R544">
        <v>4.2550335570469802</v>
      </c>
      <c r="S544">
        <v>4.0268456375838924E-2</v>
      </c>
      <c r="T544">
        <v>0</v>
      </c>
      <c r="U544">
        <v>9.4637223974763408E-3</v>
      </c>
      <c r="W544" t="s">
        <v>745</v>
      </c>
      <c r="X544">
        <v>67</v>
      </c>
      <c r="Y544">
        <v>49</v>
      </c>
      <c r="Z544">
        <v>322</v>
      </c>
      <c r="AA544">
        <v>1</v>
      </c>
      <c r="AB544">
        <v>0</v>
      </c>
      <c r="AC544" s="5">
        <v>0.73134328358208955</v>
      </c>
      <c r="AD544" s="13">
        <v>6.5714285714285712</v>
      </c>
      <c r="AE544" s="13">
        <v>1.4925373134328358E-2</v>
      </c>
      <c r="AF544" s="13">
        <v>0</v>
      </c>
      <c r="AG544" s="13">
        <v>3.105590062111801E-3</v>
      </c>
      <c r="AH544" s="13">
        <v>4.8059701492537314</v>
      </c>
    </row>
    <row r="545" spans="1:34" x14ac:dyDescent="0.35">
      <c r="A545" t="s">
        <v>858</v>
      </c>
      <c r="B545">
        <v>0</v>
      </c>
      <c r="C545">
        <v>0</v>
      </c>
      <c r="D545">
        <v>0</v>
      </c>
      <c r="E545">
        <v>0</v>
      </c>
      <c r="F545">
        <v>0</v>
      </c>
      <c r="G545" s="5">
        <v>0</v>
      </c>
      <c r="H545" s="13">
        <v>0</v>
      </c>
      <c r="I545" s="13">
        <v>0</v>
      </c>
      <c r="J545" s="13">
        <v>0</v>
      </c>
      <c r="K545" s="13">
        <v>0</v>
      </c>
      <c r="M545" t="s">
        <v>746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W545" t="s">
        <v>746</v>
      </c>
      <c r="X545">
        <v>52</v>
      </c>
      <c r="Y545">
        <v>35</v>
      </c>
      <c r="Z545">
        <v>264</v>
      </c>
      <c r="AA545">
        <v>0</v>
      </c>
      <c r="AB545">
        <v>0</v>
      </c>
      <c r="AC545" s="5">
        <v>0.67307692307692313</v>
      </c>
      <c r="AD545" s="13">
        <v>7.5428571428571427</v>
      </c>
      <c r="AE545" s="13">
        <v>0</v>
      </c>
      <c r="AF545" s="13">
        <v>0</v>
      </c>
      <c r="AG545" s="13">
        <v>0</v>
      </c>
      <c r="AH545" s="13">
        <v>5.0769230769230766</v>
      </c>
    </row>
    <row r="546" spans="1:34" x14ac:dyDescent="0.35">
      <c r="A546" t="s">
        <v>940</v>
      </c>
      <c r="B546">
        <v>0</v>
      </c>
      <c r="C546">
        <v>0</v>
      </c>
      <c r="D546">
        <v>0</v>
      </c>
      <c r="E546">
        <v>0</v>
      </c>
      <c r="F546">
        <v>0</v>
      </c>
      <c r="G546" s="5">
        <v>0</v>
      </c>
      <c r="H546" s="13">
        <v>0</v>
      </c>
      <c r="I546" s="13">
        <v>0</v>
      </c>
      <c r="J546" s="13">
        <v>0</v>
      </c>
      <c r="K546" s="13">
        <v>0</v>
      </c>
      <c r="M546" t="s">
        <v>1400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W546" t="s">
        <v>1400</v>
      </c>
      <c r="X546">
        <v>7</v>
      </c>
      <c r="Y546">
        <v>5</v>
      </c>
      <c r="Z546">
        <v>45</v>
      </c>
      <c r="AA546">
        <v>0</v>
      </c>
      <c r="AB546">
        <v>0</v>
      </c>
      <c r="AC546" s="5">
        <v>0.7142857142857143</v>
      </c>
      <c r="AD546" s="13">
        <v>9</v>
      </c>
      <c r="AE546" s="13">
        <v>0</v>
      </c>
      <c r="AF546" s="13">
        <v>0</v>
      </c>
      <c r="AG546" s="13">
        <v>0</v>
      </c>
      <c r="AH546" s="13">
        <v>6.4285714285714288</v>
      </c>
    </row>
    <row r="547" spans="1:34" x14ac:dyDescent="0.35">
      <c r="A547" t="s">
        <v>1254</v>
      </c>
      <c r="B547">
        <v>0</v>
      </c>
      <c r="C547">
        <v>0</v>
      </c>
      <c r="D547">
        <v>0</v>
      </c>
      <c r="E547">
        <v>0</v>
      </c>
      <c r="F547">
        <v>0</v>
      </c>
      <c r="G547" s="5">
        <v>0</v>
      </c>
      <c r="H547" s="13">
        <v>0</v>
      </c>
      <c r="I547" s="13">
        <v>0</v>
      </c>
      <c r="J547" s="13">
        <v>0</v>
      </c>
      <c r="K547" s="13">
        <v>0</v>
      </c>
      <c r="M547" t="s">
        <v>747</v>
      </c>
      <c r="N547">
        <v>942</v>
      </c>
      <c r="O547">
        <v>239</v>
      </c>
      <c r="P547">
        <v>7</v>
      </c>
      <c r="Q547">
        <v>0</v>
      </c>
      <c r="R547">
        <v>3.9414225941422596</v>
      </c>
      <c r="S547">
        <v>2.9288702928870293E-2</v>
      </c>
      <c r="T547">
        <v>0</v>
      </c>
      <c r="U547">
        <v>7.4309978768577496E-3</v>
      </c>
      <c r="W547" t="s">
        <v>747</v>
      </c>
      <c r="X547">
        <v>195</v>
      </c>
      <c r="Y547">
        <v>148</v>
      </c>
      <c r="Z547">
        <v>1276</v>
      </c>
      <c r="AA547">
        <v>16</v>
      </c>
      <c r="AB547">
        <v>1</v>
      </c>
      <c r="AC547" s="5">
        <v>0.75897435897435894</v>
      </c>
      <c r="AD547" s="13">
        <v>8.621621621621621</v>
      </c>
      <c r="AE547" s="13">
        <v>8.2051282051282051E-2</v>
      </c>
      <c r="AF547" s="13">
        <v>6.7567567567567571E-3</v>
      </c>
      <c r="AG547" s="13">
        <v>1.2539184952978056E-2</v>
      </c>
      <c r="AH547" s="13">
        <v>6.5435897435897434</v>
      </c>
    </row>
    <row r="548" spans="1:34" x14ac:dyDescent="0.35">
      <c r="A548" t="s">
        <v>947</v>
      </c>
      <c r="B548">
        <v>0</v>
      </c>
      <c r="C548">
        <v>0</v>
      </c>
      <c r="D548">
        <v>0</v>
      </c>
      <c r="E548">
        <v>0</v>
      </c>
      <c r="F548">
        <v>0</v>
      </c>
      <c r="G548" s="5">
        <v>0</v>
      </c>
      <c r="H548" s="13">
        <v>0</v>
      </c>
      <c r="I548" s="13">
        <v>0</v>
      </c>
      <c r="J548" s="13">
        <v>0</v>
      </c>
      <c r="K548" s="13">
        <v>0</v>
      </c>
      <c r="M548" t="s">
        <v>748</v>
      </c>
      <c r="N548">
        <v>96</v>
      </c>
      <c r="O548">
        <v>21</v>
      </c>
      <c r="P548">
        <v>2</v>
      </c>
      <c r="Q548">
        <v>0</v>
      </c>
      <c r="R548">
        <v>4.5714285714285712</v>
      </c>
      <c r="S548">
        <v>9.5238095238095233E-2</v>
      </c>
      <c r="T548">
        <v>0</v>
      </c>
      <c r="U548">
        <v>2.0833333333333332E-2</v>
      </c>
      <c r="W548" t="s">
        <v>748</v>
      </c>
      <c r="X548">
        <v>6</v>
      </c>
      <c r="Y548">
        <v>5</v>
      </c>
      <c r="Z548">
        <v>33</v>
      </c>
      <c r="AA548">
        <v>0</v>
      </c>
      <c r="AB548">
        <v>0</v>
      </c>
      <c r="AC548" s="5">
        <v>0.83333333333333337</v>
      </c>
      <c r="AD548" s="13">
        <v>6.6</v>
      </c>
      <c r="AE548" s="13">
        <v>0</v>
      </c>
      <c r="AF548" s="13">
        <v>0</v>
      </c>
      <c r="AG548" s="13">
        <v>0</v>
      </c>
      <c r="AH548" s="13">
        <v>5.5</v>
      </c>
    </row>
    <row r="549" spans="1:34" x14ac:dyDescent="0.35">
      <c r="A549" t="s">
        <v>1274</v>
      </c>
      <c r="B549">
        <v>0</v>
      </c>
      <c r="C549">
        <v>0</v>
      </c>
      <c r="D549">
        <v>0</v>
      </c>
      <c r="E549">
        <v>0</v>
      </c>
      <c r="F549">
        <v>0</v>
      </c>
      <c r="G549" s="5">
        <v>0</v>
      </c>
      <c r="H549" s="13">
        <v>0</v>
      </c>
      <c r="I549" s="13">
        <v>0</v>
      </c>
      <c r="J549" s="13">
        <v>0</v>
      </c>
      <c r="K549" s="13">
        <v>0</v>
      </c>
      <c r="M549" t="s">
        <v>749</v>
      </c>
      <c r="N549">
        <v>1407</v>
      </c>
      <c r="O549">
        <v>325</v>
      </c>
      <c r="P549">
        <v>7</v>
      </c>
      <c r="Q549">
        <v>0</v>
      </c>
      <c r="R549">
        <v>4.3292307692307697</v>
      </c>
      <c r="S549">
        <v>2.1538461538461538E-2</v>
      </c>
      <c r="T549">
        <v>0</v>
      </c>
      <c r="U549">
        <v>4.9751243781094526E-3</v>
      </c>
      <c r="W549" t="s">
        <v>749</v>
      </c>
      <c r="X549">
        <v>110</v>
      </c>
      <c r="Y549">
        <v>85</v>
      </c>
      <c r="Z549">
        <v>559</v>
      </c>
      <c r="AA549">
        <v>5</v>
      </c>
      <c r="AB549">
        <v>0</v>
      </c>
      <c r="AC549" s="5">
        <v>0.77272727272727271</v>
      </c>
      <c r="AD549" s="13">
        <v>6.5764705882352938</v>
      </c>
      <c r="AE549" s="13">
        <v>4.5454545454545456E-2</v>
      </c>
      <c r="AF549" s="13">
        <v>0</v>
      </c>
      <c r="AG549" s="13">
        <v>8.9445438282647581E-3</v>
      </c>
      <c r="AH549" s="13">
        <v>5.081818181818182</v>
      </c>
    </row>
    <row r="550" spans="1:34" x14ac:dyDescent="0.35">
      <c r="A550" t="s">
        <v>955</v>
      </c>
      <c r="B550">
        <v>0</v>
      </c>
      <c r="C550">
        <v>0</v>
      </c>
      <c r="D550">
        <v>0</v>
      </c>
      <c r="E550">
        <v>0</v>
      </c>
      <c r="F550">
        <v>0</v>
      </c>
      <c r="G550" s="5">
        <v>0</v>
      </c>
      <c r="H550" s="13">
        <v>0</v>
      </c>
      <c r="I550" s="13">
        <v>0</v>
      </c>
      <c r="J550" s="13">
        <v>0</v>
      </c>
      <c r="K550" s="13">
        <v>0</v>
      </c>
      <c r="M550" t="s">
        <v>750</v>
      </c>
      <c r="N550">
        <v>43</v>
      </c>
      <c r="O550">
        <v>6</v>
      </c>
      <c r="P550">
        <v>0</v>
      </c>
      <c r="Q550">
        <v>0</v>
      </c>
      <c r="R550">
        <v>7.166666666666667</v>
      </c>
      <c r="S550">
        <v>0</v>
      </c>
      <c r="T550">
        <v>0</v>
      </c>
      <c r="U550">
        <v>0</v>
      </c>
      <c r="W550" t="s">
        <v>750</v>
      </c>
      <c r="X550">
        <v>501</v>
      </c>
      <c r="Y550">
        <v>301</v>
      </c>
      <c r="Z550">
        <v>4282</v>
      </c>
      <c r="AA550">
        <v>15</v>
      </c>
      <c r="AB550">
        <v>0</v>
      </c>
      <c r="AC550" s="5">
        <v>0.60079840319361277</v>
      </c>
      <c r="AD550" s="13">
        <v>14.225913621262459</v>
      </c>
      <c r="AE550" s="13">
        <v>2.9940119760479042E-2</v>
      </c>
      <c r="AF550" s="13">
        <v>0</v>
      </c>
      <c r="AG550" s="13">
        <v>3.5030359645025688E-3</v>
      </c>
      <c r="AH550" s="13">
        <v>8.5469061876247512</v>
      </c>
    </row>
    <row r="551" spans="1:34" x14ac:dyDescent="0.35">
      <c r="A551" t="s">
        <v>1243</v>
      </c>
      <c r="B551">
        <v>0</v>
      </c>
      <c r="C551">
        <v>0</v>
      </c>
      <c r="D551">
        <v>0</v>
      </c>
      <c r="E551">
        <v>0</v>
      </c>
      <c r="F551">
        <v>0</v>
      </c>
      <c r="G551" s="5">
        <v>0</v>
      </c>
      <c r="H551" s="13">
        <v>0</v>
      </c>
      <c r="I551" s="13">
        <v>0</v>
      </c>
      <c r="J551" s="13">
        <v>0</v>
      </c>
      <c r="K551" s="13">
        <v>0</v>
      </c>
      <c r="M551" t="s">
        <v>1388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W551" t="s">
        <v>1388</v>
      </c>
      <c r="X551">
        <v>8</v>
      </c>
      <c r="Y551">
        <v>6</v>
      </c>
      <c r="Z551">
        <v>44</v>
      </c>
      <c r="AA551">
        <v>2</v>
      </c>
      <c r="AB551">
        <v>0</v>
      </c>
      <c r="AC551" s="5">
        <v>0.75</v>
      </c>
      <c r="AD551" s="13">
        <v>7.333333333333333</v>
      </c>
      <c r="AE551" s="13">
        <v>0.25</v>
      </c>
      <c r="AF551" s="13">
        <v>0</v>
      </c>
      <c r="AG551" s="13">
        <v>4.5454545454545456E-2</v>
      </c>
      <c r="AH551" s="13">
        <v>5.5</v>
      </c>
    </row>
    <row r="552" spans="1:34" x14ac:dyDescent="0.35">
      <c r="A552" t="s">
        <v>962</v>
      </c>
      <c r="B552">
        <v>0</v>
      </c>
      <c r="C552">
        <v>0</v>
      </c>
      <c r="D552">
        <v>0</v>
      </c>
      <c r="E552">
        <v>0</v>
      </c>
      <c r="F552">
        <v>0</v>
      </c>
      <c r="G552" s="5">
        <v>0</v>
      </c>
      <c r="H552" s="13">
        <v>0</v>
      </c>
      <c r="I552" s="13">
        <v>0</v>
      </c>
      <c r="J552" s="13">
        <v>0</v>
      </c>
      <c r="K552" s="13">
        <v>0</v>
      </c>
      <c r="M552" t="s">
        <v>751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W552" t="s">
        <v>751</v>
      </c>
      <c r="X552">
        <v>30</v>
      </c>
      <c r="Y552">
        <v>21</v>
      </c>
      <c r="Z552">
        <v>191</v>
      </c>
      <c r="AA552">
        <v>3</v>
      </c>
      <c r="AB552">
        <v>0</v>
      </c>
      <c r="AC552" s="5">
        <v>0.7</v>
      </c>
      <c r="AD552" s="13">
        <v>9.0952380952380949</v>
      </c>
      <c r="AE552" s="13">
        <v>0.1</v>
      </c>
      <c r="AF552" s="13">
        <v>0</v>
      </c>
      <c r="AG552" s="13">
        <v>1.5706806282722512E-2</v>
      </c>
      <c r="AH552" s="13">
        <v>6.3666666666666663</v>
      </c>
    </row>
    <row r="553" spans="1:34" x14ac:dyDescent="0.35">
      <c r="A553" t="s">
        <v>823</v>
      </c>
      <c r="B553">
        <v>0</v>
      </c>
      <c r="C553">
        <v>0</v>
      </c>
      <c r="D553">
        <v>0</v>
      </c>
      <c r="E553">
        <v>0</v>
      </c>
      <c r="F553">
        <v>0</v>
      </c>
      <c r="G553" s="5">
        <v>0</v>
      </c>
      <c r="H553" s="13">
        <v>0</v>
      </c>
      <c r="I553" s="13">
        <v>0</v>
      </c>
      <c r="J553" s="13">
        <v>0</v>
      </c>
      <c r="K553" s="13">
        <v>0</v>
      </c>
      <c r="M553" t="s">
        <v>752</v>
      </c>
      <c r="N553">
        <v>158</v>
      </c>
      <c r="O553">
        <v>95</v>
      </c>
      <c r="P553">
        <v>5</v>
      </c>
      <c r="Q553">
        <v>2</v>
      </c>
      <c r="R553">
        <v>1.6631578947368422</v>
      </c>
      <c r="S553">
        <v>5.2631578947368418E-2</v>
      </c>
      <c r="T553">
        <v>2.1052631578947368E-2</v>
      </c>
      <c r="U553">
        <v>3.1645569620253167E-2</v>
      </c>
      <c r="W553" t="s">
        <v>752</v>
      </c>
      <c r="X553">
        <v>0</v>
      </c>
      <c r="Y553">
        <v>0</v>
      </c>
      <c r="Z553">
        <v>0</v>
      </c>
      <c r="AA553">
        <v>0</v>
      </c>
      <c r="AB553">
        <v>0</v>
      </c>
      <c r="AC553" s="5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</row>
    <row r="554" spans="1:34" x14ac:dyDescent="0.35">
      <c r="A554" t="s">
        <v>969</v>
      </c>
      <c r="B554">
        <v>0</v>
      </c>
      <c r="C554">
        <v>0</v>
      </c>
      <c r="D554">
        <v>0</v>
      </c>
      <c r="E554">
        <v>0</v>
      </c>
      <c r="F554">
        <v>0</v>
      </c>
      <c r="G554" s="5">
        <v>0</v>
      </c>
      <c r="H554" s="13">
        <v>0</v>
      </c>
      <c r="I554" s="13">
        <v>0</v>
      </c>
      <c r="J554" s="13">
        <v>0</v>
      </c>
      <c r="K554" s="13">
        <v>0</v>
      </c>
      <c r="M554" t="s">
        <v>753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W554" t="s">
        <v>753</v>
      </c>
      <c r="X554">
        <v>108</v>
      </c>
      <c r="Y554">
        <v>72</v>
      </c>
      <c r="Z554">
        <v>687</v>
      </c>
      <c r="AA554">
        <v>16</v>
      </c>
      <c r="AB554">
        <v>0</v>
      </c>
      <c r="AC554" s="5">
        <v>0.66666666666666663</v>
      </c>
      <c r="AD554" s="13">
        <v>9.5416666666666661</v>
      </c>
      <c r="AE554" s="13">
        <v>0.14814814814814814</v>
      </c>
      <c r="AF554" s="13">
        <v>0</v>
      </c>
      <c r="AG554" s="13">
        <v>2.3289665211062592E-2</v>
      </c>
      <c r="AH554" s="13">
        <v>6.3611111111111107</v>
      </c>
    </row>
    <row r="555" spans="1:34" x14ac:dyDescent="0.35">
      <c r="A555" t="s">
        <v>1256</v>
      </c>
      <c r="B555">
        <v>0</v>
      </c>
      <c r="C555">
        <v>0</v>
      </c>
      <c r="D555">
        <v>0</v>
      </c>
      <c r="E555">
        <v>0</v>
      </c>
      <c r="F555">
        <v>0</v>
      </c>
      <c r="G555" s="5">
        <v>0</v>
      </c>
      <c r="H555" s="13">
        <v>0</v>
      </c>
      <c r="I555" s="13">
        <v>0</v>
      </c>
      <c r="J555" s="13">
        <v>0</v>
      </c>
      <c r="K555" s="13">
        <v>0</v>
      </c>
      <c r="M555" t="s">
        <v>754</v>
      </c>
      <c r="N555">
        <v>907</v>
      </c>
      <c r="O555">
        <v>251</v>
      </c>
      <c r="P555">
        <v>13</v>
      </c>
      <c r="Q555">
        <v>1</v>
      </c>
      <c r="R555">
        <v>3.6135458167330676</v>
      </c>
      <c r="S555">
        <v>5.1792828685258967E-2</v>
      </c>
      <c r="T555">
        <v>3.9840637450199202E-3</v>
      </c>
      <c r="U555">
        <v>1.4332965821389196E-2</v>
      </c>
      <c r="W555" t="s">
        <v>754</v>
      </c>
      <c r="X555">
        <v>0</v>
      </c>
      <c r="Y555">
        <v>0</v>
      </c>
      <c r="Z555">
        <v>0</v>
      </c>
      <c r="AA555">
        <v>0</v>
      </c>
      <c r="AB555">
        <v>0</v>
      </c>
      <c r="AC555" s="5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</row>
    <row r="556" spans="1:34" x14ac:dyDescent="0.35">
      <c r="A556" t="s">
        <v>1167</v>
      </c>
      <c r="B556">
        <v>0</v>
      </c>
      <c r="C556">
        <v>0</v>
      </c>
      <c r="D556">
        <v>0</v>
      </c>
      <c r="E556">
        <v>0</v>
      </c>
      <c r="F556">
        <v>0</v>
      </c>
      <c r="G556" s="5">
        <v>0</v>
      </c>
      <c r="H556" s="13">
        <v>0</v>
      </c>
      <c r="I556" s="13">
        <v>0</v>
      </c>
      <c r="J556" s="13">
        <v>0</v>
      </c>
      <c r="K556" s="13">
        <v>0</v>
      </c>
      <c r="M556" t="s">
        <v>755</v>
      </c>
      <c r="N556">
        <v>72</v>
      </c>
      <c r="O556">
        <v>32</v>
      </c>
      <c r="P556">
        <v>0</v>
      </c>
      <c r="Q556">
        <v>1</v>
      </c>
      <c r="R556">
        <v>2.25</v>
      </c>
      <c r="S556">
        <v>0</v>
      </c>
      <c r="T556">
        <v>3.125E-2</v>
      </c>
      <c r="U556">
        <v>0</v>
      </c>
      <c r="W556" t="s">
        <v>755</v>
      </c>
      <c r="X556">
        <v>0</v>
      </c>
      <c r="Y556">
        <v>0</v>
      </c>
      <c r="Z556">
        <v>0</v>
      </c>
      <c r="AA556">
        <v>0</v>
      </c>
      <c r="AB556">
        <v>0</v>
      </c>
      <c r="AC556" s="5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</row>
    <row r="557" spans="1:34" x14ac:dyDescent="0.35">
      <c r="A557" t="s">
        <v>1260</v>
      </c>
      <c r="B557">
        <v>0</v>
      </c>
      <c r="C557">
        <v>0</v>
      </c>
      <c r="D557">
        <v>0</v>
      </c>
      <c r="E557">
        <v>0</v>
      </c>
      <c r="F557">
        <v>0</v>
      </c>
      <c r="G557" s="5">
        <v>0</v>
      </c>
      <c r="H557" s="13">
        <v>0</v>
      </c>
      <c r="I557" s="13">
        <v>0</v>
      </c>
      <c r="J557" s="13">
        <v>0</v>
      </c>
      <c r="K557" s="13">
        <v>0</v>
      </c>
      <c r="M557" t="s">
        <v>1294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W557" t="s">
        <v>1294</v>
      </c>
      <c r="X557">
        <v>1</v>
      </c>
      <c r="Y557">
        <v>0</v>
      </c>
      <c r="Z557">
        <v>0</v>
      </c>
      <c r="AA557">
        <v>0</v>
      </c>
      <c r="AB557">
        <v>0</v>
      </c>
      <c r="AC557" s="5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</row>
    <row r="558" spans="1:34" x14ac:dyDescent="0.35">
      <c r="A558" t="s">
        <v>979</v>
      </c>
      <c r="B558">
        <v>0</v>
      </c>
      <c r="C558">
        <v>0</v>
      </c>
      <c r="D558">
        <v>0</v>
      </c>
      <c r="E558">
        <v>0</v>
      </c>
      <c r="F558">
        <v>0</v>
      </c>
      <c r="G558" s="5">
        <v>0</v>
      </c>
      <c r="H558" s="13">
        <v>0</v>
      </c>
      <c r="I558" s="13">
        <v>0</v>
      </c>
      <c r="J558" s="13">
        <v>0</v>
      </c>
      <c r="K558" s="13">
        <v>0</v>
      </c>
      <c r="M558" t="s">
        <v>756</v>
      </c>
      <c r="N558">
        <v>5116</v>
      </c>
      <c r="O558">
        <v>1272</v>
      </c>
      <c r="P558">
        <v>47</v>
      </c>
      <c r="Q558">
        <v>3</v>
      </c>
      <c r="R558">
        <v>4.0220125786163523</v>
      </c>
      <c r="S558">
        <v>3.6949685534591194E-2</v>
      </c>
      <c r="T558">
        <v>2.3584905660377358E-3</v>
      </c>
      <c r="U558">
        <v>9.1868647380766218E-3</v>
      </c>
      <c r="W558" t="s">
        <v>756</v>
      </c>
      <c r="X558">
        <v>301</v>
      </c>
      <c r="Y558">
        <v>240</v>
      </c>
      <c r="Z558">
        <v>1760</v>
      </c>
      <c r="AA558">
        <v>10</v>
      </c>
      <c r="AB558">
        <v>0</v>
      </c>
      <c r="AC558" s="5">
        <v>0.79734219269102991</v>
      </c>
      <c r="AD558" s="13">
        <v>7.333333333333333</v>
      </c>
      <c r="AE558" s="13">
        <v>3.3222591362126248E-2</v>
      </c>
      <c r="AF558" s="13">
        <v>0</v>
      </c>
      <c r="AG558" s="13">
        <v>5.681818181818182E-3</v>
      </c>
      <c r="AH558" s="13">
        <v>5.8471760797342194</v>
      </c>
    </row>
    <row r="559" spans="1:34" x14ac:dyDescent="0.35">
      <c r="A559" t="s">
        <v>1275</v>
      </c>
      <c r="B559">
        <v>0</v>
      </c>
      <c r="C559">
        <v>0</v>
      </c>
      <c r="D559">
        <v>0</v>
      </c>
      <c r="E559">
        <v>0</v>
      </c>
      <c r="F559">
        <v>0</v>
      </c>
      <c r="G559" s="5">
        <v>0</v>
      </c>
      <c r="H559" s="13">
        <v>0</v>
      </c>
      <c r="I559" s="13">
        <v>0</v>
      </c>
      <c r="J559" s="13">
        <v>0</v>
      </c>
      <c r="K559" s="13">
        <v>0</v>
      </c>
      <c r="M559" t="s">
        <v>1277</v>
      </c>
      <c r="N559">
        <v>29</v>
      </c>
      <c r="O559">
        <v>5</v>
      </c>
      <c r="P559">
        <v>1</v>
      </c>
      <c r="Q559">
        <v>0</v>
      </c>
      <c r="R559">
        <v>5.8</v>
      </c>
      <c r="S559">
        <v>0.2</v>
      </c>
      <c r="T559">
        <v>0</v>
      </c>
      <c r="U559">
        <v>3.4482758620689655E-2</v>
      </c>
      <c r="W559" t="s">
        <v>1277</v>
      </c>
      <c r="X559">
        <v>1</v>
      </c>
      <c r="Y559">
        <v>0</v>
      </c>
      <c r="Z559">
        <v>0</v>
      </c>
      <c r="AA559">
        <v>0</v>
      </c>
      <c r="AB559">
        <v>0</v>
      </c>
      <c r="AC559" s="5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</row>
    <row r="560" spans="1:34" x14ac:dyDescent="0.35">
      <c r="A560" t="s">
        <v>839</v>
      </c>
      <c r="B560">
        <v>0</v>
      </c>
      <c r="C560">
        <v>0</v>
      </c>
      <c r="D560">
        <v>0</v>
      </c>
      <c r="E560">
        <v>0</v>
      </c>
      <c r="F560">
        <v>0</v>
      </c>
      <c r="G560" s="5">
        <v>0</v>
      </c>
      <c r="H560" s="13">
        <v>0</v>
      </c>
      <c r="I560" s="13">
        <v>0</v>
      </c>
      <c r="J560" s="13">
        <v>0</v>
      </c>
      <c r="K560" s="13">
        <v>0</v>
      </c>
      <c r="M560" t="s">
        <v>757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W560" t="s">
        <v>757</v>
      </c>
      <c r="X560">
        <v>93</v>
      </c>
      <c r="Y560">
        <v>64</v>
      </c>
      <c r="Z560">
        <v>623</v>
      </c>
      <c r="AA560">
        <v>2</v>
      </c>
      <c r="AB560">
        <v>1</v>
      </c>
      <c r="AC560" s="5">
        <v>0.68817204301075274</v>
      </c>
      <c r="AD560" s="13">
        <v>9.734375</v>
      </c>
      <c r="AE560" s="13">
        <v>2.1505376344086023E-2</v>
      </c>
      <c r="AF560" s="13">
        <v>1.5625E-2</v>
      </c>
      <c r="AG560" s="13">
        <v>3.2102728731942215E-3</v>
      </c>
      <c r="AH560" s="13">
        <v>6.698924731182796</v>
      </c>
    </row>
    <row r="561" spans="1:34" x14ac:dyDescent="0.35">
      <c r="A561" t="s">
        <v>862</v>
      </c>
      <c r="B561">
        <v>0</v>
      </c>
      <c r="C561">
        <v>0</v>
      </c>
      <c r="D561">
        <v>0</v>
      </c>
      <c r="E561">
        <v>0</v>
      </c>
      <c r="F561">
        <v>0</v>
      </c>
      <c r="G561" s="5">
        <v>0</v>
      </c>
      <c r="H561" s="13">
        <v>0</v>
      </c>
      <c r="I561" s="13">
        <v>0</v>
      </c>
      <c r="J561" s="13">
        <v>0</v>
      </c>
      <c r="K561" s="13">
        <v>0</v>
      </c>
      <c r="M561" t="s">
        <v>758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W561" t="s">
        <v>758</v>
      </c>
      <c r="X561">
        <v>77</v>
      </c>
      <c r="Y561">
        <v>44</v>
      </c>
      <c r="Z561">
        <v>586</v>
      </c>
      <c r="AA561">
        <v>4</v>
      </c>
      <c r="AB561">
        <v>0</v>
      </c>
      <c r="AC561" s="5">
        <v>0.5714285714285714</v>
      </c>
      <c r="AD561" s="13">
        <v>13.318181818181818</v>
      </c>
      <c r="AE561" s="13">
        <v>5.1948051948051951E-2</v>
      </c>
      <c r="AF561" s="13">
        <v>0</v>
      </c>
      <c r="AG561" s="13">
        <v>6.8259385665529011E-3</v>
      </c>
      <c r="AH561" s="13">
        <v>7.6103896103896105</v>
      </c>
    </row>
    <row r="562" spans="1:34" x14ac:dyDescent="0.35">
      <c r="A562" t="s">
        <v>841</v>
      </c>
      <c r="B562">
        <v>0</v>
      </c>
      <c r="C562">
        <v>0</v>
      </c>
      <c r="D562">
        <v>0</v>
      </c>
      <c r="E562">
        <v>0</v>
      </c>
      <c r="F562">
        <v>0</v>
      </c>
      <c r="G562" s="5">
        <v>0</v>
      </c>
      <c r="H562" s="13">
        <v>0</v>
      </c>
      <c r="I562" s="13">
        <v>0</v>
      </c>
      <c r="J562" s="13">
        <v>0</v>
      </c>
      <c r="K562" s="13">
        <v>0</v>
      </c>
      <c r="M562" t="s">
        <v>1303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W562" t="s">
        <v>1303</v>
      </c>
      <c r="X562">
        <v>2</v>
      </c>
      <c r="Y562">
        <v>2</v>
      </c>
      <c r="Z562">
        <v>14</v>
      </c>
      <c r="AA562">
        <v>0</v>
      </c>
      <c r="AB562">
        <v>0</v>
      </c>
      <c r="AC562" s="5">
        <v>1</v>
      </c>
      <c r="AD562" s="13">
        <v>7</v>
      </c>
      <c r="AE562" s="13">
        <v>0</v>
      </c>
      <c r="AF562" s="13">
        <v>0</v>
      </c>
      <c r="AG562" s="13">
        <v>0</v>
      </c>
      <c r="AH562" s="13">
        <v>7</v>
      </c>
    </row>
    <row r="563" spans="1:34" x14ac:dyDescent="0.35">
      <c r="A563" t="s">
        <v>863</v>
      </c>
      <c r="B563">
        <v>0</v>
      </c>
      <c r="C563">
        <v>0</v>
      </c>
      <c r="D563">
        <v>0</v>
      </c>
      <c r="E563">
        <v>0</v>
      </c>
      <c r="F563">
        <v>0</v>
      </c>
      <c r="G563" s="5">
        <v>0</v>
      </c>
      <c r="H563" s="13">
        <v>0</v>
      </c>
      <c r="I563" s="13">
        <v>0</v>
      </c>
      <c r="J563" s="13">
        <v>0</v>
      </c>
      <c r="K563" s="13">
        <v>0</v>
      </c>
      <c r="M563" t="s">
        <v>759</v>
      </c>
      <c r="N563">
        <v>1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W563" t="s">
        <v>759</v>
      </c>
      <c r="X563">
        <v>29</v>
      </c>
      <c r="Y563">
        <v>10</v>
      </c>
      <c r="Z563">
        <v>167</v>
      </c>
      <c r="AA563">
        <v>0</v>
      </c>
      <c r="AB563">
        <v>0</v>
      </c>
      <c r="AC563" s="5">
        <v>0.34482758620689657</v>
      </c>
      <c r="AD563" s="13">
        <v>16.7</v>
      </c>
      <c r="AE563" s="13">
        <v>0</v>
      </c>
      <c r="AF563" s="13">
        <v>0</v>
      </c>
      <c r="AG563" s="13">
        <v>0</v>
      </c>
      <c r="AH563" s="13">
        <v>5.7586206896551726</v>
      </c>
    </row>
    <row r="564" spans="1:34" x14ac:dyDescent="0.35">
      <c r="A564" t="s">
        <v>1179</v>
      </c>
      <c r="B564">
        <v>0</v>
      </c>
      <c r="C564">
        <v>0</v>
      </c>
      <c r="D564">
        <v>0</v>
      </c>
      <c r="E564">
        <v>0</v>
      </c>
      <c r="F564">
        <v>0</v>
      </c>
      <c r="G564" s="5">
        <v>0</v>
      </c>
      <c r="H564" s="13">
        <v>0</v>
      </c>
      <c r="I564" s="13">
        <v>0</v>
      </c>
      <c r="J564" s="13">
        <v>0</v>
      </c>
      <c r="K564" s="13">
        <v>0</v>
      </c>
      <c r="M564" t="s">
        <v>1236</v>
      </c>
      <c r="N564">
        <v>13</v>
      </c>
      <c r="O564">
        <v>2</v>
      </c>
      <c r="P564">
        <v>0</v>
      </c>
      <c r="Q564">
        <v>0</v>
      </c>
      <c r="R564">
        <v>6.5</v>
      </c>
      <c r="S564">
        <v>0</v>
      </c>
      <c r="T564">
        <v>0</v>
      </c>
      <c r="U564">
        <v>0</v>
      </c>
      <c r="W564" t="s">
        <v>1236</v>
      </c>
      <c r="X564">
        <v>0</v>
      </c>
      <c r="Y564">
        <v>0</v>
      </c>
      <c r="Z564">
        <v>0</v>
      </c>
      <c r="AA564">
        <v>0</v>
      </c>
      <c r="AB564">
        <v>0</v>
      </c>
      <c r="AC564" s="5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</row>
    <row r="565" spans="1:34" x14ac:dyDescent="0.35">
      <c r="A565" t="s">
        <v>1278</v>
      </c>
      <c r="B565">
        <v>0</v>
      </c>
      <c r="C565">
        <v>0</v>
      </c>
      <c r="D565">
        <v>0</v>
      </c>
      <c r="E565">
        <v>0</v>
      </c>
      <c r="F565">
        <v>0</v>
      </c>
      <c r="G565" s="5">
        <v>0</v>
      </c>
      <c r="H565" s="13">
        <v>0</v>
      </c>
      <c r="I565" s="13">
        <v>0</v>
      </c>
      <c r="J565" s="13">
        <v>0</v>
      </c>
      <c r="K565" s="13">
        <v>0</v>
      </c>
      <c r="M565" t="s">
        <v>1276</v>
      </c>
      <c r="N565">
        <v>6</v>
      </c>
      <c r="O565">
        <v>3</v>
      </c>
      <c r="P565">
        <v>0</v>
      </c>
      <c r="Q565">
        <v>0</v>
      </c>
      <c r="R565">
        <v>2</v>
      </c>
      <c r="S565">
        <v>0</v>
      </c>
      <c r="T565">
        <v>0</v>
      </c>
      <c r="U565">
        <v>0</v>
      </c>
      <c r="W565" t="s">
        <v>1276</v>
      </c>
      <c r="X565">
        <v>0</v>
      </c>
      <c r="Y565">
        <v>0</v>
      </c>
      <c r="Z565">
        <v>0</v>
      </c>
      <c r="AA565">
        <v>0</v>
      </c>
      <c r="AB565">
        <v>0</v>
      </c>
      <c r="AC565" s="5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</row>
    <row r="566" spans="1:34" x14ac:dyDescent="0.35">
      <c r="A566" t="s">
        <v>845</v>
      </c>
      <c r="B566">
        <v>0</v>
      </c>
      <c r="C566">
        <v>0</v>
      </c>
      <c r="D566">
        <v>0</v>
      </c>
      <c r="E566">
        <v>0</v>
      </c>
      <c r="F566">
        <v>0</v>
      </c>
      <c r="G566" s="5">
        <v>0</v>
      </c>
      <c r="H566" s="13">
        <v>0</v>
      </c>
      <c r="I566" s="13">
        <v>0</v>
      </c>
      <c r="J566" s="13">
        <v>0</v>
      </c>
      <c r="K566" s="13">
        <v>0</v>
      </c>
      <c r="M566" t="s">
        <v>760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W566" t="s">
        <v>760</v>
      </c>
      <c r="X566">
        <v>47</v>
      </c>
      <c r="Y566">
        <v>30</v>
      </c>
      <c r="Z566">
        <v>317</v>
      </c>
      <c r="AA566">
        <v>1</v>
      </c>
      <c r="AB566">
        <v>1</v>
      </c>
      <c r="AC566" s="5">
        <v>0.63829787234042556</v>
      </c>
      <c r="AD566" s="13">
        <v>10.566666666666666</v>
      </c>
      <c r="AE566" s="13">
        <v>2.1276595744680851E-2</v>
      </c>
      <c r="AF566" s="13">
        <v>3.3333333333333333E-2</v>
      </c>
      <c r="AG566" s="13">
        <v>3.1545741324921135E-3</v>
      </c>
      <c r="AH566" s="13">
        <v>6.7446808510638299</v>
      </c>
    </row>
    <row r="567" spans="1:34" x14ac:dyDescent="0.35">
      <c r="A567" t="s">
        <v>1244</v>
      </c>
      <c r="B567">
        <v>0</v>
      </c>
      <c r="C567">
        <v>0</v>
      </c>
      <c r="D567">
        <v>0</v>
      </c>
      <c r="E567">
        <v>0</v>
      </c>
      <c r="F567">
        <v>0</v>
      </c>
      <c r="G567" s="5">
        <v>0</v>
      </c>
      <c r="H567" s="13">
        <v>0</v>
      </c>
      <c r="I567" s="13">
        <v>0</v>
      </c>
      <c r="J567" s="13">
        <v>0</v>
      </c>
      <c r="K567" s="13">
        <v>0</v>
      </c>
      <c r="M567" t="s">
        <v>761</v>
      </c>
      <c r="N567">
        <v>16</v>
      </c>
      <c r="O567">
        <v>1</v>
      </c>
      <c r="P567">
        <v>0</v>
      </c>
      <c r="Q567">
        <v>0</v>
      </c>
      <c r="R567">
        <v>16</v>
      </c>
      <c r="S567">
        <v>0</v>
      </c>
      <c r="T567">
        <v>0</v>
      </c>
      <c r="U567">
        <v>0</v>
      </c>
      <c r="W567" t="s">
        <v>761</v>
      </c>
      <c r="X567">
        <v>29</v>
      </c>
      <c r="Y567">
        <v>14</v>
      </c>
      <c r="Z567">
        <v>247</v>
      </c>
      <c r="AA567">
        <v>1</v>
      </c>
      <c r="AB567">
        <v>0</v>
      </c>
      <c r="AC567" s="5">
        <v>0.48275862068965519</v>
      </c>
      <c r="AD567" s="13">
        <v>17.642857142857142</v>
      </c>
      <c r="AE567" s="13">
        <v>3.4482758620689655E-2</v>
      </c>
      <c r="AF567" s="13">
        <v>0</v>
      </c>
      <c r="AG567" s="13">
        <v>4.048582995951417E-3</v>
      </c>
      <c r="AH567" s="13">
        <v>8.5172413793103452</v>
      </c>
    </row>
    <row r="568" spans="1:34" x14ac:dyDescent="0.35">
      <c r="A568" t="s">
        <v>1005</v>
      </c>
      <c r="B568">
        <v>0</v>
      </c>
      <c r="C568">
        <v>0</v>
      </c>
      <c r="D568">
        <v>0</v>
      </c>
      <c r="E568">
        <v>0</v>
      </c>
      <c r="F568">
        <v>0</v>
      </c>
      <c r="G568" s="5">
        <v>0</v>
      </c>
      <c r="H568" s="13">
        <v>0</v>
      </c>
      <c r="I568" s="13">
        <v>0</v>
      </c>
      <c r="J568" s="13">
        <v>0</v>
      </c>
      <c r="K568" s="13">
        <v>0</v>
      </c>
      <c r="M568" t="s">
        <v>762</v>
      </c>
      <c r="N568">
        <v>89</v>
      </c>
      <c r="O568">
        <v>17</v>
      </c>
      <c r="P568">
        <v>0</v>
      </c>
      <c r="Q568">
        <v>0</v>
      </c>
      <c r="R568">
        <v>5.2352941176470589</v>
      </c>
      <c r="S568">
        <v>0</v>
      </c>
      <c r="T568">
        <v>0</v>
      </c>
      <c r="U568">
        <v>0</v>
      </c>
      <c r="W568" t="s">
        <v>762</v>
      </c>
      <c r="X568">
        <v>0</v>
      </c>
      <c r="Y568">
        <v>0</v>
      </c>
      <c r="Z568">
        <v>0</v>
      </c>
      <c r="AA568">
        <v>0</v>
      </c>
      <c r="AB568">
        <v>0</v>
      </c>
      <c r="AC568" s="5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</row>
    <row r="569" spans="1:34" x14ac:dyDescent="0.35">
      <c r="A569" t="s">
        <v>864</v>
      </c>
      <c r="B569">
        <v>0</v>
      </c>
      <c r="C569">
        <v>0</v>
      </c>
      <c r="D569">
        <v>0</v>
      </c>
      <c r="E569">
        <v>0</v>
      </c>
      <c r="F569">
        <v>0</v>
      </c>
      <c r="G569" s="5">
        <v>0</v>
      </c>
      <c r="H569" s="13">
        <v>0</v>
      </c>
      <c r="I569" s="13">
        <v>0</v>
      </c>
      <c r="J569" s="13">
        <v>0</v>
      </c>
      <c r="K569" s="13">
        <v>0</v>
      </c>
      <c r="M569" t="s">
        <v>1144</v>
      </c>
      <c r="N569">
        <v>-11</v>
      </c>
      <c r="O569">
        <v>2</v>
      </c>
      <c r="P569">
        <v>0</v>
      </c>
      <c r="Q569">
        <v>1</v>
      </c>
      <c r="R569">
        <v>-5.5</v>
      </c>
      <c r="S569">
        <v>0</v>
      </c>
      <c r="T569">
        <v>0.5</v>
      </c>
      <c r="U569">
        <v>0</v>
      </c>
      <c r="W569" t="s">
        <v>1144</v>
      </c>
      <c r="X569">
        <v>0</v>
      </c>
      <c r="Y569">
        <v>0</v>
      </c>
      <c r="Z569">
        <v>0</v>
      </c>
      <c r="AA569">
        <v>0</v>
      </c>
      <c r="AB569">
        <v>0</v>
      </c>
      <c r="AC569" s="5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</row>
    <row r="570" spans="1:34" x14ac:dyDescent="0.35">
      <c r="A570" t="s">
        <v>1008</v>
      </c>
      <c r="B570">
        <v>0</v>
      </c>
      <c r="C570">
        <v>0</v>
      </c>
      <c r="D570">
        <v>0</v>
      </c>
      <c r="E570">
        <v>0</v>
      </c>
      <c r="F570">
        <v>0</v>
      </c>
      <c r="G570" s="5">
        <v>0</v>
      </c>
      <c r="H570" s="13">
        <v>0</v>
      </c>
      <c r="I570" s="13">
        <v>0</v>
      </c>
      <c r="J570" s="13">
        <v>0</v>
      </c>
      <c r="K570" s="13">
        <v>0</v>
      </c>
      <c r="M570" t="s">
        <v>763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W570" t="s">
        <v>763</v>
      </c>
      <c r="X570">
        <v>80</v>
      </c>
      <c r="Y570">
        <v>63</v>
      </c>
      <c r="Z570">
        <v>556</v>
      </c>
      <c r="AA570">
        <v>4</v>
      </c>
      <c r="AB570">
        <v>0</v>
      </c>
      <c r="AC570" s="5">
        <v>0.78749999999999998</v>
      </c>
      <c r="AD570" s="13">
        <v>8.825396825396826</v>
      </c>
      <c r="AE570" s="13">
        <v>0.05</v>
      </c>
      <c r="AF570" s="13">
        <v>0</v>
      </c>
      <c r="AG570" s="13">
        <v>7.1942446043165471E-3</v>
      </c>
      <c r="AH570" s="13">
        <v>6.95</v>
      </c>
    </row>
    <row r="571" spans="1:34" x14ac:dyDescent="0.35">
      <c r="A571" t="s">
        <v>865</v>
      </c>
      <c r="B571">
        <v>0</v>
      </c>
      <c r="C571">
        <v>0</v>
      </c>
      <c r="D571">
        <v>0</v>
      </c>
      <c r="E571">
        <v>0</v>
      </c>
      <c r="F571">
        <v>0</v>
      </c>
      <c r="G571" s="5">
        <v>0</v>
      </c>
      <c r="H571" s="13">
        <v>0</v>
      </c>
      <c r="I571" s="13">
        <v>0</v>
      </c>
      <c r="J571" s="13">
        <v>0</v>
      </c>
      <c r="K571" s="13">
        <v>0</v>
      </c>
      <c r="M571" t="s">
        <v>1241</v>
      </c>
      <c r="N571">
        <v>5</v>
      </c>
      <c r="O571">
        <v>3</v>
      </c>
      <c r="P571">
        <v>0</v>
      </c>
      <c r="Q571">
        <v>0</v>
      </c>
      <c r="R571">
        <v>1.6666666666666667</v>
      </c>
      <c r="S571">
        <v>0</v>
      </c>
      <c r="T571">
        <v>0</v>
      </c>
      <c r="U571">
        <v>0</v>
      </c>
      <c r="W571" t="s">
        <v>1241</v>
      </c>
      <c r="X571">
        <v>2</v>
      </c>
      <c r="Y571">
        <v>2</v>
      </c>
      <c r="Z571">
        <v>7</v>
      </c>
      <c r="AA571">
        <v>1</v>
      </c>
      <c r="AB571">
        <v>0</v>
      </c>
      <c r="AC571" s="5">
        <v>1</v>
      </c>
      <c r="AD571" s="13">
        <v>3.5</v>
      </c>
      <c r="AE571" s="13">
        <v>0.5</v>
      </c>
      <c r="AF571" s="13">
        <v>0</v>
      </c>
      <c r="AG571" s="13">
        <v>0.14285714285714285</v>
      </c>
      <c r="AH571" s="13">
        <v>3.5</v>
      </c>
    </row>
    <row r="572" spans="1:34" x14ac:dyDescent="0.35">
      <c r="A572" t="s">
        <v>926</v>
      </c>
      <c r="B572">
        <v>0</v>
      </c>
      <c r="C572">
        <v>0</v>
      </c>
      <c r="D572">
        <v>0</v>
      </c>
      <c r="E572">
        <v>0</v>
      </c>
      <c r="F572">
        <v>0</v>
      </c>
      <c r="G572" s="5">
        <v>0</v>
      </c>
      <c r="H572" s="13">
        <v>0</v>
      </c>
      <c r="I572" s="13">
        <v>0</v>
      </c>
      <c r="J572" s="13">
        <v>0</v>
      </c>
      <c r="K572" s="13">
        <v>0</v>
      </c>
      <c r="M572" t="s">
        <v>1242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W572" t="s">
        <v>1242</v>
      </c>
      <c r="X572">
        <v>0</v>
      </c>
      <c r="Y572">
        <v>0</v>
      </c>
      <c r="Z572">
        <v>0</v>
      </c>
      <c r="AA572">
        <v>0</v>
      </c>
      <c r="AB572">
        <v>0</v>
      </c>
      <c r="AC572" s="5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</row>
    <row r="573" spans="1:34" x14ac:dyDescent="0.35">
      <c r="A573" t="s">
        <v>1280</v>
      </c>
      <c r="B573">
        <v>0</v>
      </c>
      <c r="C573">
        <v>0</v>
      </c>
      <c r="D573">
        <v>0</v>
      </c>
      <c r="E573">
        <v>0</v>
      </c>
      <c r="F573">
        <v>0</v>
      </c>
      <c r="G573" s="5">
        <v>0</v>
      </c>
      <c r="H573" s="13">
        <v>0</v>
      </c>
      <c r="I573" s="13">
        <v>0</v>
      </c>
      <c r="J573" s="13">
        <v>0</v>
      </c>
      <c r="K573" s="13">
        <v>0</v>
      </c>
      <c r="M573" t="s">
        <v>1246</v>
      </c>
      <c r="N573">
        <v>3</v>
      </c>
      <c r="O573">
        <v>1</v>
      </c>
      <c r="P573">
        <v>0</v>
      </c>
      <c r="Q573">
        <v>0</v>
      </c>
      <c r="R573">
        <v>3</v>
      </c>
      <c r="S573">
        <v>0</v>
      </c>
      <c r="T573">
        <v>0</v>
      </c>
      <c r="U573">
        <v>0</v>
      </c>
      <c r="W573" t="s">
        <v>1246</v>
      </c>
      <c r="X573">
        <v>0</v>
      </c>
      <c r="Y573">
        <v>0</v>
      </c>
      <c r="Z573">
        <v>0</v>
      </c>
      <c r="AA573">
        <v>0</v>
      </c>
      <c r="AB573">
        <v>0</v>
      </c>
      <c r="AC573" s="5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</row>
    <row r="574" spans="1:34" x14ac:dyDescent="0.35">
      <c r="A574" t="s">
        <v>927</v>
      </c>
      <c r="B574">
        <v>0</v>
      </c>
      <c r="C574">
        <v>0</v>
      </c>
      <c r="D574">
        <v>0</v>
      </c>
      <c r="E574">
        <v>0</v>
      </c>
      <c r="F574">
        <v>0</v>
      </c>
      <c r="G574" s="5">
        <v>0</v>
      </c>
      <c r="H574" s="13">
        <v>0</v>
      </c>
      <c r="I574" s="13">
        <v>0</v>
      </c>
      <c r="J574" s="13">
        <v>0</v>
      </c>
      <c r="K574" s="13">
        <v>0</v>
      </c>
      <c r="M574" t="s">
        <v>764</v>
      </c>
      <c r="N574">
        <v>5</v>
      </c>
      <c r="O574">
        <v>2</v>
      </c>
      <c r="P574">
        <v>0</v>
      </c>
      <c r="Q574">
        <v>1</v>
      </c>
      <c r="R574">
        <v>2.5</v>
      </c>
      <c r="S574">
        <v>0</v>
      </c>
      <c r="T574">
        <v>0.5</v>
      </c>
      <c r="U574">
        <v>0</v>
      </c>
      <c r="W574" t="s">
        <v>764</v>
      </c>
      <c r="X574">
        <v>127</v>
      </c>
      <c r="Y574">
        <v>60</v>
      </c>
      <c r="Z574">
        <v>585</v>
      </c>
      <c r="AA574">
        <v>0</v>
      </c>
      <c r="AB574">
        <v>0</v>
      </c>
      <c r="AC574" s="5">
        <v>0.47244094488188976</v>
      </c>
      <c r="AD574" s="13">
        <v>9.75</v>
      </c>
      <c r="AE574" s="13">
        <v>0</v>
      </c>
      <c r="AF574" s="13">
        <v>0</v>
      </c>
      <c r="AG574" s="13">
        <v>0</v>
      </c>
      <c r="AH574" s="13">
        <v>4.606299212598425</v>
      </c>
    </row>
    <row r="575" spans="1:34" x14ac:dyDescent="0.35">
      <c r="A575" t="s">
        <v>866</v>
      </c>
      <c r="B575">
        <v>0</v>
      </c>
      <c r="C575">
        <v>0</v>
      </c>
      <c r="D575">
        <v>0</v>
      </c>
      <c r="E575">
        <v>0</v>
      </c>
      <c r="F575">
        <v>0</v>
      </c>
      <c r="G575" s="5">
        <v>0</v>
      </c>
      <c r="H575" s="13">
        <v>0</v>
      </c>
      <c r="I575" s="13">
        <v>0</v>
      </c>
      <c r="J575" s="13">
        <v>0</v>
      </c>
      <c r="K575" s="13">
        <v>0</v>
      </c>
      <c r="M575" t="s">
        <v>765</v>
      </c>
      <c r="N575">
        <v>6091</v>
      </c>
      <c r="O575">
        <v>1249</v>
      </c>
      <c r="P575">
        <v>52</v>
      </c>
      <c r="Q575">
        <v>6</v>
      </c>
      <c r="R575">
        <v>4.8767013610888714</v>
      </c>
      <c r="S575">
        <v>4.1633306645316254E-2</v>
      </c>
      <c r="T575">
        <v>4.8038430744595673E-3</v>
      </c>
      <c r="U575">
        <v>8.5371860121490721E-3</v>
      </c>
      <c r="W575" t="s">
        <v>765</v>
      </c>
      <c r="X575">
        <v>188</v>
      </c>
      <c r="Y575">
        <v>143</v>
      </c>
      <c r="Z575">
        <v>1097</v>
      </c>
      <c r="AA575">
        <v>5</v>
      </c>
      <c r="AB575">
        <v>0</v>
      </c>
      <c r="AC575" s="5">
        <v>0.76063829787234039</v>
      </c>
      <c r="AD575" s="13">
        <v>7.6713286713286717</v>
      </c>
      <c r="AE575" s="13">
        <v>2.6595744680851064E-2</v>
      </c>
      <c r="AF575" s="13">
        <v>0</v>
      </c>
      <c r="AG575" s="13">
        <v>4.5578851412944391E-3</v>
      </c>
      <c r="AH575" s="13">
        <v>5.8351063829787231</v>
      </c>
    </row>
    <row r="576" spans="1:34" x14ac:dyDescent="0.35">
      <c r="A576" t="s">
        <v>931</v>
      </c>
      <c r="B576">
        <v>0</v>
      </c>
      <c r="C576">
        <v>0</v>
      </c>
      <c r="D576">
        <v>0</v>
      </c>
      <c r="E576">
        <v>0</v>
      </c>
      <c r="F576">
        <v>0</v>
      </c>
      <c r="G576" s="5">
        <v>0</v>
      </c>
      <c r="H576" s="13">
        <v>0</v>
      </c>
      <c r="I576" s="13">
        <v>0</v>
      </c>
      <c r="J576" s="13">
        <v>0</v>
      </c>
      <c r="K576" s="13">
        <v>0</v>
      </c>
      <c r="M576" t="s">
        <v>1266</v>
      </c>
      <c r="N576">
        <v>91</v>
      </c>
      <c r="O576">
        <v>22</v>
      </c>
      <c r="P576">
        <v>0</v>
      </c>
      <c r="Q576">
        <v>0</v>
      </c>
      <c r="R576">
        <v>4.1363636363636367</v>
      </c>
      <c r="S576">
        <v>0</v>
      </c>
      <c r="T576">
        <v>0</v>
      </c>
      <c r="U576">
        <v>0</v>
      </c>
      <c r="W576" t="s">
        <v>1266</v>
      </c>
      <c r="X576">
        <v>8</v>
      </c>
      <c r="Y576">
        <v>6</v>
      </c>
      <c r="Z576">
        <v>52</v>
      </c>
      <c r="AA576">
        <v>1</v>
      </c>
      <c r="AB576">
        <v>0</v>
      </c>
      <c r="AC576" s="5">
        <v>0.75</v>
      </c>
      <c r="AD576" s="13">
        <v>8.6666666666666661</v>
      </c>
      <c r="AE576" s="13">
        <v>0.125</v>
      </c>
      <c r="AF576" s="13">
        <v>0</v>
      </c>
      <c r="AG576" s="13">
        <v>1.9230769230769232E-2</v>
      </c>
      <c r="AH576" s="13">
        <v>6.5</v>
      </c>
    </row>
    <row r="577" spans="1:34" x14ac:dyDescent="0.35">
      <c r="A577" t="s">
        <v>824</v>
      </c>
      <c r="B577">
        <v>0</v>
      </c>
      <c r="C577">
        <v>0</v>
      </c>
      <c r="D577">
        <v>0</v>
      </c>
      <c r="E577">
        <v>0</v>
      </c>
      <c r="F577">
        <v>0</v>
      </c>
      <c r="G577" s="5">
        <v>0</v>
      </c>
      <c r="H577" s="13">
        <v>0</v>
      </c>
      <c r="I577" s="13">
        <v>0</v>
      </c>
      <c r="J577" s="13">
        <v>0</v>
      </c>
      <c r="K577" s="13">
        <v>0</v>
      </c>
      <c r="M577" t="s">
        <v>766</v>
      </c>
      <c r="N577">
        <v>234</v>
      </c>
      <c r="O577">
        <v>56</v>
      </c>
      <c r="P577">
        <v>1</v>
      </c>
      <c r="Q577">
        <v>1</v>
      </c>
      <c r="R577">
        <v>4.1785714285714288</v>
      </c>
      <c r="S577">
        <v>1.7857142857142856E-2</v>
      </c>
      <c r="T577">
        <v>1.7857142857142856E-2</v>
      </c>
      <c r="U577">
        <v>4.2735042735042739E-3</v>
      </c>
      <c r="W577" t="s">
        <v>766</v>
      </c>
      <c r="X577">
        <v>21</v>
      </c>
      <c r="Y577">
        <v>15</v>
      </c>
      <c r="Z577">
        <v>89</v>
      </c>
      <c r="AA577">
        <v>0</v>
      </c>
      <c r="AB577">
        <v>0</v>
      </c>
      <c r="AC577" s="5">
        <v>0.7142857142857143</v>
      </c>
      <c r="AD577" s="13">
        <v>5.9333333333333336</v>
      </c>
      <c r="AE577" s="13">
        <v>0</v>
      </c>
      <c r="AF577" s="13">
        <v>0</v>
      </c>
      <c r="AG577" s="13">
        <v>0</v>
      </c>
      <c r="AH577" s="13">
        <v>4.2380952380952381</v>
      </c>
    </row>
    <row r="578" spans="1:34" x14ac:dyDescent="0.35">
      <c r="A578" t="s">
        <v>934</v>
      </c>
      <c r="B578">
        <v>0</v>
      </c>
      <c r="C578">
        <v>0</v>
      </c>
      <c r="D578">
        <v>0</v>
      </c>
      <c r="E578">
        <v>0</v>
      </c>
      <c r="F578">
        <v>0</v>
      </c>
      <c r="G578" s="5">
        <v>0</v>
      </c>
      <c r="H578" s="13">
        <v>0</v>
      </c>
      <c r="I578" s="13">
        <v>0</v>
      </c>
      <c r="J578" s="13">
        <v>0</v>
      </c>
      <c r="K578" s="13">
        <v>0</v>
      </c>
      <c r="M578" t="s">
        <v>767</v>
      </c>
      <c r="N578">
        <v>48</v>
      </c>
      <c r="O578">
        <v>15</v>
      </c>
      <c r="P578">
        <v>1</v>
      </c>
      <c r="Q578">
        <v>0</v>
      </c>
      <c r="R578">
        <v>3.2</v>
      </c>
      <c r="S578">
        <v>6.6666666666666666E-2</v>
      </c>
      <c r="T578">
        <v>0</v>
      </c>
      <c r="U578">
        <v>2.0833333333333332E-2</v>
      </c>
      <c r="W578" t="s">
        <v>767</v>
      </c>
      <c r="X578">
        <v>332</v>
      </c>
      <c r="Y578">
        <v>236</v>
      </c>
      <c r="Z578">
        <v>2462</v>
      </c>
      <c r="AA578">
        <v>20</v>
      </c>
      <c r="AB578">
        <v>2</v>
      </c>
      <c r="AC578" s="5">
        <v>0.71084337349397586</v>
      </c>
      <c r="AD578" s="13">
        <v>10.432203389830509</v>
      </c>
      <c r="AE578" s="13">
        <v>6.0240963855421686E-2</v>
      </c>
      <c r="AF578" s="13">
        <v>8.4745762711864406E-3</v>
      </c>
      <c r="AG578" s="13">
        <v>8.1234768480909821E-3</v>
      </c>
      <c r="AH578" s="13">
        <v>7.4156626506024095</v>
      </c>
    </row>
    <row r="579" spans="1:34" x14ac:dyDescent="0.35">
      <c r="A579" t="s">
        <v>868</v>
      </c>
      <c r="B579">
        <v>0</v>
      </c>
      <c r="C579">
        <v>0</v>
      </c>
      <c r="D579">
        <v>0</v>
      </c>
      <c r="E579">
        <v>0</v>
      </c>
      <c r="F579">
        <v>0</v>
      </c>
      <c r="G579" s="5">
        <v>0</v>
      </c>
      <c r="H579" s="13">
        <v>0</v>
      </c>
      <c r="I579" s="13">
        <v>0</v>
      </c>
      <c r="J579" s="13">
        <v>0</v>
      </c>
      <c r="K579" s="13">
        <v>0</v>
      </c>
      <c r="M579" t="s">
        <v>768</v>
      </c>
      <c r="N579">
        <v>22</v>
      </c>
      <c r="O579">
        <v>4</v>
      </c>
      <c r="P579">
        <v>1</v>
      </c>
      <c r="Q579">
        <v>0</v>
      </c>
      <c r="R579">
        <v>5.5</v>
      </c>
      <c r="S579">
        <v>0.25</v>
      </c>
      <c r="T579">
        <v>0</v>
      </c>
      <c r="U579">
        <v>4.5454545454545456E-2</v>
      </c>
      <c r="W579" t="s">
        <v>768</v>
      </c>
      <c r="X579">
        <v>215</v>
      </c>
      <c r="Y579">
        <v>136</v>
      </c>
      <c r="Z579">
        <v>1815</v>
      </c>
      <c r="AA579">
        <v>19</v>
      </c>
      <c r="AB579">
        <v>0</v>
      </c>
      <c r="AC579" s="5">
        <v>0.63255813953488371</v>
      </c>
      <c r="AD579" s="13">
        <v>13.345588235294118</v>
      </c>
      <c r="AE579" s="13">
        <v>8.8372093023255813E-2</v>
      </c>
      <c r="AF579" s="13">
        <v>0</v>
      </c>
      <c r="AG579" s="13">
        <v>1.046831955922865E-2</v>
      </c>
      <c r="AH579" s="13">
        <v>8.4418604651162799</v>
      </c>
    </row>
    <row r="580" spans="1:34" x14ac:dyDescent="0.35">
      <c r="A580" t="s">
        <v>937</v>
      </c>
      <c r="B580">
        <v>0</v>
      </c>
      <c r="C580">
        <v>0</v>
      </c>
      <c r="D580">
        <v>0</v>
      </c>
      <c r="E580">
        <v>0</v>
      </c>
      <c r="F580">
        <v>0</v>
      </c>
      <c r="G580" s="5">
        <v>0</v>
      </c>
      <c r="H580" s="13">
        <v>0</v>
      </c>
      <c r="I580" s="13">
        <v>0</v>
      </c>
      <c r="J580" s="13">
        <v>0</v>
      </c>
      <c r="K580" s="13">
        <v>0</v>
      </c>
      <c r="M580" t="s">
        <v>769</v>
      </c>
      <c r="N580">
        <v>7</v>
      </c>
      <c r="O580">
        <v>2</v>
      </c>
      <c r="P580">
        <v>0</v>
      </c>
      <c r="Q580">
        <v>0</v>
      </c>
      <c r="R580">
        <v>3.5</v>
      </c>
      <c r="S580">
        <v>0</v>
      </c>
      <c r="T580">
        <v>0</v>
      </c>
      <c r="U580">
        <v>0</v>
      </c>
      <c r="W580" t="s">
        <v>769</v>
      </c>
      <c r="X580">
        <v>217</v>
      </c>
      <c r="Y580">
        <v>153</v>
      </c>
      <c r="Z580">
        <v>1634</v>
      </c>
      <c r="AA580">
        <v>8</v>
      </c>
      <c r="AB580">
        <v>3</v>
      </c>
      <c r="AC580" s="5">
        <v>0.70506912442396308</v>
      </c>
      <c r="AD580" s="13">
        <v>10.679738562091503</v>
      </c>
      <c r="AE580" s="13">
        <v>3.6866359447004608E-2</v>
      </c>
      <c r="AF580" s="13">
        <v>1.9607843137254902E-2</v>
      </c>
      <c r="AG580" s="13">
        <v>4.8959608323133411E-3</v>
      </c>
      <c r="AH580" s="13">
        <v>7.5299539170506913</v>
      </c>
    </row>
    <row r="581" spans="1:34" x14ac:dyDescent="0.35">
      <c r="A581" t="s">
        <v>1282</v>
      </c>
      <c r="B581">
        <v>0</v>
      </c>
      <c r="C581">
        <v>0</v>
      </c>
      <c r="D581">
        <v>0</v>
      </c>
      <c r="E581">
        <v>0</v>
      </c>
      <c r="F581">
        <v>0</v>
      </c>
      <c r="G581" s="5">
        <v>0</v>
      </c>
      <c r="H581" s="13">
        <v>0</v>
      </c>
      <c r="I581" s="13">
        <v>0</v>
      </c>
      <c r="J581" s="13">
        <v>0</v>
      </c>
      <c r="K581" s="13">
        <v>0</v>
      </c>
      <c r="M581" t="s">
        <v>770</v>
      </c>
      <c r="N581">
        <v>467</v>
      </c>
      <c r="O581">
        <v>122</v>
      </c>
      <c r="P581">
        <v>7</v>
      </c>
      <c r="Q581">
        <v>0</v>
      </c>
      <c r="R581">
        <v>3.8278688524590163</v>
      </c>
      <c r="S581">
        <v>5.737704918032787E-2</v>
      </c>
      <c r="T581">
        <v>0</v>
      </c>
      <c r="U581">
        <v>1.4989293361884369E-2</v>
      </c>
      <c r="W581" t="s">
        <v>770</v>
      </c>
      <c r="X581">
        <v>7</v>
      </c>
      <c r="Y581">
        <v>4</v>
      </c>
      <c r="Z581">
        <v>23</v>
      </c>
      <c r="AA581">
        <v>0</v>
      </c>
      <c r="AB581">
        <v>0</v>
      </c>
      <c r="AC581" s="5">
        <v>0.5714285714285714</v>
      </c>
      <c r="AD581" s="13">
        <v>5.75</v>
      </c>
      <c r="AE581" s="13">
        <v>0</v>
      </c>
      <c r="AF581" s="13">
        <v>0</v>
      </c>
      <c r="AG581" s="13">
        <v>0</v>
      </c>
      <c r="AH581" s="13">
        <v>3.2857142857142856</v>
      </c>
    </row>
    <row r="582" spans="1:34" x14ac:dyDescent="0.35">
      <c r="A582" t="s">
        <v>1163</v>
      </c>
      <c r="B582">
        <v>0</v>
      </c>
      <c r="C582">
        <v>0</v>
      </c>
      <c r="D582">
        <v>0</v>
      </c>
      <c r="E582">
        <v>0</v>
      </c>
      <c r="F582">
        <v>0</v>
      </c>
      <c r="G582" s="5">
        <v>0</v>
      </c>
      <c r="H582" s="13">
        <v>0</v>
      </c>
      <c r="I582" s="13">
        <v>0</v>
      </c>
      <c r="J582" s="13">
        <v>0</v>
      </c>
      <c r="K582" s="13">
        <v>0</v>
      </c>
      <c r="M582" t="s">
        <v>771</v>
      </c>
      <c r="N582">
        <v>368</v>
      </c>
      <c r="O582">
        <v>96</v>
      </c>
      <c r="P582">
        <v>5</v>
      </c>
      <c r="Q582">
        <v>2</v>
      </c>
      <c r="R582">
        <v>3.8333333333333335</v>
      </c>
      <c r="S582">
        <v>5.2083333333333336E-2</v>
      </c>
      <c r="T582">
        <v>2.0833333333333332E-2</v>
      </c>
      <c r="U582">
        <v>1.358695652173913E-2</v>
      </c>
      <c r="W582" t="s">
        <v>771</v>
      </c>
      <c r="X582">
        <v>0</v>
      </c>
      <c r="Y582">
        <v>0</v>
      </c>
      <c r="Z582">
        <v>0</v>
      </c>
      <c r="AA582">
        <v>0</v>
      </c>
      <c r="AB582">
        <v>0</v>
      </c>
      <c r="AC582" s="5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</row>
    <row r="583" spans="1:34" x14ac:dyDescent="0.35">
      <c r="A583" t="s">
        <v>1245</v>
      </c>
      <c r="B583">
        <v>0</v>
      </c>
      <c r="C583">
        <v>0</v>
      </c>
      <c r="D583">
        <v>0</v>
      </c>
      <c r="E583">
        <v>0</v>
      </c>
      <c r="F583">
        <v>0</v>
      </c>
      <c r="G583" s="5">
        <v>0</v>
      </c>
      <c r="H583" s="13">
        <v>0</v>
      </c>
      <c r="I583" s="13">
        <v>0</v>
      </c>
      <c r="J583" s="13">
        <v>0</v>
      </c>
      <c r="K583" s="13">
        <v>0</v>
      </c>
      <c r="M583" t="s">
        <v>772</v>
      </c>
      <c r="N583">
        <v>1265</v>
      </c>
      <c r="O583">
        <v>238</v>
      </c>
      <c r="P583">
        <v>7</v>
      </c>
      <c r="Q583">
        <v>1</v>
      </c>
      <c r="R583">
        <v>5.3151260504201678</v>
      </c>
      <c r="S583">
        <v>2.9411764705882353E-2</v>
      </c>
      <c r="T583">
        <v>4.2016806722689074E-3</v>
      </c>
      <c r="U583">
        <v>5.5335968379446642E-3</v>
      </c>
      <c r="W583" t="s">
        <v>772</v>
      </c>
      <c r="X583">
        <v>18</v>
      </c>
      <c r="Y583">
        <v>14</v>
      </c>
      <c r="Z583">
        <v>122</v>
      </c>
      <c r="AA583">
        <v>0</v>
      </c>
      <c r="AB583">
        <v>0</v>
      </c>
      <c r="AC583" s="5">
        <v>0.77777777777777779</v>
      </c>
      <c r="AD583" s="13">
        <v>8.7142857142857135</v>
      </c>
      <c r="AE583" s="13">
        <v>0</v>
      </c>
      <c r="AF583" s="13">
        <v>0</v>
      </c>
      <c r="AG583" s="13">
        <v>0</v>
      </c>
      <c r="AH583" s="13">
        <v>6.7777777777777777</v>
      </c>
    </row>
    <row r="584" spans="1:34" x14ac:dyDescent="0.35">
      <c r="A584" t="s">
        <v>1173</v>
      </c>
      <c r="B584">
        <v>0</v>
      </c>
      <c r="C584">
        <v>0</v>
      </c>
      <c r="D584">
        <v>0</v>
      </c>
      <c r="E584">
        <v>0</v>
      </c>
      <c r="F584">
        <v>0</v>
      </c>
      <c r="G584" s="5">
        <v>0</v>
      </c>
      <c r="H584" s="13">
        <v>0</v>
      </c>
      <c r="I584" s="13">
        <v>0</v>
      </c>
      <c r="J584" s="13">
        <v>0</v>
      </c>
      <c r="K584" s="13">
        <v>0</v>
      </c>
      <c r="M584" t="s">
        <v>1234</v>
      </c>
      <c r="N584">
        <v>70</v>
      </c>
      <c r="O584">
        <v>20</v>
      </c>
      <c r="P584">
        <v>0</v>
      </c>
      <c r="Q584">
        <v>0</v>
      </c>
      <c r="R584">
        <v>3.5</v>
      </c>
      <c r="S584">
        <v>0</v>
      </c>
      <c r="T584">
        <v>0</v>
      </c>
      <c r="U584">
        <v>0</v>
      </c>
      <c r="W584" t="s">
        <v>1234</v>
      </c>
      <c r="X584">
        <v>20</v>
      </c>
      <c r="Y584">
        <v>12</v>
      </c>
      <c r="Z584">
        <v>71</v>
      </c>
      <c r="AA584">
        <v>0</v>
      </c>
      <c r="AB584">
        <v>0</v>
      </c>
      <c r="AC584" s="5">
        <v>0.6</v>
      </c>
      <c r="AD584" s="13">
        <v>5.916666666666667</v>
      </c>
      <c r="AE584" s="13">
        <v>0</v>
      </c>
      <c r="AF584" s="13">
        <v>0</v>
      </c>
      <c r="AG584" s="13">
        <v>0</v>
      </c>
      <c r="AH584" s="13">
        <v>3.55</v>
      </c>
    </row>
    <row r="585" spans="1:34" x14ac:dyDescent="0.35">
      <c r="A585" t="s">
        <v>869</v>
      </c>
      <c r="B585">
        <v>0</v>
      </c>
      <c r="C585">
        <v>0</v>
      </c>
      <c r="D585">
        <v>0</v>
      </c>
      <c r="E585">
        <v>0</v>
      </c>
      <c r="F585">
        <v>0</v>
      </c>
      <c r="G585" s="5">
        <v>0</v>
      </c>
      <c r="H585" s="13">
        <v>0</v>
      </c>
      <c r="I585" s="13">
        <v>0</v>
      </c>
      <c r="J585" s="13">
        <v>0</v>
      </c>
      <c r="K585" s="13">
        <v>0</v>
      </c>
      <c r="M585" t="s">
        <v>773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W585" t="s">
        <v>773</v>
      </c>
      <c r="X585">
        <v>46</v>
      </c>
      <c r="Y585">
        <v>26</v>
      </c>
      <c r="Z585">
        <v>231</v>
      </c>
      <c r="AA585">
        <v>4</v>
      </c>
      <c r="AB585">
        <v>0</v>
      </c>
      <c r="AC585" s="5">
        <v>0.56521739130434778</v>
      </c>
      <c r="AD585" s="13">
        <v>8.884615384615385</v>
      </c>
      <c r="AE585" s="13">
        <v>8.6956521739130432E-2</v>
      </c>
      <c r="AF585" s="13">
        <v>0</v>
      </c>
      <c r="AG585" s="13">
        <v>1.7316017316017316E-2</v>
      </c>
      <c r="AH585" s="13">
        <v>5.0217391304347823</v>
      </c>
    </row>
    <row r="586" spans="1:34" x14ac:dyDescent="0.35">
      <c r="A586" t="s">
        <v>945</v>
      </c>
      <c r="B586">
        <v>0</v>
      </c>
      <c r="C586">
        <v>0</v>
      </c>
      <c r="D586">
        <v>0</v>
      </c>
      <c r="E586">
        <v>0</v>
      </c>
      <c r="F586">
        <v>0</v>
      </c>
      <c r="G586" s="5">
        <v>0</v>
      </c>
      <c r="H586" s="13">
        <v>0</v>
      </c>
      <c r="I586" s="13">
        <v>0</v>
      </c>
      <c r="J586" s="13">
        <v>0</v>
      </c>
      <c r="K586" s="13">
        <v>0</v>
      </c>
      <c r="M586" t="s">
        <v>1259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W586" t="s">
        <v>1259</v>
      </c>
      <c r="X586">
        <v>2</v>
      </c>
      <c r="Y586">
        <v>1</v>
      </c>
      <c r="Z586">
        <v>3</v>
      </c>
      <c r="AA586">
        <v>1</v>
      </c>
      <c r="AB586">
        <v>0</v>
      </c>
      <c r="AC586" s="5">
        <v>0.5</v>
      </c>
      <c r="AD586" s="13">
        <v>3</v>
      </c>
      <c r="AE586" s="13">
        <v>0.5</v>
      </c>
      <c r="AF586" s="13">
        <v>0</v>
      </c>
      <c r="AG586" s="13">
        <v>0.33333333333333331</v>
      </c>
      <c r="AH586" s="13">
        <v>1.5</v>
      </c>
    </row>
    <row r="587" spans="1:34" x14ac:dyDescent="0.35">
      <c r="A587" t="s">
        <v>1257</v>
      </c>
      <c r="B587">
        <v>0</v>
      </c>
      <c r="C587">
        <v>0</v>
      </c>
      <c r="D587">
        <v>0</v>
      </c>
      <c r="E587">
        <v>0</v>
      </c>
      <c r="F587">
        <v>0</v>
      </c>
      <c r="G587" s="5">
        <v>0</v>
      </c>
      <c r="H587" s="13">
        <v>0</v>
      </c>
      <c r="I587" s="13">
        <v>0</v>
      </c>
      <c r="J587" s="13">
        <v>0</v>
      </c>
      <c r="K587" s="13">
        <v>0</v>
      </c>
      <c r="M587" t="s">
        <v>774</v>
      </c>
      <c r="N587">
        <v>366</v>
      </c>
      <c r="O587">
        <v>97</v>
      </c>
      <c r="P587">
        <v>1</v>
      </c>
      <c r="Q587">
        <v>0</v>
      </c>
      <c r="R587">
        <v>3.7731958762886597</v>
      </c>
      <c r="S587">
        <v>1.0309278350515464E-2</v>
      </c>
      <c r="T587">
        <v>0</v>
      </c>
      <c r="U587">
        <v>2.7322404371584699E-3</v>
      </c>
      <c r="W587" t="s">
        <v>774</v>
      </c>
      <c r="X587">
        <v>24</v>
      </c>
      <c r="Y587">
        <v>18</v>
      </c>
      <c r="Z587">
        <v>134</v>
      </c>
      <c r="AA587">
        <v>0</v>
      </c>
      <c r="AB587">
        <v>0</v>
      </c>
      <c r="AC587" s="5">
        <v>0.75</v>
      </c>
      <c r="AD587" s="13">
        <v>7.4444444444444446</v>
      </c>
      <c r="AE587" s="13">
        <v>0</v>
      </c>
      <c r="AF587" s="13">
        <v>0</v>
      </c>
      <c r="AG587" s="13">
        <v>0</v>
      </c>
      <c r="AH587" s="13">
        <v>5.583333333333333</v>
      </c>
    </row>
    <row r="588" spans="1:34" x14ac:dyDescent="0.35">
      <c r="A588" t="s">
        <v>949</v>
      </c>
      <c r="B588">
        <v>0</v>
      </c>
      <c r="C588">
        <v>0</v>
      </c>
      <c r="D588">
        <v>0</v>
      </c>
      <c r="E588">
        <v>0</v>
      </c>
      <c r="F588">
        <v>0</v>
      </c>
      <c r="G588" s="5">
        <v>0</v>
      </c>
      <c r="H588" s="13">
        <v>0</v>
      </c>
      <c r="I588" s="13">
        <v>0</v>
      </c>
      <c r="J588" s="13">
        <v>0</v>
      </c>
      <c r="K588" s="13">
        <v>0</v>
      </c>
      <c r="M588" t="s">
        <v>1150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W588" t="s">
        <v>1150</v>
      </c>
      <c r="X588">
        <v>0</v>
      </c>
      <c r="Y588">
        <v>0</v>
      </c>
      <c r="Z588">
        <v>0</v>
      </c>
      <c r="AA588">
        <v>0</v>
      </c>
      <c r="AB588">
        <v>0</v>
      </c>
      <c r="AC588" s="5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</row>
    <row r="589" spans="1:34" x14ac:dyDescent="0.35">
      <c r="A589" t="s">
        <v>1284</v>
      </c>
      <c r="B589">
        <v>0</v>
      </c>
      <c r="C589">
        <v>0</v>
      </c>
      <c r="D589">
        <v>0</v>
      </c>
      <c r="E589">
        <v>0</v>
      </c>
      <c r="F589">
        <v>0</v>
      </c>
      <c r="G589" s="5">
        <v>0</v>
      </c>
      <c r="H589" s="13">
        <v>0</v>
      </c>
      <c r="I589" s="13">
        <v>0</v>
      </c>
      <c r="J589" s="13">
        <v>0</v>
      </c>
      <c r="K589" s="13">
        <v>0</v>
      </c>
      <c r="M589" t="s">
        <v>775</v>
      </c>
      <c r="N589">
        <v>157</v>
      </c>
      <c r="O589">
        <v>29</v>
      </c>
      <c r="P589">
        <v>2</v>
      </c>
      <c r="Q589">
        <v>0</v>
      </c>
      <c r="R589">
        <v>5.4137931034482758</v>
      </c>
      <c r="S589">
        <v>6.8965517241379309E-2</v>
      </c>
      <c r="T589">
        <v>0</v>
      </c>
      <c r="U589">
        <v>1.2738853503184714E-2</v>
      </c>
      <c r="W589" t="s">
        <v>775</v>
      </c>
      <c r="X589">
        <v>8</v>
      </c>
      <c r="Y589">
        <v>6</v>
      </c>
      <c r="Z589">
        <v>29</v>
      </c>
      <c r="AA589">
        <v>0</v>
      </c>
      <c r="AB589">
        <v>0</v>
      </c>
      <c r="AC589" s="5">
        <v>0.75</v>
      </c>
      <c r="AD589" s="13">
        <v>4.833333333333333</v>
      </c>
      <c r="AE589" s="13">
        <v>0</v>
      </c>
      <c r="AF589" s="13">
        <v>0</v>
      </c>
      <c r="AG589" s="13">
        <v>0</v>
      </c>
      <c r="AH589" s="13">
        <v>3.625</v>
      </c>
    </row>
    <row r="590" spans="1:34" x14ac:dyDescent="0.35">
      <c r="A590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 s="5">
        <v>0</v>
      </c>
      <c r="H590" s="13">
        <v>0</v>
      </c>
      <c r="I590" s="13">
        <v>0</v>
      </c>
      <c r="J590" s="13">
        <v>0</v>
      </c>
      <c r="K590" s="13">
        <v>0</v>
      </c>
      <c r="M590" t="s">
        <v>1309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W590" t="s">
        <v>1309</v>
      </c>
      <c r="X590">
        <v>1</v>
      </c>
      <c r="Y590">
        <v>0</v>
      </c>
      <c r="Z590">
        <v>0</v>
      </c>
      <c r="AA590">
        <v>0</v>
      </c>
      <c r="AB590">
        <v>0</v>
      </c>
      <c r="AC590" s="5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</row>
    <row r="591" spans="1:34" x14ac:dyDescent="0.35">
      <c r="A591" t="s">
        <v>825</v>
      </c>
      <c r="B591">
        <v>0</v>
      </c>
      <c r="C591">
        <v>0</v>
      </c>
      <c r="D591">
        <v>0</v>
      </c>
      <c r="E591">
        <v>0</v>
      </c>
      <c r="F591">
        <v>0</v>
      </c>
      <c r="G591" s="5">
        <v>0</v>
      </c>
      <c r="H591" s="13">
        <v>0</v>
      </c>
      <c r="I591" s="13">
        <v>0</v>
      </c>
      <c r="J591" s="13">
        <v>0</v>
      </c>
      <c r="K591" s="13">
        <v>0</v>
      </c>
      <c r="M591" t="s">
        <v>776</v>
      </c>
      <c r="N591">
        <v>3577</v>
      </c>
      <c r="O591">
        <v>664</v>
      </c>
      <c r="P591">
        <v>55</v>
      </c>
      <c r="Q591">
        <v>10</v>
      </c>
      <c r="R591">
        <v>5.3870481927710845</v>
      </c>
      <c r="S591">
        <v>8.2831325301204822E-2</v>
      </c>
      <c r="T591">
        <v>1.5060240963855422E-2</v>
      </c>
      <c r="U591">
        <v>1.5376013419066257E-2</v>
      </c>
      <c r="W591" t="s">
        <v>776</v>
      </c>
      <c r="X591">
        <v>1</v>
      </c>
      <c r="Y591">
        <v>1</v>
      </c>
      <c r="Z591">
        <v>12</v>
      </c>
      <c r="AA591">
        <v>1</v>
      </c>
      <c r="AB591">
        <v>0</v>
      </c>
      <c r="AC591" s="5">
        <v>1</v>
      </c>
      <c r="AD591" s="13">
        <v>12</v>
      </c>
      <c r="AE591" s="13">
        <v>1</v>
      </c>
      <c r="AF591" s="13">
        <v>0</v>
      </c>
      <c r="AG591" s="13">
        <v>8.3333333333333329E-2</v>
      </c>
      <c r="AH591" s="13">
        <v>12</v>
      </c>
    </row>
    <row r="592" spans="1:34" x14ac:dyDescent="0.35">
      <c r="A592" t="s">
        <v>1192</v>
      </c>
      <c r="B592">
        <v>0</v>
      </c>
      <c r="C592">
        <v>0</v>
      </c>
      <c r="D592">
        <v>0</v>
      </c>
      <c r="E592">
        <v>0</v>
      </c>
      <c r="F592">
        <v>0</v>
      </c>
      <c r="G592" s="5">
        <v>0</v>
      </c>
      <c r="H592" s="13">
        <v>0</v>
      </c>
      <c r="I592" s="13">
        <v>0</v>
      </c>
      <c r="J592" s="13">
        <v>0</v>
      </c>
      <c r="K592" s="13">
        <v>0</v>
      </c>
      <c r="M592" t="s">
        <v>777</v>
      </c>
      <c r="N592">
        <v>-1</v>
      </c>
      <c r="O592">
        <v>1</v>
      </c>
      <c r="P592">
        <v>0</v>
      </c>
      <c r="Q592">
        <v>0</v>
      </c>
      <c r="R592">
        <v>-1</v>
      </c>
      <c r="S592">
        <v>0</v>
      </c>
      <c r="T592">
        <v>0</v>
      </c>
      <c r="U592">
        <v>0</v>
      </c>
      <c r="W592" t="s">
        <v>777</v>
      </c>
      <c r="X592">
        <v>205</v>
      </c>
      <c r="Y592">
        <v>140</v>
      </c>
      <c r="Z592">
        <v>1574</v>
      </c>
      <c r="AA592">
        <v>7</v>
      </c>
      <c r="AB592">
        <v>0</v>
      </c>
      <c r="AC592" s="5">
        <v>0.68292682926829273</v>
      </c>
      <c r="AD592" s="13">
        <v>11.242857142857142</v>
      </c>
      <c r="AE592" s="13">
        <v>3.4146341463414637E-2</v>
      </c>
      <c r="AF592" s="13">
        <v>0</v>
      </c>
      <c r="AG592" s="13">
        <v>4.4472681067344345E-3</v>
      </c>
      <c r="AH592" s="13">
        <v>7.6780487804878046</v>
      </c>
    </row>
    <row r="593" spans="1:34" x14ac:dyDescent="0.35">
      <c r="A593" t="s">
        <v>871</v>
      </c>
      <c r="B593">
        <v>0</v>
      </c>
      <c r="C593">
        <v>0</v>
      </c>
      <c r="D593">
        <v>0</v>
      </c>
      <c r="E593">
        <v>0</v>
      </c>
      <c r="F593">
        <v>0</v>
      </c>
      <c r="G593" s="5">
        <v>0</v>
      </c>
      <c r="H593" s="13">
        <v>0</v>
      </c>
      <c r="I593" s="13">
        <v>0</v>
      </c>
      <c r="J593" s="13">
        <v>0</v>
      </c>
      <c r="K593" s="13">
        <v>0</v>
      </c>
      <c r="M593" t="s">
        <v>1315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W593" t="s">
        <v>1315</v>
      </c>
      <c r="X593">
        <v>15</v>
      </c>
      <c r="Y593">
        <v>5</v>
      </c>
      <c r="Z593">
        <v>32</v>
      </c>
      <c r="AA593">
        <v>1</v>
      </c>
      <c r="AB593">
        <v>0</v>
      </c>
      <c r="AC593" s="5">
        <v>0.33333333333333331</v>
      </c>
      <c r="AD593" s="13">
        <v>6.4</v>
      </c>
      <c r="AE593" s="13">
        <v>6.6666666666666666E-2</v>
      </c>
      <c r="AF593" s="13">
        <v>0</v>
      </c>
      <c r="AG593" s="13">
        <v>3.125E-2</v>
      </c>
      <c r="AH593" s="13">
        <v>2.1333333333333333</v>
      </c>
    </row>
    <row r="594" spans="1:34" x14ac:dyDescent="0.35">
      <c r="A594" t="s">
        <v>960</v>
      </c>
      <c r="B594">
        <v>0</v>
      </c>
      <c r="C594">
        <v>0</v>
      </c>
      <c r="D594">
        <v>0</v>
      </c>
      <c r="E594">
        <v>0</v>
      </c>
      <c r="F594">
        <v>0</v>
      </c>
      <c r="G594" s="5">
        <v>0</v>
      </c>
      <c r="H594" s="13">
        <v>0</v>
      </c>
      <c r="I594" s="13">
        <v>0</v>
      </c>
      <c r="J594" s="13">
        <v>0</v>
      </c>
      <c r="K594" s="13">
        <v>0</v>
      </c>
      <c r="M594" t="s">
        <v>1313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W594" t="s">
        <v>1313</v>
      </c>
      <c r="X594">
        <v>11</v>
      </c>
      <c r="Y594">
        <v>9</v>
      </c>
      <c r="Z594">
        <v>43</v>
      </c>
      <c r="AA594">
        <v>1</v>
      </c>
      <c r="AB594">
        <v>0</v>
      </c>
      <c r="AC594" s="5">
        <v>0.81818181818181823</v>
      </c>
      <c r="AD594" s="13">
        <v>4.7777777777777777</v>
      </c>
      <c r="AE594" s="13">
        <v>9.0909090909090912E-2</v>
      </c>
      <c r="AF594" s="13">
        <v>0</v>
      </c>
      <c r="AG594" s="13">
        <v>2.3255813953488372E-2</v>
      </c>
      <c r="AH594" s="13">
        <v>3.9090909090909092</v>
      </c>
    </row>
    <row r="595" spans="1:34" x14ac:dyDescent="0.35">
      <c r="A595" t="s">
        <v>872</v>
      </c>
      <c r="B595">
        <v>0</v>
      </c>
      <c r="C595">
        <v>0</v>
      </c>
      <c r="D595">
        <v>0</v>
      </c>
      <c r="E595">
        <v>0</v>
      </c>
      <c r="F595">
        <v>0</v>
      </c>
      <c r="G595" s="5">
        <v>0</v>
      </c>
      <c r="H595" s="13">
        <v>0</v>
      </c>
      <c r="I595" s="13">
        <v>0</v>
      </c>
      <c r="J595" s="13">
        <v>0</v>
      </c>
      <c r="K595" s="13">
        <v>0</v>
      </c>
      <c r="M595" t="s">
        <v>778</v>
      </c>
      <c r="N595">
        <v>5888</v>
      </c>
      <c r="O595">
        <v>1395</v>
      </c>
      <c r="P595">
        <v>55</v>
      </c>
      <c r="Q595">
        <v>8</v>
      </c>
      <c r="R595">
        <v>4.22078853046595</v>
      </c>
      <c r="S595">
        <v>3.9426523297491037E-2</v>
      </c>
      <c r="T595">
        <v>5.7347670250896057E-3</v>
      </c>
      <c r="U595">
        <v>9.341032608695652E-3</v>
      </c>
      <c r="W595" t="s">
        <v>778</v>
      </c>
      <c r="X595">
        <v>278</v>
      </c>
      <c r="Y595">
        <v>220</v>
      </c>
      <c r="Z595">
        <v>1708</v>
      </c>
      <c r="AA595">
        <v>1</v>
      </c>
      <c r="AB595">
        <v>1</v>
      </c>
      <c r="AC595" s="5">
        <v>0.79136690647482011</v>
      </c>
      <c r="AD595" s="13">
        <v>7.7636363636363637</v>
      </c>
      <c r="AE595" s="13">
        <v>3.5971223021582736E-3</v>
      </c>
      <c r="AF595" s="13">
        <v>4.5454545454545452E-3</v>
      </c>
      <c r="AG595" s="13">
        <v>5.8548009367681499E-4</v>
      </c>
      <c r="AH595" s="13">
        <v>6.1438848920863309</v>
      </c>
    </row>
    <row r="596" spans="1:34" x14ac:dyDescent="0.35">
      <c r="A596" t="s">
        <v>964</v>
      </c>
      <c r="B596">
        <v>0</v>
      </c>
      <c r="C596">
        <v>0</v>
      </c>
      <c r="D596">
        <v>0</v>
      </c>
      <c r="E596">
        <v>0</v>
      </c>
      <c r="F596">
        <v>0</v>
      </c>
      <c r="G596" s="5">
        <v>0</v>
      </c>
      <c r="H596" s="13">
        <v>0</v>
      </c>
      <c r="I596" s="13">
        <v>0</v>
      </c>
      <c r="J596" s="13">
        <v>0</v>
      </c>
      <c r="K596" s="13">
        <v>0</v>
      </c>
      <c r="M596" t="s">
        <v>779</v>
      </c>
      <c r="N596">
        <v>34</v>
      </c>
      <c r="O596">
        <v>17</v>
      </c>
      <c r="P596">
        <v>0</v>
      </c>
      <c r="Q596">
        <v>1</v>
      </c>
      <c r="R596">
        <v>2</v>
      </c>
      <c r="S596">
        <v>0</v>
      </c>
      <c r="T596">
        <v>5.8823529411764705E-2</v>
      </c>
      <c r="U596">
        <v>0</v>
      </c>
      <c r="W596" t="s">
        <v>779</v>
      </c>
      <c r="X596">
        <v>0</v>
      </c>
      <c r="Y596">
        <v>0</v>
      </c>
      <c r="Z596">
        <v>0</v>
      </c>
      <c r="AA596">
        <v>0</v>
      </c>
      <c r="AB596">
        <v>0</v>
      </c>
      <c r="AC596" s="5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</row>
    <row r="597" spans="1:34" x14ac:dyDescent="0.35">
      <c r="A597" t="s">
        <v>873</v>
      </c>
      <c r="B597">
        <v>0</v>
      </c>
      <c r="C597">
        <v>0</v>
      </c>
      <c r="D597">
        <v>0</v>
      </c>
      <c r="E597">
        <v>0</v>
      </c>
      <c r="F597">
        <v>0</v>
      </c>
      <c r="G597" s="5">
        <v>0</v>
      </c>
      <c r="H597" s="13">
        <v>0</v>
      </c>
      <c r="I597" s="13">
        <v>0</v>
      </c>
      <c r="J597" s="13">
        <v>0</v>
      </c>
      <c r="K597" s="13">
        <v>0</v>
      </c>
      <c r="M597" t="s">
        <v>780</v>
      </c>
      <c r="N597">
        <v>12</v>
      </c>
      <c r="O597">
        <v>1</v>
      </c>
      <c r="P597">
        <v>0</v>
      </c>
      <c r="Q597">
        <v>0</v>
      </c>
      <c r="R597">
        <v>12</v>
      </c>
      <c r="S597">
        <v>0</v>
      </c>
      <c r="T597">
        <v>0</v>
      </c>
      <c r="U597">
        <v>0</v>
      </c>
      <c r="W597" t="s">
        <v>780</v>
      </c>
      <c r="X597">
        <v>6</v>
      </c>
      <c r="Y597">
        <v>4</v>
      </c>
      <c r="Z597">
        <v>16</v>
      </c>
      <c r="AA597">
        <v>0</v>
      </c>
      <c r="AB597">
        <v>0</v>
      </c>
      <c r="AC597" s="5">
        <v>0.66666666666666663</v>
      </c>
      <c r="AD597" s="13">
        <v>4</v>
      </c>
      <c r="AE597" s="13">
        <v>0</v>
      </c>
      <c r="AF597" s="13">
        <v>0</v>
      </c>
      <c r="AG597" s="13">
        <v>0</v>
      </c>
      <c r="AH597" s="13">
        <v>2.6666666666666665</v>
      </c>
    </row>
    <row r="598" spans="1:34" x14ac:dyDescent="0.35">
      <c r="A598" t="s">
        <v>967</v>
      </c>
      <c r="B598">
        <v>0</v>
      </c>
      <c r="C598">
        <v>0</v>
      </c>
      <c r="D598">
        <v>0</v>
      </c>
      <c r="E598">
        <v>0</v>
      </c>
      <c r="F598">
        <v>0</v>
      </c>
      <c r="G598" s="5">
        <v>0</v>
      </c>
      <c r="H598" s="13">
        <v>0</v>
      </c>
      <c r="I598" s="13">
        <v>0</v>
      </c>
      <c r="J598" s="13">
        <v>0</v>
      </c>
      <c r="K598" s="13">
        <v>0</v>
      </c>
      <c r="M598" t="s">
        <v>781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W598" t="s">
        <v>781</v>
      </c>
      <c r="X598">
        <v>99</v>
      </c>
      <c r="Y598">
        <v>70</v>
      </c>
      <c r="Z598">
        <v>717</v>
      </c>
      <c r="AA598">
        <v>7</v>
      </c>
      <c r="AB598">
        <v>1</v>
      </c>
      <c r="AC598" s="5">
        <v>0.70707070707070707</v>
      </c>
      <c r="AD598" s="13">
        <v>10.242857142857142</v>
      </c>
      <c r="AE598" s="13">
        <v>7.0707070707070704E-2</v>
      </c>
      <c r="AF598" s="13">
        <v>1.4285714285714285E-2</v>
      </c>
      <c r="AG598" s="13">
        <v>9.7629009762900971E-3</v>
      </c>
      <c r="AH598" s="13">
        <v>7.2424242424242422</v>
      </c>
    </row>
    <row r="599" spans="1:34" x14ac:dyDescent="0.35">
      <c r="A599" t="s">
        <v>874</v>
      </c>
      <c r="B599">
        <v>0</v>
      </c>
      <c r="C599">
        <v>0</v>
      </c>
      <c r="D599">
        <v>0</v>
      </c>
      <c r="E599">
        <v>0</v>
      </c>
      <c r="F599">
        <v>0</v>
      </c>
      <c r="G599" s="5">
        <v>0</v>
      </c>
      <c r="H599" s="13">
        <v>0</v>
      </c>
      <c r="I599" s="13">
        <v>0</v>
      </c>
      <c r="J599" s="13">
        <v>0</v>
      </c>
      <c r="K599" s="13">
        <v>0</v>
      </c>
      <c r="M599" t="s">
        <v>782</v>
      </c>
      <c r="N599">
        <v>16</v>
      </c>
      <c r="O599">
        <v>3</v>
      </c>
      <c r="P599">
        <v>0</v>
      </c>
      <c r="Q599">
        <v>0</v>
      </c>
      <c r="R599">
        <v>5.333333333333333</v>
      </c>
      <c r="S599">
        <v>0</v>
      </c>
      <c r="T599">
        <v>0</v>
      </c>
      <c r="U599">
        <v>0</v>
      </c>
      <c r="W599" t="s">
        <v>782</v>
      </c>
      <c r="X599">
        <v>288</v>
      </c>
      <c r="Y599">
        <v>184</v>
      </c>
      <c r="Z599">
        <v>2318</v>
      </c>
      <c r="AA599">
        <v>10</v>
      </c>
      <c r="AB599">
        <v>1</v>
      </c>
      <c r="AC599" s="5">
        <v>0.63888888888888884</v>
      </c>
      <c r="AD599" s="13">
        <v>12.597826086956522</v>
      </c>
      <c r="AE599" s="13">
        <v>3.4722222222222224E-2</v>
      </c>
      <c r="AF599" s="13">
        <v>5.434782608695652E-3</v>
      </c>
      <c r="AG599" s="13">
        <v>4.3140638481449526E-3</v>
      </c>
      <c r="AH599" s="13">
        <v>8.0486111111111107</v>
      </c>
    </row>
    <row r="600" spans="1:34" x14ac:dyDescent="0.35">
      <c r="A600" t="s">
        <v>1162</v>
      </c>
      <c r="B600">
        <v>0</v>
      </c>
      <c r="C600">
        <v>0</v>
      </c>
      <c r="D600">
        <v>0</v>
      </c>
      <c r="E600">
        <v>0</v>
      </c>
      <c r="F600">
        <v>0</v>
      </c>
      <c r="G600" s="5">
        <v>0</v>
      </c>
      <c r="H600" s="13">
        <v>0</v>
      </c>
      <c r="I600" s="13">
        <v>0</v>
      </c>
      <c r="J600" s="13">
        <v>0</v>
      </c>
      <c r="K600" s="13">
        <v>0</v>
      </c>
      <c r="M600" t="s">
        <v>783</v>
      </c>
      <c r="N600">
        <v>5</v>
      </c>
      <c r="O600">
        <v>1</v>
      </c>
      <c r="P600">
        <v>0</v>
      </c>
      <c r="Q600">
        <v>0</v>
      </c>
      <c r="R600">
        <v>5</v>
      </c>
      <c r="S600">
        <v>0</v>
      </c>
      <c r="T600">
        <v>0</v>
      </c>
      <c r="U600">
        <v>0</v>
      </c>
      <c r="W600" t="s">
        <v>783</v>
      </c>
      <c r="X600">
        <v>295</v>
      </c>
      <c r="Y600">
        <v>183</v>
      </c>
      <c r="Z600">
        <v>2492</v>
      </c>
      <c r="AA600">
        <v>14</v>
      </c>
      <c r="AB600">
        <v>1</v>
      </c>
      <c r="AC600" s="5">
        <v>0.62033898305084745</v>
      </c>
      <c r="AD600" s="13">
        <v>13.617486338797814</v>
      </c>
      <c r="AE600" s="13">
        <v>4.7457627118644069E-2</v>
      </c>
      <c r="AF600" s="13">
        <v>5.4644808743169399E-3</v>
      </c>
      <c r="AG600" s="13">
        <v>5.6179775280898875E-3</v>
      </c>
      <c r="AH600" s="13">
        <v>8.4474576271186432</v>
      </c>
    </row>
    <row r="601" spans="1:34" x14ac:dyDescent="0.35">
      <c r="A601" t="s">
        <v>875</v>
      </c>
      <c r="B601">
        <v>0</v>
      </c>
      <c r="C601">
        <v>0</v>
      </c>
      <c r="D601">
        <v>0</v>
      </c>
      <c r="E601">
        <v>0</v>
      </c>
      <c r="F601">
        <v>0</v>
      </c>
      <c r="G601" s="5">
        <v>0</v>
      </c>
      <c r="H601" s="13">
        <v>0</v>
      </c>
      <c r="I601" s="13">
        <v>0</v>
      </c>
      <c r="J601" s="13">
        <v>0</v>
      </c>
      <c r="K601" s="13">
        <v>0</v>
      </c>
      <c r="M601" t="s">
        <v>1131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W601" t="s">
        <v>1131</v>
      </c>
      <c r="X601">
        <v>0</v>
      </c>
      <c r="Y601">
        <v>0</v>
      </c>
      <c r="Z601">
        <v>0</v>
      </c>
      <c r="AA601">
        <v>0</v>
      </c>
      <c r="AB601">
        <v>0</v>
      </c>
      <c r="AC601" s="5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</row>
    <row r="602" spans="1:34" x14ac:dyDescent="0.35">
      <c r="A602" t="s">
        <v>972</v>
      </c>
      <c r="B602">
        <v>0</v>
      </c>
      <c r="C602">
        <v>0</v>
      </c>
      <c r="D602">
        <v>0</v>
      </c>
      <c r="E602">
        <v>0</v>
      </c>
      <c r="F602">
        <v>0</v>
      </c>
      <c r="G602" s="5">
        <v>0</v>
      </c>
      <c r="H602" s="13">
        <v>0</v>
      </c>
      <c r="I602" s="13">
        <v>0</v>
      </c>
      <c r="J602" s="13">
        <v>0</v>
      </c>
      <c r="K602" s="13">
        <v>0</v>
      </c>
      <c r="M602" t="s">
        <v>784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W602" t="s">
        <v>784</v>
      </c>
      <c r="X602">
        <v>52</v>
      </c>
      <c r="Y602">
        <v>37</v>
      </c>
      <c r="Z602">
        <v>342</v>
      </c>
      <c r="AA602">
        <v>2</v>
      </c>
      <c r="AB602">
        <v>0</v>
      </c>
      <c r="AC602" s="5">
        <v>0.71153846153846156</v>
      </c>
      <c r="AD602" s="13">
        <v>9.2432432432432439</v>
      </c>
      <c r="AE602" s="13">
        <v>3.8461538461538464E-2</v>
      </c>
      <c r="AF602" s="13">
        <v>0</v>
      </c>
      <c r="AG602" s="13">
        <v>5.8479532163742687E-3</v>
      </c>
      <c r="AH602" s="13">
        <v>6.5769230769230766</v>
      </c>
    </row>
    <row r="603" spans="1:34" x14ac:dyDescent="0.35">
      <c r="A603" t="s">
        <v>876</v>
      </c>
      <c r="B603">
        <v>0</v>
      </c>
      <c r="C603">
        <v>0</v>
      </c>
      <c r="D603">
        <v>0</v>
      </c>
      <c r="E603">
        <v>0</v>
      </c>
      <c r="F603">
        <v>0</v>
      </c>
      <c r="G603" s="5">
        <v>0</v>
      </c>
      <c r="H603" s="13">
        <v>0</v>
      </c>
      <c r="I603" s="13">
        <v>0</v>
      </c>
      <c r="J603" s="13">
        <v>0</v>
      </c>
      <c r="K603" s="13">
        <v>0</v>
      </c>
      <c r="M603" t="s">
        <v>785</v>
      </c>
      <c r="N603">
        <v>509</v>
      </c>
      <c r="O603">
        <v>96</v>
      </c>
      <c r="P603">
        <v>8</v>
      </c>
      <c r="Q603">
        <v>2</v>
      </c>
      <c r="R603">
        <v>5.302083333333333</v>
      </c>
      <c r="S603">
        <v>8.3333333333333329E-2</v>
      </c>
      <c r="T603">
        <v>2.0833333333333332E-2</v>
      </c>
      <c r="U603">
        <v>1.5717092337917484E-2</v>
      </c>
      <c r="W603" t="s">
        <v>785</v>
      </c>
      <c r="X603">
        <v>0</v>
      </c>
      <c r="Y603">
        <v>0</v>
      </c>
      <c r="Z603">
        <v>0</v>
      </c>
      <c r="AA603">
        <v>0</v>
      </c>
      <c r="AB603">
        <v>0</v>
      </c>
      <c r="AC603" s="5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</row>
    <row r="604" spans="1:34" x14ac:dyDescent="0.35">
      <c r="A604" t="s">
        <v>975</v>
      </c>
      <c r="B604">
        <v>0</v>
      </c>
      <c r="C604">
        <v>0</v>
      </c>
      <c r="D604">
        <v>0</v>
      </c>
      <c r="E604">
        <v>0</v>
      </c>
      <c r="F604">
        <v>0</v>
      </c>
      <c r="G604" s="5">
        <v>0</v>
      </c>
      <c r="H604" s="13">
        <v>0</v>
      </c>
      <c r="I604" s="13">
        <v>0</v>
      </c>
      <c r="J604" s="13">
        <v>0</v>
      </c>
      <c r="K604" s="13">
        <v>0</v>
      </c>
      <c r="M604" t="s">
        <v>786</v>
      </c>
      <c r="N604">
        <v>1170</v>
      </c>
      <c r="O604">
        <v>328</v>
      </c>
      <c r="P604">
        <v>6</v>
      </c>
      <c r="Q604">
        <v>4</v>
      </c>
      <c r="R604">
        <v>3.5670731707317072</v>
      </c>
      <c r="S604">
        <v>1.8292682926829267E-2</v>
      </c>
      <c r="T604">
        <v>1.2195121951219513E-2</v>
      </c>
      <c r="U604">
        <v>5.1282051282051282E-3</v>
      </c>
      <c r="W604" t="s">
        <v>786</v>
      </c>
      <c r="X604">
        <v>67</v>
      </c>
      <c r="Y604">
        <v>51</v>
      </c>
      <c r="Z604">
        <v>327</v>
      </c>
      <c r="AA604">
        <v>0</v>
      </c>
      <c r="AB604">
        <v>0</v>
      </c>
      <c r="AC604" s="5">
        <v>0.76119402985074625</v>
      </c>
      <c r="AD604" s="13">
        <v>6.4117647058823533</v>
      </c>
      <c r="AE604" s="13">
        <v>0</v>
      </c>
      <c r="AF604" s="13">
        <v>0</v>
      </c>
      <c r="AG604" s="13">
        <v>0</v>
      </c>
      <c r="AH604" s="13">
        <v>4.8805970149253728</v>
      </c>
    </row>
    <row r="605" spans="1:34" x14ac:dyDescent="0.35">
      <c r="A605" t="s">
        <v>877</v>
      </c>
      <c r="B605">
        <v>0</v>
      </c>
      <c r="C605">
        <v>0</v>
      </c>
      <c r="D605">
        <v>0</v>
      </c>
      <c r="E605">
        <v>0</v>
      </c>
      <c r="F605">
        <v>0</v>
      </c>
      <c r="G605" s="5">
        <v>0</v>
      </c>
      <c r="H605" s="13">
        <v>0</v>
      </c>
      <c r="I605" s="13">
        <v>0</v>
      </c>
      <c r="J605" s="13">
        <v>0</v>
      </c>
      <c r="K605" s="13">
        <v>0</v>
      </c>
      <c r="M605" t="s">
        <v>787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W605" t="s">
        <v>787</v>
      </c>
      <c r="X605">
        <v>62</v>
      </c>
      <c r="Y605">
        <v>50</v>
      </c>
      <c r="Z605">
        <v>450</v>
      </c>
      <c r="AA605">
        <v>2</v>
      </c>
      <c r="AB605">
        <v>0</v>
      </c>
      <c r="AC605" s="5">
        <v>0.80645161290322576</v>
      </c>
      <c r="AD605" s="13">
        <v>9</v>
      </c>
      <c r="AE605" s="13">
        <v>3.2258064516129031E-2</v>
      </c>
      <c r="AF605" s="13">
        <v>0</v>
      </c>
      <c r="AG605" s="13">
        <v>4.4444444444444444E-3</v>
      </c>
      <c r="AH605" s="13">
        <v>7.258064516129032</v>
      </c>
    </row>
    <row r="606" spans="1:34" x14ac:dyDescent="0.35">
      <c r="A606" t="s">
        <v>977</v>
      </c>
      <c r="B606">
        <v>0</v>
      </c>
      <c r="C606">
        <v>0</v>
      </c>
      <c r="D606">
        <v>0</v>
      </c>
      <c r="E606">
        <v>0</v>
      </c>
      <c r="F606">
        <v>0</v>
      </c>
      <c r="G606" s="5">
        <v>0</v>
      </c>
      <c r="H606" s="13">
        <v>0</v>
      </c>
      <c r="I606" s="13">
        <v>0</v>
      </c>
      <c r="J606" s="13">
        <v>0</v>
      </c>
      <c r="K606" s="13">
        <v>0</v>
      </c>
      <c r="M606" t="s">
        <v>788</v>
      </c>
      <c r="N606">
        <v>9</v>
      </c>
      <c r="O606">
        <v>3</v>
      </c>
      <c r="P606">
        <v>1</v>
      </c>
      <c r="Q606">
        <v>0</v>
      </c>
      <c r="R606">
        <v>3</v>
      </c>
      <c r="S606">
        <v>0.33333333333333331</v>
      </c>
      <c r="T606">
        <v>0</v>
      </c>
      <c r="U606">
        <v>0.1111111111111111</v>
      </c>
      <c r="W606" t="s">
        <v>788</v>
      </c>
      <c r="X606">
        <v>375</v>
      </c>
      <c r="Y606">
        <v>269</v>
      </c>
      <c r="Z606">
        <v>2732</v>
      </c>
      <c r="AA606">
        <v>16</v>
      </c>
      <c r="AB606">
        <v>3</v>
      </c>
      <c r="AC606" s="5">
        <v>0.71733333333333338</v>
      </c>
      <c r="AD606" s="13">
        <v>10.156133828996282</v>
      </c>
      <c r="AE606" s="13">
        <v>4.2666666666666665E-2</v>
      </c>
      <c r="AF606" s="13">
        <v>1.1152416356877323E-2</v>
      </c>
      <c r="AG606" s="13">
        <v>5.8565153733528552E-3</v>
      </c>
      <c r="AH606" s="13">
        <v>7.285333333333333</v>
      </c>
    </row>
    <row r="607" spans="1:34" x14ac:dyDescent="0.35">
      <c r="A607" t="s">
        <v>878</v>
      </c>
      <c r="B607">
        <v>0</v>
      </c>
      <c r="C607">
        <v>0</v>
      </c>
      <c r="D607">
        <v>0</v>
      </c>
      <c r="E607">
        <v>0</v>
      </c>
      <c r="F607">
        <v>0</v>
      </c>
      <c r="G607" s="5">
        <v>0</v>
      </c>
      <c r="H607" s="13">
        <v>0</v>
      </c>
      <c r="I607" s="13">
        <v>0</v>
      </c>
      <c r="J607" s="13">
        <v>0</v>
      </c>
      <c r="K607" s="13">
        <v>0</v>
      </c>
      <c r="M607" t="s">
        <v>789</v>
      </c>
      <c r="N607">
        <v>22</v>
      </c>
      <c r="O607">
        <v>2</v>
      </c>
      <c r="P607">
        <v>0</v>
      </c>
      <c r="Q607">
        <v>0</v>
      </c>
      <c r="R607">
        <v>11</v>
      </c>
      <c r="S607">
        <v>0</v>
      </c>
      <c r="T607">
        <v>0</v>
      </c>
      <c r="U607">
        <v>0</v>
      </c>
      <c r="W607" t="s">
        <v>789</v>
      </c>
      <c r="X607">
        <v>39</v>
      </c>
      <c r="Y607">
        <v>21</v>
      </c>
      <c r="Z607">
        <v>315</v>
      </c>
      <c r="AA607">
        <v>0</v>
      </c>
      <c r="AB607">
        <v>0</v>
      </c>
      <c r="AC607" s="5">
        <v>0.53846153846153844</v>
      </c>
      <c r="AD607" s="13">
        <v>15</v>
      </c>
      <c r="AE607" s="13">
        <v>0</v>
      </c>
      <c r="AF607" s="13">
        <v>0</v>
      </c>
      <c r="AG607" s="13">
        <v>0</v>
      </c>
      <c r="AH607" s="13">
        <v>8.0769230769230766</v>
      </c>
    </row>
    <row r="608" spans="1:34" x14ac:dyDescent="0.35">
      <c r="A608" t="s">
        <v>981</v>
      </c>
      <c r="B608">
        <v>0</v>
      </c>
      <c r="C608">
        <v>0</v>
      </c>
      <c r="D608">
        <v>0</v>
      </c>
      <c r="E608">
        <v>0</v>
      </c>
      <c r="F608">
        <v>0</v>
      </c>
      <c r="G608" s="5">
        <v>0</v>
      </c>
      <c r="H608" s="13">
        <v>0</v>
      </c>
      <c r="I608" s="13">
        <v>0</v>
      </c>
      <c r="J608" s="13">
        <v>0</v>
      </c>
      <c r="K608" s="13">
        <v>0</v>
      </c>
      <c r="M608" t="s">
        <v>1237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W608" t="s">
        <v>1237</v>
      </c>
      <c r="X608">
        <v>28</v>
      </c>
      <c r="Y608">
        <v>18</v>
      </c>
      <c r="Z608">
        <v>148</v>
      </c>
      <c r="AA608">
        <v>0</v>
      </c>
      <c r="AB608">
        <v>1</v>
      </c>
      <c r="AC608" s="5">
        <v>0.6428571428571429</v>
      </c>
      <c r="AD608" s="13">
        <v>8.2222222222222214</v>
      </c>
      <c r="AE608" s="13">
        <v>0</v>
      </c>
      <c r="AF608" s="13">
        <v>5.5555555555555552E-2</v>
      </c>
      <c r="AG608" s="13">
        <v>0</v>
      </c>
      <c r="AH608" s="13">
        <v>5.2857142857142856</v>
      </c>
    </row>
    <row r="609" spans="1:34" x14ac:dyDescent="0.35">
      <c r="A609" t="s">
        <v>879</v>
      </c>
      <c r="B609">
        <v>0</v>
      </c>
      <c r="C609">
        <v>0</v>
      </c>
      <c r="D609">
        <v>0</v>
      </c>
      <c r="E609">
        <v>0</v>
      </c>
      <c r="F609">
        <v>0</v>
      </c>
      <c r="G609" s="5">
        <v>0</v>
      </c>
      <c r="H609" s="13">
        <v>0</v>
      </c>
      <c r="I609" s="13">
        <v>0</v>
      </c>
      <c r="J609" s="13">
        <v>0</v>
      </c>
      <c r="K609" s="13">
        <v>0</v>
      </c>
      <c r="M609" t="s">
        <v>790</v>
      </c>
      <c r="N609">
        <v>45</v>
      </c>
      <c r="O609">
        <v>5</v>
      </c>
      <c r="P609">
        <v>0</v>
      </c>
      <c r="Q609">
        <v>0</v>
      </c>
      <c r="R609">
        <v>9</v>
      </c>
      <c r="S609">
        <v>0</v>
      </c>
      <c r="T609">
        <v>0</v>
      </c>
      <c r="U609">
        <v>0</v>
      </c>
      <c r="W609" t="s">
        <v>790</v>
      </c>
      <c r="X609">
        <v>199</v>
      </c>
      <c r="Y609">
        <v>133</v>
      </c>
      <c r="Z609">
        <v>1736</v>
      </c>
      <c r="AA609">
        <v>10</v>
      </c>
      <c r="AB609">
        <v>0</v>
      </c>
      <c r="AC609" s="5">
        <v>0.66834170854271358</v>
      </c>
      <c r="AD609" s="13">
        <v>13.052631578947368</v>
      </c>
      <c r="AE609" s="13">
        <v>5.0251256281407038E-2</v>
      </c>
      <c r="AF609" s="13">
        <v>0</v>
      </c>
      <c r="AG609" s="13">
        <v>5.7603686635944703E-3</v>
      </c>
      <c r="AH609" s="13">
        <v>8.7236180904522609</v>
      </c>
    </row>
    <row r="610" spans="1:34" x14ac:dyDescent="0.35">
      <c r="A610" t="s">
        <v>985</v>
      </c>
      <c r="B610">
        <v>0</v>
      </c>
      <c r="C610">
        <v>0</v>
      </c>
      <c r="D610">
        <v>0</v>
      </c>
      <c r="E610">
        <v>0</v>
      </c>
      <c r="F610">
        <v>0</v>
      </c>
      <c r="G610" s="5">
        <v>0</v>
      </c>
      <c r="H610" s="13">
        <v>0</v>
      </c>
      <c r="I610" s="13">
        <v>0</v>
      </c>
      <c r="J610" s="13">
        <v>0</v>
      </c>
      <c r="K610" s="13">
        <v>0</v>
      </c>
      <c r="M610" t="s">
        <v>1239</v>
      </c>
      <c r="N610">
        <v>114</v>
      </c>
      <c r="O610">
        <v>31</v>
      </c>
      <c r="P610">
        <v>0</v>
      </c>
      <c r="Q610">
        <v>0</v>
      </c>
      <c r="R610">
        <v>3.6774193548387095</v>
      </c>
      <c r="S610">
        <v>0</v>
      </c>
      <c r="T610">
        <v>0</v>
      </c>
      <c r="U610">
        <v>0</v>
      </c>
      <c r="W610" t="s">
        <v>1239</v>
      </c>
      <c r="X610">
        <v>6</v>
      </c>
      <c r="Y610">
        <v>5</v>
      </c>
      <c r="Z610">
        <v>52</v>
      </c>
      <c r="AA610">
        <v>0</v>
      </c>
      <c r="AB610">
        <v>0</v>
      </c>
      <c r="AC610" s="5">
        <v>0.83333333333333337</v>
      </c>
      <c r="AD610" s="13">
        <v>10.4</v>
      </c>
      <c r="AE610" s="13">
        <v>0</v>
      </c>
      <c r="AF610" s="13">
        <v>0</v>
      </c>
      <c r="AG610" s="13">
        <v>0</v>
      </c>
      <c r="AH610" s="13">
        <v>8.6666666666666661</v>
      </c>
    </row>
    <row r="611" spans="1:34" x14ac:dyDescent="0.35">
      <c r="A611" t="s">
        <v>880</v>
      </c>
      <c r="B611">
        <v>0</v>
      </c>
      <c r="C611">
        <v>0</v>
      </c>
      <c r="D611">
        <v>0</v>
      </c>
      <c r="E611">
        <v>0</v>
      </c>
      <c r="F611">
        <v>0</v>
      </c>
      <c r="G611" s="5">
        <v>0</v>
      </c>
      <c r="H611" s="13">
        <v>0</v>
      </c>
      <c r="I611" s="13">
        <v>0</v>
      </c>
      <c r="J611" s="13">
        <v>0</v>
      </c>
      <c r="K611" s="13">
        <v>0</v>
      </c>
      <c r="M611" t="s">
        <v>791</v>
      </c>
      <c r="N611">
        <v>1068</v>
      </c>
      <c r="O611">
        <v>220</v>
      </c>
      <c r="P611">
        <v>4</v>
      </c>
      <c r="Q611">
        <v>1</v>
      </c>
      <c r="R611">
        <v>4.8545454545454545</v>
      </c>
      <c r="S611">
        <v>1.8181818181818181E-2</v>
      </c>
      <c r="T611">
        <v>4.5454545454545452E-3</v>
      </c>
      <c r="U611">
        <v>3.7453183520599251E-3</v>
      </c>
      <c r="W611" t="s">
        <v>791</v>
      </c>
      <c r="X611">
        <v>125</v>
      </c>
      <c r="Y611">
        <v>101</v>
      </c>
      <c r="Z611">
        <v>742</v>
      </c>
      <c r="AA611">
        <v>5</v>
      </c>
      <c r="AB611">
        <v>1</v>
      </c>
      <c r="AC611" s="5">
        <v>0.80800000000000005</v>
      </c>
      <c r="AD611" s="13">
        <v>7.3465346534653468</v>
      </c>
      <c r="AE611" s="13">
        <v>0.04</v>
      </c>
      <c r="AF611" s="13">
        <v>9.9009900990099011E-3</v>
      </c>
      <c r="AG611" s="13">
        <v>6.7385444743935314E-3</v>
      </c>
      <c r="AH611" s="13">
        <v>5.9359999999999999</v>
      </c>
    </row>
    <row r="612" spans="1:34" x14ac:dyDescent="0.35">
      <c r="A612" t="s">
        <v>1296</v>
      </c>
      <c r="B612">
        <v>0</v>
      </c>
      <c r="C612">
        <v>0</v>
      </c>
      <c r="D612">
        <v>0</v>
      </c>
      <c r="E612">
        <v>0</v>
      </c>
      <c r="F612">
        <v>0</v>
      </c>
      <c r="G612" s="5">
        <v>0</v>
      </c>
      <c r="H612" s="13">
        <v>0</v>
      </c>
      <c r="I612" s="13">
        <v>0</v>
      </c>
      <c r="J612" s="13">
        <v>0</v>
      </c>
      <c r="K612" s="13">
        <v>0</v>
      </c>
      <c r="M612" t="s">
        <v>1240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W612" t="s">
        <v>1240</v>
      </c>
      <c r="X612">
        <v>0</v>
      </c>
      <c r="Y612">
        <v>0</v>
      </c>
      <c r="Z612">
        <v>0</v>
      </c>
      <c r="AA612">
        <v>0</v>
      </c>
      <c r="AB612">
        <v>0</v>
      </c>
      <c r="AC612" s="5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</row>
    <row r="613" spans="1:34" x14ac:dyDescent="0.35">
      <c r="A613" t="s">
        <v>1287</v>
      </c>
      <c r="B613">
        <v>0</v>
      </c>
      <c r="C613">
        <v>0</v>
      </c>
      <c r="D613">
        <v>0</v>
      </c>
      <c r="E613">
        <v>0</v>
      </c>
      <c r="F613">
        <v>0</v>
      </c>
      <c r="G613" s="5">
        <v>0</v>
      </c>
      <c r="H613" s="13">
        <v>0</v>
      </c>
      <c r="I613" s="13">
        <v>0</v>
      </c>
      <c r="J613" s="13">
        <v>0</v>
      </c>
      <c r="K613" s="13">
        <v>0</v>
      </c>
      <c r="M613" t="s">
        <v>792</v>
      </c>
      <c r="N613">
        <v>2509</v>
      </c>
      <c r="O613">
        <v>418</v>
      </c>
      <c r="P613">
        <v>19</v>
      </c>
      <c r="Q613">
        <v>2</v>
      </c>
      <c r="R613">
        <v>6.0023923444976077</v>
      </c>
      <c r="S613">
        <v>4.5454545454545456E-2</v>
      </c>
      <c r="T613">
        <v>4.7846889952153108E-3</v>
      </c>
      <c r="U613">
        <v>7.5727381426863296E-3</v>
      </c>
      <c r="W613" t="s">
        <v>792</v>
      </c>
      <c r="X613">
        <v>0</v>
      </c>
      <c r="Y613">
        <v>0</v>
      </c>
      <c r="Z613">
        <v>0</v>
      </c>
      <c r="AA613">
        <v>0</v>
      </c>
      <c r="AB613">
        <v>0</v>
      </c>
      <c r="AC613" s="5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</row>
    <row r="614" spans="1:34" x14ac:dyDescent="0.35">
      <c r="A614" t="s">
        <v>1176</v>
      </c>
      <c r="B614">
        <v>0</v>
      </c>
      <c r="C614">
        <v>0</v>
      </c>
      <c r="D614">
        <v>0</v>
      </c>
      <c r="E614">
        <v>0</v>
      </c>
      <c r="F614">
        <v>0</v>
      </c>
      <c r="G614" s="5">
        <v>0</v>
      </c>
      <c r="H614" s="13">
        <v>0</v>
      </c>
      <c r="I614" s="13">
        <v>0</v>
      </c>
      <c r="J614" s="13">
        <v>0</v>
      </c>
      <c r="K614" s="13">
        <v>0</v>
      </c>
      <c r="M614" t="s">
        <v>793</v>
      </c>
      <c r="N614">
        <v>1229</v>
      </c>
      <c r="O614">
        <v>296</v>
      </c>
      <c r="P614">
        <v>13</v>
      </c>
      <c r="Q614">
        <v>1</v>
      </c>
      <c r="R614">
        <v>4.1520270270270272</v>
      </c>
      <c r="S614">
        <v>4.3918918918918921E-2</v>
      </c>
      <c r="T614">
        <v>3.3783783783783786E-3</v>
      </c>
      <c r="U614">
        <v>1.0577705451586655E-2</v>
      </c>
      <c r="W614" t="s">
        <v>793</v>
      </c>
      <c r="X614">
        <v>3</v>
      </c>
      <c r="Y614">
        <v>3</v>
      </c>
      <c r="Z614">
        <v>0</v>
      </c>
      <c r="AA614">
        <v>0</v>
      </c>
      <c r="AB614">
        <v>0</v>
      </c>
      <c r="AC614" s="5">
        <v>1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</row>
    <row r="615" spans="1:34" x14ac:dyDescent="0.35">
      <c r="A615" t="s">
        <v>826</v>
      </c>
      <c r="B615">
        <v>0</v>
      </c>
      <c r="C615">
        <v>0</v>
      </c>
      <c r="D615">
        <v>0</v>
      </c>
      <c r="E615">
        <v>0</v>
      </c>
      <c r="F615">
        <v>0</v>
      </c>
      <c r="G615" s="5">
        <v>0</v>
      </c>
      <c r="H615" s="13">
        <v>0</v>
      </c>
      <c r="I615" s="13">
        <v>0</v>
      </c>
      <c r="J615" s="13">
        <v>0</v>
      </c>
      <c r="K615" s="13">
        <v>0</v>
      </c>
      <c r="M615" t="s">
        <v>794</v>
      </c>
      <c r="N615">
        <v>804</v>
      </c>
      <c r="O615">
        <v>169</v>
      </c>
      <c r="P615">
        <v>3</v>
      </c>
      <c r="Q615">
        <v>1</v>
      </c>
      <c r="R615">
        <v>4.7573964497041423</v>
      </c>
      <c r="S615">
        <v>1.7751479289940829E-2</v>
      </c>
      <c r="T615">
        <v>5.9171597633136093E-3</v>
      </c>
      <c r="U615">
        <v>3.7313432835820895E-3</v>
      </c>
      <c r="W615" t="s">
        <v>794</v>
      </c>
      <c r="X615">
        <v>68</v>
      </c>
      <c r="Y615">
        <v>53</v>
      </c>
      <c r="Z615">
        <v>452</v>
      </c>
      <c r="AA615">
        <v>1</v>
      </c>
      <c r="AB615">
        <v>0</v>
      </c>
      <c r="AC615" s="5">
        <v>0.77941176470588236</v>
      </c>
      <c r="AD615" s="13">
        <v>8.5283018867924536</v>
      </c>
      <c r="AE615" s="13">
        <v>1.4705882352941176E-2</v>
      </c>
      <c r="AF615" s="13">
        <v>0</v>
      </c>
      <c r="AG615" s="13">
        <v>2.2123893805309734E-3</v>
      </c>
      <c r="AH615" s="13">
        <v>6.6470588235294121</v>
      </c>
    </row>
    <row r="616" spans="1:34" x14ac:dyDescent="0.35">
      <c r="A616" t="s">
        <v>994</v>
      </c>
      <c r="B616">
        <v>0</v>
      </c>
      <c r="C616">
        <v>0</v>
      </c>
      <c r="D616">
        <v>0</v>
      </c>
      <c r="E616">
        <v>0</v>
      </c>
      <c r="F616">
        <v>0</v>
      </c>
      <c r="G616" s="5">
        <v>0</v>
      </c>
      <c r="H616" s="13">
        <v>0</v>
      </c>
      <c r="I616" s="13">
        <v>0</v>
      </c>
      <c r="J616" s="13">
        <v>0</v>
      </c>
      <c r="K616" s="13">
        <v>0</v>
      </c>
      <c r="M616" t="s">
        <v>795</v>
      </c>
      <c r="N616">
        <v>31</v>
      </c>
      <c r="O616">
        <v>13</v>
      </c>
      <c r="P616">
        <v>1</v>
      </c>
      <c r="Q616">
        <v>0</v>
      </c>
      <c r="R616">
        <v>2.3846153846153846</v>
      </c>
      <c r="S616">
        <v>7.6923076923076927E-2</v>
      </c>
      <c r="T616">
        <v>0</v>
      </c>
      <c r="U616">
        <v>3.2258064516129031E-2</v>
      </c>
      <c r="W616" t="s">
        <v>795</v>
      </c>
      <c r="X616">
        <v>747</v>
      </c>
      <c r="Y616">
        <v>507</v>
      </c>
      <c r="Z616">
        <v>7537</v>
      </c>
      <c r="AA616">
        <v>40</v>
      </c>
      <c r="AB616">
        <v>1</v>
      </c>
      <c r="AC616" s="5">
        <v>0.67871485943775101</v>
      </c>
      <c r="AD616" s="13">
        <v>14.865877712031558</v>
      </c>
      <c r="AE616" s="13">
        <v>5.3547523427041499E-2</v>
      </c>
      <c r="AF616" s="13">
        <v>1.9723865877712033E-3</v>
      </c>
      <c r="AG616" s="13">
        <v>5.3071513864932996E-3</v>
      </c>
      <c r="AH616" s="13">
        <v>10.089692101740294</v>
      </c>
    </row>
    <row r="617" spans="1:34" x14ac:dyDescent="0.35">
      <c r="A617" t="s">
        <v>1289</v>
      </c>
      <c r="B617">
        <v>0</v>
      </c>
      <c r="C617">
        <v>0</v>
      </c>
      <c r="D617">
        <v>0</v>
      </c>
      <c r="E617">
        <v>0</v>
      </c>
      <c r="F617">
        <v>0</v>
      </c>
      <c r="G617" s="5">
        <v>0</v>
      </c>
      <c r="H617" s="13">
        <v>0</v>
      </c>
      <c r="I617" s="13">
        <v>0</v>
      </c>
      <c r="J617" s="13">
        <v>0</v>
      </c>
      <c r="K617" s="13">
        <v>0</v>
      </c>
      <c r="M617" t="s">
        <v>796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W617" t="s">
        <v>796</v>
      </c>
      <c r="X617">
        <v>143</v>
      </c>
      <c r="Y617">
        <v>80</v>
      </c>
      <c r="Z617">
        <v>1278</v>
      </c>
      <c r="AA617">
        <v>7</v>
      </c>
      <c r="AB617">
        <v>1</v>
      </c>
      <c r="AC617" s="5">
        <v>0.55944055944055948</v>
      </c>
      <c r="AD617" s="13">
        <v>15.975</v>
      </c>
      <c r="AE617" s="13">
        <v>4.8951048951048952E-2</v>
      </c>
      <c r="AF617" s="13">
        <v>1.2500000000000001E-2</v>
      </c>
      <c r="AG617" s="13">
        <v>5.4773082942097028E-3</v>
      </c>
      <c r="AH617" s="13">
        <v>8.9370629370629366</v>
      </c>
    </row>
    <row r="618" spans="1:34" x14ac:dyDescent="0.35">
      <c r="A618" t="s">
        <v>844</v>
      </c>
      <c r="B618">
        <v>0</v>
      </c>
      <c r="C618">
        <v>0</v>
      </c>
      <c r="D618">
        <v>0</v>
      </c>
      <c r="E618">
        <v>0</v>
      </c>
      <c r="F618">
        <v>0</v>
      </c>
      <c r="G618" s="5">
        <v>0</v>
      </c>
      <c r="H618" s="13">
        <v>0</v>
      </c>
      <c r="I618" s="13">
        <v>0</v>
      </c>
      <c r="J618" s="13">
        <v>0</v>
      </c>
      <c r="K618" s="13">
        <v>0</v>
      </c>
      <c r="M618" t="s">
        <v>797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W618" t="s">
        <v>797</v>
      </c>
      <c r="X618">
        <v>12</v>
      </c>
      <c r="Y618">
        <v>6</v>
      </c>
      <c r="Z618">
        <v>53</v>
      </c>
      <c r="AA618">
        <v>0</v>
      </c>
      <c r="AB618">
        <v>0</v>
      </c>
      <c r="AC618" s="5">
        <v>0.5</v>
      </c>
      <c r="AD618" s="13">
        <v>8.8333333333333339</v>
      </c>
      <c r="AE618" s="13">
        <v>0</v>
      </c>
      <c r="AF618" s="13">
        <v>0</v>
      </c>
      <c r="AG618" s="13">
        <v>0</v>
      </c>
      <c r="AH618" s="13">
        <v>4.416666666666667</v>
      </c>
    </row>
    <row r="619" spans="1:34" x14ac:dyDescent="0.35">
      <c r="A619" t="s">
        <v>827</v>
      </c>
      <c r="B619">
        <v>0</v>
      </c>
      <c r="C619">
        <v>0</v>
      </c>
      <c r="D619">
        <v>0</v>
      </c>
      <c r="E619">
        <v>0</v>
      </c>
      <c r="F619">
        <v>0</v>
      </c>
      <c r="G619" s="5">
        <v>0</v>
      </c>
      <c r="H619" s="13">
        <v>0</v>
      </c>
      <c r="I619" s="13">
        <v>0</v>
      </c>
      <c r="J619" s="13">
        <v>0</v>
      </c>
      <c r="K619" s="13">
        <v>0</v>
      </c>
      <c r="M619" t="s">
        <v>798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W619" t="s">
        <v>798</v>
      </c>
      <c r="X619">
        <v>222</v>
      </c>
      <c r="Y619">
        <v>146</v>
      </c>
      <c r="Z619">
        <v>1622</v>
      </c>
      <c r="AA619">
        <v>18</v>
      </c>
      <c r="AB619">
        <v>0</v>
      </c>
      <c r="AC619" s="5">
        <v>0.65765765765765771</v>
      </c>
      <c r="AD619" s="13">
        <v>11.109589041095891</v>
      </c>
      <c r="AE619" s="13">
        <v>8.1081081081081086E-2</v>
      </c>
      <c r="AF619" s="13">
        <v>0</v>
      </c>
      <c r="AG619" s="13">
        <v>1.1097410604192354E-2</v>
      </c>
      <c r="AH619" s="13">
        <v>7.3063063063063067</v>
      </c>
    </row>
    <row r="620" spans="1:34" x14ac:dyDescent="0.35">
      <c r="A620" t="s">
        <v>1319</v>
      </c>
      <c r="B620">
        <v>0</v>
      </c>
      <c r="C620">
        <v>0</v>
      </c>
      <c r="D620">
        <v>0</v>
      </c>
      <c r="E620">
        <v>0</v>
      </c>
      <c r="F620">
        <v>0</v>
      </c>
      <c r="G620" s="5">
        <v>0</v>
      </c>
      <c r="H620" s="13">
        <v>0</v>
      </c>
      <c r="I620" s="13">
        <v>0</v>
      </c>
      <c r="J620" s="13">
        <v>0</v>
      </c>
      <c r="K620" s="13">
        <v>0</v>
      </c>
      <c r="M620" t="s">
        <v>799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W620" t="s">
        <v>799</v>
      </c>
      <c r="X620">
        <v>18</v>
      </c>
      <c r="Y620">
        <v>9</v>
      </c>
      <c r="Z620">
        <v>75</v>
      </c>
      <c r="AA620">
        <v>0</v>
      </c>
      <c r="AB620">
        <v>1</v>
      </c>
      <c r="AC620" s="5">
        <v>0.5</v>
      </c>
      <c r="AD620" s="13">
        <v>8.3333333333333339</v>
      </c>
      <c r="AE620" s="13">
        <v>0</v>
      </c>
      <c r="AF620" s="13">
        <v>0.1111111111111111</v>
      </c>
      <c r="AG620" s="13">
        <v>0</v>
      </c>
      <c r="AH620" s="13">
        <v>4.166666666666667</v>
      </c>
    </row>
    <row r="621" spans="1:34" x14ac:dyDescent="0.35">
      <c r="A621" t="s">
        <v>883</v>
      </c>
      <c r="B621">
        <v>0</v>
      </c>
      <c r="C621">
        <v>0</v>
      </c>
      <c r="D621">
        <v>0</v>
      </c>
      <c r="E621">
        <v>0</v>
      </c>
      <c r="F621">
        <v>0</v>
      </c>
      <c r="G621" s="5">
        <v>0</v>
      </c>
      <c r="H621" s="13">
        <v>0</v>
      </c>
      <c r="I621" s="13">
        <v>0</v>
      </c>
      <c r="J621" s="13">
        <v>0</v>
      </c>
      <c r="K621" s="13">
        <v>0</v>
      </c>
      <c r="M621" t="s">
        <v>800</v>
      </c>
      <c r="N621">
        <v>63</v>
      </c>
      <c r="O621">
        <v>11</v>
      </c>
      <c r="P621">
        <v>0</v>
      </c>
      <c r="Q621">
        <v>0</v>
      </c>
      <c r="R621">
        <v>5.7272727272727275</v>
      </c>
      <c r="S621">
        <v>0</v>
      </c>
      <c r="T621">
        <v>0</v>
      </c>
      <c r="U621">
        <v>0</v>
      </c>
      <c r="W621" t="s">
        <v>800</v>
      </c>
      <c r="X621">
        <v>80</v>
      </c>
      <c r="Y621">
        <v>42</v>
      </c>
      <c r="Z621">
        <v>620</v>
      </c>
      <c r="AA621">
        <v>3</v>
      </c>
      <c r="AB621">
        <v>0</v>
      </c>
      <c r="AC621" s="5">
        <v>0.52500000000000002</v>
      </c>
      <c r="AD621" s="13">
        <v>14.761904761904763</v>
      </c>
      <c r="AE621" s="13">
        <v>3.7499999999999999E-2</v>
      </c>
      <c r="AF621" s="13">
        <v>0</v>
      </c>
      <c r="AG621" s="13">
        <v>4.8387096774193551E-3</v>
      </c>
      <c r="AH621" s="13">
        <v>7.75</v>
      </c>
    </row>
    <row r="622" spans="1:34" x14ac:dyDescent="0.35">
      <c r="A622" t="s">
        <v>1182</v>
      </c>
      <c r="B622">
        <v>0</v>
      </c>
      <c r="C622">
        <v>0</v>
      </c>
      <c r="D622">
        <v>0</v>
      </c>
      <c r="E622">
        <v>0</v>
      </c>
      <c r="F622">
        <v>0</v>
      </c>
      <c r="G622" s="5">
        <v>0</v>
      </c>
      <c r="H622" s="13">
        <v>0</v>
      </c>
      <c r="I622" s="13">
        <v>0</v>
      </c>
      <c r="J622" s="13">
        <v>0</v>
      </c>
      <c r="K622" s="13">
        <v>0</v>
      </c>
      <c r="M622" t="s">
        <v>801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W622" t="s">
        <v>801</v>
      </c>
      <c r="X622">
        <v>14</v>
      </c>
      <c r="Y622">
        <v>10</v>
      </c>
      <c r="Z622">
        <v>103</v>
      </c>
      <c r="AA622">
        <v>0</v>
      </c>
      <c r="AB622">
        <v>0</v>
      </c>
      <c r="AC622" s="5">
        <v>0.7142857142857143</v>
      </c>
      <c r="AD622" s="13">
        <v>10.3</v>
      </c>
      <c r="AE622" s="13">
        <v>0</v>
      </c>
      <c r="AF622" s="13">
        <v>0</v>
      </c>
      <c r="AG622" s="13">
        <v>0</v>
      </c>
      <c r="AH622" s="13">
        <v>7.3571428571428568</v>
      </c>
    </row>
    <row r="623" spans="1:34" x14ac:dyDescent="0.35">
      <c r="A623" t="s">
        <v>1238</v>
      </c>
      <c r="B623">
        <v>0</v>
      </c>
      <c r="C623">
        <v>0</v>
      </c>
      <c r="D623">
        <v>0</v>
      </c>
      <c r="E623">
        <v>0</v>
      </c>
      <c r="F623">
        <v>0</v>
      </c>
      <c r="G623" s="5">
        <v>0</v>
      </c>
      <c r="H623" s="13">
        <v>0</v>
      </c>
      <c r="I623" s="13">
        <v>0</v>
      </c>
      <c r="J623" s="13">
        <v>0</v>
      </c>
      <c r="K623" s="13">
        <v>0</v>
      </c>
      <c r="M623" t="s">
        <v>802</v>
      </c>
      <c r="N623">
        <v>16</v>
      </c>
      <c r="O623">
        <v>4</v>
      </c>
      <c r="P623">
        <v>0</v>
      </c>
      <c r="Q623">
        <v>0</v>
      </c>
      <c r="R623">
        <v>4</v>
      </c>
      <c r="S623">
        <v>0</v>
      </c>
      <c r="T623">
        <v>0</v>
      </c>
      <c r="U623">
        <v>0</v>
      </c>
      <c r="W623" t="s">
        <v>802</v>
      </c>
      <c r="X623">
        <v>268</v>
      </c>
      <c r="Y623">
        <v>167</v>
      </c>
      <c r="Z623">
        <v>1922</v>
      </c>
      <c r="AA623">
        <v>17</v>
      </c>
      <c r="AB623">
        <v>0</v>
      </c>
      <c r="AC623" s="5">
        <v>0.62313432835820892</v>
      </c>
      <c r="AD623" s="13">
        <v>11.508982035928144</v>
      </c>
      <c r="AE623" s="13">
        <v>6.3432835820895525E-2</v>
      </c>
      <c r="AF623" s="13">
        <v>0</v>
      </c>
      <c r="AG623" s="13">
        <v>8.8449531737773146E-3</v>
      </c>
      <c r="AH623" s="13">
        <v>7.1716417910447765</v>
      </c>
    </row>
    <row r="624" spans="1:34" x14ac:dyDescent="0.35">
      <c r="A624" t="s">
        <v>1187</v>
      </c>
      <c r="B624">
        <v>0</v>
      </c>
      <c r="C624">
        <v>0</v>
      </c>
      <c r="D624">
        <v>0</v>
      </c>
      <c r="E624">
        <v>0</v>
      </c>
      <c r="F624">
        <v>0</v>
      </c>
      <c r="G624" s="5">
        <v>0</v>
      </c>
      <c r="H624" s="13">
        <v>0</v>
      </c>
      <c r="I624" s="13">
        <v>0</v>
      </c>
      <c r="J624" s="13">
        <v>0</v>
      </c>
      <c r="K624" s="13">
        <v>0</v>
      </c>
      <c r="M624" t="s">
        <v>803</v>
      </c>
      <c r="N624">
        <v>129</v>
      </c>
      <c r="O624">
        <v>24</v>
      </c>
      <c r="P624">
        <v>1</v>
      </c>
      <c r="Q624">
        <v>0</v>
      </c>
      <c r="R624">
        <v>5.375</v>
      </c>
      <c r="S624">
        <v>4.1666666666666664E-2</v>
      </c>
      <c r="T624">
        <v>0</v>
      </c>
      <c r="U624">
        <v>7.7519379844961239E-3</v>
      </c>
      <c r="W624" t="s">
        <v>803</v>
      </c>
      <c r="X624">
        <v>126</v>
      </c>
      <c r="Y624">
        <v>89</v>
      </c>
      <c r="Z624">
        <v>810</v>
      </c>
      <c r="AA624">
        <v>4</v>
      </c>
      <c r="AB624">
        <v>0</v>
      </c>
      <c r="AC624" s="5">
        <v>0.70634920634920639</v>
      </c>
      <c r="AD624" s="13">
        <v>9.1011235955056176</v>
      </c>
      <c r="AE624" s="13">
        <v>3.1746031746031744E-2</v>
      </c>
      <c r="AF624" s="13">
        <v>0</v>
      </c>
      <c r="AG624" s="13">
        <v>4.9382716049382715E-3</v>
      </c>
      <c r="AH624" s="13">
        <v>6.4285714285714288</v>
      </c>
    </row>
    <row r="625" spans="1:34" x14ac:dyDescent="0.35">
      <c r="A625" t="s">
        <v>814</v>
      </c>
      <c r="B625">
        <v>0</v>
      </c>
      <c r="C625">
        <v>0</v>
      </c>
      <c r="D625">
        <v>0</v>
      </c>
      <c r="E625">
        <v>0</v>
      </c>
      <c r="F625">
        <v>0</v>
      </c>
      <c r="G625" s="5">
        <v>0</v>
      </c>
      <c r="H625" s="13">
        <v>0</v>
      </c>
      <c r="I625" s="13">
        <v>0</v>
      </c>
      <c r="J625" s="13">
        <v>0</v>
      </c>
      <c r="K625" s="13">
        <v>0</v>
      </c>
      <c r="M625" t="s">
        <v>1247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W625" t="s">
        <v>1247</v>
      </c>
      <c r="X625">
        <v>24</v>
      </c>
      <c r="Y625">
        <v>21</v>
      </c>
      <c r="Z625">
        <v>145</v>
      </c>
      <c r="AA625">
        <v>0</v>
      </c>
      <c r="AB625">
        <v>0</v>
      </c>
      <c r="AC625" s="5">
        <v>0.875</v>
      </c>
      <c r="AD625" s="13">
        <v>6.9047619047619051</v>
      </c>
      <c r="AE625" s="13">
        <v>0</v>
      </c>
      <c r="AF625" s="13">
        <v>0</v>
      </c>
      <c r="AG625" s="13">
        <v>0</v>
      </c>
      <c r="AH625" s="13">
        <v>6.041666666666667</v>
      </c>
    </row>
    <row r="626" spans="1:34" x14ac:dyDescent="0.35">
      <c r="A626" t="s">
        <v>1190</v>
      </c>
      <c r="B626">
        <v>0</v>
      </c>
      <c r="C626">
        <v>0</v>
      </c>
      <c r="D626">
        <v>0</v>
      </c>
      <c r="E626">
        <v>0</v>
      </c>
      <c r="F626">
        <v>0</v>
      </c>
      <c r="G626" s="5">
        <v>0</v>
      </c>
      <c r="H626" s="13">
        <v>0</v>
      </c>
      <c r="I626" s="13">
        <v>0</v>
      </c>
      <c r="J626" s="13">
        <v>0</v>
      </c>
      <c r="K626" s="13">
        <v>0</v>
      </c>
      <c r="M626" t="s">
        <v>1249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W626" t="s">
        <v>1249</v>
      </c>
      <c r="X626">
        <v>7</v>
      </c>
      <c r="Y626">
        <v>3</v>
      </c>
      <c r="Z626">
        <v>35</v>
      </c>
      <c r="AA626">
        <v>0</v>
      </c>
      <c r="AB626">
        <v>0</v>
      </c>
      <c r="AC626" s="5">
        <v>0.42857142857142855</v>
      </c>
      <c r="AD626" s="13">
        <v>11.666666666666666</v>
      </c>
      <c r="AE626" s="13">
        <v>0</v>
      </c>
      <c r="AF626" s="13">
        <v>0</v>
      </c>
      <c r="AG626" s="13">
        <v>0</v>
      </c>
      <c r="AH626" s="13">
        <v>5</v>
      </c>
    </row>
    <row r="627" spans="1:34" x14ac:dyDescent="0.35">
      <c r="A627" t="s">
        <v>1261</v>
      </c>
      <c r="B627">
        <v>0</v>
      </c>
      <c r="C627">
        <v>0</v>
      </c>
      <c r="D627">
        <v>0</v>
      </c>
      <c r="E627">
        <v>0</v>
      </c>
      <c r="F627">
        <v>0</v>
      </c>
      <c r="G627" s="5">
        <v>0</v>
      </c>
      <c r="H627" s="13">
        <v>0</v>
      </c>
      <c r="I627" s="13">
        <v>0</v>
      </c>
      <c r="J627" s="13">
        <v>0</v>
      </c>
      <c r="K627" s="13">
        <v>0</v>
      </c>
      <c r="M627" t="s">
        <v>804</v>
      </c>
      <c r="N627">
        <v>352</v>
      </c>
      <c r="O627">
        <v>107</v>
      </c>
      <c r="P627">
        <v>3</v>
      </c>
      <c r="Q627">
        <v>0</v>
      </c>
      <c r="R627">
        <v>3.2897196261682242</v>
      </c>
      <c r="S627">
        <v>2.8037383177570093E-2</v>
      </c>
      <c r="T627">
        <v>0</v>
      </c>
      <c r="U627">
        <v>8.5227272727272721E-3</v>
      </c>
      <c r="W627" t="s">
        <v>804</v>
      </c>
      <c r="X627">
        <v>44</v>
      </c>
      <c r="Y627">
        <v>31</v>
      </c>
      <c r="Z627">
        <v>174</v>
      </c>
      <c r="AA627">
        <v>0</v>
      </c>
      <c r="AB627">
        <v>0</v>
      </c>
      <c r="AC627" s="5">
        <v>0.70454545454545459</v>
      </c>
      <c r="AD627" s="13">
        <v>5.612903225806452</v>
      </c>
      <c r="AE627" s="13">
        <v>0</v>
      </c>
      <c r="AF627" s="13">
        <v>0</v>
      </c>
      <c r="AG627" s="13">
        <v>0</v>
      </c>
      <c r="AH627" s="13">
        <v>3.9545454545454546</v>
      </c>
    </row>
    <row r="628" spans="1:34" x14ac:dyDescent="0.35">
      <c r="A628" t="s">
        <v>1196</v>
      </c>
      <c r="B628">
        <v>0</v>
      </c>
      <c r="C628">
        <v>0</v>
      </c>
      <c r="D628">
        <v>0</v>
      </c>
      <c r="E628">
        <v>0</v>
      </c>
      <c r="F628">
        <v>0</v>
      </c>
      <c r="G628" s="5">
        <v>0</v>
      </c>
      <c r="H628" s="13">
        <v>0</v>
      </c>
      <c r="I628" s="13">
        <v>0</v>
      </c>
      <c r="J628" s="13">
        <v>0</v>
      </c>
      <c r="K628" s="13">
        <v>0</v>
      </c>
      <c r="M628" t="s">
        <v>805</v>
      </c>
      <c r="N628">
        <v>136</v>
      </c>
      <c r="O628">
        <v>21</v>
      </c>
      <c r="P628">
        <v>0</v>
      </c>
      <c r="Q628">
        <v>0</v>
      </c>
      <c r="R628">
        <v>6.4761904761904763</v>
      </c>
      <c r="S628">
        <v>0</v>
      </c>
      <c r="T628">
        <v>0</v>
      </c>
      <c r="U628">
        <v>0</v>
      </c>
      <c r="W628" t="s">
        <v>805</v>
      </c>
      <c r="X628">
        <v>220</v>
      </c>
      <c r="Y628">
        <v>159</v>
      </c>
      <c r="Z628">
        <v>2120</v>
      </c>
      <c r="AA628">
        <v>7</v>
      </c>
      <c r="AB628">
        <v>1</v>
      </c>
      <c r="AC628" s="5">
        <v>0.72272727272727277</v>
      </c>
      <c r="AD628" s="13">
        <v>13.333333333333334</v>
      </c>
      <c r="AE628" s="13">
        <v>3.1818181818181815E-2</v>
      </c>
      <c r="AF628" s="13">
        <v>6.2893081761006293E-3</v>
      </c>
      <c r="AG628" s="13">
        <v>3.3018867924528303E-3</v>
      </c>
      <c r="AH628" s="13">
        <v>9.6363636363636367</v>
      </c>
    </row>
    <row r="629" spans="1:34" x14ac:dyDescent="0.35">
      <c r="A629" t="s">
        <v>1291</v>
      </c>
      <c r="B629">
        <v>0</v>
      </c>
      <c r="C629">
        <v>0</v>
      </c>
      <c r="D629">
        <v>0</v>
      </c>
      <c r="E629">
        <v>0</v>
      </c>
      <c r="F629">
        <v>0</v>
      </c>
      <c r="G629" s="5">
        <v>0</v>
      </c>
      <c r="H629" s="13">
        <v>0</v>
      </c>
      <c r="I629" s="13">
        <v>0</v>
      </c>
      <c r="J629" s="13">
        <v>0</v>
      </c>
      <c r="K629" s="13">
        <v>0</v>
      </c>
      <c r="M629" t="s">
        <v>1252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W629" t="s">
        <v>1252</v>
      </c>
      <c r="X629">
        <v>1</v>
      </c>
      <c r="Y629">
        <v>1</v>
      </c>
      <c r="Z629">
        <v>4</v>
      </c>
      <c r="AA629">
        <v>0</v>
      </c>
      <c r="AB629">
        <v>0</v>
      </c>
      <c r="AC629" s="5">
        <v>1</v>
      </c>
      <c r="AD629" s="13">
        <v>4</v>
      </c>
      <c r="AE629" s="13">
        <v>0</v>
      </c>
      <c r="AF629" s="13">
        <v>0</v>
      </c>
      <c r="AG629" s="13">
        <v>0</v>
      </c>
      <c r="AH629" s="13">
        <v>4</v>
      </c>
    </row>
    <row r="630" spans="1:34" x14ac:dyDescent="0.35">
      <c r="A630" t="s">
        <v>1200</v>
      </c>
      <c r="B630">
        <v>0</v>
      </c>
      <c r="C630">
        <v>0</v>
      </c>
      <c r="D630">
        <v>0</v>
      </c>
      <c r="E630">
        <v>0</v>
      </c>
      <c r="F630">
        <v>0</v>
      </c>
      <c r="G630" s="5">
        <v>0</v>
      </c>
      <c r="H630" s="13">
        <v>0</v>
      </c>
      <c r="I630" s="13">
        <v>0</v>
      </c>
      <c r="J630" s="13">
        <v>0</v>
      </c>
      <c r="K630" s="13">
        <v>0</v>
      </c>
      <c r="M630" t="s">
        <v>806</v>
      </c>
      <c r="N630">
        <v>3057</v>
      </c>
      <c r="O630">
        <v>784</v>
      </c>
      <c r="P630">
        <v>36</v>
      </c>
      <c r="Q630">
        <v>0</v>
      </c>
      <c r="R630">
        <v>3.8992346938775508</v>
      </c>
      <c r="S630">
        <v>4.5918367346938778E-2</v>
      </c>
      <c r="T630">
        <v>0</v>
      </c>
      <c r="U630">
        <v>1.1776251226692836E-2</v>
      </c>
      <c r="W630" t="s">
        <v>806</v>
      </c>
      <c r="X630">
        <v>186</v>
      </c>
      <c r="Y630">
        <v>143</v>
      </c>
      <c r="Z630">
        <v>985</v>
      </c>
      <c r="AA630">
        <v>7</v>
      </c>
      <c r="AB630">
        <v>0</v>
      </c>
      <c r="AC630" s="5">
        <v>0.76881720430107525</v>
      </c>
      <c r="AD630" s="13">
        <v>6.8881118881118883</v>
      </c>
      <c r="AE630" s="13">
        <v>3.7634408602150539E-2</v>
      </c>
      <c r="AF630" s="13">
        <v>0</v>
      </c>
      <c r="AG630" s="13">
        <v>7.1065989847715737E-3</v>
      </c>
      <c r="AH630" s="13">
        <v>5.295698924731183</v>
      </c>
    </row>
    <row r="631" spans="1:34" x14ac:dyDescent="0.35">
      <c r="A631" t="s">
        <v>1263</v>
      </c>
      <c r="B631">
        <v>0</v>
      </c>
      <c r="C631">
        <v>0</v>
      </c>
      <c r="D631">
        <v>0</v>
      </c>
      <c r="E631">
        <v>0</v>
      </c>
      <c r="F631">
        <v>0</v>
      </c>
      <c r="G631" s="5">
        <v>0</v>
      </c>
      <c r="H631" s="13">
        <v>0</v>
      </c>
      <c r="I631" s="13">
        <v>0</v>
      </c>
      <c r="J631" s="13">
        <v>0</v>
      </c>
      <c r="K631" s="13">
        <v>0</v>
      </c>
      <c r="M631" t="s">
        <v>1255</v>
      </c>
      <c r="N631">
        <v>219</v>
      </c>
      <c r="O631">
        <v>30</v>
      </c>
      <c r="P631">
        <v>1</v>
      </c>
      <c r="Q631">
        <v>0</v>
      </c>
      <c r="R631">
        <v>7.3</v>
      </c>
      <c r="S631">
        <v>3.3333333333333333E-2</v>
      </c>
      <c r="T631">
        <v>0</v>
      </c>
      <c r="U631">
        <v>4.5662100456621002E-3</v>
      </c>
      <c r="W631" t="s">
        <v>1255</v>
      </c>
      <c r="X631">
        <v>73</v>
      </c>
      <c r="Y631">
        <v>45</v>
      </c>
      <c r="Z631">
        <v>564</v>
      </c>
      <c r="AA631">
        <v>5</v>
      </c>
      <c r="AB631">
        <v>1</v>
      </c>
      <c r="AC631" s="5">
        <v>0.61643835616438358</v>
      </c>
      <c r="AD631" s="13">
        <v>12.533333333333333</v>
      </c>
      <c r="AE631" s="13">
        <v>6.8493150684931503E-2</v>
      </c>
      <c r="AF631" s="13">
        <v>2.2222222222222223E-2</v>
      </c>
      <c r="AG631" s="13">
        <v>8.8652482269503553E-3</v>
      </c>
      <c r="AH631" s="13">
        <v>7.7260273972602738</v>
      </c>
    </row>
    <row r="632" spans="1:34" x14ac:dyDescent="0.35">
      <c r="A632" t="s">
        <v>848</v>
      </c>
      <c r="B632">
        <v>0</v>
      </c>
      <c r="C632">
        <v>0</v>
      </c>
      <c r="D632">
        <v>0</v>
      </c>
      <c r="E632">
        <v>0</v>
      </c>
      <c r="F632">
        <v>0</v>
      </c>
      <c r="G632" s="5">
        <v>0</v>
      </c>
      <c r="H632" s="13">
        <v>0</v>
      </c>
      <c r="I632" s="13">
        <v>0</v>
      </c>
      <c r="J632" s="13">
        <v>0</v>
      </c>
      <c r="K632" s="13">
        <v>0</v>
      </c>
      <c r="M632" t="s">
        <v>807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W632" t="s">
        <v>807</v>
      </c>
      <c r="X632">
        <v>75</v>
      </c>
      <c r="Y632">
        <v>45</v>
      </c>
      <c r="Z632">
        <v>608</v>
      </c>
      <c r="AA632">
        <v>3</v>
      </c>
      <c r="AB632">
        <v>0</v>
      </c>
      <c r="AC632" s="5">
        <v>0.6</v>
      </c>
      <c r="AD632" s="13">
        <v>13.511111111111111</v>
      </c>
      <c r="AE632" s="13">
        <v>0.04</v>
      </c>
      <c r="AF632" s="13">
        <v>0</v>
      </c>
      <c r="AG632" s="13">
        <v>4.9342105263157892E-3</v>
      </c>
      <c r="AH632" s="13">
        <v>8.1066666666666674</v>
      </c>
    </row>
    <row r="633" spans="1:34" x14ac:dyDescent="0.35">
      <c r="A633" t="s">
        <v>1279</v>
      </c>
      <c r="B633">
        <v>0</v>
      </c>
      <c r="C633">
        <v>0</v>
      </c>
      <c r="D633">
        <v>0</v>
      </c>
      <c r="E633">
        <v>0</v>
      </c>
      <c r="F633">
        <v>0</v>
      </c>
      <c r="G633" s="5">
        <v>0</v>
      </c>
      <c r="H633" s="13">
        <v>0</v>
      </c>
      <c r="I633" s="13">
        <v>0</v>
      </c>
      <c r="J633" s="13">
        <v>0</v>
      </c>
      <c r="K633" s="13">
        <v>0</v>
      </c>
      <c r="M633" t="s">
        <v>808</v>
      </c>
      <c r="N633">
        <v>134</v>
      </c>
      <c r="O633">
        <v>62</v>
      </c>
      <c r="P633">
        <v>1</v>
      </c>
      <c r="Q633">
        <v>0</v>
      </c>
      <c r="R633">
        <v>2.161290322580645</v>
      </c>
      <c r="S633">
        <v>1.6129032258064516E-2</v>
      </c>
      <c r="T633">
        <v>0</v>
      </c>
      <c r="U633">
        <v>7.462686567164179E-3</v>
      </c>
      <c r="W633" t="s">
        <v>808</v>
      </c>
      <c r="X633">
        <v>9</v>
      </c>
      <c r="Y633">
        <v>8</v>
      </c>
      <c r="Z633">
        <v>47</v>
      </c>
      <c r="AA633">
        <v>0</v>
      </c>
      <c r="AB633">
        <v>0</v>
      </c>
      <c r="AC633" s="5">
        <v>0.88888888888888884</v>
      </c>
      <c r="AD633" s="13">
        <v>5.875</v>
      </c>
      <c r="AE633" s="13">
        <v>0</v>
      </c>
      <c r="AF633" s="13">
        <v>0</v>
      </c>
      <c r="AG633" s="13">
        <v>0</v>
      </c>
      <c r="AH633" s="13">
        <v>5.2222222222222223</v>
      </c>
    </row>
    <row r="634" spans="1:34" x14ac:dyDescent="0.35">
      <c r="A634" t="s">
        <v>925</v>
      </c>
      <c r="B634">
        <v>0</v>
      </c>
      <c r="C634">
        <v>0</v>
      </c>
      <c r="D634">
        <v>0</v>
      </c>
      <c r="E634">
        <v>0</v>
      </c>
      <c r="F634">
        <v>0</v>
      </c>
      <c r="G634" s="5">
        <v>0</v>
      </c>
      <c r="H634" s="13">
        <v>0</v>
      </c>
      <c r="I634" s="13">
        <v>0</v>
      </c>
      <c r="J634" s="13">
        <v>0</v>
      </c>
      <c r="K634" s="13">
        <v>0</v>
      </c>
      <c r="M634" t="s">
        <v>809</v>
      </c>
      <c r="N634">
        <v>426</v>
      </c>
      <c r="O634">
        <v>62</v>
      </c>
      <c r="P634">
        <v>2</v>
      </c>
      <c r="Q634">
        <v>0</v>
      </c>
      <c r="R634">
        <v>6.870967741935484</v>
      </c>
      <c r="S634">
        <v>3.2258064516129031E-2</v>
      </c>
      <c r="T634">
        <v>0</v>
      </c>
      <c r="U634">
        <v>4.6948356807511738E-3</v>
      </c>
      <c r="W634" t="s">
        <v>809</v>
      </c>
      <c r="X634">
        <v>12</v>
      </c>
      <c r="Y634">
        <v>10</v>
      </c>
      <c r="Z634">
        <v>121</v>
      </c>
      <c r="AA634">
        <v>0</v>
      </c>
      <c r="AB634">
        <v>0</v>
      </c>
      <c r="AC634" s="5">
        <v>0.83333333333333337</v>
      </c>
      <c r="AD634" s="13">
        <v>12.1</v>
      </c>
      <c r="AE634" s="13">
        <v>0</v>
      </c>
      <c r="AF634" s="13">
        <v>0</v>
      </c>
      <c r="AG634" s="13">
        <v>0</v>
      </c>
      <c r="AH634" s="13">
        <v>10.083333333333334</v>
      </c>
    </row>
    <row r="635" spans="1:34" x14ac:dyDescent="0.35">
      <c r="A635" t="s">
        <v>1262</v>
      </c>
      <c r="B635">
        <v>0</v>
      </c>
      <c r="C635">
        <v>0</v>
      </c>
      <c r="D635">
        <v>0</v>
      </c>
      <c r="E635">
        <v>0</v>
      </c>
      <c r="F635">
        <v>0</v>
      </c>
      <c r="G635" s="5">
        <v>0</v>
      </c>
      <c r="H635" s="13">
        <v>0</v>
      </c>
      <c r="I635" s="13">
        <v>0</v>
      </c>
      <c r="J635" s="13">
        <v>0</v>
      </c>
      <c r="K635" s="13">
        <v>0</v>
      </c>
      <c r="M635" t="s">
        <v>810</v>
      </c>
      <c r="N635">
        <v>2</v>
      </c>
      <c r="O635">
        <v>1</v>
      </c>
      <c r="P635">
        <v>0</v>
      </c>
      <c r="Q635">
        <v>0</v>
      </c>
      <c r="R635">
        <v>2</v>
      </c>
      <c r="S635">
        <v>0</v>
      </c>
      <c r="T635">
        <v>0</v>
      </c>
      <c r="U635">
        <v>0</v>
      </c>
      <c r="W635" t="s">
        <v>810</v>
      </c>
      <c r="X635">
        <v>160</v>
      </c>
      <c r="Y635">
        <v>93</v>
      </c>
      <c r="Z635">
        <v>1232</v>
      </c>
      <c r="AA635">
        <v>7</v>
      </c>
      <c r="AB635">
        <v>0</v>
      </c>
      <c r="AC635" s="5">
        <v>0.58125000000000004</v>
      </c>
      <c r="AD635" s="13">
        <v>13.24731182795699</v>
      </c>
      <c r="AE635" s="13">
        <v>4.3749999999999997E-2</v>
      </c>
      <c r="AF635" s="13">
        <v>0</v>
      </c>
      <c r="AG635" s="13">
        <v>5.681818181818182E-3</v>
      </c>
      <c r="AH635" s="13">
        <v>7.7</v>
      </c>
    </row>
    <row r="636" spans="1:34" x14ac:dyDescent="0.35">
      <c r="A636" t="s">
        <v>1318</v>
      </c>
      <c r="B636">
        <v>0</v>
      </c>
      <c r="C636">
        <v>0</v>
      </c>
      <c r="D636">
        <v>0</v>
      </c>
      <c r="E636">
        <v>0</v>
      </c>
      <c r="F636">
        <v>0</v>
      </c>
      <c r="G636" s="5">
        <v>0</v>
      </c>
      <c r="H636" s="13">
        <v>0</v>
      </c>
      <c r="I636" s="13">
        <v>0</v>
      </c>
      <c r="J636" s="13">
        <v>0</v>
      </c>
      <c r="K636" s="13">
        <v>0</v>
      </c>
      <c r="M636" t="s">
        <v>811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W636" t="s">
        <v>811</v>
      </c>
      <c r="X636">
        <v>13</v>
      </c>
      <c r="Y636">
        <v>6</v>
      </c>
      <c r="Z636">
        <v>33</v>
      </c>
      <c r="AA636">
        <v>0</v>
      </c>
      <c r="AB636">
        <v>0</v>
      </c>
      <c r="AC636" s="5">
        <v>0.46153846153846156</v>
      </c>
      <c r="AD636" s="13">
        <v>5.5</v>
      </c>
      <c r="AE636" s="13">
        <v>0</v>
      </c>
      <c r="AF636" s="13">
        <v>0</v>
      </c>
      <c r="AG636" s="13">
        <v>0</v>
      </c>
      <c r="AH636" s="13">
        <v>2.5384615384615383</v>
      </c>
    </row>
    <row r="637" spans="1:34" x14ac:dyDescent="0.35">
      <c r="A637" t="s">
        <v>1292</v>
      </c>
      <c r="B637">
        <v>0</v>
      </c>
      <c r="C637">
        <v>0</v>
      </c>
      <c r="D637">
        <v>0</v>
      </c>
      <c r="E637">
        <v>0</v>
      </c>
      <c r="F637">
        <v>0</v>
      </c>
      <c r="G637" s="5">
        <v>0</v>
      </c>
      <c r="H637" s="13">
        <v>0</v>
      </c>
      <c r="I637" s="13">
        <v>0</v>
      </c>
      <c r="J637" s="13">
        <v>0</v>
      </c>
      <c r="K637" s="13">
        <v>0</v>
      </c>
      <c r="M637" t="s">
        <v>812</v>
      </c>
      <c r="N637">
        <v>13</v>
      </c>
      <c r="O637">
        <v>4</v>
      </c>
      <c r="P637">
        <v>0</v>
      </c>
      <c r="Q637">
        <v>0</v>
      </c>
      <c r="R637">
        <v>3.25</v>
      </c>
      <c r="S637">
        <v>0</v>
      </c>
      <c r="T637">
        <v>0</v>
      </c>
      <c r="U637">
        <v>0</v>
      </c>
      <c r="W637" t="s">
        <v>812</v>
      </c>
      <c r="X637">
        <v>677</v>
      </c>
      <c r="Y637">
        <v>456</v>
      </c>
      <c r="Z637">
        <v>4930</v>
      </c>
      <c r="AA637">
        <v>32</v>
      </c>
      <c r="AB637">
        <v>4</v>
      </c>
      <c r="AC637" s="5">
        <v>0.6735598227474151</v>
      </c>
      <c r="AD637" s="13">
        <v>10.81140350877193</v>
      </c>
      <c r="AE637" s="13">
        <v>4.7267355982274745E-2</v>
      </c>
      <c r="AF637" s="13">
        <v>8.771929824561403E-3</v>
      </c>
      <c r="AG637" s="13">
        <v>6.4908722109533468E-3</v>
      </c>
      <c r="AH637" s="13">
        <v>7.2821270310192023</v>
      </c>
    </row>
    <row r="638" spans="1:34" x14ac:dyDescent="0.35">
      <c r="A638" t="s">
        <v>1320</v>
      </c>
      <c r="B638">
        <v>0</v>
      </c>
      <c r="C638">
        <v>0</v>
      </c>
      <c r="D638">
        <v>0</v>
      </c>
      <c r="E638">
        <v>0</v>
      </c>
      <c r="F638">
        <v>0</v>
      </c>
      <c r="G638" s="5">
        <v>0</v>
      </c>
      <c r="H638" s="13">
        <v>0</v>
      </c>
      <c r="I638" s="13">
        <v>0</v>
      </c>
      <c r="J638" s="13">
        <v>0</v>
      </c>
      <c r="K638" s="13">
        <v>0</v>
      </c>
      <c r="M638" t="s">
        <v>813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W638" t="s">
        <v>813</v>
      </c>
      <c r="X638">
        <v>23</v>
      </c>
      <c r="Y638">
        <v>15</v>
      </c>
      <c r="Z638">
        <v>173</v>
      </c>
      <c r="AA638">
        <v>0</v>
      </c>
      <c r="AB638">
        <v>0</v>
      </c>
      <c r="AC638" s="5">
        <v>0.65217391304347827</v>
      </c>
      <c r="AD638" s="13">
        <v>11.533333333333333</v>
      </c>
      <c r="AE638" s="13">
        <v>0</v>
      </c>
      <c r="AF638" s="13">
        <v>0</v>
      </c>
      <c r="AG638" s="13">
        <v>0</v>
      </c>
      <c r="AH638" s="13">
        <v>7.5217391304347823</v>
      </c>
    </row>
    <row r="639" spans="1:34" x14ac:dyDescent="0.35">
      <c r="A639" t="s">
        <v>886</v>
      </c>
      <c r="B639">
        <v>0</v>
      </c>
      <c r="C639">
        <v>0</v>
      </c>
      <c r="D639">
        <v>0</v>
      </c>
      <c r="E639">
        <v>0</v>
      </c>
      <c r="F639">
        <v>0</v>
      </c>
      <c r="G639" s="5">
        <v>0</v>
      </c>
      <c r="H639" s="13">
        <v>0</v>
      </c>
      <c r="I639" s="13">
        <v>0</v>
      </c>
      <c r="J639" s="13">
        <v>0</v>
      </c>
      <c r="K639" s="13">
        <v>0</v>
      </c>
      <c r="M639" t="s">
        <v>1258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W639" t="s">
        <v>1258</v>
      </c>
      <c r="X639">
        <v>1</v>
      </c>
      <c r="Y639">
        <v>0</v>
      </c>
      <c r="Z639">
        <v>0</v>
      </c>
      <c r="AA639">
        <v>0</v>
      </c>
      <c r="AB639">
        <v>0</v>
      </c>
      <c r="AC639" s="5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</row>
    <row r="640" spans="1:34" x14ac:dyDescent="0.35">
      <c r="A640" t="s">
        <v>928</v>
      </c>
      <c r="B640">
        <v>0</v>
      </c>
      <c r="C640">
        <v>0</v>
      </c>
      <c r="D640">
        <v>0</v>
      </c>
      <c r="E640">
        <v>0</v>
      </c>
      <c r="F640">
        <v>0</v>
      </c>
      <c r="G640" s="5">
        <v>0</v>
      </c>
      <c r="H640" s="13">
        <v>0</v>
      </c>
      <c r="I640" s="13">
        <v>0</v>
      </c>
      <c r="J640" s="13">
        <v>0</v>
      </c>
      <c r="K640" s="13">
        <v>0</v>
      </c>
      <c r="M640" t="s">
        <v>1260</v>
      </c>
      <c r="N640">
        <v>11</v>
      </c>
      <c r="O640">
        <v>1</v>
      </c>
      <c r="P640">
        <v>0</v>
      </c>
      <c r="Q640">
        <v>0</v>
      </c>
      <c r="R640">
        <v>11</v>
      </c>
      <c r="S640">
        <v>0</v>
      </c>
      <c r="T640">
        <v>0</v>
      </c>
      <c r="U640">
        <v>0</v>
      </c>
      <c r="W640" t="s">
        <v>1260</v>
      </c>
      <c r="X640">
        <v>0</v>
      </c>
      <c r="Y640">
        <v>0</v>
      </c>
      <c r="Z640">
        <v>0</v>
      </c>
      <c r="AA640">
        <v>0</v>
      </c>
      <c r="AB640">
        <v>0</v>
      </c>
      <c r="AC640" s="5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</row>
    <row r="641" spans="1:34" x14ac:dyDescent="0.35">
      <c r="A641" t="s">
        <v>887</v>
      </c>
      <c r="B641">
        <v>0</v>
      </c>
      <c r="C641">
        <v>0</v>
      </c>
      <c r="D641">
        <v>0</v>
      </c>
      <c r="E641">
        <v>0</v>
      </c>
      <c r="F641">
        <v>0</v>
      </c>
      <c r="G641" s="5">
        <v>0</v>
      </c>
      <c r="H641" s="13">
        <v>0</v>
      </c>
      <c r="I641" s="13">
        <v>0</v>
      </c>
      <c r="J641" s="13">
        <v>0</v>
      </c>
      <c r="K641" s="13">
        <v>0</v>
      </c>
      <c r="M641" t="s">
        <v>814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W641" t="s">
        <v>814</v>
      </c>
      <c r="X641">
        <v>22</v>
      </c>
      <c r="Y641">
        <v>11</v>
      </c>
      <c r="Z641">
        <v>85</v>
      </c>
      <c r="AA641">
        <v>1</v>
      </c>
      <c r="AB641">
        <v>0</v>
      </c>
      <c r="AC641" s="5">
        <v>0.5</v>
      </c>
      <c r="AD641" s="13">
        <v>7.7272727272727275</v>
      </c>
      <c r="AE641" s="13">
        <v>4.5454545454545456E-2</v>
      </c>
      <c r="AF641" s="13">
        <v>0</v>
      </c>
      <c r="AG641" s="13">
        <v>1.1764705882352941E-2</v>
      </c>
      <c r="AH641" s="13">
        <v>3.8636363636363638</v>
      </c>
    </row>
    <row r="642" spans="1:34" x14ac:dyDescent="0.35">
      <c r="A642" t="s">
        <v>930</v>
      </c>
      <c r="B642">
        <v>0</v>
      </c>
      <c r="C642">
        <v>0</v>
      </c>
      <c r="D642">
        <v>0</v>
      </c>
      <c r="E642">
        <v>0</v>
      </c>
      <c r="F642">
        <v>0</v>
      </c>
      <c r="G642" s="5">
        <v>0</v>
      </c>
      <c r="H642" s="13">
        <v>0</v>
      </c>
      <c r="I642" s="13">
        <v>0</v>
      </c>
      <c r="J642" s="13">
        <v>0</v>
      </c>
      <c r="K642" s="13">
        <v>0</v>
      </c>
      <c r="M642" t="s">
        <v>1263</v>
      </c>
      <c r="N642">
        <v>40</v>
      </c>
      <c r="O642">
        <v>14</v>
      </c>
      <c r="P642">
        <v>0</v>
      </c>
      <c r="Q642">
        <v>0</v>
      </c>
      <c r="R642">
        <v>2.8571428571428572</v>
      </c>
      <c r="S642">
        <v>0</v>
      </c>
      <c r="T642">
        <v>0</v>
      </c>
      <c r="U642">
        <v>0</v>
      </c>
      <c r="W642" t="s">
        <v>1263</v>
      </c>
      <c r="X642">
        <v>30</v>
      </c>
      <c r="Y642">
        <v>24</v>
      </c>
      <c r="Z642">
        <v>156</v>
      </c>
      <c r="AA642">
        <v>0</v>
      </c>
      <c r="AB642">
        <v>0</v>
      </c>
      <c r="AC642" s="5">
        <v>0.8</v>
      </c>
      <c r="AD642" s="13">
        <v>6.5</v>
      </c>
      <c r="AE642" s="13">
        <v>0</v>
      </c>
      <c r="AF642" s="13">
        <v>0</v>
      </c>
      <c r="AG642" s="13">
        <v>0</v>
      </c>
      <c r="AH642" s="13">
        <v>5.2</v>
      </c>
    </row>
    <row r="643" spans="1:34" x14ac:dyDescent="0.35">
      <c r="A643" t="s">
        <v>1264</v>
      </c>
      <c r="B643">
        <v>0</v>
      </c>
      <c r="C643">
        <v>0</v>
      </c>
      <c r="D643">
        <v>0</v>
      </c>
      <c r="E643">
        <v>0</v>
      </c>
      <c r="F643">
        <v>0</v>
      </c>
      <c r="G643" s="5">
        <v>0</v>
      </c>
      <c r="H643" s="13">
        <v>0</v>
      </c>
      <c r="I643" s="13">
        <v>0</v>
      </c>
      <c r="J643" s="13">
        <v>0</v>
      </c>
      <c r="K643" s="13">
        <v>0</v>
      </c>
      <c r="M643" t="s">
        <v>815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W643" t="s">
        <v>815</v>
      </c>
      <c r="X643">
        <v>42</v>
      </c>
      <c r="Y643">
        <v>35</v>
      </c>
      <c r="Z643">
        <v>425</v>
      </c>
      <c r="AA643">
        <v>3</v>
      </c>
      <c r="AB643">
        <v>3</v>
      </c>
      <c r="AC643" s="5">
        <v>0.83333333333333337</v>
      </c>
      <c r="AD643" s="13">
        <v>12.142857142857142</v>
      </c>
      <c r="AE643" s="13">
        <v>7.1428571428571425E-2</v>
      </c>
      <c r="AF643" s="13">
        <v>8.5714285714285715E-2</v>
      </c>
      <c r="AG643" s="13">
        <v>7.058823529411765E-3</v>
      </c>
      <c r="AH643" s="13">
        <v>10.119047619047619</v>
      </c>
    </row>
    <row r="644" spans="1:34" x14ac:dyDescent="0.35">
      <c r="A644" t="s">
        <v>1288</v>
      </c>
      <c r="B644">
        <v>0</v>
      </c>
      <c r="C644">
        <v>0</v>
      </c>
      <c r="D644">
        <v>0</v>
      </c>
      <c r="E644">
        <v>0</v>
      </c>
      <c r="F644">
        <v>0</v>
      </c>
      <c r="G644" s="5">
        <v>0</v>
      </c>
      <c r="H644" s="13">
        <v>0</v>
      </c>
      <c r="I644" s="13">
        <v>0</v>
      </c>
      <c r="J644" s="13">
        <v>0</v>
      </c>
      <c r="K644" s="13">
        <v>0</v>
      </c>
      <c r="M644" t="s">
        <v>1140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W644" t="s">
        <v>1140</v>
      </c>
      <c r="X644">
        <v>0</v>
      </c>
      <c r="Y644">
        <v>0</v>
      </c>
      <c r="Z644">
        <v>0</v>
      </c>
      <c r="AA644">
        <v>0</v>
      </c>
      <c r="AB644">
        <v>0</v>
      </c>
      <c r="AC644" s="5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</row>
    <row r="645" spans="1:34" x14ac:dyDescent="0.35">
      <c r="A645" t="s">
        <v>888</v>
      </c>
      <c r="B645">
        <v>0</v>
      </c>
      <c r="C645">
        <v>0</v>
      </c>
      <c r="D645">
        <v>0</v>
      </c>
      <c r="E645">
        <v>0</v>
      </c>
      <c r="F645">
        <v>0</v>
      </c>
      <c r="G645" s="5">
        <v>0</v>
      </c>
      <c r="H645" s="13">
        <v>0</v>
      </c>
      <c r="I645" s="13">
        <v>0</v>
      </c>
      <c r="J645" s="13">
        <v>0</v>
      </c>
      <c r="K645" s="13">
        <v>0</v>
      </c>
      <c r="M645" t="s">
        <v>1265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W645" t="s">
        <v>1265</v>
      </c>
      <c r="X645">
        <v>16</v>
      </c>
      <c r="Y645">
        <v>13</v>
      </c>
      <c r="Z645">
        <v>147</v>
      </c>
      <c r="AA645">
        <v>1</v>
      </c>
      <c r="AB645">
        <v>0</v>
      </c>
      <c r="AC645" s="5">
        <v>0.8125</v>
      </c>
      <c r="AD645" s="13">
        <v>11.307692307692308</v>
      </c>
      <c r="AE645" s="13">
        <v>6.25E-2</v>
      </c>
      <c r="AF645" s="13">
        <v>0</v>
      </c>
      <c r="AG645" s="13">
        <v>6.8027210884353739E-3</v>
      </c>
      <c r="AH645" s="13">
        <v>9.1875</v>
      </c>
    </row>
    <row r="646" spans="1:34" x14ac:dyDescent="0.35">
      <c r="A646" t="s">
        <v>933</v>
      </c>
      <c r="B646">
        <v>0</v>
      </c>
      <c r="C646">
        <v>0</v>
      </c>
      <c r="D646">
        <v>0</v>
      </c>
      <c r="E646">
        <v>0</v>
      </c>
      <c r="F646">
        <v>0</v>
      </c>
      <c r="G646" s="5">
        <v>0</v>
      </c>
      <c r="H646" s="13">
        <v>0</v>
      </c>
      <c r="I646" s="13">
        <v>0</v>
      </c>
      <c r="J646" s="13">
        <v>0</v>
      </c>
      <c r="K646" s="13">
        <v>0</v>
      </c>
      <c r="M646" t="s">
        <v>816</v>
      </c>
      <c r="N646">
        <v>20</v>
      </c>
      <c r="O646">
        <v>4</v>
      </c>
      <c r="P646">
        <v>0</v>
      </c>
      <c r="Q646">
        <v>0</v>
      </c>
      <c r="R646">
        <v>5</v>
      </c>
      <c r="S646">
        <v>0</v>
      </c>
      <c r="T646">
        <v>0</v>
      </c>
      <c r="U646">
        <v>0</v>
      </c>
      <c r="W646" t="s">
        <v>816</v>
      </c>
      <c r="X646">
        <v>56</v>
      </c>
      <c r="Y646">
        <v>39</v>
      </c>
      <c r="Z646">
        <v>486</v>
      </c>
      <c r="AA646">
        <v>1</v>
      </c>
      <c r="AB646">
        <v>0</v>
      </c>
      <c r="AC646" s="5">
        <v>0.6964285714285714</v>
      </c>
      <c r="AD646" s="13">
        <v>12.461538461538462</v>
      </c>
      <c r="AE646" s="13">
        <v>1.7857142857142856E-2</v>
      </c>
      <c r="AF646" s="13">
        <v>0</v>
      </c>
      <c r="AG646" s="13">
        <v>2.05761316872428E-3</v>
      </c>
      <c r="AH646" s="13">
        <v>8.6785714285714288</v>
      </c>
    </row>
    <row r="647" spans="1:34" x14ac:dyDescent="0.35">
      <c r="A647" t="s">
        <v>889</v>
      </c>
      <c r="B647">
        <v>0</v>
      </c>
      <c r="C647">
        <v>0</v>
      </c>
      <c r="D647">
        <v>0</v>
      </c>
      <c r="E647">
        <v>0</v>
      </c>
      <c r="F647">
        <v>0</v>
      </c>
      <c r="G647" s="5">
        <v>0</v>
      </c>
      <c r="H647" s="13">
        <v>0</v>
      </c>
      <c r="I647" s="13">
        <v>0</v>
      </c>
      <c r="J647" s="13">
        <v>0</v>
      </c>
      <c r="K647" s="13">
        <v>0</v>
      </c>
      <c r="M647" t="s">
        <v>1267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W647" t="s">
        <v>1267</v>
      </c>
      <c r="X647">
        <v>1</v>
      </c>
      <c r="Y647">
        <v>1</v>
      </c>
      <c r="Z647">
        <v>1</v>
      </c>
      <c r="AA647">
        <v>1</v>
      </c>
      <c r="AB647">
        <v>0</v>
      </c>
      <c r="AC647" s="5">
        <v>1</v>
      </c>
      <c r="AD647" s="13">
        <v>1</v>
      </c>
      <c r="AE647" s="13">
        <v>1</v>
      </c>
      <c r="AF647" s="13">
        <v>0</v>
      </c>
      <c r="AG647" s="13">
        <v>1</v>
      </c>
      <c r="AH647" s="13">
        <v>1</v>
      </c>
    </row>
    <row r="648" spans="1:34" x14ac:dyDescent="0.35">
      <c r="A648" t="s">
        <v>935</v>
      </c>
      <c r="B648">
        <v>0</v>
      </c>
      <c r="C648">
        <v>0</v>
      </c>
      <c r="D648">
        <v>0</v>
      </c>
      <c r="E648">
        <v>0</v>
      </c>
      <c r="F648">
        <v>0</v>
      </c>
      <c r="G648" s="5">
        <v>0</v>
      </c>
      <c r="H648" s="13">
        <v>0</v>
      </c>
      <c r="I648" s="13">
        <v>0</v>
      </c>
      <c r="J648" s="13">
        <v>0</v>
      </c>
      <c r="K648" s="13">
        <v>0</v>
      </c>
      <c r="M648" t="s">
        <v>817</v>
      </c>
      <c r="N648">
        <v>304</v>
      </c>
      <c r="O648">
        <v>80</v>
      </c>
      <c r="P648">
        <v>2</v>
      </c>
      <c r="Q648">
        <v>0</v>
      </c>
      <c r="R648">
        <v>3.8</v>
      </c>
      <c r="S648">
        <v>2.5000000000000001E-2</v>
      </c>
      <c r="T648">
        <v>0</v>
      </c>
      <c r="U648">
        <v>6.5789473684210523E-3</v>
      </c>
      <c r="W648" t="s">
        <v>817</v>
      </c>
      <c r="X648">
        <v>19</v>
      </c>
      <c r="Y648">
        <v>15</v>
      </c>
      <c r="Z648">
        <v>150</v>
      </c>
      <c r="AA648">
        <v>0</v>
      </c>
      <c r="AB648">
        <v>0</v>
      </c>
      <c r="AC648" s="5">
        <v>0.78947368421052633</v>
      </c>
      <c r="AD648" s="13">
        <v>10</v>
      </c>
      <c r="AE648" s="13">
        <v>0</v>
      </c>
      <c r="AF648" s="13">
        <v>0</v>
      </c>
      <c r="AG648" s="13">
        <v>0</v>
      </c>
      <c r="AH648" s="13">
        <v>7.8947368421052628</v>
      </c>
    </row>
    <row r="649" spans="1:34" x14ac:dyDescent="0.35">
      <c r="A649" t="s">
        <v>1293</v>
      </c>
      <c r="B649">
        <v>0</v>
      </c>
      <c r="C649">
        <v>0</v>
      </c>
      <c r="D649">
        <v>0</v>
      </c>
      <c r="E649">
        <v>0</v>
      </c>
      <c r="F649">
        <v>0</v>
      </c>
      <c r="G649" s="5">
        <v>0</v>
      </c>
      <c r="H649" s="13">
        <v>0</v>
      </c>
      <c r="I649" s="13">
        <v>0</v>
      </c>
      <c r="J649" s="13">
        <v>0</v>
      </c>
      <c r="K649" s="13">
        <v>0</v>
      </c>
      <c r="M649" t="s">
        <v>818</v>
      </c>
      <c r="N649">
        <v>188</v>
      </c>
      <c r="O649">
        <v>21</v>
      </c>
      <c r="P649">
        <v>0</v>
      </c>
      <c r="Q649">
        <v>0</v>
      </c>
      <c r="R649">
        <v>8.9523809523809526</v>
      </c>
      <c r="S649">
        <v>0</v>
      </c>
      <c r="T649">
        <v>0</v>
      </c>
      <c r="U649">
        <v>0</v>
      </c>
      <c r="W649" t="s">
        <v>818</v>
      </c>
      <c r="X649">
        <v>293</v>
      </c>
      <c r="Y649">
        <v>211</v>
      </c>
      <c r="Z649">
        <v>2689</v>
      </c>
      <c r="AA649">
        <v>15</v>
      </c>
      <c r="AB649">
        <v>2</v>
      </c>
      <c r="AC649" s="5">
        <v>0.72013651877133111</v>
      </c>
      <c r="AD649" s="13">
        <v>12.744075829383887</v>
      </c>
      <c r="AE649" s="13">
        <v>5.1194539249146756E-2</v>
      </c>
      <c r="AF649" s="13">
        <v>9.4786729857819912E-3</v>
      </c>
      <c r="AG649" s="13">
        <v>5.5782818891781331E-3</v>
      </c>
      <c r="AH649" s="13">
        <v>9.1774744027303754</v>
      </c>
    </row>
    <row r="650" spans="1:34" x14ac:dyDescent="0.35">
      <c r="A650" t="s">
        <v>815</v>
      </c>
      <c r="B650">
        <v>0</v>
      </c>
      <c r="C650">
        <v>0</v>
      </c>
      <c r="D650">
        <v>0</v>
      </c>
      <c r="E650">
        <v>0</v>
      </c>
      <c r="F650">
        <v>0</v>
      </c>
      <c r="G650" s="5">
        <v>0</v>
      </c>
      <c r="H650" s="13">
        <v>0</v>
      </c>
      <c r="I650" s="13">
        <v>0</v>
      </c>
      <c r="J650" s="13">
        <v>0</v>
      </c>
      <c r="K650" s="13">
        <v>0</v>
      </c>
      <c r="M650" t="s">
        <v>1268</v>
      </c>
      <c r="N650">
        <v>88</v>
      </c>
      <c r="O650">
        <v>27</v>
      </c>
      <c r="P650">
        <v>0</v>
      </c>
      <c r="Q650">
        <v>0</v>
      </c>
      <c r="R650">
        <v>3.2592592592592591</v>
      </c>
      <c r="S650">
        <v>0</v>
      </c>
      <c r="T650">
        <v>0</v>
      </c>
      <c r="U650">
        <v>0</v>
      </c>
      <c r="W650" t="s">
        <v>1268</v>
      </c>
      <c r="X650">
        <v>7</v>
      </c>
      <c r="Y650">
        <v>6</v>
      </c>
      <c r="Z650">
        <v>30</v>
      </c>
      <c r="AA650">
        <v>0</v>
      </c>
      <c r="AB650">
        <v>0</v>
      </c>
      <c r="AC650" s="5">
        <v>0.8571428571428571</v>
      </c>
      <c r="AD650" s="13">
        <v>5</v>
      </c>
      <c r="AE650" s="13">
        <v>0</v>
      </c>
      <c r="AF650" s="13">
        <v>0</v>
      </c>
      <c r="AG650" s="13">
        <v>0</v>
      </c>
      <c r="AH650" s="13">
        <v>4.2857142857142856</v>
      </c>
    </row>
    <row r="651" spans="1:34" x14ac:dyDescent="0.35">
      <c r="A651" t="s">
        <v>890</v>
      </c>
      <c r="B651">
        <v>0</v>
      </c>
      <c r="C651">
        <v>0</v>
      </c>
      <c r="D651">
        <v>0</v>
      </c>
      <c r="E651">
        <v>0</v>
      </c>
      <c r="F651">
        <v>0</v>
      </c>
      <c r="G651" s="5">
        <v>0</v>
      </c>
      <c r="H651" s="13">
        <v>0</v>
      </c>
      <c r="I651" s="13">
        <v>0</v>
      </c>
      <c r="J651" s="13">
        <v>0</v>
      </c>
      <c r="K651" s="13">
        <v>0</v>
      </c>
      <c r="M651" t="s">
        <v>1269</v>
      </c>
      <c r="N651">
        <v>0</v>
      </c>
      <c r="O651">
        <v>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W651" t="s">
        <v>1269</v>
      </c>
      <c r="X651">
        <v>1</v>
      </c>
      <c r="Y651">
        <v>0</v>
      </c>
      <c r="Z651">
        <v>0</v>
      </c>
      <c r="AA651">
        <v>0</v>
      </c>
      <c r="AB651">
        <v>0</v>
      </c>
      <c r="AC651" s="5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</row>
    <row r="652" spans="1:34" x14ac:dyDescent="0.35">
      <c r="A652" t="s">
        <v>938</v>
      </c>
      <c r="B652">
        <v>0</v>
      </c>
      <c r="C652">
        <v>0</v>
      </c>
      <c r="D652">
        <v>0</v>
      </c>
      <c r="E652">
        <v>0</v>
      </c>
      <c r="F652">
        <v>0</v>
      </c>
      <c r="G652" s="5">
        <v>0</v>
      </c>
      <c r="H652" s="13">
        <v>0</v>
      </c>
      <c r="I652" s="13">
        <v>0</v>
      </c>
      <c r="J652" s="13">
        <v>0</v>
      </c>
      <c r="K652" s="13">
        <v>0</v>
      </c>
      <c r="M652" t="s">
        <v>819</v>
      </c>
      <c r="N652">
        <v>1417</v>
      </c>
      <c r="O652">
        <v>331</v>
      </c>
      <c r="P652">
        <v>13</v>
      </c>
      <c r="Q652">
        <v>2</v>
      </c>
      <c r="R652">
        <v>4.2809667673716012</v>
      </c>
      <c r="S652">
        <v>3.9274924471299093E-2</v>
      </c>
      <c r="T652">
        <v>6.0422960725075529E-3</v>
      </c>
      <c r="U652">
        <v>9.1743119266055051E-3</v>
      </c>
      <c r="W652" t="s">
        <v>819</v>
      </c>
      <c r="X652">
        <v>157</v>
      </c>
      <c r="Y652">
        <v>119</v>
      </c>
      <c r="Z652">
        <v>861</v>
      </c>
      <c r="AA652">
        <v>2</v>
      </c>
      <c r="AB652">
        <v>0</v>
      </c>
      <c r="AC652" s="5">
        <v>0.7579617834394905</v>
      </c>
      <c r="AD652" s="13">
        <v>7.2352941176470589</v>
      </c>
      <c r="AE652" s="13">
        <v>1.2738853503184714E-2</v>
      </c>
      <c r="AF652" s="13">
        <v>0</v>
      </c>
      <c r="AG652" s="13">
        <v>2.3228803716608595E-3</v>
      </c>
      <c r="AH652" s="13">
        <v>5.484076433121019</v>
      </c>
    </row>
    <row r="653" spans="1:34" x14ac:dyDescent="0.35">
      <c r="A653" t="s">
        <v>1295</v>
      </c>
      <c r="B653">
        <v>0</v>
      </c>
      <c r="C653">
        <v>0</v>
      </c>
      <c r="D653">
        <v>0</v>
      </c>
      <c r="E653">
        <v>0</v>
      </c>
      <c r="F653">
        <v>0</v>
      </c>
      <c r="G653" s="5">
        <v>0</v>
      </c>
      <c r="H653" s="13">
        <v>0</v>
      </c>
      <c r="I653" s="13">
        <v>0</v>
      </c>
      <c r="J653" s="13">
        <v>0</v>
      </c>
      <c r="K653" s="13">
        <v>0</v>
      </c>
      <c r="M653" t="s">
        <v>820</v>
      </c>
      <c r="N653">
        <v>1686</v>
      </c>
      <c r="O653">
        <v>396</v>
      </c>
      <c r="P653">
        <v>17</v>
      </c>
      <c r="Q653">
        <v>0</v>
      </c>
      <c r="R653">
        <v>4.2575757575757578</v>
      </c>
      <c r="S653">
        <v>4.2929292929292928E-2</v>
      </c>
      <c r="T653">
        <v>0</v>
      </c>
      <c r="U653">
        <v>1.0083036773428233E-2</v>
      </c>
      <c r="W653" t="s">
        <v>820</v>
      </c>
      <c r="X653">
        <v>89</v>
      </c>
      <c r="Y653">
        <v>74</v>
      </c>
      <c r="Z653">
        <v>467</v>
      </c>
      <c r="AA653">
        <v>1</v>
      </c>
      <c r="AB653">
        <v>0</v>
      </c>
      <c r="AC653" s="5">
        <v>0.8314606741573034</v>
      </c>
      <c r="AD653" s="13">
        <v>6.3108108108108105</v>
      </c>
      <c r="AE653" s="13">
        <v>1.1235955056179775E-2</v>
      </c>
      <c r="AF653" s="13">
        <v>0</v>
      </c>
      <c r="AG653" s="13">
        <v>2.1413276231263384E-3</v>
      </c>
      <c r="AH653" s="13">
        <v>5.2471910112359552</v>
      </c>
    </row>
    <row r="654" spans="1:34" x14ac:dyDescent="0.35">
      <c r="A654" t="s">
        <v>1180</v>
      </c>
      <c r="B654">
        <v>0</v>
      </c>
      <c r="C654">
        <v>0</v>
      </c>
      <c r="D654">
        <v>0</v>
      </c>
      <c r="E654">
        <v>0</v>
      </c>
      <c r="F654">
        <v>0</v>
      </c>
      <c r="G654" s="5">
        <v>0</v>
      </c>
      <c r="H654" s="13">
        <v>0</v>
      </c>
      <c r="I654" s="13">
        <v>0</v>
      </c>
      <c r="J654" s="13">
        <v>0</v>
      </c>
      <c r="K654" s="13">
        <v>0</v>
      </c>
      <c r="M654" t="s">
        <v>821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W654" t="s">
        <v>821</v>
      </c>
      <c r="X654">
        <v>125</v>
      </c>
      <c r="Y654">
        <v>63</v>
      </c>
      <c r="Z654">
        <v>940</v>
      </c>
      <c r="AA654">
        <v>3</v>
      </c>
      <c r="AB654">
        <v>0</v>
      </c>
      <c r="AC654" s="5">
        <v>0.504</v>
      </c>
      <c r="AD654" s="13">
        <v>14.920634920634921</v>
      </c>
      <c r="AE654" s="13">
        <v>2.4E-2</v>
      </c>
      <c r="AF654" s="13">
        <v>0</v>
      </c>
      <c r="AG654" s="13">
        <v>3.1914893617021275E-3</v>
      </c>
      <c r="AH654" s="13">
        <v>7.52</v>
      </c>
    </row>
    <row r="655" spans="1:34" x14ac:dyDescent="0.35">
      <c r="A655" t="s">
        <v>891</v>
      </c>
      <c r="B655">
        <v>0</v>
      </c>
      <c r="C655">
        <v>0</v>
      </c>
      <c r="D655">
        <v>0</v>
      </c>
      <c r="E655">
        <v>0</v>
      </c>
      <c r="F655">
        <v>0</v>
      </c>
      <c r="G655" s="5">
        <v>0</v>
      </c>
      <c r="H655" s="13">
        <v>0</v>
      </c>
      <c r="I655" s="13">
        <v>0</v>
      </c>
      <c r="J655" s="13">
        <v>0</v>
      </c>
      <c r="K655" s="13">
        <v>0</v>
      </c>
      <c r="M655" t="s">
        <v>822</v>
      </c>
      <c r="N655">
        <v>299</v>
      </c>
      <c r="O655">
        <v>111</v>
      </c>
      <c r="P655">
        <v>5</v>
      </c>
      <c r="Q655">
        <v>0</v>
      </c>
      <c r="R655">
        <v>2.6936936936936937</v>
      </c>
      <c r="S655">
        <v>4.5045045045045043E-2</v>
      </c>
      <c r="T655">
        <v>0</v>
      </c>
      <c r="U655">
        <v>1.6722408026755852E-2</v>
      </c>
      <c r="W655" t="s">
        <v>822</v>
      </c>
      <c r="X655">
        <v>0</v>
      </c>
      <c r="Y655">
        <v>0</v>
      </c>
      <c r="Z655">
        <v>0</v>
      </c>
      <c r="AA655">
        <v>0</v>
      </c>
      <c r="AB655">
        <v>0</v>
      </c>
      <c r="AC655" s="5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</row>
    <row r="656" spans="1:34" x14ac:dyDescent="0.35">
      <c r="A656" t="s">
        <v>939</v>
      </c>
      <c r="B656">
        <v>0</v>
      </c>
      <c r="C656">
        <v>0</v>
      </c>
      <c r="D656">
        <v>0</v>
      </c>
      <c r="E656">
        <v>0</v>
      </c>
      <c r="F656">
        <v>0</v>
      </c>
      <c r="G656" s="5">
        <v>0</v>
      </c>
      <c r="H656" s="13">
        <v>0</v>
      </c>
      <c r="I656" s="13">
        <v>0</v>
      </c>
      <c r="J656" s="13">
        <v>0</v>
      </c>
      <c r="K656" s="13">
        <v>0</v>
      </c>
      <c r="M656" t="s">
        <v>1273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W656" t="s">
        <v>1273</v>
      </c>
      <c r="X656">
        <v>0</v>
      </c>
      <c r="Y656">
        <v>0</v>
      </c>
      <c r="Z656">
        <v>0</v>
      </c>
      <c r="AA656">
        <v>0</v>
      </c>
      <c r="AB656">
        <v>0</v>
      </c>
      <c r="AC656" s="5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</row>
    <row r="657" spans="1:34" x14ac:dyDescent="0.35">
      <c r="A657" t="s">
        <v>1297</v>
      </c>
      <c r="B657">
        <v>0</v>
      </c>
      <c r="C657">
        <v>0</v>
      </c>
      <c r="D657">
        <v>0</v>
      </c>
      <c r="E657">
        <v>0</v>
      </c>
      <c r="F657">
        <v>0</v>
      </c>
      <c r="G657" s="5">
        <v>0</v>
      </c>
      <c r="H657" s="13">
        <v>0</v>
      </c>
      <c r="I657" s="13">
        <v>0</v>
      </c>
      <c r="J657" s="13">
        <v>0</v>
      </c>
      <c r="K657" s="13">
        <v>0</v>
      </c>
      <c r="M657" t="s">
        <v>823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W657" t="s">
        <v>823</v>
      </c>
      <c r="X657">
        <v>42</v>
      </c>
      <c r="Y657">
        <v>17</v>
      </c>
      <c r="Z657">
        <v>212</v>
      </c>
      <c r="AA657">
        <v>2</v>
      </c>
      <c r="AB657">
        <v>0</v>
      </c>
      <c r="AC657" s="5">
        <v>0.40476190476190477</v>
      </c>
      <c r="AD657" s="13">
        <v>12.470588235294118</v>
      </c>
      <c r="AE657" s="13">
        <v>4.7619047619047616E-2</v>
      </c>
      <c r="AF657" s="13">
        <v>0</v>
      </c>
      <c r="AG657" s="13">
        <v>9.433962264150943E-3</v>
      </c>
      <c r="AH657" s="13">
        <v>5.0476190476190474</v>
      </c>
    </row>
    <row r="658" spans="1:34" x14ac:dyDescent="0.35">
      <c r="A658" t="s">
        <v>941</v>
      </c>
      <c r="B658">
        <v>0</v>
      </c>
      <c r="C658">
        <v>0</v>
      </c>
      <c r="D658">
        <v>0</v>
      </c>
      <c r="E658">
        <v>0</v>
      </c>
      <c r="F658">
        <v>0</v>
      </c>
      <c r="G658" s="5">
        <v>0</v>
      </c>
      <c r="H658" s="13">
        <v>0</v>
      </c>
      <c r="I658" s="13">
        <v>0</v>
      </c>
      <c r="J658" s="13">
        <v>0</v>
      </c>
      <c r="K658" s="13">
        <v>0</v>
      </c>
      <c r="M658" t="s">
        <v>1275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W658" t="s">
        <v>1275</v>
      </c>
      <c r="X658">
        <v>15</v>
      </c>
      <c r="Y658">
        <v>9</v>
      </c>
      <c r="Z658">
        <v>111</v>
      </c>
      <c r="AA658">
        <v>1</v>
      </c>
      <c r="AB658">
        <v>0</v>
      </c>
      <c r="AC658" s="5">
        <v>0.6</v>
      </c>
      <c r="AD658" s="13">
        <v>12.333333333333334</v>
      </c>
      <c r="AE658" s="13">
        <v>6.6666666666666666E-2</v>
      </c>
      <c r="AF658" s="13">
        <v>0</v>
      </c>
      <c r="AG658" s="13">
        <v>9.0090090090090089E-3</v>
      </c>
      <c r="AH658" s="13">
        <v>7.4</v>
      </c>
    </row>
    <row r="659" spans="1:34" x14ac:dyDescent="0.35">
      <c r="A659" t="s">
        <v>892</v>
      </c>
      <c r="B659">
        <v>0</v>
      </c>
      <c r="C659">
        <v>0</v>
      </c>
      <c r="D659">
        <v>0</v>
      </c>
      <c r="E659">
        <v>0</v>
      </c>
      <c r="F659">
        <v>0</v>
      </c>
      <c r="G659" s="5">
        <v>0</v>
      </c>
      <c r="H659" s="13">
        <v>0</v>
      </c>
      <c r="I659" s="13">
        <v>0</v>
      </c>
      <c r="J659" s="13">
        <v>0</v>
      </c>
      <c r="K659" s="13">
        <v>0</v>
      </c>
      <c r="M659" t="s">
        <v>824</v>
      </c>
      <c r="N659">
        <v>1691</v>
      </c>
      <c r="O659">
        <v>413</v>
      </c>
      <c r="P659">
        <v>16</v>
      </c>
      <c r="Q659">
        <v>1</v>
      </c>
      <c r="R659">
        <v>4.0944309927360774</v>
      </c>
      <c r="S659">
        <v>3.8740920096852302E-2</v>
      </c>
      <c r="T659">
        <v>2.4213075060532689E-3</v>
      </c>
      <c r="U659">
        <v>9.4618568894145483E-3</v>
      </c>
      <c r="W659" t="s">
        <v>824</v>
      </c>
      <c r="X659">
        <v>100</v>
      </c>
      <c r="Y659">
        <v>74</v>
      </c>
      <c r="Z659">
        <v>548</v>
      </c>
      <c r="AA659">
        <v>2</v>
      </c>
      <c r="AB659">
        <v>1</v>
      </c>
      <c r="AC659" s="5">
        <v>0.74</v>
      </c>
      <c r="AD659" s="13">
        <v>7.4054054054054053</v>
      </c>
      <c r="AE659" s="13">
        <v>0.02</v>
      </c>
      <c r="AF659" s="13">
        <v>1.3513513513513514E-2</v>
      </c>
      <c r="AG659" s="13">
        <v>3.6496350364963502E-3</v>
      </c>
      <c r="AH659" s="13">
        <v>5.48</v>
      </c>
    </row>
    <row r="660" spans="1:34" x14ac:dyDescent="0.35">
      <c r="A660" t="s">
        <v>1290</v>
      </c>
      <c r="B660">
        <v>0</v>
      </c>
      <c r="C660">
        <v>0</v>
      </c>
      <c r="D660">
        <v>0</v>
      </c>
      <c r="E660">
        <v>0</v>
      </c>
      <c r="F660">
        <v>0</v>
      </c>
      <c r="G660" s="5">
        <v>0</v>
      </c>
      <c r="H660" s="13">
        <v>0</v>
      </c>
      <c r="I660" s="13">
        <v>0</v>
      </c>
      <c r="J660" s="13">
        <v>0</v>
      </c>
      <c r="K660" s="13">
        <v>0</v>
      </c>
      <c r="M660" t="s">
        <v>825</v>
      </c>
      <c r="N660">
        <v>181</v>
      </c>
      <c r="O660">
        <v>52</v>
      </c>
      <c r="P660">
        <v>2</v>
      </c>
      <c r="Q660">
        <v>1</v>
      </c>
      <c r="R660">
        <v>3.4807692307692308</v>
      </c>
      <c r="S660">
        <v>3.8461538461538464E-2</v>
      </c>
      <c r="T660">
        <v>1.9230769230769232E-2</v>
      </c>
      <c r="U660">
        <v>1.1049723756906077E-2</v>
      </c>
      <c r="W660" t="s">
        <v>825</v>
      </c>
      <c r="X660">
        <v>26</v>
      </c>
      <c r="Y660">
        <v>19</v>
      </c>
      <c r="Z660">
        <v>187</v>
      </c>
      <c r="AA660">
        <v>1</v>
      </c>
      <c r="AB660">
        <v>0</v>
      </c>
      <c r="AC660" s="5">
        <v>0.73076923076923073</v>
      </c>
      <c r="AD660" s="13">
        <v>9.8421052631578956</v>
      </c>
      <c r="AE660" s="13">
        <v>3.8461538461538464E-2</v>
      </c>
      <c r="AF660" s="13">
        <v>0</v>
      </c>
      <c r="AG660" s="13">
        <v>5.3475935828877002E-3</v>
      </c>
      <c r="AH660" s="13">
        <v>7.1923076923076925</v>
      </c>
    </row>
    <row r="661" spans="1:34" x14ac:dyDescent="0.35">
      <c r="A661" t="s">
        <v>1298</v>
      </c>
      <c r="B661">
        <v>0</v>
      </c>
      <c r="C661">
        <v>0</v>
      </c>
      <c r="D661">
        <v>0</v>
      </c>
      <c r="E661">
        <v>0</v>
      </c>
      <c r="F661">
        <v>0</v>
      </c>
      <c r="G661" s="5">
        <v>0</v>
      </c>
      <c r="H661" s="13">
        <v>0</v>
      </c>
      <c r="I661" s="13">
        <v>0</v>
      </c>
      <c r="J661" s="13">
        <v>0</v>
      </c>
      <c r="K661" s="13">
        <v>0</v>
      </c>
      <c r="M661" t="s">
        <v>826</v>
      </c>
      <c r="N661">
        <v>462</v>
      </c>
      <c r="O661">
        <v>127</v>
      </c>
      <c r="P661">
        <v>3</v>
      </c>
      <c r="Q661">
        <v>1</v>
      </c>
      <c r="R661">
        <v>3.6377952755905514</v>
      </c>
      <c r="S661">
        <v>2.3622047244094488E-2</v>
      </c>
      <c r="T661">
        <v>7.874015748031496E-3</v>
      </c>
      <c r="U661">
        <v>6.4935064935064939E-3</v>
      </c>
      <c r="W661" t="s">
        <v>826</v>
      </c>
      <c r="X661">
        <v>30</v>
      </c>
      <c r="Y661">
        <v>16</v>
      </c>
      <c r="Z661">
        <v>90</v>
      </c>
      <c r="AA661">
        <v>1</v>
      </c>
      <c r="AB661">
        <v>1</v>
      </c>
      <c r="AC661" s="5">
        <v>0.53333333333333333</v>
      </c>
      <c r="AD661" s="13">
        <v>5.625</v>
      </c>
      <c r="AE661" s="13">
        <v>3.3333333333333333E-2</v>
      </c>
      <c r="AF661" s="13">
        <v>6.25E-2</v>
      </c>
      <c r="AG661" s="13">
        <v>1.1111111111111112E-2</v>
      </c>
      <c r="AH661" s="13">
        <v>3</v>
      </c>
    </row>
    <row r="662" spans="1:34" x14ac:dyDescent="0.35">
      <c r="A662" t="s">
        <v>944</v>
      </c>
      <c r="B662">
        <v>0</v>
      </c>
      <c r="C662">
        <v>0</v>
      </c>
      <c r="D662">
        <v>0</v>
      </c>
      <c r="E662">
        <v>0</v>
      </c>
      <c r="F662">
        <v>0</v>
      </c>
      <c r="G662" s="5">
        <v>0</v>
      </c>
      <c r="H662" s="13">
        <v>0</v>
      </c>
      <c r="I662" s="13">
        <v>0</v>
      </c>
      <c r="J662" s="13">
        <v>0</v>
      </c>
      <c r="K662" s="13">
        <v>0</v>
      </c>
      <c r="M662" t="s">
        <v>827</v>
      </c>
      <c r="N662">
        <v>117</v>
      </c>
      <c r="O662">
        <v>34</v>
      </c>
      <c r="P662">
        <v>2</v>
      </c>
      <c r="Q662">
        <v>0</v>
      </c>
      <c r="R662">
        <v>3.4411764705882355</v>
      </c>
      <c r="S662">
        <v>5.8823529411764705E-2</v>
      </c>
      <c r="T662">
        <v>0</v>
      </c>
      <c r="U662">
        <v>1.7094017094017096E-2</v>
      </c>
      <c r="W662" t="s">
        <v>827</v>
      </c>
      <c r="X662">
        <v>3</v>
      </c>
      <c r="Y662">
        <v>3</v>
      </c>
      <c r="Z662">
        <v>58</v>
      </c>
      <c r="AA662">
        <v>0</v>
      </c>
      <c r="AB662">
        <v>0</v>
      </c>
      <c r="AC662" s="5">
        <v>1</v>
      </c>
      <c r="AD662" s="13">
        <v>19.333333333333332</v>
      </c>
      <c r="AE662" s="13">
        <v>0</v>
      </c>
      <c r="AF662" s="13">
        <v>0</v>
      </c>
      <c r="AG662" s="13">
        <v>0</v>
      </c>
      <c r="AH662" s="13">
        <v>19.333333333333332</v>
      </c>
    </row>
    <row r="663" spans="1:34" x14ac:dyDescent="0.35">
      <c r="A663" t="s">
        <v>893</v>
      </c>
      <c r="B663">
        <v>0</v>
      </c>
      <c r="C663">
        <v>0</v>
      </c>
      <c r="D663">
        <v>0</v>
      </c>
      <c r="E663">
        <v>0</v>
      </c>
      <c r="F663">
        <v>0</v>
      </c>
      <c r="G663" s="5">
        <v>0</v>
      </c>
      <c r="H663" s="13">
        <v>0</v>
      </c>
      <c r="I663" s="13">
        <v>0</v>
      </c>
      <c r="J663" s="13">
        <v>0</v>
      </c>
      <c r="K663" s="13">
        <v>0</v>
      </c>
      <c r="M663" t="s">
        <v>1279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W663" t="s">
        <v>1279</v>
      </c>
      <c r="X663">
        <v>7</v>
      </c>
      <c r="Y663">
        <v>3</v>
      </c>
      <c r="Z663">
        <v>14</v>
      </c>
      <c r="AA663">
        <v>0</v>
      </c>
      <c r="AB663">
        <v>0</v>
      </c>
      <c r="AC663" s="5">
        <v>0.42857142857142855</v>
      </c>
      <c r="AD663" s="13">
        <v>4.666666666666667</v>
      </c>
      <c r="AE663" s="13">
        <v>0</v>
      </c>
      <c r="AF663" s="13">
        <v>0</v>
      </c>
      <c r="AG663" s="13">
        <v>0</v>
      </c>
      <c r="AH663" s="13">
        <v>2</v>
      </c>
    </row>
    <row r="664" spans="1:34" x14ac:dyDescent="0.35">
      <c r="A664" t="s">
        <v>946</v>
      </c>
      <c r="B664">
        <v>0</v>
      </c>
      <c r="C664">
        <v>0</v>
      </c>
      <c r="D664">
        <v>0</v>
      </c>
      <c r="E664">
        <v>0</v>
      </c>
      <c r="F664">
        <v>0</v>
      </c>
      <c r="G664" s="5">
        <v>0</v>
      </c>
      <c r="H664" s="13">
        <v>0</v>
      </c>
      <c r="I664" s="13">
        <v>0</v>
      </c>
      <c r="J664" s="13">
        <v>0</v>
      </c>
      <c r="K664" s="13">
        <v>0</v>
      </c>
      <c r="M664" t="s">
        <v>1281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W664" t="s">
        <v>1281</v>
      </c>
      <c r="X664">
        <v>10</v>
      </c>
      <c r="Y664">
        <v>3</v>
      </c>
      <c r="Z664">
        <v>112</v>
      </c>
      <c r="AA664">
        <v>0</v>
      </c>
      <c r="AB664">
        <v>0</v>
      </c>
      <c r="AC664" s="5">
        <v>0.3</v>
      </c>
      <c r="AD664" s="13">
        <v>37.333333333333336</v>
      </c>
      <c r="AE664" s="13">
        <v>0</v>
      </c>
      <c r="AF664" s="13">
        <v>0</v>
      </c>
      <c r="AG664" s="13">
        <v>0</v>
      </c>
      <c r="AH664" s="13">
        <v>11.2</v>
      </c>
    </row>
    <row r="665" spans="1:34" x14ac:dyDescent="0.35">
      <c r="A665" t="s">
        <v>894</v>
      </c>
      <c r="B665">
        <v>0</v>
      </c>
      <c r="C665">
        <v>0</v>
      </c>
      <c r="D665">
        <v>0</v>
      </c>
      <c r="E665">
        <v>0</v>
      </c>
      <c r="F665">
        <v>0</v>
      </c>
      <c r="G665" s="5">
        <v>0</v>
      </c>
      <c r="H665" s="13">
        <v>0</v>
      </c>
      <c r="I665" s="13">
        <v>0</v>
      </c>
      <c r="J665" s="13">
        <v>0</v>
      </c>
      <c r="K665" s="13">
        <v>0</v>
      </c>
      <c r="M665" t="s">
        <v>828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W665" t="s">
        <v>828</v>
      </c>
      <c r="X665">
        <v>99</v>
      </c>
      <c r="Y665">
        <v>58</v>
      </c>
      <c r="Z665">
        <v>902</v>
      </c>
      <c r="AA665">
        <v>2</v>
      </c>
      <c r="AB665">
        <v>0</v>
      </c>
      <c r="AC665" s="5">
        <v>0.58585858585858586</v>
      </c>
      <c r="AD665" s="13">
        <v>15.551724137931034</v>
      </c>
      <c r="AE665" s="13">
        <v>2.0202020202020204E-2</v>
      </c>
      <c r="AF665" s="13">
        <v>0</v>
      </c>
      <c r="AG665" s="13">
        <v>2.2172949002217295E-3</v>
      </c>
      <c r="AH665" s="13">
        <v>9.1111111111111107</v>
      </c>
    </row>
    <row r="666" spans="1:34" x14ac:dyDescent="0.35">
      <c r="A666" t="s">
        <v>948</v>
      </c>
      <c r="B666">
        <v>0</v>
      </c>
      <c r="C666">
        <v>0</v>
      </c>
      <c r="D666">
        <v>0</v>
      </c>
      <c r="E666">
        <v>0</v>
      </c>
      <c r="F666">
        <v>0</v>
      </c>
      <c r="G666" s="5">
        <v>0</v>
      </c>
      <c r="H666" s="13">
        <v>0</v>
      </c>
      <c r="I666" s="13">
        <v>0</v>
      </c>
      <c r="J666" s="13">
        <v>0</v>
      </c>
      <c r="K666" s="13">
        <v>0</v>
      </c>
      <c r="M666" t="s">
        <v>1283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W666" t="s">
        <v>1283</v>
      </c>
      <c r="X666">
        <v>1</v>
      </c>
      <c r="Y666">
        <v>1</v>
      </c>
      <c r="Z666">
        <v>31</v>
      </c>
      <c r="AA666">
        <v>0</v>
      </c>
      <c r="AB666">
        <v>0</v>
      </c>
      <c r="AC666" s="5">
        <v>1</v>
      </c>
      <c r="AD666" s="13">
        <v>31</v>
      </c>
      <c r="AE666" s="13">
        <v>0</v>
      </c>
      <c r="AF666" s="13">
        <v>0</v>
      </c>
      <c r="AG666" s="13">
        <v>0</v>
      </c>
      <c r="AH666" s="13">
        <v>31</v>
      </c>
    </row>
    <row r="667" spans="1:34" x14ac:dyDescent="0.35">
      <c r="A667" t="s">
        <v>895</v>
      </c>
      <c r="B667">
        <v>0</v>
      </c>
      <c r="C667">
        <v>0</v>
      </c>
      <c r="D667">
        <v>0</v>
      </c>
      <c r="E667">
        <v>0</v>
      </c>
      <c r="F667">
        <v>0</v>
      </c>
      <c r="G667" s="5">
        <v>0</v>
      </c>
      <c r="H667" s="13">
        <v>0</v>
      </c>
      <c r="I667" s="13">
        <v>0</v>
      </c>
      <c r="J667" s="13">
        <v>0</v>
      </c>
      <c r="K667" s="13">
        <v>0</v>
      </c>
      <c r="M667" t="s">
        <v>829</v>
      </c>
      <c r="N667">
        <v>1905</v>
      </c>
      <c r="O667">
        <v>400</v>
      </c>
      <c r="P667">
        <v>9</v>
      </c>
      <c r="Q667">
        <v>0</v>
      </c>
      <c r="R667">
        <v>4.7625000000000002</v>
      </c>
      <c r="S667">
        <v>2.2499999999999999E-2</v>
      </c>
      <c r="T667">
        <v>0</v>
      </c>
      <c r="U667">
        <v>4.7244094488188976E-3</v>
      </c>
      <c r="W667" t="s">
        <v>829</v>
      </c>
      <c r="X667">
        <v>70</v>
      </c>
      <c r="Y667">
        <v>53</v>
      </c>
      <c r="Z667">
        <v>312</v>
      </c>
      <c r="AA667">
        <v>2</v>
      </c>
      <c r="AB667">
        <v>1</v>
      </c>
      <c r="AC667" s="5">
        <v>0.75714285714285712</v>
      </c>
      <c r="AD667" s="13">
        <v>5.8867924528301883</v>
      </c>
      <c r="AE667" s="13">
        <v>2.8571428571428571E-2</v>
      </c>
      <c r="AF667" s="13">
        <v>1.8867924528301886E-2</v>
      </c>
      <c r="AG667" s="13">
        <v>6.41025641025641E-3</v>
      </c>
      <c r="AH667" s="13">
        <v>4.4571428571428573</v>
      </c>
    </row>
    <row r="668" spans="1:34" x14ac:dyDescent="0.35">
      <c r="A668" t="s">
        <v>950</v>
      </c>
      <c r="B668">
        <v>0</v>
      </c>
      <c r="C668">
        <v>0</v>
      </c>
      <c r="D668">
        <v>0</v>
      </c>
      <c r="E668">
        <v>0</v>
      </c>
      <c r="F668">
        <v>0</v>
      </c>
      <c r="G668" s="5">
        <v>0</v>
      </c>
      <c r="H668" s="13">
        <v>0</v>
      </c>
      <c r="I668" s="13">
        <v>0</v>
      </c>
      <c r="J668" s="13">
        <v>0</v>
      </c>
      <c r="K668" s="13">
        <v>0</v>
      </c>
      <c r="M668" t="s">
        <v>830</v>
      </c>
      <c r="N668">
        <v>14</v>
      </c>
      <c r="O668">
        <v>3</v>
      </c>
      <c r="P668">
        <v>0</v>
      </c>
      <c r="Q668">
        <v>0</v>
      </c>
      <c r="R668">
        <v>4.666666666666667</v>
      </c>
      <c r="S668">
        <v>0</v>
      </c>
      <c r="T668">
        <v>0</v>
      </c>
      <c r="U668">
        <v>0</v>
      </c>
      <c r="W668" t="s">
        <v>830</v>
      </c>
      <c r="X668">
        <v>204</v>
      </c>
      <c r="Y668">
        <v>158</v>
      </c>
      <c r="Z668">
        <v>1933</v>
      </c>
      <c r="AA668">
        <v>9</v>
      </c>
      <c r="AB668">
        <v>0</v>
      </c>
      <c r="AC668" s="5">
        <v>0.77450980392156865</v>
      </c>
      <c r="AD668" s="13">
        <v>12.234177215189874</v>
      </c>
      <c r="AE668" s="13">
        <v>4.4117647058823532E-2</v>
      </c>
      <c r="AF668" s="13">
        <v>0</v>
      </c>
      <c r="AG668" s="13">
        <v>4.6559751681324365E-3</v>
      </c>
      <c r="AH668" s="13">
        <v>9.4754901960784306</v>
      </c>
    </row>
    <row r="669" spans="1:34" x14ac:dyDescent="0.35">
      <c r="A669" t="s">
        <v>896</v>
      </c>
      <c r="B669">
        <v>0</v>
      </c>
      <c r="C669">
        <v>0</v>
      </c>
      <c r="D669">
        <v>0</v>
      </c>
      <c r="E669">
        <v>0</v>
      </c>
      <c r="F669">
        <v>0</v>
      </c>
      <c r="G669" s="5">
        <v>0</v>
      </c>
      <c r="H669" s="13">
        <v>0</v>
      </c>
      <c r="I669" s="13">
        <v>0</v>
      </c>
      <c r="J669" s="13">
        <v>0</v>
      </c>
      <c r="K669" s="13">
        <v>0</v>
      </c>
      <c r="M669" t="s">
        <v>831</v>
      </c>
      <c r="N669">
        <v>32</v>
      </c>
      <c r="O669">
        <v>11</v>
      </c>
      <c r="P669">
        <v>0</v>
      </c>
      <c r="Q669">
        <v>1</v>
      </c>
      <c r="R669">
        <v>2.9090909090909092</v>
      </c>
      <c r="S669">
        <v>0</v>
      </c>
      <c r="T669">
        <v>9.0909090909090912E-2</v>
      </c>
      <c r="U669">
        <v>0</v>
      </c>
      <c r="W669" t="s">
        <v>831</v>
      </c>
      <c r="X669">
        <v>15</v>
      </c>
      <c r="Y669">
        <v>9</v>
      </c>
      <c r="Z669">
        <v>45</v>
      </c>
      <c r="AA669">
        <v>0</v>
      </c>
      <c r="AB669">
        <v>0</v>
      </c>
      <c r="AC669" s="5">
        <v>0.6</v>
      </c>
      <c r="AD669" s="13">
        <v>5</v>
      </c>
      <c r="AE669" s="13">
        <v>0</v>
      </c>
      <c r="AF669" s="13">
        <v>0</v>
      </c>
      <c r="AG669" s="13">
        <v>0</v>
      </c>
      <c r="AH669" s="13">
        <v>3</v>
      </c>
    </row>
    <row r="670" spans="1:34" x14ac:dyDescent="0.35">
      <c r="A670" t="s">
        <v>952</v>
      </c>
      <c r="B670">
        <v>0</v>
      </c>
      <c r="C670">
        <v>0</v>
      </c>
      <c r="D670">
        <v>0</v>
      </c>
      <c r="E670">
        <v>0</v>
      </c>
      <c r="F670">
        <v>0</v>
      </c>
      <c r="G670" s="5">
        <v>0</v>
      </c>
      <c r="H670" s="13">
        <v>0</v>
      </c>
      <c r="I670" s="13">
        <v>0</v>
      </c>
      <c r="J670" s="13">
        <v>0</v>
      </c>
      <c r="K670" s="13">
        <v>0</v>
      </c>
      <c r="M670" t="s">
        <v>832</v>
      </c>
      <c r="N670">
        <v>394</v>
      </c>
      <c r="O670">
        <v>130</v>
      </c>
      <c r="P670">
        <v>5</v>
      </c>
      <c r="Q670">
        <v>2</v>
      </c>
      <c r="R670">
        <v>3.0307692307692307</v>
      </c>
      <c r="S670">
        <v>3.8461538461538464E-2</v>
      </c>
      <c r="T670">
        <v>1.5384615384615385E-2</v>
      </c>
      <c r="U670">
        <v>1.2690355329949238E-2</v>
      </c>
      <c r="W670" t="s">
        <v>832</v>
      </c>
      <c r="X670">
        <v>1</v>
      </c>
      <c r="Y670">
        <v>1</v>
      </c>
      <c r="Z670">
        <v>-2</v>
      </c>
      <c r="AA670">
        <v>0</v>
      </c>
      <c r="AB670">
        <v>0</v>
      </c>
      <c r="AC670" s="5">
        <v>1</v>
      </c>
      <c r="AD670" s="13">
        <v>-2</v>
      </c>
      <c r="AE670" s="13">
        <v>0</v>
      </c>
      <c r="AF670" s="13">
        <v>0</v>
      </c>
      <c r="AG670" s="13">
        <v>0</v>
      </c>
      <c r="AH670" s="13">
        <v>-2</v>
      </c>
    </row>
    <row r="671" spans="1:34" x14ac:dyDescent="0.35">
      <c r="A671" t="s">
        <v>897</v>
      </c>
      <c r="B671">
        <v>0</v>
      </c>
      <c r="C671">
        <v>0</v>
      </c>
      <c r="D671">
        <v>0</v>
      </c>
      <c r="E671">
        <v>0</v>
      </c>
      <c r="F671">
        <v>0</v>
      </c>
      <c r="G671" s="5">
        <v>0</v>
      </c>
      <c r="H671" s="13">
        <v>0</v>
      </c>
      <c r="I671" s="13">
        <v>0</v>
      </c>
      <c r="J671" s="13">
        <v>0</v>
      </c>
      <c r="K671" s="13">
        <v>0</v>
      </c>
      <c r="M671" t="s">
        <v>1285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W671" t="s">
        <v>1285</v>
      </c>
      <c r="X671">
        <v>3</v>
      </c>
      <c r="Y671">
        <v>1</v>
      </c>
      <c r="Z671">
        <v>13</v>
      </c>
      <c r="AA671">
        <v>0</v>
      </c>
      <c r="AB671">
        <v>0</v>
      </c>
      <c r="AC671" s="5">
        <v>0.33333333333333331</v>
      </c>
      <c r="AD671" s="13">
        <v>13</v>
      </c>
      <c r="AE671" s="13">
        <v>0</v>
      </c>
      <c r="AF671" s="13">
        <v>0</v>
      </c>
      <c r="AG671" s="13">
        <v>0</v>
      </c>
      <c r="AH671" s="13">
        <v>4.333333333333333</v>
      </c>
    </row>
    <row r="672" spans="1:34" x14ac:dyDescent="0.35">
      <c r="A672" t="s">
        <v>954</v>
      </c>
      <c r="B672">
        <v>0</v>
      </c>
      <c r="C672">
        <v>0</v>
      </c>
      <c r="D672">
        <v>0</v>
      </c>
      <c r="E672">
        <v>0</v>
      </c>
      <c r="F672">
        <v>0</v>
      </c>
      <c r="G672" s="5">
        <v>0</v>
      </c>
      <c r="H672" s="13">
        <v>0</v>
      </c>
      <c r="I672" s="13">
        <v>0</v>
      </c>
      <c r="J672" s="13">
        <v>0</v>
      </c>
      <c r="K672" s="13">
        <v>0</v>
      </c>
      <c r="M672" t="s">
        <v>1286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W672" t="s">
        <v>1286</v>
      </c>
      <c r="X672">
        <v>16</v>
      </c>
      <c r="Y672">
        <v>8</v>
      </c>
      <c r="Z672">
        <v>82</v>
      </c>
      <c r="AA672">
        <v>2</v>
      </c>
      <c r="AB672">
        <v>0</v>
      </c>
      <c r="AC672" s="5">
        <v>0.5</v>
      </c>
      <c r="AD672" s="13">
        <v>10.25</v>
      </c>
      <c r="AE672" s="13">
        <v>0.125</v>
      </c>
      <c r="AF672" s="13">
        <v>0</v>
      </c>
      <c r="AG672" s="13">
        <v>2.4390243902439025E-2</v>
      </c>
      <c r="AH672" s="13">
        <v>5.125</v>
      </c>
    </row>
    <row r="673" spans="1:34" x14ac:dyDescent="0.35">
      <c r="A673" t="s">
        <v>898</v>
      </c>
      <c r="B673">
        <v>0</v>
      </c>
      <c r="C673">
        <v>0</v>
      </c>
      <c r="D673">
        <v>0</v>
      </c>
      <c r="E673">
        <v>0</v>
      </c>
      <c r="F673">
        <v>0</v>
      </c>
      <c r="G673" s="5">
        <v>0</v>
      </c>
      <c r="H673" s="13">
        <v>0</v>
      </c>
      <c r="I673" s="13">
        <v>0</v>
      </c>
      <c r="J673" s="13">
        <v>0</v>
      </c>
      <c r="K673" s="13">
        <v>0</v>
      </c>
      <c r="M673" t="s">
        <v>833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W673" t="s">
        <v>833</v>
      </c>
      <c r="X673">
        <v>11</v>
      </c>
      <c r="Y673">
        <v>6</v>
      </c>
      <c r="Z673">
        <v>60</v>
      </c>
      <c r="AA673">
        <v>3</v>
      </c>
      <c r="AB673">
        <v>0</v>
      </c>
      <c r="AC673" s="5">
        <v>0.54545454545454541</v>
      </c>
      <c r="AD673" s="13">
        <v>10</v>
      </c>
      <c r="AE673" s="13">
        <v>0.27272727272727271</v>
      </c>
      <c r="AF673" s="13">
        <v>0</v>
      </c>
      <c r="AG673" s="13">
        <v>0.05</v>
      </c>
      <c r="AH673" s="13">
        <v>5.4545454545454541</v>
      </c>
    </row>
    <row r="674" spans="1:34" x14ac:dyDescent="0.35">
      <c r="A674" t="s">
        <v>956</v>
      </c>
      <c r="B674">
        <v>0</v>
      </c>
      <c r="C674">
        <v>0</v>
      </c>
      <c r="D674">
        <v>0</v>
      </c>
      <c r="E674">
        <v>0</v>
      </c>
      <c r="F674">
        <v>0</v>
      </c>
      <c r="G674" s="5">
        <v>0</v>
      </c>
      <c r="H674" s="13">
        <v>0</v>
      </c>
      <c r="I674" s="13">
        <v>0</v>
      </c>
      <c r="J674" s="13">
        <v>0</v>
      </c>
      <c r="K674" s="13">
        <v>0</v>
      </c>
      <c r="M674" t="s">
        <v>1288</v>
      </c>
      <c r="N674">
        <v>-1</v>
      </c>
      <c r="O674">
        <v>2</v>
      </c>
      <c r="P674">
        <v>0</v>
      </c>
      <c r="Q674">
        <v>0</v>
      </c>
      <c r="R674">
        <v>-0.5</v>
      </c>
      <c r="S674">
        <v>0</v>
      </c>
      <c r="T674">
        <v>0</v>
      </c>
      <c r="U674">
        <v>0</v>
      </c>
      <c r="W674" t="s">
        <v>1288</v>
      </c>
      <c r="X674">
        <v>0</v>
      </c>
      <c r="Y674">
        <v>0</v>
      </c>
      <c r="Z674">
        <v>0</v>
      </c>
      <c r="AA674">
        <v>0</v>
      </c>
      <c r="AB674">
        <v>0</v>
      </c>
      <c r="AC674" s="5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</row>
    <row r="675" spans="1:34" x14ac:dyDescent="0.35">
      <c r="A675" t="s">
        <v>1281</v>
      </c>
      <c r="B675">
        <v>0</v>
      </c>
      <c r="C675">
        <v>0</v>
      </c>
      <c r="D675">
        <v>0</v>
      </c>
      <c r="E675">
        <v>0</v>
      </c>
      <c r="F675">
        <v>0</v>
      </c>
      <c r="G675" s="5">
        <v>0</v>
      </c>
      <c r="H675" s="13">
        <v>0</v>
      </c>
      <c r="I675" s="13">
        <v>0</v>
      </c>
      <c r="J675" s="13">
        <v>0</v>
      </c>
      <c r="K675" s="13">
        <v>0</v>
      </c>
      <c r="M675" t="s">
        <v>1290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W675" t="s">
        <v>1290</v>
      </c>
      <c r="X675">
        <v>1</v>
      </c>
      <c r="Y675">
        <v>1</v>
      </c>
      <c r="Z675">
        <v>2</v>
      </c>
      <c r="AA675">
        <v>0</v>
      </c>
      <c r="AB675">
        <v>0</v>
      </c>
      <c r="AC675" s="5">
        <v>1</v>
      </c>
      <c r="AD675" s="13">
        <v>2</v>
      </c>
      <c r="AE675" s="13">
        <v>0</v>
      </c>
      <c r="AF675" s="13">
        <v>0</v>
      </c>
      <c r="AG675" s="13">
        <v>0</v>
      </c>
      <c r="AH675" s="13">
        <v>2</v>
      </c>
    </row>
    <row r="676" spans="1:34" x14ac:dyDescent="0.35">
      <c r="A676" t="s">
        <v>835</v>
      </c>
      <c r="B676">
        <v>0</v>
      </c>
      <c r="C676">
        <v>0</v>
      </c>
      <c r="D676">
        <v>0</v>
      </c>
      <c r="E676">
        <v>0</v>
      </c>
      <c r="F676">
        <v>0</v>
      </c>
      <c r="G676" s="5">
        <v>0</v>
      </c>
      <c r="H676" s="13">
        <v>0</v>
      </c>
      <c r="I676" s="13">
        <v>0</v>
      </c>
      <c r="J676" s="13">
        <v>0</v>
      </c>
      <c r="K676" s="13">
        <v>0</v>
      </c>
      <c r="M676" t="s">
        <v>834</v>
      </c>
      <c r="N676">
        <v>37</v>
      </c>
      <c r="O676">
        <v>28</v>
      </c>
      <c r="P676">
        <v>1</v>
      </c>
      <c r="Q676">
        <v>1</v>
      </c>
      <c r="R676">
        <v>1.3214285714285714</v>
      </c>
      <c r="S676">
        <v>3.5714285714285712E-2</v>
      </c>
      <c r="T676">
        <v>3.5714285714285712E-2</v>
      </c>
      <c r="U676">
        <v>2.7027027027027029E-2</v>
      </c>
      <c r="W676" t="s">
        <v>834</v>
      </c>
      <c r="X676">
        <v>0</v>
      </c>
      <c r="Y676">
        <v>0</v>
      </c>
      <c r="Z676">
        <v>0</v>
      </c>
      <c r="AA676">
        <v>0</v>
      </c>
      <c r="AB676">
        <v>0</v>
      </c>
      <c r="AC676" s="5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</row>
    <row r="677" spans="1:34" x14ac:dyDescent="0.35">
      <c r="A677" t="s">
        <v>828</v>
      </c>
      <c r="B677">
        <v>0</v>
      </c>
      <c r="C677">
        <v>0</v>
      </c>
      <c r="D677">
        <v>0</v>
      </c>
      <c r="E677">
        <v>0</v>
      </c>
      <c r="F677">
        <v>0</v>
      </c>
      <c r="G677" s="5">
        <v>0</v>
      </c>
      <c r="H677" s="13">
        <v>0</v>
      </c>
      <c r="I677" s="13">
        <v>0</v>
      </c>
      <c r="J677" s="13">
        <v>0</v>
      </c>
      <c r="K677" s="13">
        <v>0</v>
      </c>
      <c r="M677" t="s">
        <v>835</v>
      </c>
      <c r="N677">
        <v>171</v>
      </c>
      <c r="O677">
        <v>48</v>
      </c>
      <c r="P677">
        <v>5</v>
      </c>
      <c r="Q677">
        <v>1</v>
      </c>
      <c r="R677">
        <v>3.5625</v>
      </c>
      <c r="S677">
        <v>0.10416666666666667</v>
      </c>
      <c r="T677">
        <v>2.0833333333333332E-2</v>
      </c>
      <c r="U677">
        <v>2.9239766081871343E-2</v>
      </c>
      <c r="W677" t="s">
        <v>835</v>
      </c>
      <c r="X677">
        <v>147</v>
      </c>
      <c r="Y677">
        <v>108</v>
      </c>
      <c r="Z677">
        <v>1102</v>
      </c>
      <c r="AA677">
        <v>10</v>
      </c>
      <c r="AB677">
        <v>0</v>
      </c>
      <c r="AC677" s="5">
        <v>0.73469387755102045</v>
      </c>
      <c r="AD677" s="13">
        <v>10.203703703703704</v>
      </c>
      <c r="AE677" s="13">
        <v>6.8027210884353748E-2</v>
      </c>
      <c r="AF677" s="13">
        <v>0</v>
      </c>
      <c r="AG677" s="13">
        <v>9.0744101633393835E-3</v>
      </c>
      <c r="AH677" s="13">
        <v>7.4965986394557822</v>
      </c>
    </row>
    <row r="678" spans="1:34" x14ac:dyDescent="0.35">
      <c r="A678" t="s">
        <v>959</v>
      </c>
      <c r="B678">
        <v>0</v>
      </c>
      <c r="C678">
        <v>0</v>
      </c>
      <c r="D678">
        <v>0</v>
      </c>
      <c r="E678">
        <v>0</v>
      </c>
      <c r="F678">
        <v>0</v>
      </c>
      <c r="G678" s="5">
        <v>0</v>
      </c>
      <c r="H678" s="13">
        <v>0</v>
      </c>
      <c r="I678" s="13">
        <v>0</v>
      </c>
      <c r="J678" s="13">
        <v>0</v>
      </c>
      <c r="K678" s="13">
        <v>0</v>
      </c>
      <c r="M678" t="s">
        <v>836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W678" t="s">
        <v>836</v>
      </c>
      <c r="X678">
        <v>35</v>
      </c>
      <c r="Y678">
        <v>23</v>
      </c>
      <c r="Z678">
        <v>259</v>
      </c>
      <c r="AA678">
        <v>0</v>
      </c>
      <c r="AB678">
        <v>0</v>
      </c>
      <c r="AC678" s="5">
        <v>0.65714285714285714</v>
      </c>
      <c r="AD678" s="13">
        <v>11.260869565217391</v>
      </c>
      <c r="AE678" s="13">
        <v>0</v>
      </c>
      <c r="AF678" s="13">
        <v>0</v>
      </c>
      <c r="AG678" s="13">
        <v>0</v>
      </c>
      <c r="AH678" s="13">
        <v>7.4</v>
      </c>
    </row>
    <row r="679" spans="1:34" x14ac:dyDescent="0.35">
      <c r="A679" t="s">
        <v>1248</v>
      </c>
      <c r="B679">
        <v>0</v>
      </c>
      <c r="C679">
        <v>0</v>
      </c>
      <c r="D679">
        <v>0</v>
      </c>
      <c r="E679">
        <v>0</v>
      </c>
      <c r="F679">
        <v>0</v>
      </c>
      <c r="G679" s="5">
        <v>0</v>
      </c>
      <c r="H679" s="13">
        <v>0</v>
      </c>
      <c r="I679" s="13">
        <v>0</v>
      </c>
      <c r="J679" s="13">
        <v>0</v>
      </c>
      <c r="K679" s="13">
        <v>0</v>
      </c>
      <c r="M679" t="s">
        <v>837</v>
      </c>
      <c r="N679">
        <v>-4</v>
      </c>
      <c r="O679">
        <v>1</v>
      </c>
      <c r="P679">
        <v>0</v>
      </c>
      <c r="Q679">
        <v>0</v>
      </c>
      <c r="R679">
        <v>-4</v>
      </c>
      <c r="S679">
        <v>0</v>
      </c>
      <c r="T679">
        <v>0</v>
      </c>
      <c r="U679">
        <v>0</v>
      </c>
      <c r="W679" t="s">
        <v>837</v>
      </c>
      <c r="X679">
        <v>333</v>
      </c>
      <c r="Y679">
        <v>196</v>
      </c>
      <c r="Z679">
        <v>2651</v>
      </c>
      <c r="AA679">
        <v>10</v>
      </c>
      <c r="AB679">
        <v>0</v>
      </c>
      <c r="AC679" s="5">
        <v>0.58858858858858853</v>
      </c>
      <c r="AD679" s="13">
        <v>13.525510204081632</v>
      </c>
      <c r="AE679" s="13">
        <v>3.003003003003003E-2</v>
      </c>
      <c r="AF679" s="13">
        <v>0</v>
      </c>
      <c r="AG679" s="13">
        <v>3.7721614485099961E-3</v>
      </c>
      <c r="AH679" s="13">
        <v>7.9609609609609606</v>
      </c>
    </row>
    <row r="680" spans="1:34" x14ac:dyDescent="0.35">
      <c r="A680" t="s">
        <v>961</v>
      </c>
      <c r="B680">
        <v>0</v>
      </c>
      <c r="C680">
        <v>0</v>
      </c>
      <c r="D680">
        <v>0</v>
      </c>
      <c r="E680">
        <v>0</v>
      </c>
      <c r="F680">
        <v>0</v>
      </c>
      <c r="G680" s="5">
        <v>0</v>
      </c>
      <c r="H680" s="13">
        <v>0</v>
      </c>
      <c r="I680" s="13">
        <v>0</v>
      </c>
      <c r="J680" s="13">
        <v>0</v>
      </c>
      <c r="K680" s="13">
        <v>0</v>
      </c>
      <c r="M680" t="s">
        <v>838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W680" t="s">
        <v>838</v>
      </c>
      <c r="X680">
        <v>81</v>
      </c>
      <c r="Y680">
        <v>57</v>
      </c>
      <c r="Z680">
        <v>619</v>
      </c>
      <c r="AA680">
        <v>3</v>
      </c>
      <c r="AB680">
        <v>1</v>
      </c>
      <c r="AC680" s="5">
        <v>0.70370370370370372</v>
      </c>
      <c r="AD680" s="13">
        <v>10.859649122807017</v>
      </c>
      <c r="AE680" s="13">
        <v>3.7037037037037035E-2</v>
      </c>
      <c r="AF680" s="13">
        <v>1.7543859649122806E-2</v>
      </c>
      <c r="AG680" s="13">
        <v>4.8465266558966073E-3</v>
      </c>
      <c r="AH680" s="13">
        <v>7.6419753086419755</v>
      </c>
    </row>
    <row r="681" spans="1:34" x14ac:dyDescent="0.35">
      <c r="A681" t="s">
        <v>1300</v>
      </c>
      <c r="B681">
        <v>0</v>
      </c>
      <c r="C681">
        <v>0</v>
      </c>
      <c r="D681">
        <v>0</v>
      </c>
      <c r="E681">
        <v>0</v>
      </c>
      <c r="F681">
        <v>0</v>
      </c>
      <c r="G681" s="5">
        <v>0</v>
      </c>
      <c r="H681" s="13">
        <v>0</v>
      </c>
      <c r="I681" s="13">
        <v>0</v>
      </c>
      <c r="J681" s="13">
        <v>0</v>
      </c>
      <c r="K681" s="13">
        <v>0</v>
      </c>
      <c r="M681" t="s">
        <v>1132</v>
      </c>
      <c r="N681">
        <v>-5</v>
      </c>
      <c r="O681">
        <v>6</v>
      </c>
      <c r="P681">
        <v>0</v>
      </c>
      <c r="Q681">
        <v>0</v>
      </c>
      <c r="R681">
        <v>-0.83333333333333337</v>
      </c>
      <c r="S681">
        <v>0</v>
      </c>
      <c r="T681">
        <v>0</v>
      </c>
      <c r="U681">
        <v>0</v>
      </c>
      <c r="W681" t="s">
        <v>1132</v>
      </c>
      <c r="X681">
        <v>0</v>
      </c>
      <c r="Y681">
        <v>0</v>
      </c>
      <c r="Z681">
        <v>0</v>
      </c>
      <c r="AA681">
        <v>0</v>
      </c>
      <c r="AB681">
        <v>0</v>
      </c>
      <c r="AC681" s="5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</row>
    <row r="682" spans="1:34" x14ac:dyDescent="0.35">
      <c r="A682" t="s">
        <v>963</v>
      </c>
      <c r="B682">
        <v>0</v>
      </c>
      <c r="C682">
        <v>0</v>
      </c>
      <c r="D682">
        <v>0</v>
      </c>
      <c r="E682">
        <v>0</v>
      </c>
      <c r="F682">
        <v>0</v>
      </c>
      <c r="G682" s="5">
        <v>0</v>
      </c>
      <c r="H682" s="13">
        <v>0</v>
      </c>
      <c r="I682" s="13">
        <v>0</v>
      </c>
      <c r="J682" s="13">
        <v>0</v>
      </c>
      <c r="K682" s="13">
        <v>0</v>
      </c>
      <c r="M682" t="s">
        <v>839</v>
      </c>
      <c r="N682">
        <v>2</v>
      </c>
      <c r="O682">
        <v>2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W682" t="s">
        <v>839</v>
      </c>
      <c r="X682">
        <v>136</v>
      </c>
      <c r="Y682">
        <v>86</v>
      </c>
      <c r="Z682">
        <v>958</v>
      </c>
      <c r="AA682">
        <v>1</v>
      </c>
      <c r="AB682">
        <v>0</v>
      </c>
      <c r="AC682" s="5">
        <v>0.63235294117647056</v>
      </c>
      <c r="AD682" s="13">
        <v>11.13953488372093</v>
      </c>
      <c r="AE682" s="13">
        <v>7.3529411764705881E-3</v>
      </c>
      <c r="AF682" s="13">
        <v>0</v>
      </c>
      <c r="AG682" s="13">
        <v>1.0438413361169101E-3</v>
      </c>
      <c r="AH682" s="13">
        <v>7.0441176470588234</v>
      </c>
    </row>
    <row r="683" spans="1:34" x14ac:dyDescent="0.35">
      <c r="A683" t="s">
        <v>901</v>
      </c>
      <c r="B683">
        <v>0</v>
      </c>
      <c r="C683">
        <v>0</v>
      </c>
      <c r="D683">
        <v>0</v>
      </c>
      <c r="E683">
        <v>0</v>
      </c>
      <c r="F683">
        <v>0</v>
      </c>
      <c r="G683" s="5">
        <v>0</v>
      </c>
      <c r="H683" s="13">
        <v>0</v>
      </c>
      <c r="I683" s="13">
        <v>0</v>
      </c>
      <c r="J683" s="13">
        <v>0</v>
      </c>
      <c r="K683" s="13">
        <v>0</v>
      </c>
      <c r="M683" t="s">
        <v>840</v>
      </c>
      <c r="N683">
        <v>2482</v>
      </c>
      <c r="O683">
        <v>412</v>
      </c>
      <c r="P683">
        <v>27</v>
      </c>
      <c r="Q683">
        <v>5</v>
      </c>
      <c r="R683">
        <v>6.0242718446601939</v>
      </c>
      <c r="S683">
        <v>6.553398058252427E-2</v>
      </c>
      <c r="T683">
        <v>1.2135922330097087E-2</v>
      </c>
      <c r="U683">
        <v>1.0878323932312651E-2</v>
      </c>
      <c r="W683" t="s">
        <v>840</v>
      </c>
      <c r="X683">
        <v>0</v>
      </c>
      <c r="Y683">
        <v>0</v>
      </c>
      <c r="Z683">
        <v>0</v>
      </c>
      <c r="AA683">
        <v>0</v>
      </c>
      <c r="AB683">
        <v>0</v>
      </c>
      <c r="AC683" s="5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</row>
    <row r="684" spans="1:34" x14ac:dyDescent="0.35">
      <c r="A684" t="s">
        <v>1218</v>
      </c>
      <c r="B684">
        <v>0</v>
      </c>
      <c r="C684">
        <v>0</v>
      </c>
      <c r="D684">
        <v>0</v>
      </c>
      <c r="E684">
        <v>0</v>
      </c>
      <c r="F684">
        <v>0</v>
      </c>
      <c r="G684" s="5">
        <v>0</v>
      </c>
      <c r="H684" s="13">
        <v>0</v>
      </c>
      <c r="I684" s="13">
        <v>0</v>
      </c>
      <c r="J684" s="13">
        <v>0</v>
      </c>
      <c r="K684" s="13">
        <v>0</v>
      </c>
      <c r="M684" t="s">
        <v>1296</v>
      </c>
      <c r="N684">
        <v>31</v>
      </c>
      <c r="O684">
        <v>11</v>
      </c>
      <c r="P684">
        <v>0</v>
      </c>
      <c r="Q684">
        <v>0</v>
      </c>
      <c r="R684">
        <v>2.8181818181818183</v>
      </c>
      <c r="S684">
        <v>0</v>
      </c>
      <c r="T684">
        <v>0</v>
      </c>
      <c r="U684">
        <v>0</v>
      </c>
      <c r="W684" t="s">
        <v>1296</v>
      </c>
      <c r="X684">
        <v>2</v>
      </c>
      <c r="Y684">
        <v>1</v>
      </c>
      <c r="Z684">
        <v>5</v>
      </c>
      <c r="AA684">
        <v>0</v>
      </c>
      <c r="AB684">
        <v>0</v>
      </c>
      <c r="AC684" s="5">
        <v>0.5</v>
      </c>
      <c r="AD684" s="13">
        <v>5</v>
      </c>
      <c r="AE684" s="13">
        <v>0</v>
      </c>
      <c r="AF684" s="13">
        <v>0</v>
      </c>
      <c r="AG684" s="13">
        <v>0</v>
      </c>
      <c r="AH684" s="13">
        <v>2.5</v>
      </c>
    </row>
    <row r="685" spans="1:34" x14ac:dyDescent="0.35">
      <c r="A685" t="s">
        <v>1283</v>
      </c>
      <c r="B685">
        <v>0</v>
      </c>
      <c r="C685">
        <v>0</v>
      </c>
      <c r="D685">
        <v>0</v>
      </c>
      <c r="E685">
        <v>0</v>
      </c>
      <c r="F685">
        <v>0</v>
      </c>
      <c r="G685" s="5">
        <v>0</v>
      </c>
      <c r="H685" s="13">
        <v>0</v>
      </c>
      <c r="I685" s="13">
        <v>0</v>
      </c>
      <c r="J685" s="13">
        <v>0</v>
      </c>
      <c r="K685" s="13">
        <v>0</v>
      </c>
      <c r="M685" t="s">
        <v>841</v>
      </c>
      <c r="N685">
        <v>2825</v>
      </c>
      <c r="O685">
        <v>627</v>
      </c>
      <c r="P685">
        <v>26</v>
      </c>
      <c r="Q685">
        <v>5</v>
      </c>
      <c r="R685">
        <v>4.5055821371610847</v>
      </c>
      <c r="S685">
        <v>4.1467304625199361E-2</v>
      </c>
      <c r="T685">
        <v>7.9744816586921844E-3</v>
      </c>
      <c r="U685">
        <v>9.2035398230088487E-3</v>
      </c>
      <c r="W685" t="s">
        <v>841</v>
      </c>
      <c r="X685">
        <v>106</v>
      </c>
      <c r="Y685">
        <v>80</v>
      </c>
      <c r="Z685">
        <v>488</v>
      </c>
      <c r="AA685">
        <v>6</v>
      </c>
      <c r="AB685">
        <v>1</v>
      </c>
      <c r="AC685" s="5">
        <v>0.75471698113207553</v>
      </c>
      <c r="AD685" s="13">
        <v>6.1</v>
      </c>
      <c r="AE685" s="13">
        <v>5.6603773584905662E-2</v>
      </c>
      <c r="AF685" s="13">
        <v>1.2500000000000001E-2</v>
      </c>
      <c r="AG685" s="13">
        <v>1.2295081967213115E-2</v>
      </c>
      <c r="AH685" s="13">
        <v>4.6037735849056602</v>
      </c>
    </row>
    <row r="686" spans="1:34" x14ac:dyDescent="0.35">
      <c r="A686" t="s">
        <v>966</v>
      </c>
      <c r="B686">
        <v>0</v>
      </c>
      <c r="C686">
        <v>0</v>
      </c>
      <c r="D686">
        <v>0</v>
      </c>
      <c r="E686">
        <v>0</v>
      </c>
      <c r="F686">
        <v>0</v>
      </c>
      <c r="G686" s="5">
        <v>0</v>
      </c>
      <c r="H686" s="13">
        <v>0</v>
      </c>
      <c r="I686" s="13">
        <v>0</v>
      </c>
      <c r="J686" s="13">
        <v>0</v>
      </c>
      <c r="K686" s="13">
        <v>0</v>
      </c>
      <c r="M686" t="s">
        <v>842</v>
      </c>
      <c r="N686">
        <v>4716</v>
      </c>
      <c r="O686">
        <v>756</v>
      </c>
      <c r="P686">
        <v>24</v>
      </c>
      <c r="Q686">
        <v>11</v>
      </c>
      <c r="R686">
        <v>6.2380952380952381</v>
      </c>
      <c r="S686">
        <v>3.1746031746031744E-2</v>
      </c>
      <c r="T686">
        <v>1.4550264550264549E-2</v>
      </c>
      <c r="U686">
        <v>5.0890585241730284E-3</v>
      </c>
      <c r="W686" t="s">
        <v>842</v>
      </c>
      <c r="X686">
        <v>1</v>
      </c>
      <c r="Y686">
        <v>1</v>
      </c>
      <c r="Z686">
        <v>13</v>
      </c>
      <c r="AA686">
        <v>0</v>
      </c>
      <c r="AB686">
        <v>0</v>
      </c>
      <c r="AC686" s="5">
        <v>1</v>
      </c>
      <c r="AD686" s="13">
        <v>13</v>
      </c>
      <c r="AE686" s="13">
        <v>0</v>
      </c>
      <c r="AF686" s="13">
        <v>0</v>
      </c>
      <c r="AG686" s="13">
        <v>0</v>
      </c>
      <c r="AH686" s="13">
        <v>13</v>
      </c>
    </row>
    <row r="687" spans="1:34" x14ac:dyDescent="0.35">
      <c r="A687" t="s">
        <v>903</v>
      </c>
      <c r="B687">
        <v>0</v>
      </c>
      <c r="C687">
        <v>0</v>
      </c>
      <c r="D687">
        <v>0</v>
      </c>
      <c r="E687">
        <v>0</v>
      </c>
      <c r="F687">
        <v>0</v>
      </c>
      <c r="G687" s="5">
        <v>0</v>
      </c>
      <c r="H687" s="13">
        <v>0</v>
      </c>
      <c r="I687" s="13">
        <v>0</v>
      </c>
      <c r="J687" s="13">
        <v>0</v>
      </c>
      <c r="K687" s="13">
        <v>0</v>
      </c>
      <c r="M687" t="s">
        <v>1299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W687" t="s">
        <v>1299</v>
      </c>
      <c r="X687">
        <v>2</v>
      </c>
      <c r="Y687">
        <v>2</v>
      </c>
      <c r="Z687">
        <v>6</v>
      </c>
      <c r="AA687">
        <v>0</v>
      </c>
      <c r="AB687">
        <v>0</v>
      </c>
      <c r="AC687" s="5">
        <v>1</v>
      </c>
      <c r="AD687" s="13">
        <v>3</v>
      </c>
      <c r="AE687" s="13">
        <v>0</v>
      </c>
      <c r="AF687" s="13">
        <v>0</v>
      </c>
      <c r="AG687" s="13">
        <v>0</v>
      </c>
      <c r="AH687" s="13">
        <v>3</v>
      </c>
    </row>
    <row r="688" spans="1:34" x14ac:dyDescent="0.35">
      <c r="A688" t="s">
        <v>968</v>
      </c>
      <c r="B688">
        <v>0</v>
      </c>
      <c r="C688">
        <v>0</v>
      </c>
      <c r="D688">
        <v>0</v>
      </c>
      <c r="E688">
        <v>0</v>
      </c>
      <c r="F688">
        <v>0</v>
      </c>
      <c r="G688" s="5">
        <v>0</v>
      </c>
      <c r="H688" s="13">
        <v>0</v>
      </c>
      <c r="I688" s="13">
        <v>0</v>
      </c>
      <c r="J688" s="13">
        <v>0</v>
      </c>
      <c r="K688" s="13">
        <v>0</v>
      </c>
      <c r="M688" t="s">
        <v>843</v>
      </c>
      <c r="N688">
        <v>340</v>
      </c>
      <c r="O688">
        <v>94</v>
      </c>
      <c r="P688">
        <v>2</v>
      </c>
      <c r="Q688">
        <v>0</v>
      </c>
      <c r="R688">
        <v>3.6170212765957448</v>
      </c>
      <c r="S688">
        <v>2.1276595744680851E-2</v>
      </c>
      <c r="T688">
        <v>0</v>
      </c>
      <c r="U688">
        <v>5.8823529411764705E-3</v>
      </c>
      <c r="W688" t="s">
        <v>843</v>
      </c>
      <c r="X688">
        <v>20</v>
      </c>
      <c r="Y688">
        <v>14</v>
      </c>
      <c r="Z688">
        <v>96</v>
      </c>
      <c r="AA688">
        <v>0</v>
      </c>
      <c r="AB688">
        <v>0</v>
      </c>
      <c r="AC688" s="5">
        <v>0.7</v>
      </c>
      <c r="AD688" s="13">
        <v>6.8571428571428568</v>
      </c>
      <c r="AE688" s="13">
        <v>0</v>
      </c>
      <c r="AF688" s="13">
        <v>0</v>
      </c>
      <c r="AG688" s="13">
        <v>0</v>
      </c>
      <c r="AH688" s="13">
        <v>4.8</v>
      </c>
    </row>
    <row r="689" spans="1:34" x14ac:dyDescent="0.35">
      <c r="A689" t="s">
        <v>1302</v>
      </c>
      <c r="B689">
        <v>0</v>
      </c>
      <c r="C689">
        <v>0</v>
      </c>
      <c r="D689">
        <v>0</v>
      </c>
      <c r="E689">
        <v>0</v>
      </c>
      <c r="F689">
        <v>0</v>
      </c>
      <c r="G689" s="5">
        <v>0</v>
      </c>
      <c r="H689" s="13">
        <v>0</v>
      </c>
      <c r="I689" s="13">
        <v>0</v>
      </c>
      <c r="J689" s="13">
        <v>0</v>
      </c>
      <c r="K689" s="13">
        <v>0</v>
      </c>
      <c r="M689" t="s">
        <v>844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W689" t="s">
        <v>844</v>
      </c>
      <c r="X689">
        <v>5</v>
      </c>
      <c r="Y689">
        <v>0</v>
      </c>
      <c r="Z689">
        <v>0</v>
      </c>
      <c r="AA689">
        <v>0</v>
      </c>
      <c r="AB689">
        <v>0</v>
      </c>
      <c r="AC689" s="5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</row>
    <row r="690" spans="1:34" x14ac:dyDescent="0.35">
      <c r="A690" t="s">
        <v>970</v>
      </c>
      <c r="B690">
        <v>0</v>
      </c>
      <c r="C690">
        <v>0</v>
      </c>
      <c r="D690">
        <v>0</v>
      </c>
      <c r="E690">
        <v>0</v>
      </c>
      <c r="F690">
        <v>0</v>
      </c>
      <c r="G690" s="5">
        <v>0</v>
      </c>
      <c r="H690" s="13">
        <v>0</v>
      </c>
      <c r="I690" s="13">
        <v>0</v>
      </c>
      <c r="J690" s="13">
        <v>0</v>
      </c>
      <c r="K690" s="13">
        <v>0</v>
      </c>
      <c r="M690" t="s">
        <v>1319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W690" t="s">
        <v>1319</v>
      </c>
      <c r="X690">
        <v>1</v>
      </c>
      <c r="Y690">
        <v>1</v>
      </c>
      <c r="Z690">
        <v>5</v>
      </c>
      <c r="AA690">
        <v>1</v>
      </c>
      <c r="AB690">
        <v>0</v>
      </c>
      <c r="AC690" s="5">
        <v>1</v>
      </c>
      <c r="AD690" s="13">
        <v>5</v>
      </c>
      <c r="AE690" s="13">
        <v>1</v>
      </c>
      <c r="AF690" s="13">
        <v>0</v>
      </c>
      <c r="AG690" s="13">
        <v>0.2</v>
      </c>
      <c r="AH690" s="13">
        <v>5</v>
      </c>
    </row>
    <row r="691" spans="1:34" x14ac:dyDescent="0.35">
      <c r="A691" t="s">
        <v>904</v>
      </c>
      <c r="B691">
        <v>0</v>
      </c>
      <c r="C691">
        <v>0</v>
      </c>
      <c r="D691">
        <v>0</v>
      </c>
      <c r="E691">
        <v>0</v>
      </c>
      <c r="F691">
        <v>0</v>
      </c>
      <c r="G691" s="5">
        <v>0</v>
      </c>
      <c r="H691" s="13">
        <v>0</v>
      </c>
      <c r="I691" s="13">
        <v>0</v>
      </c>
      <c r="J691" s="13">
        <v>0</v>
      </c>
      <c r="K691" s="13">
        <v>0</v>
      </c>
      <c r="M691" t="s">
        <v>845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W691" t="s">
        <v>845</v>
      </c>
      <c r="X691">
        <v>71</v>
      </c>
      <c r="Y691">
        <v>46</v>
      </c>
      <c r="Z691">
        <v>541</v>
      </c>
      <c r="AA691">
        <v>3</v>
      </c>
      <c r="AB691">
        <v>0</v>
      </c>
      <c r="AC691" s="5">
        <v>0.647887323943662</v>
      </c>
      <c r="AD691" s="13">
        <v>11.760869565217391</v>
      </c>
      <c r="AE691" s="13">
        <v>4.2253521126760563E-2</v>
      </c>
      <c r="AF691" s="13">
        <v>0</v>
      </c>
      <c r="AG691" s="13">
        <v>5.5452865064695009E-3</v>
      </c>
      <c r="AH691" s="13">
        <v>7.619718309859155</v>
      </c>
    </row>
    <row r="692" spans="1:34" x14ac:dyDescent="0.35">
      <c r="A692" t="s">
        <v>837</v>
      </c>
      <c r="B692">
        <v>0</v>
      </c>
      <c r="C692">
        <v>0</v>
      </c>
      <c r="D692">
        <v>0</v>
      </c>
      <c r="E692">
        <v>0</v>
      </c>
      <c r="F692">
        <v>0</v>
      </c>
      <c r="G692" s="5">
        <v>0</v>
      </c>
      <c r="H692" s="13">
        <v>0</v>
      </c>
      <c r="I692" s="13">
        <v>0</v>
      </c>
      <c r="J692" s="13">
        <v>0</v>
      </c>
      <c r="K692" s="13">
        <v>0</v>
      </c>
      <c r="M692" t="s">
        <v>846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W692" t="s">
        <v>846</v>
      </c>
      <c r="X692">
        <v>72</v>
      </c>
      <c r="Y692">
        <v>54</v>
      </c>
      <c r="Z692">
        <v>409</v>
      </c>
      <c r="AA692">
        <v>1</v>
      </c>
      <c r="AB692">
        <v>0</v>
      </c>
      <c r="AC692" s="5">
        <v>0.75</v>
      </c>
      <c r="AD692" s="13">
        <v>7.5740740740740744</v>
      </c>
      <c r="AE692" s="13">
        <v>1.3888888888888888E-2</v>
      </c>
      <c r="AF692" s="13">
        <v>0</v>
      </c>
      <c r="AG692" s="13">
        <v>2.4449877750611247E-3</v>
      </c>
      <c r="AH692" s="13">
        <v>5.6805555555555554</v>
      </c>
    </row>
    <row r="693" spans="1:34" x14ac:dyDescent="0.35">
      <c r="A693" t="s">
        <v>905</v>
      </c>
      <c r="B693">
        <v>0</v>
      </c>
      <c r="C693">
        <v>0</v>
      </c>
      <c r="D693">
        <v>0</v>
      </c>
      <c r="E693">
        <v>0</v>
      </c>
      <c r="F693">
        <v>0</v>
      </c>
      <c r="G693" s="5">
        <v>0</v>
      </c>
      <c r="H693" s="13">
        <v>0</v>
      </c>
      <c r="I693" s="13">
        <v>0</v>
      </c>
      <c r="J693" s="13">
        <v>0</v>
      </c>
      <c r="K693" s="13">
        <v>0</v>
      </c>
      <c r="M693" t="s">
        <v>847</v>
      </c>
      <c r="N693">
        <v>106</v>
      </c>
      <c r="O693">
        <v>49</v>
      </c>
      <c r="P693">
        <v>1</v>
      </c>
      <c r="Q693">
        <v>0</v>
      </c>
      <c r="R693">
        <v>2.1632653061224492</v>
      </c>
      <c r="S693">
        <v>2.0408163265306121E-2</v>
      </c>
      <c r="T693">
        <v>0</v>
      </c>
      <c r="U693">
        <v>9.433962264150943E-3</v>
      </c>
      <c r="W693" t="s">
        <v>847</v>
      </c>
      <c r="X693">
        <v>4</v>
      </c>
      <c r="Y693">
        <v>3</v>
      </c>
      <c r="Z693">
        <v>13</v>
      </c>
      <c r="AA693">
        <v>0</v>
      </c>
      <c r="AB693">
        <v>0</v>
      </c>
      <c r="AC693" s="5">
        <v>0.75</v>
      </c>
      <c r="AD693" s="13">
        <v>4.333333333333333</v>
      </c>
      <c r="AE693" s="13">
        <v>0</v>
      </c>
      <c r="AF693" s="13">
        <v>0</v>
      </c>
      <c r="AG693" s="13">
        <v>0</v>
      </c>
      <c r="AH693" s="13">
        <v>3.25</v>
      </c>
    </row>
    <row r="694" spans="1:34" x14ac:dyDescent="0.35">
      <c r="A694" t="s">
        <v>971</v>
      </c>
      <c r="B694">
        <v>0</v>
      </c>
      <c r="C694">
        <v>0</v>
      </c>
      <c r="D694">
        <v>0</v>
      </c>
      <c r="E694">
        <v>0</v>
      </c>
      <c r="F694">
        <v>0</v>
      </c>
      <c r="G694" s="5">
        <v>0</v>
      </c>
      <c r="H694" s="13">
        <v>0</v>
      </c>
      <c r="I694" s="13">
        <v>0</v>
      </c>
      <c r="J694" s="13">
        <v>0</v>
      </c>
      <c r="K694" s="13">
        <v>0</v>
      </c>
      <c r="M694" t="s">
        <v>848</v>
      </c>
      <c r="N694">
        <v>2226</v>
      </c>
      <c r="O694">
        <v>519</v>
      </c>
      <c r="P694">
        <v>20</v>
      </c>
      <c r="Q694">
        <v>0</v>
      </c>
      <c r="R694">
        <v>4.2890173410404628</v>
      </c>
      <c r="S694">
        <v>3.8535645472061654E-2</v>
      </c>
      <c r="T694">
        <v>0</v>
      </c>
      <c r="U694">
        <v>8.9847259658580418E-3</v>
      </c>
      <c r="W694" t="s">
        <v>848</v>
      </c>
      <c r="X694">
        <v>104</v>
      </c>
      <c r="Y694">
        <v>84</v>
      </c>
      <c r="Z694">
        <v>553</v>
      </c>
      <c r="AA694">
        <v>2</v>
      </c>
      <c r="AB694">
        <v>0</v>
      </c>
      <c r="AC694" s="5">
        <v>0.80769230769230771</v>
      </c>
      <c r="AD694" s="13">
        <v>6.583333333333333</v>
      </c>
      <c r="AE694" s="13">
        <v>1.9230769230769232E-2</v>
      </c>
      <c r="AF694" s="13">
        <v>0</v>
      </c>
      <c r="AG694" s="13">
        <v>3.616636528028933E-3</v>
      </c>
      <c r="AH694" s="13">
        <v>5.3173076923076925</v>
      </c>
    </row>
    <row r="695" spans="1:34" x14ac:dyDescent="0.35">
      <c r="A695" t="s">
        <v>1250</v>
      </c>
      <c r="B695">
        <v>0</v>
      </c>
      <c r="C695">
        <v>0</v>
      </c>
      <c r="D695">
        <v>0</v>
      </c>
      <c r="E695">
        <v>0</v>
      </c>
      <c r="F695">
        <v>0</v>
      </c>
      <c r="G695" s="5">
        <v>0</v>
      </c>
      <c r="H695" s="13">
        <v>0</v>
      </c>
      <c r="I695" s="13">
        <v>0</v>
      </c>
      <c r="J695" s="13">
        <v>0</v>
      </c>
      <c r="K695" s="13">
        <v>0</v>
      </c>
      <c r="M695" t="s">
        <v>849</v>
      </c>
      <c r="N695">
        <v>197</v>
      </c>
      <c r="O695">
        <v>38</v>
      </c>
      <c r="P695">
        <v>1</v>
      </c>
      <c r="Q695">
        <v>0</v>
      </c>
      <c r="R695">
        <v>5.1842105263157894</v>
      </c>
      <c r="S695">
        <v>2.6315789473684209E-2</v>
      </c>
      <c r="T695">
        <v>0</v>
      </c>
      <c r="U695">
        <v>5.076142131979695E-3</v>
      </c>
      <c r="W695" t="s">
        <v>849</v>
      </c>
      <c r="X695">
        <v>211</v>
      </c>
      <c r="Y695">
        <v>148</v>
      </c>
      <c r="Z695">
        <v>1491</v>
      </c>
      <c r="AA695">
        <v>6</v>
      </c>
      <c r="AB695">
        <v>1</v>
      </c>
      <c r="AC695" s="5">
        <v>0.70142180094786732</v>
      </c>
      <c r="AD695" s="13">
        <v>10.074324324324325</v>
      </c>
      <c r="AE695" s="13">
        <v>2.843601895734597E-2</v>
      </c>
      <c r="AF695" s="13">
        <v>6.7567567567567571E-3</v>
      </c>
      <c r="AG695" s="13">
        <v>4.0241448692152921E-3</v>
      </c>
      <c r="AH695" s="13">
        <v>7.0663507109004735</v>
      </c>
    </row>
    <row r="696" spans="1:34" x14ac:dyDescent="0.35">
      <c r="A696" t="s">
        <v>973</v>
      </c>
      <c r="B696">
        <v>0</v>
      </c>
      <c r="C696">
        <v>0</v>
      </c>
      <c r="D696">
        <v>0</v>
      </c>
      <c r="E696">
        <v>0</v>
      </c>
      <c r="F696">
        <v>0</v>
      </c>
      <c r="G696" s="5">
        <v>0</v>
      </c>
      <c r="H696" s="13">
        <v>0</v>
      </c>
      <c r="I696" s="13">
        <v>0</v>
      </c>
      <c r="J696" s="13">
        <v>0</v>
      </c>
      <c r="K696" s="13">
        <v>0</v>
      </c>
      <c r="M696" t="s">
        <v>850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W696" t="s">
        <v>850</v>
      </c>
      <c r="X696">
        <v>33</v>
      </c>
      <c r="Y696">
        <v>21</v>
      </c>
      <c r="Z696">
        <v>209</v>
      </c>
      <c r="AA696">
        <v>2</v>
      </c>
      <c r="AB696">
        <v>0</v>
      </c>
      <c r="AC696" s="5">
        <v>0.63636363636363635</v>
      </c>
      <c r="AD696" s="13">
        <v>9.9523809523809526</v>
      </c>
      <c r="AE696" s="13">
        <v>6.0606060606060608E-2</v>
      </c>
      <c r="AF696" s="13">
        <v>0</v>
      </c>
      <c r="AG696" s="13">
        <v>9.5693779904306216E-3</v>
      </c>
      <c r="AH696" s="13">
        <v>6.333333333333333</v>
      </c>
    </row>
    <row r="697" spans="1:34" x14ac:dyDescent="0.35">
      <c r="A697" t="s">
        <v>1009</v>
      </c>
      <c r="B697">
        <v>0</v>
      </c>
      <c r="C697">
        <v>0</v>
      </c>
      <c r="D697">
        <v>0</v>
      </c>
      <c r="E697">
        <v>0</v>
      </c>
      <c r="F697">
        <v>0</v>
      </c>
      <c r="G697" s="5">
        <v>0</v>
      </c>
      <c r="H697" s="13">
        <v>0</v>
      </c>
      <c r="I697" s="13">
        <v>0</v>
      </c>
      <c r="J697" s="13">
        <v>0</v>
      </c>
      <c r="K697" s="13">
        <v>0</v>
      </c>
      <c r="M697" t="s">
        <v>1305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W697" t="s">
        <v>1305</v>
      </c>
      <c r="X697">
        <v>17</v>
      </c>
      <c r="Y697">
        <v>13</v>
      </c>
      <c r="Z697">
        <v>100</v>
      </c>
      <c r="AA697">
        <v>3</v>
      </c>
      <c r="AB697">
        <v>0</v>
      </c>
      <c r="AC697" s="5">
        <v>0.76470588235294112</v>
      </c>
      <c r="AD697" s="13">
        <v>7.6923076923076925</v>
      </c>
      <c r="AE697" s="13">
        <v>0.17647058823529413</v>
      </c>
      <c r="AF697" s="13">
        <v>0</v>
      </c>
      <c r="AG697" s="13">
        <v>0.03</v>
      </c>
      <c r="AH697" s="13">
        <v>5.882352941176471</v>
      </c>
    </row>
    <row r="698" spans="1:34" x14ac:dyDescent="0.35">
      <c r="A698" t="s">
        <v>838</v>
      </c>
      <c r="B698">
        <v>0</v>
      </c>
      <c r="C698">
        <v>0</v>
      </c>
      <c r="D698">
        <v>0</v>
      </c>
      <c r="E698">
        <v>0</v>
      </c>
      <c r="F698">
        <v>0</v>
      </c>
      <c r="G698" s="5">
        <v>0</v>
      </c>
      <c r="H698" s="13">
        <v>0</v>
      </c>
      <c r="I698" s="13">
        <v>0</v>
      </c>
      <c r="J698" s="13">
        <v>0</v>
      </c>
      <c r="K698" s="13">
        <v>0</v>
      </c>
      <c r="M698" t="s">
        <v>851</v>
      </c>
      <c r="N698">
        <v>2249</v>
      </c>
      <c r="O698">
        <v>560</v>
      </c>
      <c r="P698">
        <v>22</v>
      </c>
      <c r="Q698">
        <v>0</v>
      </c>
      <c r="R698">
        <v>4.0160714285714283</v>
      </c>
      <c r="S698">
        <v>3.9285714285714285E-2</v>
      </c>
      <c r="T698">
        <v>0</v>
      </c>
      <c r="U698">
        <v>9.7821253890618045E-3</v>
      </c>
      <c r="W698" t="s">
        <v>851</v>
      </c>
      <c r="X698">
        <v>245</v>
      </c>
      <c r="Y698">
        <v>206</v>
      </c>
      <c r="Z698">
        <v>1420</v>
      </c>
      <c r="AA698">
        <v>6</v>
      </c>
      <c r="AB698">
        <v>0</v>
      </c>
      <c r="AC698" s="5">
        <v>0.84081632653061222</v>
      </c>
      <c r="AD698" s="13">
        <v>6.8932038834951452</v>
      </c>
      <c r="AE698" s="13">
        <v>2.4489795918367346E-2</v>
      </c>
      <c r="AF698" s="13">
        <v>0</v>
      </c>
      <c r="AG698" s="13">
        <v>4.2253521126760559E-3</v>
      </c>
      <c r="AH698" s="13">
        <v>5.795918367346939</v>
      </c>
    </row>
    <row r="699" spans="1:34" x14ac:dyDescent="0.35">
      <c r="A699" t="s">
        <v>1010</v>
      </c>
      <c r="B699">
        <v>0</v>
      </c>
      <c r="C699">
        <v>0</v>
      </c>
      <c r="D699">
        <v>0</v>
      </c>
      <c r="E699">
        <v>0</v>
      </c>
      <c r="F699">
        <v>0</v>
      </c>
      <c r="G699" s="5">
        <v>0</v>
      </c>
      <c r="H699" s="13">
        <v>0</v>
      </c>
      <c r="I699" s="13">
        <v>0</v>
      </c>
      <c r="J699" s="13">
        <v>0</v>
      </c>
      <c r="K699" s="13">
        <v>0</v>
      </c>
      <c r="M699" t="s">
        <v>852</v>
      </c>
      <c r="N699">
        <v>31</v>
      </c>
      <c r="O699">
        <v>10</v>
      </c>
      <c r="P699">
        <v>0</v>
      </c>
      <c r="Q699">
        <v>0</v>
      </c>
      <c r="R699">
        <v>3.1</v>
      </c>
      <c r="S699">
        <v>0</v>
      </c>
      <c r="T699">
        <v>0</v>
      </c>
      <c r="U699">
        <v>0</v>
      </c>
      <c r="W699" t="s">
        <v>852</v>
      </c>
      <c r="X699">
        <v>19</v>
      </c>
      <c r="Y699">
        <v>15</v>
      </c>
      <c r="Z699">
        <v>101</v>
      </c>
      <c r="AA699">
        <v>0</v>
      </c>
      <c r="AB699">
        <v>0</v>
      </c>
      <c r="AC699" s="5">
        <v>0.78947368421052633</v>
      </c>
      <c r="AD699" s="13">
        <v>6.7333333333333334</v>
      </c>
      <c r="AE699" s="13">
        <v>0</v>
      </c>
      <c r="AF699" s="13">
        <v>0</v>
      </c>
      <c r="AG699" s="13">
        <v>0</v>
      </c>
      <c r="AH699" s="13">
        <v>5.3157894736842106</v>
      </c>
    </row>
    <row r="700" spans="1:34" x14ac:dyDescent="0.35">
      <c r="A700" t="s">
        <v>976</v>
      </c>
      <c r="B700">
        <v>0</v>
      </c>
      <c r="C700">
        <v>0</v>
      </c>
      <c r="D700">
        <v>0</v>
      </c>
      <c r="E700">
        <v>0</v>
      </c>
      <c r="F700">
        <v>0</v>
      </c>
      <c r="G700" s="5">
        <v>0</v>
      </c>
      <c r="H700" s="13">
        <v>0</v>
      </c>
      <c r="I700" s="13">
        <v>0</v>
      </c>
      <c r="J700" s="13">
        <v>0</v>
      </c>
      <c r="K700" s="13">
        <v>0</v>
      </c>
      <c r="M700" t="s">
        <v>1308</v>
      </c>
      <c r="N700">
        <v>11</v>
      </c>
      <c r="O700">
        <v>4</v>
      </c>
      <c r="P700">
        <v>0</v>
      </c>
      <c r="Q700">
        <v>0</v>
      </c>
      <c r="R700">
        <v>2.75</v>
      </c>
      <c r="S700">
        <v>0</v>
      </c>
      <c r="T700">
        <v>0</v>
      </c>
      <c r="U700">
        <v>0</v>
      </c>
      <c r="W700" t="s">
        <v>1308</v>
      </c>
      <c r="X700">
        <v>1</v>
      </c>
      <c r="Y700">
        <v>1</v>
      </c>
      <c r="Z700">
        <v>5</v>
      </c>
      <c r="AA700">
        <v>0</v>
      </c>
      <c r="AB700">
        <v>0</v>
      </c>
      <c r="AC700" s="5">
        <v>1</v>
      </c>
      <c r="AD700" s="13">
        <v>5</v>
      </c>
      <c r="AE700" s="13">
        <v>0</v>
      </c>
      <c r="AF700" s="13">
        <v>0</v>
      </c>
      <c r="AG700" s="13">
        <v>0</v>
      </c>
      <c r="AH700" s="13">
        <v>5</v>
      </c>
    </row>
    <row r="701" spans="1:34" x14ac:dyDescent="0.35">
      <c r="A701" t="s">
        <v>829</v>
      </c>
      <c r="B701">
        <v>0</v>
      </c>
      <c r="C701">
        <v>0</v>
      </c>
      <c r="D701">
        <v>0</v>
      </c>
      <c r="E701">
        <v>0</v>
      </c>
      <c r="F701">
        <v>0</v>
      </c>
      <c r="G701" s="5">
        <v>0</v>
      </c>
      <c r="H701" s="13">
        <v>0</v>
      </c>
      <c r="I701" s="13">
        <v>0</v>
      </c>
      <c r="J701" s="13">
        <v>0</v>
      </c>
      <c r="K701" s="13">
        <v>0</v>
      </c>
      <c r="M701" t="s">
        <v>853</v>
      </c>
      <c r="N701">
        <v>435</v>
      </c>
      <c r="O701">
        <v>123</v>
      </c>
      <c r="P701">
        <v>4</v>
      </c>
      <c r="Q701">
        <v>0</v>
      </c>
      <c r="R701">
        <v>3.5365853658536586</v>
      </c>
      <c r="S701">
        <v>3.2520325203252036E-2</v>
      </c>
      <c r="T701">
        <v>0</v>
      </c>
      <c r="U701">
        <v>9.1954022988505746E-3</v>
      </c>
      <c r="W701" t="s">
        <v>853</v>
      </c>
      <c r="X701">
        <v>30</v>
      </c>
      <c r="Y701">
        <v>21</v>
      </c>
      <c r="Z701">
        <v>168</v>
      </c>
      <c r="AA701">
        <v>1</v>
      </c>
      <c r="AB701">
        <v>0</v>
      </c>
      <c r="AC701" s="5">
        <v>0.7</v>
      </c>
      <c r="AD701" s="13">
        <v>8</v>
      </c>
      <c r="AE701" s="13">
        <v>3.3333333333333333E-2</v>
      </c>
      <c r="AF701" s="13">
        <v>0</v>
      </c>
      <c r="AG701" s="13">
        <v>5.9523809523809521E-3</v>
      </c>
      <c r="AH701" s="13">
        <v>5.6</v>
      </c>
    </row>
    <row r="702" spans="1:34" x14ac:dyDescent="0.35">
      <c r="A702" t="s">
        <v>1170</v>
      </c>
      <c r="B702">
        <v>0</v>
      </c>
      <c r="C702">
        <v>0</v>
      </c>
      <c r="D702">
        <v>0</v>
      </c>
      <c r="E702">
        <v>0</v>
      </c>
      <c r="F702">
        <v>0</v>
      </c>
      <c r="G702" s="5">
        <v>0</v>
      </c>
      <c r="H702" s="13">
        <v>0</v>
      </c>
      <c r="I702" s="13">
        <v>0</v>
      </c>
      <c r="J702" s="13">
        <v>0</v>
      </c>
      <c r="K702" s="13">
        <v>0</v>
      </c>
      <c r="M702" t="s">
        <v>1310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W702" t="s">
        <v>1310</v>
      </c>
      <c r="X702">
        <v>6</v>
      </c>
      <c r="Y702">
        <v>5</v>
      </c>
      <c r="Z702">
        <v>46</v>
      </c>
      <c r="AA702">
        <v>0</v>
      </c>
      <c r="AB702">
        <v>0</v>
      </c>
      <c r="AC702" s="5">
        <v>0.83333333333333337</v>
      </c>
      <c r="AD702" s="13">
        <v>9.1999999999999993</v>
      </c>
      <c r="AE702" s="13">
        <v>0</v>
      </c>
      <c r="AF702" s="13">
        <v>0</v>
      </c>
      <c r="AG702" s="13">
        <v>0</v>
      </c>
      <c r="AH702" s="13">
        <v>7.666666666666667</v>
      </c>
    </row>
    <row r="703" spans="1:34" x14ac:dyDescent="0.35">
      <c r="A703" t="s">
        <v>1206</v>
      </c>
      <c r="B703">
        <v>0</v>
      </c>
      <c r="C703">
        <v>0</v>
      </c>
      <c r="D703">
        <v>0</v>
      </c>
      <c r="E703">
        <v>0</v>
      </c>
      <c r="F703">
        <v>0</v>
      </c>
      <c r="G703" s="5">
        <v>0</v>
      </c>
      <c r="H703" s="13">
        <v>0</v>
      </c>
      <c r="I703" s="13">
        <v>0</v>
      </c>
      <c r="J703" s="13">
        <v>0</v>
      </c>
      <c r="K703" s="13">
        <v>0</v>
      </c>
      <c r="M703" t="s">
        <v>854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 t="s">
        <v>854</v>
      </c>
      <c r="X703">
        <v>92</v>
      </c>
      <c r="Y703">
        <v>63</v>
      </c>
      <c r="Z703">
        <v>784</v>
      </c>
      <c r="AA703">
        <v>7</v>
      </c>
      <c r="AB703">
        <v>1</v>
      </c>
      <c r="AC703" s="5">
        <v>0.68478260869565222</v>
      </c>
      <c r="AD703" s="13">
        <v>12.444444444444445</v>
      </c>
      <c r="AE703" s="13">
        <v>7.6086956521739135E-2</v>
      </c>
      <c r="AF703" s="13">
        <v>1.5873015873015872E-2</v>
      </c>
      <c r="AG703" s="13">
        <v>8.9285714285714281E-3</v>
      </c>
      <c r="AH703" s="13">
        <v>8.5217391304347831</v>
      </c>
    </row>
    <row r="704" spans="1:34" x14ac:dyDescent="0.35">
      <c r="A704" t="s">
        <v>978</v>
      </c>
      <c r="B704">
        <v>0</v>
      </c>
      <c r="C704">
        <v>0</v>
      </c>
      <c r="D704">
        <v>0</v>
      </c>
      <c r="E704">
        <v>0</v>
      </c>
      <c r="F704">
        <v>0</v>
      </c>
      <c r="G704" s="5">
        <v>0</v>
      </c>
      <c r="H704" s="13">
        <v>0</v>
      </c>
      <c r="I704" s="13">
        <v>0</v>
      </c>
      <c r="J704" s="13">
        <v>0</v>
      </c>
      <c r="K704" s="13">
        <v>0</v>
      </c>
      <c r="M704" t="s">
        <v>1151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W704" t="s">
        <v>1151</v>
      </c>
      <c r="X704">
        <v>0</v>
      </c>
      <c r="Y704">
        <v>0</v>
      </c>
      <c r="Z704">
        <v>0</v>
      </c>
      <c r="AA704">
        <v>0</v>
      </c>
      <c r="AB704">
        <v>0</v>
      </c>
      <c r="AC704" s="5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</row>
    <row r="705" spans="1:34" x14ac:dyDescent="0.35">
      <c r="A705" t="s">
        <v>1014</v>
      </c>
      <c r="B705">
        <v>0</v>
      </c>
      <c r="C705">
        <v>0</v>
      </c>
      <c r="D705">
        <v>0</v>
      </c>
      <c r="E705">
        <v>0</v>
      </c>
      <c r="F705">
        <v>0</v>
      </c>
      <c r="G705" s="5">
        <v>0</v>
      </c>
      <c r="H705" s="13">
        <v>0</v>
      </c>
      <c r="I705" s="13">
        <v>0</v>
      </c>
      <c r="J705" s="13">
        <v>0</v>
      </c>
      <c r="K705" s="13">
        <v>0</v>
      </c>
      <c r="M705" t="s">
        <v>855</v>
      </c>
      <c r="N705">
        <v>7</v>
      </c>
      <c r="O705">
        <v>4</v>
      </c>
      <c r="P705">
        <v>0</v>
      </c>
      <c r="Q705">
        <v>0</v>
      </c>
      <c r="R705">
        <v>1.75</v>
      </c>
      <c r="S705">
        <v>0</v>
      </c>
      <c r="T705">
        <v>0</v>
      </c>
      <c r="U705">
        <v>0</v>
      </c>
      <c r="W705" t="s">
        <v>855</v>
      </c>
      <c r="X705">
        <v>283</v>
      </c>
      <c r="Y705">
        <v>189</v>
      </c>
      <c r="Z705">
        <v>1759</v>
      </c>
      <c r="AA705">
        <v>14</v>
      </c>
      <c r="AB705">
        <v>3</v>
      </c>
      <c r="AC705" s="5">
        <v>0.66784452296819785</v>
      </c>
      <c r="AD705" s="13">
        <v>9.306878306878307</v>
      </c>
      <c r="AE705" s="13">
        <v>4.9469964664310952E-2</v>
      </c>
      <c r="AF705" s="13">
        <v>1.5873015873015872E-2</v>
      </c>
      <c r="AG705" s="13">
        <v>7.9590676520750435E-3</v>
      </c>
      <c r="AH705" s="13">
        <v>6.2155477031802118</v>
      </c>
    </row>
    <row r="706" spans="1:34" x14ac:dyDescent="0.35">
      <c r="A706" t="s">
        <v>980</v>
      </c>
      <c r="B706">
        <v>0</v>
      </c>
      <c r="C706">
        <v>0</v>
      </c>
      <c r="D706">
        <v>0</v>
      </c>
      <c r="E706">
        <v>0</v>
      </c>
      <c r="F706">
        <v>0</v>
      </c>
      <c r="G706" s="5">
        <v>0</v>
      </c>
      <c r="H706" s="13">
        <v>0</v>
      </c>
      <c r="I706" s="13">
        <v>0</v>
      </c>
      <c r="J706" s="13">
        <v>0</v>
      </c>
      <c r="K706" s="13">
        <v>0</v>
      </c>
      <c r="M706" t="s">
        <v>1134</v>
      </c>
      <c r="N706">
        <v>10</v>
      </c>
      <c r="O706">
        <v>14</v>
      </c>
      <c r="P706">
        <v>0</v>
      </c>
      <c r="Q706">
        <v>0</v>
      </c>
      <c r="R706">
        <v>0.7142857142857143</v>
      </c>
      <c r="S706">
        <v>0</v>
      </c>
      <c r="T706">
        <v>0</v>
      </c>
      <c r="U706">
        <v>0</v>
      </c>
      <c r="W706" t="s">
        <v>1134</v>
      </c>
      <c r="X706">
        <v>0</v>
      </c>
      <c r="Y706">
        <v>0</v>
      </c>
      <c r="Z706">
        <v>0</v>
      </c>
      <c r="AA706">
        <v>0</v>
      </c>
      <c r="AB706">
        <v>0</v>
      </c>
      <c r="AC706" s="5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</row>
    <row r="707" spans="1:34" x14ac:dyDescent="0.35">
      <c r="A707" t="s">
        <v>1016</v>
      </c>
      <c r="B707">
        <v>0</v>
      </c>
      <c r="C707">
        <v>0</v>
      </c>
      <c r="D707">
        <v>0</v>
      </c>
      <c r="E707">
        <v>0</v>
      </c>
      <c r="F707">
        <v>0</v>
      </c>
      <c r="G707" s="5">
        <v>0</v>
      </c>
      <c r="H707" s="13">
        <v>0</v>
      </c>
      <c r="I707" s="13">
        <v>0</v>
      </c>
      <c r="J707" s="13">
        <v>0</v>
      </c>
      <c r="K707" s="13">
        <v>0</v>
      </c>
      <c r="M707" t="s">
        <v>1316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W707" t="s">
        <v>1316</v>
      </c>
      <c r="X707">
        <v>0</v>
      </c>
      <c r="Y707">
        <v>0</v>
      </c>
      <c r="Z707">
        <v>0</v>
      </c>
      <c r="AA707">
        <v>0</v>
      </c>
      <c r="AB707">
        <v>0</v>
      </c>
      <c r="AC707" s="5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</row>
    <row r="708" spans="1:34" x14ac:dyDescent="0.35">
      <c r="A708" t="s">
        <v>982</v>
      </c>
      <c r="B708">
        <v>0</v>
      </c>
      <c r="C708">
        <v>0</v>
      </c>
      <c r="D708">
        <v>0</v>
      </c>
      <c r="E708">
        <v>0</v>
      </c>
      <c r="F708">
        <v>0</v>
      </c>
      <c r="G708" s="5">
        <v>0</v>
      </c>
      <c r="H708" s="13">
        <v>0</v>
      </c>
      <c r="I708" s="13">
        <v>0</v>
      </c>
      <c r="J708" s="13">
        <v>0</v>
      </c>
      <c r="K708" s="13">
        <v>0</v>
      </c>
      <c r="M708" t="s">
        <v>856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W708" t="s">
        <v>856</v>
      </c>
      <c r="X708">
        <v>38</v>
      </c>
      <c r="Y708">
        <v>28</v>
      </c>
      <c r="Z708">
        <v>249</v>
      </c>
      <c r="AA708">
        <v>1</v>
      </c>
      <c r="AB708">
        <v>0</v>
      </c>
      <c r="AC708" s="5">
        <v>0.73684210526315785</v>
      </c>
      <c r="AD708" s="13">
        <v>8.8928571428571423</v>
      </c>
      <c r="AE708" s="13">
        <v>2.6315789473684209E-2</v>
      </c>
      <c r="AF708" s="13">
        <v>0</v>
      </c>
      <c r="AG708" s="13">
        <v>4.0160642570281121E-3</v>
      </c>
      <c r="AH708" s="13">
        <v>6.5526315789473681</v>
      </c>
    </row>
    <row r="709" spans="1:34" x14ac:dyDescent="0.35">
      <c r="A709" t="s">
        <v>1267</v>
      </c>
      <c r="B709">
        <v>0</v>
      </c>
      <c r="C709">
        <v>0</v>
      </c>
      <c r="D709">
        <v>0</v>
      </c>
      <c r="E709">
        <v>0</v>
      </c>
      <c r="F709">
        <v>0</v>
      </c>
      <c r="G709" s="5">
        <v>0</v>
      </c>
      <c r="H709" s="13">
        <v>0</v>
      </c>
      <c r="I709" s="13">
        <v>0</v>
      </c>
      <c r="J709" s="13">
        <v>0</v>
      </c>
      <c r="K709" s="13">
        <v>0</v>
      </c>
      <c r="M709" t="s">
        <v>857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W709" t="s">
        <v>857</v>
      </c>
      <c r="X709">
        <v>47</v>
      </c>
      <c r="Y709">
        <v>36</v>
      </c>
      <c r="Z709">
        <v>318</v>
      </c>
      <c r="AA709">
        <v>0</v>
      </c>
      <c r="AB709">
        <v>0</v>
      </c>
      <c r="AC709" s="5">
        <v>0.76595744680851063</v>
      </c>
      <c r="AD709" s="13">
        <v>8.8333333333333339</v>
      </c>
      <c r="AE709" s="13">
        <v>0</v>
      </c>
      <c r="AF709" s="13">
        <v>0</v>
      </c>
      <c r="AG709" s="13">
        <v>0</v>
      </c>
      <c r="AH709" s="13">
        <v>6.7659574468085104</v>
      </c>
    </row>
    <row r="710" spans="1:34" x14ac:dyDescent="0.35">
      <c r="A710" t="s">
        <v>984</v>
      </c>
      <c r="B710">
        <v>0</v>
      </c>
      <c r="C710">
        <v>0</v>
      </c>
      <c r="D710">
        <v>0</v>
      </c>
      <c r="E710">
        <v>0</v>
      </c>
      <c r="F710">
        <v>0</v>
      </c>
      <c r="G710" s="5">
        <v>0</v>
      </c>
      <c r="H710" s="13">
        <v>0</v>
      </c>
      <c r="I710" s="13">
        <v>0</v>
      </c>
      <c r="J710" s="13">
        <v>0</v>
      </c>
      <c r="K710" s="13">
        <v>0</v>
      </c>
      <c r="M710" t="s">
        <v>858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W710" t="s">
        <v>858</v>
      </c>
      <c r="X710">
        <v>63</v>
      </c>
      <c r="Y710">
        <v>47</v>
      </c>
      <c r="Z710">
        <v>463</v>
      </c>
      <c r="AA710">
        <v>2</v>
      </c>
      <c r="AB710">
        <v>0</v>
      </c>
      <c r="AC710" s="5">
        <v>0.74603174603174605</v>
      </c>
      <c r="AD710" s="13">
        <v>9.8510638297872344</v>
      </c>
      <c r="AE710" s="13">
        <v>3.1746031746031744E-2</v>
      </c>
      <c r="AF710" s="13">
        <v>0</v>
      </c>
      <c r="AG710" s="13">
        <v>4.3196544276457886E-3</v>
      </c>
      <c r="AH710" s="13">
        <v>7.3492063492063489</v>
      </c>
    </row>
    <row r="711" spans="1:34" x14ac:dyDescent="0.35">
      <c r="A711" t="s">
        <v>1251</v>
      </c>
      <c r="B711">
        <v>0</v>
      </c>
      <c r="C711">
        <v>0</v>
      </c>
      <c r="D711">
        <v>0</v>
      </c>
      <c r="E711">
        <v>0</v>
      </c>
      <c r="F711">
        <v>0</v>
      </c>
      <c r="G711" s="5">
        <v>0</v>
      </c>
      <c r="H711" s="13">
        <v>0</v>
      </c>
      <c r="I711" s="13">
        <v>0</v>
      </c>
      <c r="J711" s="13">
        <v>0</v>
      </c>
      <c r="K711" s="13">
        <v>0</v>
      </c>
      <c r="M711" t="s">
        <v>1254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W711" t="s">
        <v>1254</v>
      </c>
      <c r="X711">
        <v>52</v>
      </c>
      <c r="Y711">
        <v>36</v>
      </c>
      <c r="Z711">
        <v>313</v>
      </c>
      <c r="AA711">
        <v>3</v>
      </c>
      <c r="AB711">
        <v>0</v>
      </c>
      <c r="AC711" s="5">
        <v>0.69230769230769229</v>
      </c>
      <c r="AD711" s="13">
        <v>8.6944444444444446</v>
      </c>
      <c r="AE711" s="13">
        <v>5.7692307692307696E-2</v>
      </c>
      <c r="AF711" s="13">
        <v>0</v>
      </c>
      <c r="AG711" s="13">
        <v>9.5846645367412137E-3</v>
      </c>
      <c r="AH711" s="13">
        <v>6.0192307692307692</v>
      </c>
    </row>
    <row r="712" spans="1:34" x14ac:dyDescent="0.35">
      <c r="A712" t="s">
        <v>817</v>
      </c>
      <c r="B712">
        <v>0</v>
      </c>
      <c r="C712">
        <v>0</v>
      </c>
      <c r="D712">
        <v>0</v>
      </c>
      <c r="E712">
        <v>0</v>
      </c>
      <c r="F712">
        <v>0</v>
      </c>
      <c r="G712" s="5">
        <v>0</v>
      </c>
      <c r="H712" s="13">
        <v>0</v>
      </c>
      <c r="I712" s="13">
        <v>0</v>
      </c>
      <c r="J712" s="13">
        <v>0</v>
      </c>
      <c r="K712" s="13">
        <v>0</v>
      </c>
      <c r="M712" t="s">
        <v>1274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W712" t="s">
        <v>1274</v>
      </c>
      <c r="X712">
        <v>13</v>
      </c>
      <c r="Y712">
        <v>9</v>
      </c>
      <c r="Z712">
        <v>75</v>
      </c>
      <c r="AA712">
        <v>0</v>
      </c>
      <c r="AB712">
        <v>0</v>
      </c>
      <c r="AC712" s="5">
        <v>0.69230769230769229</v>
      </c>
      <c r="AD712" s="13">
        <v>8.3333333333333339</v>
      </c>
      <c r="AE712" s="13">
        <v>0</v>
      </c>
      <c r="AF712" s="13">
        <v>0</v>
      </c>
      <c r="AG712" s="13">
        <v>0</v>
      </c>
      <c r="AH712" s="13">
        <v>5.7692307692307692</v>
      </c>
    </row>
    <row r="713" spans="1:34" x14ac:dyDescent="0.35">
      <c r="A713" t="s">
        <v>1306</v>
      </c>
      <c r="B713">
        <v>0</v>
      </c>
      <c r="C713">
        <v>0</v>
      </c>
      <c r="D713">
        <v>0</v>
      </c>
      <c r="E713">
        <v>0</v>
      </c>
      <c r="F713">
        <v>0</v>
      </c>
      <c r="G713" s="5">
        <v>0</v>
      </c>
      <c r="H713" s="13">
        <v>0</v>
      </c>
      <c r="I713" s="13">
        <v>0</v>
      </c>
      <c r="J713" s="13">
        <v>0</v>
      </c>
      <c r="K713" s="13">
        <v>0</v>
      </c>
      <c r="M713" t="s">
        <v>1243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W713" t="s">
        <v>1243</v>
      </c>
      <c r="X713">
        <v>3</v>
      </c>
      <c r="Y713">
        <v>1</v>
      </c>
      <c r="Z713">
        <v>12</v>
      </c>
      <c r="AA713">
        <v>0</v>
      </c>
      <c r="AB713">
        <v>0</v>
      </c>
      <c r="AC713" s="5">
        <v>0.33333333333333331</v>
      </c>
      <c r="AD713" s="13">
        <v>12</v>
      </c>
      <c r="AE713" s="13">
        <v>0</v>
      </c>
      <c r="AF713" s="13">
        <v>0</v>
      </c>
      <c r="AG713" s="13">
        <v>0</v>
      </c>
      <c r="AH713" s="13">
        <v>4</v>
      </c>
    </row>
    <row r="714" spans="1:34" x14ac:dyDescent="0.35">
      <c r="A714" t="s">
        <v>813</v>
      </c>
      <c r="B714">
        <v>0</v>
      </c>
      <c r="C714">
        <v>0</v>
      </c>
      <c r="D714">
        <v>0</v>
      </c>
      <c r="E714">
        <v>0</v>
      </c>
      <c r="F714">
        <v>0</v>
      </c>
      <c r="G714" s="5">
        <v>0</v>
      </c>
      <c r="H714" s="13">
        <v>0</v>
      </c>
      <c r="I714" s="13">
        <v>0</v>
      </c>
      <c r="J714" s="13">
        <v>0</v>
      </c>
      <c r="K714" s="13">
        <v>0</v>
      </c>
      <c r="M714" t="s">
        <v>859</v>
      </c>
      <c r="N714">
        <v>64</v>
      </c>
      <c r="O714">
        <v>14</v>
      </c>
      <c r="P714">
        <v>0</v>
      </c>
      <c r="Q714">
        <v>0</v>
      </c>
      <c r="R714">
        <v>4.5714285714285712</v>
      </c>
      <c r="S714">
        <v>0</v>
      </c>
      <c r="T714">
        <v>0</v>
      </c>
      <c r="U714">
        <v>0</v>
      </c>
      <c r="W714" t="s">
        <v>859</v>
      </c>
      <c r="X714">
        <v>53</v>
      </c>
      <c r="Y714">
        <v>39</v>
      </c>
      <c r="Z714">
        <v>294</v>
      </c>
      <c r="AA714">
        <v>0</v>
      </c>
      <c r="AB714">
        <v>0</v>
      </c>
      <c r="AC714" s="5">
        <v>0.73584905660377353</v>
      </c>
      <c r="AD714" s="13">
        <v>7.5384615384615383</v>
      </c>
      <c r="AE714" s="13">
        <v>0</v>
      </c>
      <c r="AF714" s="13">
        <v>0</v>
      </c>
      <c r="AG714" s="13">
        <v>0</v>
      </c>
      <c r="AH714" s="13">
        <v>5.5471698113207548</v>
      </c>
    </row>
    <row r="715" spans="1:34" x14ac:dyDescent="0.35">
      <c r="A715" t="s">
        <v>830</v>
      </c>
      <c r="B715">
        <v>0</v>
      </c>
      <c r="C715">
        <v>0</v>
      </c>
      <c r="D715">
        <v>0</v>
      </c>
      <c r="E715">
        <v>0</v>
      </c>
      <c r="F715">
        <v>0</v>
      </c>
      <c r="G715" s="5">
        <v>0</v>
      </c>
      <c r="H715" s="13">
        <v>0</v>
      </c>
      <c r="I715" s="13">
        <v>0</v>
      </c>
      <c r="J715" s="13">
        <v>0</v>
      </c>
      <c r="K715" s="13">
        <v>0</v>
      </c>
      <c r="M715" t="s">
        <v>1256</v>
      </c>
      <c r="N715">
        <v>3</v>
      </c>
      <c r="O715">
        <v>1</v>
      </c>
      <c r="P715">
        <v>0</v>
      </c>
      <c r="Q715">
        <v>0</v>
      </c>
      <c r="R715">
        <v>3</v>
      </c>
      <c r="S715">
        <v>0</v>
      </c>
      <c r="T715">
        <v>0</v>
      </c>
      <c r="U715">
        <v>0</v>
      </c>
      <c r="W715" t="s">
        <v>1256</v>
      </c>
      <c r="X715">
        <v>0</v>
      </c>
      <c r="Y715">
        <v>0</v>
      </c>
      <c r="Z715">
        <v>0</v>
      </c>
      <c r="AA715">
        <v>0</v>
      </c>
      <c r="AB715">
        <v>0</v>
      </c>
      <c r="AC715" s="5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</row>
    <row r="716" spans="1:34" x14ac:dyDescent="0.35">
      <c r="A716" t="s">
        <v>990</v>
      </c>
      <c r="B716">
        <v>0</v>
      </c>
      <c r="C716">
        <v>0</v>
      </c>
      <c r="D716">
        <v>0</v>
      </c>
      <c r="E716">
        <v>0</v>
      </c>
      <c r="F716">
        <v>0</v>
      </c>
      <c r="G716" s="5">
        <v>0</v>
      </c>
      <c r="H716" s="13">
        <v>0</v>
      </c>
      <c r="I716" s="13">
        <v>0</v>
      </c>
      <c r="J716" s="13">
        <v>0</v>
      </c>
      <c r="K716" s="13">
        <v>0</v>
      </c>
      <c r="M716" t="s">
        <v>860</v>
      </c>
      <c r="N716">
        <v>437</v>
      </c>
      <c r="O716">
        <v>147</v>
      </c>
      <c r="P716">
        <v>2</v>
      </c>
      <c r="Q716">
        <v>3</v>
      </c>
      <c r="R716">
        <v>2.9727891156462585</v>
      </c>
      <c r="S716">
        <v>1.3605442176870748E-2</v>
      </c>
      <c r="T716">
        <v>2.0408163265306121E-2</v>
      </c>
      <c r="U716">
        <v>4.5766590389016018E-3</v>
      </c>
      <c r="W716" t="s">
        <v>860</v>
      </c>
      <c r="X716">
        <v>0</v>
      </c>
      <c r="Y716">
        <v>0</v>
      </c>
      <c r="Z716">
        <v>0</v>
      </c>
      <c r="AA716">
        <v>0</v>
      </c>
      <c r="AB716">
        <v>0</v>
      </c>
      <c r="AC716" s="5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</row>
    <row r="717" spans="1:34" x14ac:dyDescent="0.35">
      <c r="A717" t="s">
        <v>1307</v>
      </c>
      <c r="B717">
        <v>0</v>
      </c>
      <c r="C717">
        <v>0</v>
      </c>
      <c r="D717">
        <v>0</v>
      </c>
      <c r="E717">
        <v>0</v>
      </c>
      <c r="F717">
        <v>0</v>
      </c>
      <c r="G717" s="5">
        <v>0</v>
      </c>
      <c r="H717" s="13">
        <v>0</v>
      </c>
      <c r="I717" s="13">
        <v>0</v>
      </c>
      <c r="J717" s="13">
        <v>0</v>
      </c>
      <c r="K717" s="13">
        <v>0</v>
      </c>
      <c r="M717" t="s">
        <v>861</v>
      </c>
      <c r="N717">
        <v>40</v>
      </c>
      <c r="O717">
        <v>4</v>
      </c>
      <c r="P717">
        <v>0</v>
      </c>
      <c r="Q717">
        <v>0</v>
      </c>
      <c r="R717">
        <v>10</v>
      </c>
      <c r="S717">
        <v>0</v>
      </c>
      <c r="T717">
        <v>0</v>
      </c>
      <c r="U717">
        <v>0</v>
      </c>
      <c r="W717" t="s">
        <v>861</v>
      </c>
      <c r="X717">
        <v>235</v>
      </c>
      <c r="Y717">
        <v>141</v>
      </c>
      <c r="Z717">
        <v>1822</v>
      </c>
      <c r="AA717">
        <v>15</v>
      </c>
      <c r="AB717">
        <v>1</v>
      </c>
      <c r="AC717" s="5">
        <v>0.6</v>
      </c>
      <c r="AD717" s="13">
        <v>12.921985815602836</v>
      </c>
      <c r="AE717" s="13">
        <v>6.3829787234042548E-2</v>
      </c>
      <c r="AF717" s="13">
        <v>7.0921985815602835E-3</v>
      </c>
      <c r="AG717" s="13">
        <v>8.2327113062568603E-3</v>
      </c>
      <c r="AH717" s="13">
        <v>7.7531914893617024</v>
      </c>
    </row>
    <row r="718" spans="1:34" x14ac:dyDescent="0.35">
      <c r="A718" t="s">
        <v>991</v>
      </c>
      <c r="B718">
        <v>0</v>
      </c>
      <c r="C718">
        <v>0</v>
      </c>
      <c r="D718">
        <v>0</v>
      </c>
      <c r="E718">
        <v>0</v>
      </c>
      <c r="F718">
        <v>0</v>
      </c>
      <c r="G718" s="5">
        <v>0</v>
      </c>
      <c r="H718" s="13">
        <v>0</v>
      </c>
      <c r="I718" s="13">
        <v>0</v>
      </c>
      <c r="J718" s="13">
        <v>0</v>
      </c>
      <c r="K718" s="13">
        <v>0</v>
      </c>
      <c r="M718" t="s">
        <v>862</v>
      </c>
      <c r="N718">
        <v>655</v>
      </c>
      <c r="O718">
        <v>161</v>
      </c>
      <c r="P718">
        <v>7</v>
      </c>
      <c r="Q718">
        <v>0</v>
      </c>
      <c r="R718">
        <v>4.0683229813664594</v>
      </c>
      <c r="S718">
        <v>4.3478260869565216E-2</v>
      </c>
      <c r="T718">
        <v>0</v>
      </c>
      <c r="U718">
        <v>1.0687022900763359E-2</v>
      </c>
      <c r="W718" t="s">
        <v>862</v>
      </c>
      <c r="X718">
        <v>46</v>
      </c>
      <c r="Y718">
        <v>33</v>
      </c>
      <c r="Z718">
        <v>222</v>
      </c>
      <c r="AA718">
        <v>0</v>
      </c>
      <c r="AB718">
        <v>1</v>
      </c>
      <c r="AC718" s="5">
        <v>0.71739130434782605</v>
      </c>
      <c r="AD718" s="13">
        <v>6.7272727272727275</v>
      </c>
      <c r="AE718" s="13">
        <v>0</v>
      </c>
      <c r="AF718" s="13">
        <v>3.0303030303030304E-2</v>
      </c>
      <c r="AG718" s="13">
        <v>0</v>
      </c>
      <c r="AH718" s="13">
        <v>4.8260869565217392</v>
      </c>
    </row>
    <row r="719" spans="1:34" x14ac:dyDescent="0.35">
      <c r="A719" t="s">
        <v>1235</v>
      </c>
      <c r="B719">
        <v>0</v>
      </c>
      <c r="C719">
        <v>0</v>
      </c>
      <c r="D719">
        <v>0</v>
      </c>
      <c r="E719">
        <v>0</v>
      </c>
      <c r="F719">
        <v>0</v>
      </c>
      <c r="G719" s="5">
        <v>0</v>
      </c>
      <c r="H719" s="13">
        <v>0</v>
      </c>
      <c r="I719" s="13">
        <v>0</v>
      </c>
      <c r="J719" s="13">
        <v>0</v>
      </c>
      <c r="K719" s="13">
        <v>0</v>
      </c>
      <c r="M719" t="s">
        <v>863</v>
      </c>
      <c r="N719">
        <v>5</v>
      </c>
      <c r="O719">
        <v>3</v>
      </c>
      <c r="P719">
        <v>0</v>
      </c>
      <c r="Q719">
        <v>0</v>
      </c>
      <c r="R719">
        <v>1.6666666666666667</v>
      </c>
      <c r="S719">
        <v>0</v>
      </c>
      <c r="T719">
        <v>0</v>
      </c>
      <c r="U719">
        <v>0</v>
      </c>
      <c r="W719" t="s">
        <v>863</v>
      </c>
      <c r="X719">
        <v>13</v>
      </c>
      <c r="Y719">
        <v>9</v>
      </c>
      <c r="Z719">
        <v>92</v>
      </c>
      <c r="AA719">
        <v>1</v>
      </c>
      <c r="AB719">
        <v>0</v>
      </c>
      <c r="AC719" s="5">
        <v>0.69230769230769229</v>
      </c>
      <c r="AD719" s="13">
        <v>10.222222222222221</v>
      </c>
      <c r="AE719" s="13">
        <v>7.6923076923076927E-2</v>
      </c>
      <c r="AF719" s="13">
        <v>0</v>
      </c>
      <c r="AG719" s="13">
        <v>1.0869565217391304E-2</v>
      </c>
      <c r="AH719" s="13">
        <v>7.0769230769230766</v>
      </c>
    </row>
    <row r="720" spans="1:34" x14ac:dyDescent="0.35">
      <c r="A720" t="s">
        <v>1265</v>
      </c>
      <c r="B720">
        <v>0</v>
      </c>
      <c r="C720">
        <v>0</v>
      </c>
      <c r="D720">
        <v>0</v>
      </c>
      <c r="E720">
        <v>0</v>
      </c>
      <c r="F720">
        <v>0</v>
      </c>
      <c r="G720" s="5">
        <v>0</v>
      </c>
      <c r="H720" s="13">
        <v>0</v>
      </c>
      <c r="I720" s="13">
        <v>0</v>
      </c>
      <c r="J720" s="13">
        <v>0</v>
      </c>
      <c r="K720" s="13">
        <v>0</v>
      </c>
      <c r="M720" t="s">
        <v>1278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W720" t="s">
        <v>1278</v>
      </c>
      <c r="X720">
        <v>1</v>
      </c>
      <c r="Y720">
        <v>1</v>
      </c>
      <c r="Z720">
        <v>6</v>
      </c>
      <c r="AA720">
        <v>0</v>
      </c>
      <c r="AB720">
        <v>0</v>
      </c>
      <c r="AC720" s="5">
        <v>1</v>
      </c>
      <c r="AD720" s="13">
        <v>6</v>
      </c>
      <c r="AE720" s="13">
        <v>0</v>
      </c>
      <c r="AF720" s="13">
        <v>0</v>
      </c>
      <c r="AG720" s="13">
        <v>0</v>
      </c>
      <c r="AH720" s="13">
        <v>6</v>
      </c>
    </row>
    <row r="721" spans="1:34" x14ac:dyDescent="0.35">
      <c r="A721" t="s">
        <v>831</v>
      </c>
      <c r="B721">
        <v>0</v>
      </c>
      <c r="C721">
        <v>0</v>
      </c>
      <c r="D721">
        <v>0</v>
      </c>
      <c r="E721">
        <v>0</v>
      </c>
      <c r="F721">
        <v>0</v>
      </c>
      <c r="G721" s="5">
        <v>0</v>
      </c>
      <c r="H721" s="13">
        <v>0</v>
      </c>
      <c r="I721" s="13">
        <v>0</v>
      </c>
      <c r="J721" s="13">
        <v>0</v>
      </c>
      <c r="K721" s="13">
        <v>0</v>
      </c>
      <c r="M721" t="s">
        <v>1244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W721" t="s">
        <v>1244</v>
      </c>
      <c r="X721">
        <v>0</v>
      </c>
      <c r="Y721">
        <v>0</v>
      </c>
      <c r="Z721">
        <v>0</v>
      </c>
      <c r="AA721">
        <v>0</v>
      </c>
      <c r="AB721">
        <v>0</v>
      </c>
      <c r="AC721" s="5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</row>
    <row r="722" spans="1:34" x14ac:dyDescent="0.35">
      <c r="A722" t="s">
        <v>993</v>
      </c>
      <c r="B722">
        <v>0</v>
      </c>
      <c r="C722">
        <v>0</v>
      </c>
      <c r="D722">
        <v>0</v>
      </c>
      <c r="E722">
        <v>0</v>
      </c>
      <c r="F722">
        <v>0</v>
      </c>
      <c r="G722" s="5">
        <v>0</v>
      </c>
      <c r="H722" s="13">
        <v>0</v>
      </c>
      <c r="I722" s="13">
        <v>0</v>
      </c>
      <c r="J722" s="13">
        <v>0</v>
      </c>
      <c r="K722" s="13">
        <v>0</v>
      </c>
      <c r="M722" t="s">
        <v>864</v>
      </c>
      <c r="N722">
        <v>161</v>
      </c>
      <c r="O722">
        <v>38</v>
      </c>
      <c r="P722">
        <v>1</v>
      </c>
      <c r="Q722">
        <v>0</v>
      </c>
      <c r="R722">
        <v>4.2368421052631575</v>
      </c>
      <c r="S722">
        <v>2.6315789473684209E-2</v>
      </c>
      <c r="T722">
        <v>0</v>
      </c>
      <c r="U722">
        <v>6.2111801242236021E-3</v>
      </c>
      <c r="W722" t="s">
        <v>864</v>
      </c>
      <c r="X722">
        <v>7</v>
      </c>
      <c r="Y722">
        <v>6</v>
      </c>
      <c r="Z722">
        <v>63</v>
      </c>
      <c r="AA722">
        <v>0</v>
      </c>
      <c r="AB722">
        <v>0</v>
      </c>
      <c r="AC722" s="5">
        <v>0.8571428571428571</v>
      </c>
      <c r="AD722" s="13">
        <v>10.5</v>
      </c>
      <c r="AE722" s="13">
        <v>0</v>
      </c>
      <c r="AF722" s="13">
        <v>0</v>
      </c>
      <c r="AG722" s="13">
        <v>0</v>
      </c>
      <c r="AH722" s="13">
        <v>9</v>
      </c>
    </row>
    <row r="723" spans="1:34" x14ac:dyDescent="0.35">
      <c r="A723" t="s">
        <v>1270</v>
      </c>
      <c r="B723">
        <v>0</v>
      </c>
      <c r="C723">
        <v>0</v>
      </c>
      <c r="D723">
        <v>0</v>
      </c>
      <c r="E723">
        <v>0</v>
      </c>
      <c r="F723">
        <v>0</v>
      </c>
      <c r="G723" s="5">
        <v>0</v>
      </c>
      <c r="H723" s="13">
        <v>0</v>
      </c>
      <c r="I723" s="13">
        <v>0</v>
      </c>
      <c r="J723" s="13">
        <v>0</v>
      </c>
      <c r="K723" s="13">
        <v>0</v>
      </c>
      <c r="M723" t="s">
        <v>865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W723" t="s">
        <v>865</v>
      </c>
      <c r="X723">
        <v>41</v>
      </c>
      <c r="Y723">
        <v>25</v>
      </c>
      <c r="Z723">
        <v>222</v>
      </c>
      <c r="AA723">
        <v>3</v>
      </c>
      <c r="AB723">
        <v>0</v>
      </c>
      <c r="AC723" s="5">
        <v>0.6097560975609756</v>
      </c>
      <c r="AD723" s="13">
        <v>8.8800000000000008</v>
      </c>
      <c r="AE723" s="13">
        <v>7.3170731707317069E-2</v>
      </c>
      <c r="AF723" s="13">
        <v>0</v>
      </c>
      <c r="AG723" s="13">
        <v>1.3513513513513514E-2</v>
      </c>
      <c r="AH723" s="13">
        <v>5.4146341463414638</v>
      </c>
    </row>
    <row r="724" spans="1:34" x14ac:dyDescent="0.35">
      <c r="A724" t="s">
        <v>1258</v>
      </c>
      <c r="B724">
        <v>0</v>
      </c>
      <c r="C724">
        <v>0</v>
      </c>
      <c r="D724">
        <v>0</v>
      </c>
      <c r="E724">
        <v>0</v>
      </c>
      <c r="F724">
        <v>0</v>
      </c>
      <c r="G724" s="5">
        <v>0</v>
      </c>
      <c r="H724" s="13">
        <v>0</v>
      </c>
      <c r="I724" s="13">
        <v>0</v>
      </c>
      <c r="J724" s="13">
        <v>0</v>
      </c>
      <c r="K724" s="13">
        <v>0</v>
      </c>
      <c r="M724" t="s">
        <v>1280</v>
      </c>
      <c r="N724">
        <v>9</v>
      </c>
      <c r="O724">
        <v>1</v>
      </c>
      <c r="P724">
        <v>0</v>
      </c>
      <c r="Q724">
        <v>0</v>
      </c>
      <c r="R724">
        <v>9</v>
      </c>
      <c r="S724">
        <v>0</v>
      </c>
      <c r="T724">
        <v>0</v>
      </c>
      <c r="U724">
        <v>0</v>
      </c>
      <c r="W724" t="s">
        <v>1280</v>
      </c>
      <c r="X724">
        <v>13</v>
      </c>
      <c r="Y724">
        <v>9</v>
      </c>
      <c r="Z724">
        <v>93</v>
      </c>
      <c r="AA724">
        <v>1</v>
      </c>
      <c r="AB724">
        <v>0</v>
      </c>
      <c r="AC724" s="5">
        <v>0.69230769230769229</v>
      </c>
      <c r="AD724" s="13">
        <v>10.333333333333334</v>
      </c>
      <c r="AE724" s="13">
        <v>7.6923076923076927E-2</v>
      </c>
      <c r="AF724" s="13">
        <v>0</v>
      </c>
      <c r="AG724" s="13">
        <v>1.0752688172043012E-2</v>
      </c>
      <c r="AH724" s="13">
        <v>7.1538461538461542</v>
      </c>
    </row>
    <row r="725" spans="1:34" x14ac:dyDescent="0.35">
      <c r="A725" t="s">
        <v>1268</v>
      </c>
      <c r="B725">
        <v>0</v>
      </c>
      <c r="C725">
        <v>0</v>
      </c>
      <c r="D725">
        <v>0</v>
      </c>
      <c r="E725">
        <v>0</v>
      </c>
      <c r="F725">
        <v>0</v>
      </c>
      <c r="G725" s="5">
        <v>0</v>
      </c>
      <c r="H725" s="13">
        <v>0</v>
      </c>
      <c r="I725" s="13">
        <v>0</v>
      </c>
      <c r="J725" s="13">
        <v>0</v>
      </c>
      <c r="K725" s="13">
        <v>0</v>
      </c>
      <c r="M725" t="s">
        <v>866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W725" t="s">
        <v>866</v>
      </c>
      <c r="X725">
        <v>17</v>
      </c>
      <c r="Y725">
        <v>13</v>
      </c>
      <c r="Z725">
        <v>155</v>
      </c>
      <c r="AA725">
        <v>3</v>
      </c>
      <c r="AB725">
        <v>0</v>
      </c>
      <c r="AC725" s="5">
        <v>0.76470588235294112</v>
      </c>
      <c r="AD725" s="13">
        <v>11.923076923076923</v>
      </c>
      <c r="AE725" s="13">
        <v>0.17647058823529413</v>
      </c>
      <c r="AF725" s="13">
        <v>0</v>
      </c>
      <c r="AG725" s="13">
        <v>1.935483870967742E-2</v>
      </c>
      <c r="AH725" s="13">
        <v>9.117647058823529</v>
      </c>
    </row>
    <row r="726" spans="1:34" x14ac:dyDescent="0.35">
      <c r="A726" t="s">
        <v>843</v>
      </c>
      <c r="B726">
        <v>0</v>
      </c>
      <c r="C726">
        <v>0</v>
      </c>
      <c r="D726">
        <v>0</v>
      </c>
      <c r="E726">
        <v>0</v>
      </c>
      <c r="F726">
        <v>0</v>
      </c>
      <c r="G726" s="5">
        <v>0</v>
      </c>
      <c r="H726" s="13">
        <v>0</v>
      </c>
      <c r="I726" s="13">
        <v>0</v>
      </c>
      <c r="J726" s="13">
        <v>0</v>
      </c>
      <c r="K726" s="13">
        <v>0</v>
      </c>
      <c r="M726" t="s">
        <v>867</v>
      </c>
      <c r="N726">
        <v>282</v>
      </c>
      <c r="O726">
        <v>52</v>
      </c>
      <c r="P726">
        <v>2</v>
      </c>
      <c r="Q726">
        <v>3</v>
      </c>
      <c r="R726">
        <v>5.4230769230769234</v>
      </c>
      <c r="S726">
        <v>3.8461538461538464E-2</v>
      </c>
      <c r="T726">
        <v>5.7692307692307696E-2</v>
      </c>
      <c r="U726">
        <v>7.0921985815602835E-3</v>
      </c>
      <c r="W726" t="s">
        <v>867</v>
      </c>
      <c r="X726">
        <v>0</v>
      </c>
      <c r="Y726">
        <v>0</v>
      </c>
      <c r="Z726">
        <v>0</v>
      </c>
      <c r="AA726">
        <v>0</v>
      </c>
      <c r="AB726">
        <v>0</v>
      </c>
      <c r="AC726" s="5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</row>
    <row r="727" spans="1:34" x14ac:dyDescent="0.35">
      <c r="A727" t="s">
        <v>915</v>
      </c>
      <c r="B727">
        <v>0</v>
      </c>
      <c r="C727">
        <v>0</v>
      </c>
      <c r="D727">
        <v>0</v>
      </c>
      <c r="E727">
        <v>0</v>
      </c>
      <c r="F727">
        <v>0</v>
      </c>
      <c r="G727" s="5">
        <v>0</v>
      </c>
      <c r="H727" s="13">
        <v>0</v>
      </c>
      <c r="I727" s="13">
        <v>0</v>
      </c>
      <c r="J727" s="13">
        <v>0</v>
      </c>
      <c r="K727" s="13">
        <v>0</v>
      </c>
      <c r="M727" t="s">
        <v>868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W727" t="s">
        <v>868</v>
      </c>
      <c r="X727">
        <v>62</v>
      </c>
      <c r="Y727">
        <v>48</v>
      </c>
      <c r="Z727">
        <v>446</v>
      </c>
      <c r="AA727">
        <v>6</v>
      </c>
      <c r="AB727">
        <v>1</v>
      </c>
      <c r="AC727" s="5">
        <v>0.77419354838709675</v>
      </c>
      <c r="AD727" s="13">
        <v>9.2916666666666661</v>
      </c>
      <c r="AE727" s="13">
        <v>9.6774193548387094E-2</v>
      </c>
      <c r="AF727" s="13">
        <v>2.0833333333333332E-2</v>
      </c>
      <c r="AG727" s="13">
        <v>1.3452914798206279E-2</v>
      </c>
      <c r="AH727" s="13">
        <v>7.193548387096774</v>
      </c>
    </row>
    <row r="728" spans="1:34" x14ac:dyDescent="0.35">
      <c r="A728" t="s">
        <v>998</v>
      </c>
      <c r="B728">
        <v>0</v>
      </c>
      <c r="C728">
        <v>0</v>
      </c>
      <c r="D728">
        <v>0</v>
      </c>
      <c r="E728">
        <v>0</v>
      </c>
      <c r="F728">
        <v>0</v>
      </c>
      <c r="G728" s="5">
        <v>0</v>
      </c>
      <c r="H728" s="13">
        <v>0</v>
      </c>
      <c r="I728" s="13">
        <v>0</v>
      </c>
      <c r="J728" s="13">
        <v>0</v>
      </c>
      <c r="K728" s="13">
        <v>0</v>
      </c>
      <c r="M728" t="s">
        <v>1282</v>
      </c>
      <c r="N728">
        <v>4</v>
      </c>
      <c r="O728">
        <v>1</v>
      </c>
      <c r="P728">
        <v>0</v>
      </c>
      <c r="Q728">
        <v>0</v>
      </c>
      <c r="R728">
        <v>4</v>
      </c>
      <c r="S728">
        <v>0</v>
      </c>
      <c r="T728">
        <v>0</v>
      </c>
      <c r="U728">
        <v>0</v>
      </c>
      <c r="W728" t="s">
        <v>1282</v>
      </c>
      <c r="X728">
        <v>0</v>
      </c>
      <c r="Y728">
        <v>0</v>
      </c>
      <c r="Z728">
        <v>0</v>
      </c>
      <c r="AA728">
        <v>0</v>
      </c>
      <c r="AB728">
        <v>0</v>
      </c>
      <c r="AC728" s="5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</row>
    <row r="729" spans="1:34" x14ac:dyDescent="0.35">
      <c r="A729" t="s">
        <v>1311</v>
      </c>
      <c r="B729">
        <v>0</v>
      </c>
      <c r="C729">
        <v>0</v>
      </c>
      <c r="D729">
        <v>0</v>
      </c>
      <c r="E729">
        <v>0</v>
      </c>
      <c r="F729">
        <v>0</v>
      </c>
      <c r="G729" s="5">
        <v>0</v>
      </c>
      <c r="H729" s="13">
        <v>0</v>
      </c>
      <c r="I729" s="13">
        <v>0</v>
      </c>
      <c r="J729" s="13">
        <v>0</v>
      </c>
      <c r="K729" s="13">
        <v>0</v>
      </c>
      <c r="M729" t="s">
        <v>1245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W729" t="s">
        <v>1245</v>
      </c>
      <c r="X729">
        <v>1</v>
      </c>
      <c r="Y729">
        <v>1</v>
      </c>
      <c r="Z729">
        <v>2</v>
      </c>
      <c r="AA729">
        <v>0</v>
      </c>
      <c r="AB729">
        <v>0</v>
      </c>
      <c r="AC729" s="5">
        <v>1</v>
      </c>
      <c r="AD729" s="13">
        <v>2</v>
      </c>
      <c r="AE729" s="13">
        <v>0</v>
      </c>
      <c r="AF729" s="13">
        <v>0</v>
      </c>
      <c r="AG729" s="13">
        <v>0</v>
      </c>
      <c r="AH729" s="13">
        <v>2</v>
      </c>
    </row>
    <row r="730" spans="1:34" x14ac:dyDescent="0.35">
      <c r="A730" t="s">
        <v>999</v>
      </c>
      <c r="B730">
        <v>0</v>
      </c>
      <c r="C730">
        <v>0</v>
      </c>
      <c r="D730">
        <v>0</v>
      </c>
      <c r="E730">
        <v>0</v>
      </c>
      <c r="F730">
        <v>0</v>
      </c>
      <c r="G730" s="5">
        <v>0</v>
      </c>
      <c r="H730" s="13">
        <v>0</v>
      </c>
      <c r="I730" s="13">
        <v>0</v>
      </c>
      <c r="J730" s="13">
        <v>0</v>
      </c>
      <c r="K730" s="13">
        <v>0</v>
      </c>
      <c r="M730" t="s">
        <v>869</v>
      </c>
      <c r="N730">
        <v>-2</v>
      </c>
      <c r="O730">
        <v>2</v>
      </c>
      <c r="P730">
        <v>0</v>
      </c>
      <c r="Q730">
        <v>0</v>
      </c>
      <c r="R730">
        <v>-1</v>
      </c>
      <c r="S730">
        <v>0</v>
      </c>
      <c r="T730">
        <v>0</v>
      </c>
      <c r="U730">
        <v>0</v>
      </c>
      <c r="W730" t="s">
        <v>869</v>
      </c>
      <c r="X730">
        <v>70</v>
      </c>
      <c r="Y730">
        <v>33</v>
      </c>
      <c r="Z730">
        <v>531</v>
      </c>
      <c r="AA730">
        <v>0</v>
      </c>
      <c r="AB730">
        <v>0</v>
      </c>
      <c r="AC730" s="5">
        <v>0.47142857142857142</v>
      </c>
      <c r="AD730" s="13">
        <v>16.09090909090909</v>
      </c>
      <c r="AE730" s="13">
        <v>0</v>
      </c>
      <c r="AF730" s="13">
        <v>0</v>
      </c>
      <c r="AG730" s="13">
        <v>0</v>
      </c>
      <c r="AH730" s="13">
        <v>7.5857142857142854</v>
      </c>
    </row>
    <row r="731" spans="1:34" x14ac:dyDescent="0.35">
      <c r="A731" t="s">
        <v>1271</v>
      </c>
      <c r="B731">
        <v>0</v>
      </c>
      <c r="C731">
        <v>0</v>
      </c>
      <c r="D731">
        <v>0</v>
      </c>
      <c r="E731">
        <v>0</v>
      </c>
      <c r="F731">
        <v>0</v>
      </c>
      <c r="G731" s="5">
        <v>0</v>
      </c>
      <c r="H731" s="13">
        <v>0</v>
      </c>
      <c r="I731" s="13">
        <v>0</v>
      </c>
      <c r="J731" s="13">
        <v>0</v>
      </c>
      <c r="K731" s="13">
        <v>0</v>
      </c>
      <c r="M731" t="s">
        <v>1257</v>
      </c>
      <c r="N731">
        <v>5</v>
      </c>
      <c r="O731">
        <v>1</v>
      </c>
      <c r="P731">
        <v>0</v>
      </c>
      <c r="Q731">
        <v>0</v>
      </c>
      <c r="R731">
        <v>5</v>
      </c>
      <c r="S731">
        <v>0</v>
      </c>
      <c r="T731">
        <v>0</v>
      </c>
      <c r="U731">
        <v>0</v>
      </c>
      <c r="W731" t="s">
        <v>1257</v>
      </c>
      <c r="X731">
        <v>5</v>
      </c>
      <c r="Y731">
        <v>5</v>
      </c>
      <c r="Z731">
        <v>96</v>
      </c>
      <c r="AA731">
        <v>1</v>
      </c>
      <c r="AB731">
        <v>0</v>
      </c>
      <c r="AC731" s="5">
        <v>1</v>
      </c>
      <c r="AD731" s="13">
        <v>19.2</v>
      </c>
      <c r="AE731" s="13">
        <v>0.2</v>
      </c>
      <c r="AF731" s="13">
        <v>0</v>
      </c>
      <c r="AG731" s="13">
        <v>1.0416666666666666E-2</v>
      </c>
      <c r="AH731" s="13">
        <v>19.2</v>
      </c>
    </row>
    <row r="732" spans="1:34" x14ac:dyDescent="0.35">
      <c r="A732" t="s">
        <v>1001</v>
      </c>
      <c r="B732">
        <v>0</v>
      </c>
      <c r="C732">
        <v>0</v>
      </c>
      <c r="D732">
        <v>0</v>
      </c>
      <c r="E732">
        <v>0</v>
      </c>
      <c r="F732">
        <v>0</v>
      </c>
      <c r="G732" s="5">
        <v>0</v>
      </c>
      <c r="H732" s="13">
        <v>0</v>
      </c>
      <c r="I732" s="13">
        <v>0</v>
      </c>
      <c r="J732" s="13">
        <v>0</v>
      </c>
      <c r="K732" s="13">
        <v>0</v>
      </c>
      <c r="M732" t="s">
        <v>1284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W732" t="s">
        <v>1284</v>
      </c>
      <c r="X732">
        <v>7</v>
      </c>
      <c r="Y732">
        <v>4</v>
      </c>
      <c r="Z732">
        <v>48</v>
      </c>
      <c r="AA732">
        <v>0</v>
      </c>
      <c r="AB732">
        <v>0</v>
      </c>
      <c r="AC732" s="5">
        <v>0.5714285714285714</v>
      </c>
      <c r="AD732" s="13">
        <v>12</v>
      </c>
      <c r="AE732" s="13">
        <v>0</v>
      </c>
      <c r="AF732" s="13">
        <v>0</v>
      </c>
      <c r="AG732" s="13">
        <v>0</v>
      </c>
      <c r="AH732" s="13">
        <v>6.8571428571428568</v>
      </c>
    </row>
    <row r="733" spans="1:34" x14ac:dyDescent="0.35">
      <c r="A733" t="s">
        <v>1312</v>
      </c>
      <c r="B733">
        <v>0</v>
      </c>
      <c r="C733">
        <v>0</v>
      </c>
      <c r="D733">
        <v>0</v>
      </c>
      <c r="E733">
        <v>0</v>
      </c>
      <c r="F733">
        <v>0</v>
      </c>
      <c r="G733" s="5">
        <v>0</v>
      </c>
      <c r="H733" s="13">
        <v>0</v>
      </c>
      <c r="I733" s="13">
        <v>0</v>
      </c>
      <c r="J733" s="13">
        <v>0</v>
      </c>
      <c r="K733" s="13">
        <v>0</v>
      </c>
      <c r="M733" t="s">
        <v>870</v>
      </c>
      <c r="N733">
        <v>758</v>
      </c>
      <c r="O733">
        <v>135</v>
      </c>
      <c r="P733">
        <v>7</v>
      </c>
      <c r="Q733">
        <v>2</v>
      </c>
      <c r="R733">
        <v>5.6148148148148147</v>
      </c>
      <c r="S733">
        <v>5.185185185185185E-2</v>
      </c>
      <c r="T733">
        <v>1.4814814814814815E-2</v>
      </c>
      <c r="U733">
        <v>9.2348284960422165E-3</v>
      </c>
      <c r="W733" t="s">
        <v>870</v>
      </c>
      <c r="X733">
        <v>0</v>
      </c>
      <c r="Y733">
        <v>0</v>
      </c>
      <c r="Z733">
        <v>0</v>
      </c>
      <c r="AA733">
        <v>0</v>
      </c>
      <c r="AB733">
        <v>0</v>
      </c>
      <c r="AC733" s="5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</row>
    <row r="734" spans="1:34" x14ac:dyDescent="0.35">
      <c r="A734" t="s">
        <v>1002</v>
      </c>
      <c r="B734">
        <v>0</v>
      </c>
      <c r="C734">
        <v>0</v>
      </c>
      <c r="D734">
        <v>0</v>
      </c>
      <c r="E734">
        <v>0</v>
      </c>
      <c r="F734">
        <v>0</v>
      </c>
      <c r="G734" s="5">
        <v>0</v>
      </c>
      <c r="H734" s="13">
        <v>0</v>
      </c>
      <c r="I734" s="13">
        <v>0</v>
      </c>
      <c r="J734" s="13">
        <v>0</v>
      </c>
      <c r="K734" s="13">
        <v>0</v>
      </c>
      <c r="M734" t="s">
        <v>871</v>
      </c>
      <c r="N734">
        <v>21</v>
      </c>
      <c r="O734">
        <v>14</v>
      </c>
      <c r="P734">
        <v>0</v>
      </c>
      <c r="Q734">
        <v>0</v>
      </c>
      <c r="R734">
        <v>1.5</v>
      </c>
      <c r="S734">
        <v>0</v>
      </c>
      <c r="T734">
        <v>0</v>
      </c>
      <c r="U734">
        <v>0</v>
      </c>
      <c r="W734" t="s">
        <v>871</v>
      </c>
      <c r="X734">
        <v>523</v>
      </c>
      <c r="Y734">
        <v>360</v>
      </c>
      <c r="Z734">
        <v>4371</v>
      </c>
      <c r="AA734">
        <v>38</v>
      </c>
      <c r="AB734">
        <v>1</v>
      </c>
      <c r="AC734" s="5">
        <v>0.68833652007648183</v>
      </c>
      <c r="AD734" s="13">
        <v>12.141666666666667</v>
      </c>
      <c r="AE734" s="13">
        <v>7.2657743785850867E-2</v>
      </c>
      <c r="AF734" s="13">
        <v>2.7777777777777779E-3</v>
      </c>
      <c r="AG734" s="13">
        <v>8.6936627773964766E-3</v>
      </c>
      <c r="AH734" s="13">
        <v>8.3575525812619507</v>
      </c>
    </row>
    <row r="735" spans="1:34" x14ac:dyDescent="0.35">
      <c r="A735" t="s">
        <v>916</v>
      </c>
      <c r="B735">
        <v>0</v>
      </c>
      <c r="C735">
        <v>0</v>
      </c>
      <c r="D735">
        <v>0</v>
      </c>
      <c r="E735">
        <v>0</v>
      </c>
      <c r="F735">
        <v>0</v>
      </c>
      <c r="G735" s="5">
        <v>0</v>
      </c>
      <c r="H735" s="13">
        <v>0</v>
      </c>
      <c r="I735" s="13">
        <v>0</v>
      </c>
      <c r="J735" s="13">
        <v>0</v>
      </c>
      <c r="K735" s="13">
        <v>0</v>
      </c>
      <c r="M735" t="s">
        <v>872</v>
      </c>
      <c r="N735">
        <v>1086</v>
      </c>
      <c r="O735">
        <v>294</v>
      </c>
      <c r="P735">
        <v>5</v>
      </c>
      <c r="Q735">
        <v>2</v>
      </c>
      <c r="R735">
        <v>3.693877551020408</v>
      </c>
      <c r="S735">
        <v>1.7006802721088437E-2</v>
      </c>
      <c r="T735">
        <v>6.8027210884353739E-3</v>
      </c>
      <c r="U735">
        <v>4.6040515653775326E-3</v>
      </c>
      <c r="W735" t="s">
        <v>872</v>
      </c>
      <c r="X735">
        <v>61</v>
      </c>
      <c r="Y735">
        <v>49</v>
      </c>
      <c r="Z735">
        <v>280</v>
      </c>
      <c r="AA735">
        <v>0</v>
      </c>
      <c r="AB735">
        <v>1</v>
      </c>
      <c r="AC735" s="5">
        <v>0.80327868852459017</v>
      </c>
      <c r="AD735" s="13">
        <v>5.7142857142857144</v>
      </c>
      <c r="AE735" s="13">
        <v>0</v>
      </c>
      <c r="AF735" s="13">
        <v>2.0408163265306121E-2</v>
      </c>
      <c r="AG735" s="13">
        <v>0</v>
      </c>
      <c r="AH735" s="13">
        <v>4.5901639344262293</v>
      </c>
    </row>
    <row r="736" spans="1:34" x14ac:dyDescent="0.35">
      <c r="A736" t="s">
        <v>1183</v>
      </c>
      <c r="B736">
        <v>0</v>
      </c>
      <c r="C736">
        <v>0</v>
      </c>
      <c r="D736">
        <v>0</v>
      </c>
      <c r="E736">
        <v>0</v>
      </c>
      <c r="F736">
        <v>0</v>
      </c>
      <c r="G736" s="5">
        <v>0</v>
      </c>
      <c r="H736" s="13">
        <v>0</v>
      </c>
      <c r="I736" s="13">
        <v>0</v>
      </c>
      <c r="J736" s="13">
        <v>0</v>
      </c>
      <c r="K736" s="13">
        <v>0</v>
      </c>
      <c r="M736" t="s">
        <v>873</v>
      </c>
      <c r="N736">
        <v>211</v>
      </c>
      <c r="O736">
        <v>48</v>
      </c>
      <c r="P736">
        <v>1</v>
      </c>
      <c r="Q736">
        <v>0</v>
      </c>
      <c r="R736">
        <v>4.395833333333333</v>
      </c>
      <c r="S736">
        <v>2.0833333333333332E-2</v>
      </c>
      <c r="T736">
        <v>0</v>
      </c>
      <c r="U736">
        <v>4.7393364928909956E-3</v>
      </c>
      <c r="W736" t="s">
        <v>873</v>
      </c>
      <c r="X736">
        <v>18</v>
      </c>
      <c r="Y736">
        <v>13</v>
      </c>
      <c r="Z736">
        <v>137</v>
      </c>
      <c r="AA736">
        <v>1</v>
      </c>
      <c r="AB736">
        <v>0</v>
      </c>
      <c r="AC736" s="5">
        <v>0.72222222222222221</v>
      </c>
      <c r="AD736" s="13">
        <v>10.538461538461538</v>
      </c>
      <c r="AE736" s="13">
        <v>5.5555555555555552E-2</v>
      </c>
      <c r="AF736" s="13">
        <v>0</v>
      </c>
      <c r="AG736" s="13">
        <v>7.2992700729927005E-3</v>
      </c>
      <c r="AH736" s="13">
        <v>7.6111111111111107</v>
      </c>
    </row>
    <row r="737" spans="1:34" x14ac:dyDescent="0.35">
      <c r="A737" t="s">
        <v>917</v>
      </c>
      <c r="B737">
        <v>0</v>
      </c>
      <c r="C737">
        <v>0</v>
      </c>
      <c r="D737">
        <v>0</v>
      </c>
      <c r="E737">
        <v>0</v>
      </c>
      <c r="F737">
        <v>0</v>
      </c>
      <c r="G737" s="5">
        <v>0</v>
      </c>
      <c r="H737" s="13">
        <v>0</v>
      </c>
      <c r="I737" s="13">
        <v>0</v>
      </c>
      <c r="J737" s="13">
        <v>0</v>
      </c>
      <c r="K737" s="13">
        <v>0</v>
      </c>
      <c r="M737" t="s">
        <v>874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W737" t="s">
        <v>874</v>
      </c>
      <c r="X737">
        <v>145</v>
      </c>
      <c r="Y737">
        <v>83</v>
      </c>
      <c r="Z737">
        <v>1069</v>
      </c>
      <c r="AA737">
        <v>7</v>
      </c>
      <c r="AB737">
        <v>0</v>
      </c>
      <c r="AC737" s="5">
        <v>0.57241379310344831</v>
      </c>
      <c r="AD737" s="13">
        <v>12.879518072289157</v>
      </c>
      <c r="AE737" s="13">
        <v>4.8275862068965517E-2</v>
      </c>
      <c r="AF737" s="13">
        <v>0</v>
      </c>
      <c r="AG737" s="13">
        <v>6.5481758652946682E-3</v>
      </c>
      <c r="AH737" s="13">
        <v>7.3724137931034486</v>
      </c>
    </row>
    <row r="738" spans="1:34" x14ac:dyDescent="0.35">
      <c r="A738" t="s">
        <v>846</v>
      </c>
      <c r="B738">
        <v>0</v>
      </c>
      <c r="C738">
        <v>0</v>
      </c>
      <c r="D738">
        <v>0</v>
      </c>
      <c r="E738">
        <v>0</v>
      </c>
      <c r="F738">
        <v>0</v>
      </c>
      <c r="G738" s="5">
        <v>0</v>
      </c>
      <c r="H738" s="13">
        <v>0</v>
      </c>
      <c r="I738" s="13">
        <v>0</v>
      </c>
      <c r="J738" s="13">
        <v>0</v>
      </c>
      <c r="K738" s="13">
        <v>0</v>
      </c>
      <c r="M738" t="s">
        <v>875</v>
      </c>
      <c r="N738">
        <v>14</v>
      </c>
      <c r="O738">
        <v>6</v>
      </c>
      <c r="P738">
        <v>0</v>
      </c>
      <c r="Q738">
        <v>0</v>
      </c>
      <c r="R738">
        <v>2.3333333333333335</v>
      </c>
      <c r="S738">
        <v>0</v>
      </c>
      <c r="T738">
        <v>0</v>
      </c>
      <c r="U738">
        <v>0</v>
      </c>
      <c r="W738" t="s">
        <v>875</v>
      </c>
      <c r="X738">
        <v>323</v>
      </c>
      <c r="Y738">
        <v>164</v>
      </c>
      <c r="Z738">
        <v>2931</v>
      </c>
      <c r="AA738">
        <v>20</v>
      </c>
      <c r="AB738">
        <v>2</v>
      </c>
      <c r="AC738" s="5">
        <v>0.50773993808049533</v>
      </c>
      <c r="AD738" s="13">
        <v>17.871951219512194</v>
      </c>
      <c r="AE738" s="13">
        <v>6.1919504643962849E-2</v>
      </c>
      <c r="AF738" s="13">
        <v>1.2195121951219513E-2</v>
      </c>
      <c r="AG738" s="13">
        <v>6.823609689525759E-3</v>
      </c>
      <c r="AH738" s="13">
        <v>9.0743034055727563</v>
      </c>
    </row>
    <row r="739" spans="1:34" x14ac:dyDescent="0.35">
      <c r="A739" t="s">
        <v>1285</v>
      </c>
      <c r="B739">
        <v>0</v>
      </c>
      <c r="C739">
        <v>0</v>
      </c>
      <c r="D739">
        <v>0</v>
      </c>
      <c r="E739">
        <v>0</v>
      </c>
      <c r="F739">
        <v>0</v>
      </c>
      <c r="G739" s="5">
        <v>0</v>
      </c>
      <c r="H739" s="13">
        <v>0</v>
      </c>
      <c r="I739" s="13">
        <v>0</v>
      </c>
      <c r="J739" s="13">
        <v>0</v>
      </c>
      <c r="K739" s="13">
        <v>0</v>
      </c>
      <c r="M739" t="s">
        <v>876</v>
      </c>
      <c r="N739">
        <v>49</v>
      </c>
      <c r="O739">
        <v>7</v>
      </c>
      <c r="P739">
        <v>0</v>
      </c>
      <c r="Q739">
        <v>0</v>
      </c>
      <c r="R739">
        <v>7</v>
      </c>
      <c r="S739">
        <v>0</v>
      </c>
      <c r="T739">
        <v>0</v>
      </c>
      <c r="U739">
        <v>0</v>
      </c>
      <c r="W739" t="s">
        <v>876</v>
      </c>
      <c r="X739">
        <v>498</v>
      </c>
      <c r="Y739">
        <v>292</v>
      </c>
      <c r="Z739">
        <v>3397</v>
      </c>
      <c r="AA739">
        <v>21</v>
      </c>
      <c r="AB739">
        <v>1</v>
      </c>
      <c r="AC739" s="5">
        <v>0.58634538152610438</v>
      </c>
      <c r="AD739" s="13">
        <v>11.633561643835616</v>
      </c>
      <c r="AE739" s="13">
        <v>4.2168674698795178E-2</v>
      </c>
      <c r="AF739" s="13">
        <v>3.4246575342465752E-3</v>
      </c>
      <c r="AG739" s="13">
        <v>6.1819252281424784E-3</v>
      </c>
      <c r="AH739" s="13">
        <v>6.8212851405622494</v>
      </c>
    </row>
    <row r="740" spans="1:34" x14ac:dyDescent="0.35">
      <c r="A740" t="s">
        <v>1004</v>
      </c>
      <c r="B740">
        <v>0</v>
      </c>
      <c r="C740">
        <v>0</v>
      </c>
      <c r="D740">
        <v>0</v>
      </c>
      <c r="E740">
        <v>0</v>
      </c>
      <c r="F740">
        <v>0</v>
      </c>
      <c r="G740" s="5">
        <v>0</v>
      </c>
      <c r="H740" s="13">
        <v>0</v>
      </c>
      <c r="I740" s="13">
        <v>0</v>
      </c>
      <c r="J740" s="13">
        <v>0</v>
      </c>
      <c r="K740" s="13">
        <v>0</v>
      </c>
      <c r="M740" t="s">
        <v>877</v>
      </c>
      <c r="N740">
        <v>37</v>
      </c>
      <c r="O740">
        <v>8</v>
      </c>
      <c r="P740">
        <v>0</v>
      </c>
      <c r="Q740">
        <v>0</v>
      </c>
      <c r="R740">
        <v>4.625</v>
      </c>
      <c r="S740">
        <v>0</v>
      </c>
      <c r="T740">
        <v>0</v>
      </c>
      <c r="U740">
        <v>0</v>
      </c>
      <c r="W740" t="s">
        <v>877</v>
      </c>
      <c r="X740">
        <v>96</v>
      </c>
      <c r="Y740">
        <v>51</v>
      </c>
      <c r="Z740">
        <v>767</v>
      </c>
      <c r="AA740">
        <v>5</v>
      </c>
      <c r="AB740">
        <v>0</v>
      </c>
      <c r="AC740" s="5">
        <v>0.53125</v>
      </c>
      <c r="AD740" s="13">
        <v>15.03921568627451</v>
      </c>
      <c r="AE740" s="13">
        <v>5.2083333333333336E-2</v>
      </c>
      <c r="AF740" s="13">
        <v>0</v>
      </c>
      <c r="AG740" s="13">
        <v>6.51890482398957E-3</v>
      </c>
      <c r="AH740" s="13">
        <v>7.989583333333333</v>
      </c>
    </row>
    <row r="741" spans="1:34" x14ac:dyDescent="0.35">
      <c r="A741" t="s">
        <v>1314</v>
      </c>
      <c r="B741">
        <v>0</v>
      </c>
      <c r="C741">
        <v>0</v>
      </c>
      <c r="D741">
        <v>0</v>
      </c>
      <c r="E741">
        <v>0</v>
      </c>
      <c r="F741">
        <v>0</v>
      </c>
      <c r="G741" s="5">
        <v>0</v>
      </c>
      <c r="H741" s="13">
        <v>0</v>
      </c>
      <c r="I741" s="13">
        <v>0</v>
      </c>
      <c r="J741" s="13">
        <v>0</v>
      </c>
      <c r="K741" s="13">
        <v>0</v>
      </c>
      <c r="M741" t="s">
        <v>878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W741" t="s">
        <v>878</v>
      </c>
      <c r="X741">
        <v>33</v>
      </c>
      <c r="Y741">
        <v>19</v>
      </c>
      <c r="Z741">
        <v>312</v>
      </c>
      <c r="AA741">
        <v>2</v>
      </c>
      <c r="AB741">
        <v>0</v>
      </c>
      <c r="AC741" s="5">
        <v>0.5757575757575758</v>
      </c>
      <c r="AD741" s="13">
        <v>16.421052631578949</v>
      </c>
      <c r="AE741" s="13">
        <v>6.0606060606060608E-2</v>
      </c>
      <c r="AF741" s="13">
        <v>0</v>
      </c>
      <c r="AG741" s="13">
        <v>6.41025641025641E-3</v>
      </c>
      <c r="AH741" s="13">
        <v>9.454545454545455</v>
      </c>
    </row>
    <row r="742" spans="1:34" x14ac:dyDescent="0.35">
      <c r="A742" t="s">
        <v>1189</v>
      </c>
      <c r="B742">
        <v>0</v>
      </c>
      <c r="C742">
        <v>0</v>
      </c>
      <c r="D742">
        <v>0</v>
      </c>
      <c r="E742">
        <v>0</v>
      </c>
      <c r="F742">
        <v>0</v>
      </c>
      <c r="G742" s="5">
        <v>0</v>
      </c>
      <c r="H742" s="13">
        <v>0</v>
      </c>
      <c r="I742" s="13">
        <v>0</v>
      </c>
      <c r="J742" s="13">
        <v>0</v>
      </c>
      <c r="K742" s="13">
        <v>0</v>
      </c>
      <c r="M742" t="s">
        <v>879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W742" t="s">
        <v>879</v>
      </c>
      <c r="X742">
        <v>335</v>
      </c>
      <c r="Y742">
        <v>204</v>
      </c>
      <c r="Z742">
        <v>2424</v>
      </c>
      <c r="AA742">
        <v>17</v>
      </c>
      <c r="AB742">
        <v>1</v>
      </c>
      <c r="AC742" s="5">
        <v>0.60895522388059697</v>
      </c>
      <c r="AD742" s="13">
        <v>11.882352941176471</v>
      </c>
      <c r="AE742" s="13">
        <v>5.0746268656716415E-2</v>
      </c>
      <c r="AF742" s="13">
        <v>4.9019607843137254E-3</v>
      </c>
      <c r="AG742" s="13">
        <v>7.0132013201320131E-3</v>
      </c>
      <c r="AH742" s="13">
        <v>7.2358208955223882</v>
      </c>
    </row>
    <row r="743" spans="1:34" x14ac:dyDescent="0.35">
      <c r="A743" t="s">
        <v>1253</v>
      </c>
      <c r="B743">
        <v>0</v>
      </c>
      <c r="C743">
        <v>0</v>
      </c>
      <c r="D743">
        <v>0</v>
      </c>
      <c r="E743">
        <v>0</v>
      </c>
      <c r="F743">
        <v>0</v>
      </c>
      <c r="G743" s="5">
        <v>0</v>
      </c>
      <c r="H743" s="13">
        <v>0</v>
      </c>
      <c r="I743" s="13">
        <v>0</v>
      </c>
      <c r="J743" s="13">
        <v>0</v>
      </c>
      <c r="K743" s="13">
        <v>0</v>
      </c>
      <c r="M743" t="s">
        <v>880</v>
      </c>
      <c r="N743">
        <v>43</v>
      </c>
      <c r="O743">
        <v>15</v>
      </c>
      <c r="P743">
        <v>0</v>
      </c>
      <c r="Q743">
        <v>0</v>
      </c>
      <c r="R743">
        <v>2.8666666666666667</v>
      </c>
      <c r="S743">
        <v>0</v>
      </c>
      <c r="T743">
        <v>0</v>
      </c>
      <c r="U743">
        <v>0</v>
      </c>
      <c r="W743" t="s">
        <v>880</v>
      </c>
      <c r="X743">
        <v>56</v>
      </c>
      <c r="Y743">
        <v>41</v>
      </c>
      <c r="Z743">
        <v>515</v>
      </c>
      <c r="AA743">
        <v>6</v>
      </c>
      <c r="AB743">
        <v>0</v>
      </c>
      <c r="AC743" s="5">
        <v>0.7321428571428571</v>
      </c>
      <c r="AD743" s="13">
        <v>12.560975609756097</v>
      </c>
      <c r="AE743" s="13">
        <v>0.10714285714285714</v>
      </c>
      <c r="AF743" s="13">
        <v>0</v>
      </c>
      <c r="AG743" s="13">
        <v>1.1650485436893204E-2</v>
      </c>
      <c r="AH743" s="13">
        <v>9.1964285714285712</v>
      </c>
    </row>
    <row r="744" spans="1:34" x14ac:dyDescent="0.35">
      <c r="A744" t="s">
        <v>1191</v>
      </c>
      <c r="B744">
        <v>0</v>
      </c>
      <c r="C744">
        <v>0</v>
      </c>
      <c r="D744">
        <v>0</v>
      </c>
      <c r="E744">
        <v>0</v>
      </c>
      <c r="F744">
        <v>0</v>
      </c>
      <c r="G744" s="5">
        <v>0</v>
      </c>
      <c r="H744" s="13">
        <v>0</v>
      </c>
      <c r="I744" s="13">
        <v>0</v>
      </c>
      <c r="J744" s="13">
        <v>0</v>
      </c>
      <c r="K744" s="13">
        <v>0</v>
      </c>
      <c r="M744" t="s">
        <v>1287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W744" t="s">
        <v>1287</v>
      </c>
      <c r="X744">
        <v>4</v>
      </c>
      <c r="Y744">
        <v>4</v>
      </c>
      <c r="Z744">
        <v>26</v>
      </c>
      <c r="AA744">
        <v>0</v>
      </c>
      <c r="AB744">
        <v>0</v>
      </c>
      <c r="AC744" s="5">
        <v>1</v>
      </c>
      <c r="AD744" s="13">
        <v>6.5</v>
      </c>
      <c r="AE744" s="13">
        <v>0</v>
      </c>
      <c r="AF744" s="13">
        <v>0</v>
      </c>
      <c r="AG744" s="13">
        <v>0</v>
      </c>
      <c r="AH744" s="13">
        <v>6.5</v>
      </c>
    </row>
    <row r="745" spans="1:34" x14ac:dyDescent="0.35">
      <c r="A745" t="s">
        <v>1286</v>
      </c>
      <c r="B745">
        <v>0</v>
      </c>
      <c r="C745">
        <v>0</v>
      </c>
      <c r="D745">
        <v>0</v>
      </c>
      <c r="E745">
        <v>0</v>
      </c>
      <c r="F745">
        <v>0</v>
      </c>
      <c r="G745" s="5">
        <v>0</v>
      </c>
      <c r="H745" s="13">
        <v>0</v>
      </c>
      <c r="I745" s="13">
        <v>0</v>
      </c>
      <c r="J745" s="13">
        <v>0</v>
      </c>
      <c r="K745" s="13">
        <v>0</v>
      </c>
      <c r="M745" t="s">
        <v>881</v>
      </c>
      <c r="N745">
        <v>177</v>
      </c>
      <c r="O745">
        <v>49</v>
      </c>
      <c r="P745">
        <v>1</v>
      </c>
      <c r="Q745">
        <v>1</v>
      </c>
      <c r="R745">
        <v>3.6122448979591835</v>
      </c>
      <c r="S745">
        <v>2.0408163265306121E-2</v>
      </c>
      <c r="T745">
        <v>2.0408163265306121E-2</v>
      </c>
      <c r="U745">
        <v>5.6497175141242938E-3</v>
      </c>
      <c r="W745" t="s">
        <v>881</v>
      </c>
      <c r="X745">
        <v>0</v>
      </c>
      <c r="Y745">
        <v>0</v>
      </c>
      <c r="Z745">
        <v>0</v>
      </c>
      <c r="AA745">
        <v>0</v>
      </c>
      <c r="AB745">
        <v>0</v>
      </c>
      <c r="AC745" s="5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</row>
    <row r="746" spans="1:34" x14ac:dyDescent="0.35">
      <c r="A746" t="s">
        <v>1194</v>
      </c>
      <c r="B746">
        <v>0</v>
      </c>
      <c r="C746">
        <v>0</v>
      </c>
      <c r="D746">
        <v>0</v>
      </c>
      <c r="E746">
        <v>0</v>
      </c>
      <c r="F746">
        <v>0</v>
      </c>
      <c r="G746" s="5">
        <v>0</v>
      </c>
      <c r="H746" s="13">
        <v>0</v>
      </c>
      <c r="I746" s="13">
        <v>0</v>
      </c>
      <c r="J746" s="13">
        <v>0</v>
      </c>
      <c r="K746" s="13">
        <v>0</v>
      </c>
      <c r="M746" t="s">
        <v>1289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W746" t="s">
        <v>1289</v>
      </c>
      <c r="X746">
        <v>3</v>
      </c>
      <c r="Y746">
        <v>2</v>
      </c>
      <c r="Z746">
        <v>6</v>
      </c>
      <c r="AA746">
        <v>0</v>
      </c>
      <c r="AB746">
        <v>0</v>
      </c>
      <c r="AC746" s="5">
        <v>0.66666666666666663</v>
      </c>
      <c r="AD746" s="13">
        <v>3</v>
      </c>
      <c r="AE746" s="13">
        <v>0</v>
      </c>
      <c r="AF746" s="13">
        <v>0</v>
      </c>
      <c r="AG746" s="13">
        <v>0</v>
      </c>
      <c r="AH746" s="13">
        <v>2</v>
      </c>
    </row>
    <row r="747" spans="1:34" x14ac:dyDescent="0.35">
      <c r="A747" t="s">
        <v>1272</v>
      </c>
      <c r="B747">
        <v>0</v>
      </c>
      <c r="C747">
        <v>0</v>
      </c>
      <c r="D747">
        <v>0</v>
      </c>
      <c r="E747">
        <v>0</v>
      </c>
      <c r="F747">
        <v>0</v>
      </c>
      <c r="G747" s="5">
        <v>0</v>
      </c>
      <c r="H747" s="13">
        <v>0</v>
      </c>
      <c r="I747" s="13">
        <v>0</v>
      </c>
      <c r="J747" s="13">
        <v>0</v>
      </c>
      <c r="K747" s="13">
        <v>0</v>
      </c>
      <c r="M747" t="s">
        <v>882</v>
      </c>
      <c r="N747">
        <v>-9</v>
      </c>
      <c r="O747">
        <v>9</v>
      </c>
      <c r="P747">
        <v>0</v>
      </c>
      <c r="Q747">
        <v>0</v>
      </c>
      <c r="R747">
        <v>-1</v>
      </c>
      <c r="S747">
        <v>0</v>
      </c>
      <c r="T747">
        <v>0</v>
      </c>
      <c r="U747">
        <v>0</v>
      </c>
      <c r="W747" t="s">
        <v>882</v>
      </c>
      <c r="X747">
        <v>0</v>
      </c>
      <c r="Y747">
        <v>0</v>
      </c>
      <c r="Z747">
        <v>0</v>
      </c>
      <c r="AA747">
        <v>0</v>
      </c>
      <c r="AB747">
        <v>0</v>
      </c>
      <c r="AC747" s="5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</row>
    <row r="748" spans="1:34" x14ac:dyDescent="0.35">
      <c r="A748" t="s">
        <v>1197</v>
      </c>
      <c r="B748">
        <v>0</v>
      </c>
      <c r="C748">
        <v>0</v>
      </c>
      <c r="D748">
        <v>0</v>
      </c>
      <c r="E748">
        <v>0</v>
      </c>
      <c r="F748">
        <v>0</v>
      </c>
      <c r="G748" s="5">
        <v>0</v>
      </c>
      <c r="H748" s="13">
        <v>0</v>
      </c>
      <c r="I748" s="13">
        <v>0</v>
      </c>
      <c r="J748" s="13">
        <v>0</v>
      </c>
      <c r="K748" s="13">
        <v>0</v>
      </c>
      <c r="M748" t="s">
        <v>883</v>
      </c>
      <c r="N748">
        <v>781</v>
      </c>
      <c r="O748">
        <v>201</v>
      </c>
      <c r="P748">
        <v>4</v>
      </c>
      <c r="Q748">
        <v>2</v>
      </c>
      <c r="R748">
        <v>3.8855721393034828</v>
      </c>
      <c r="S748">
        <v>1.9900497512437811E-2</v>
      </c>
      <c r="T748">
        <v>9.9502487562189053E-3</v>
      </c>
      <c r="U748">
        <v>5.1216389244558257E-3</v>
      </c>
      <c r="W748" t="s">
        <v>883</v>
      </c>
      <c r="X748">
        <v>66</v>
      </c>
      <c r="Y748">
        <v>54</v>
      </c>
      <c r="Z748">
        <v>393</v>
      </c>
      <c r="AA748">
        <v>2</v>
      </c>
      <c r="AB748">
        <v>0</v>
      </c>
      <c r="AC748" s="5">
        <v>0.81818181818181823</v>
      </c>
      <c r="AD748" s="13">
        <v>7.2777777777777777</v>
      </c>
      <c r="AE748" s="13">
        <v>3.0303030303030304E-2</v>
      </c>
      <c r="AF748" s="13">
        <v>0</v>
      </c>
      <c r="AG748" s="13">
        <v>5.0890585241730284E-3</v>
      </c>
      <c r="AH748" s="13">
        <v>5.9545454545454541</v>
      </c>
    </row>
    <row r="749" spans="1:34" x14ac:dyDescent="0.35">
      <c r="A749" t="s">
        <v>1317</v>
      </c>
      <c r="B749">
        <v>0</v>
      </c>
      <c r="C749">
        <v>0</v>
      </c>
      <c r="D749">
        <v>0</v>
      </c>
      <c r="E749">
        <v>0</v>
      </c>
      <c r="F749">
        <v>0</v>
      </c>
      <c r="G749" s="5">
        <v>0</v>
      </c>
      <c r="H749" s="13">
        <v>0</v>
      </c>
      <c r="I749" s="13">
        <v>0</v>
      </c>
      <c r="J749" s="13">
        <v>0</v>
      </c>
      <c r="K749" s="13">
        <v>0</v>
      </c>
      <c r="M749" t="s">
        <v>1238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W749" t="s">
        <v>1238</v>
      </c>
      <c r="X749">
        <v>1</v>
      </c>
      <c r="Y749">
        <v>0</v>
      </c>
      <c r="Z749">
        <v>0</v>
      </c>
      <c r="AA749">
        <v>0</v>
      </c>
      <c r="AB749">
        <v>0</v>
      </c>
      <c r="AC749" s="5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</row>
    <row r="750" spans="1:34" x14ac:dyDescent="0.35">
      <c r="A750" t="s">
        <v>1199</v>
      </c>
      <c r="B750">
        <v>0</v>
      </c>
      <c r="C750">
        <v>0</v>
      </c>
      <c r="D750">
        <v>0</v>
      </c>
      <c r="E750">
        <v>0</v>
      </c>
      <c r="F750">
        <v>0</v>
      </c>
      <c r="G750" s="5">
        <v>0</v>
      </c>
      <c r="H750" s="13">
        <v>0</v>
      </c>
      <c r="I750" s="13">
        <v>0</v>
      </c>
      <c r="J750" s="13">
        <v>0</v>
      </c>
      <c r="K750" s="13">
        <v>0</v>
      </c>
      <c r="M750" t="s">
        <v>884</v>
      </c>
      <c r="N750">
        <v>244</v>
      </c>
      <c r="O750">
        <v>96</v>
      </c>
      <c r="P750">
        <v>4</v>
      </c>
      <c r="Q750">
        <v>4</v>
      </c>
      <c r="R750">
        <v>2.5416666666666665</v>
      </c>
      <c r="S750">
        <v>4.1666666666666664E-2</v>
      </c>
      <c r="T750">
        <v>4.1666666666666664E-2</v>
      </c>
      <c r="U750">
        <v>1.6393442622950821E-2</v>
      </c>
      <c r="W750" t="s">
        <v>884</v>
      </c>
      <c r="X750">
        <v>0</v>
      </c>
      <c r="Y750">
        <v>0</v>
      </c>
      <c r="Z750">
        <v>0</v>
      </c>
      <c r="AA750">
        <v>0</v>
      </c>
      <c r="AB750">
        <v>0</v>
      </c>
      <c r="AC750" s="5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</row>
    <row r="751" spans="1:34" x14ac:dyDescent="0.35">
      <c r="A751" t="s">
        <v>920</v>
      </c>
      <c r="B751">
        <v>0</v>
      </c>
      <c r="C751">
        <v>0</v>
      </c>
      <c r="D751">
        <v>0</v>
      </c>
      <c r="E751">
        <v>0</v>
      </c>
      <c r="F751">
        <v>0</v>
      </c>
      <c r="G751" s="5">
        <v>0</v>
      </c>
      <c r="H751" s="13">
        <v>0</v>
      </c>
      <c r="I751" s="13">
        <v>0</v>
      </c>
      <c r="J751" s="13">
        <v>0</v>
      </c>
      <c r="K751" s="13">
        <v>0</v>
      </c>
      <c r="M751" t="s">
        <v>1261</v>
      </c>
      <c r="N751">
        <v>-4</v>
      </c>
      <c r="O751">
        <v>3</v>
      </c>
      <c r="P751">
        <v>0</v>
      </c>
      <c r="Q751">
        <v>0</v>
      </c>
      <c r="R751">
        <v>-1.3333333333333333</v>
      </c>
      <c r="S751">
        <v>0</v>
      </c>
      <c r="T751">
        <v>0</v>
      </c>
      <c r="U751">
        <v>0</v>
      </c>
      <c r="W751" t="s">
        <v>1261</v>
      </c>
      <c r="X751">
        <v>0</v>
      </c>
      <c r="Y751">
        <v>0</v>
      </c>
      <c r="Z751">
        <v>0</v>
      </c>
      <c r="AA751">
        <v>0</v>
      </c>
      <c r="AB751">
        <v>0</v>
      </c>
      <c r="AC751" s="5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</row>
    <row r="752" spans="1:34" x14ac:dyDescent="0.35">
      <c r="A752" t="s">
        <v>847</v>
      </c>
      <c r="B752">
        <v>0</v>
      </c>
      <c r="C752">
        <v>0</v>
      </c>
      <c r="D752">
        <v>0</v>
      </c>
      <c r="E752">
        <v>0</v>
      </c>
      <c r="F752">
        <v>0</v>
      </c>
      <c r="G752" s="5">
        <v>0</v>
      </c>
      <c r="H752" s="13">
        <v>0</v>
      </c>
      <c r="I752" s="13">
        <v>0</v>
      </c>
      <c r="J752" s="13">
        <v>0</v>
      </c>
      <c r="K752" s="13">
        <v>0</v>
      </c>
      <c r="M752" t="s">
        <v>1291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W752" t="s">
        <v>1291</v>
      </c>
      <c r="X752">
        <v>0</v>
      </c>
      <c r="Y752">
        <v>0</v>
      </c>
      <c r="Z752">
        <v>0</v>
      </c>
      <c r="AA752">
        <v>0</v>
      </c>
      <c r="AB752">
        <v>0</v>
      </c>
      <c r="AC752" s="5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</row>
    <row r="753" spans="1:34" x14ac:dyDescent="0.35">
      <c r="A753" t="s">
        <v>921</v>
      </c>
      <c r="B753">
        <v>0</v>
      </c>
      <c r="C753">
        <v>0</v>
      </c>
      <c r="D753">
        <v>0</v>
      </c>
      <c r="E753">
        <v>0</v>
      </c>
      <c r="F753">
        <v>0</v>
      </c>
      <c r="G753" s="5">
        <v>0</v>
      </c>
      <c r="H753" s="13">
        <v>0</v>
      </c>
      <c r="I753" s="13">
        <v>0</v>
      </c>
      <c r="J753" s="13">
        <v>0</v>
      </c>
      <c r="K753" s="13">
        <v>0</v>
      </c>
      <c r="M753" t="s">
        <v>885</v>
      </c>
      <c r="N753">
        <v>316</v>
      </c>
      <c r="O753">
        <v>147</v>
      </c>
      <c r="P753">
        <v>3</v>
      </c>
      <c r="Q753">
        <v>0</v>
      </c>
      <c r="R753">
        <v>2.1496598639455784</v>
      </c>
      <c r="S753">
        <v>2.0408163265306121E-2</v>
      </c>
      <c r="T753">
        <v>0</v>
      </c>
      <c r="U753">
        <v>9.4936708860759497E-3</v>
      </c>
      <c r="W753" t="s">
        <v>885</v>
      </c>
      <c r="X753">
        <v>2</v>
      </c>
      <c r="Y753">
        <v>0</v>
      </c>
      <c r="Z753">
        <v>0</v>
      </c>
      <c r="AA753">
        <v>0</v>
      </c>
      <c r="AB753">
        <v>0</v>
      </c>
      <c r="AC753" s="5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</row>
    <row r="754" spans="1:34" x14ac:dyDescent="0.35">
      <c r="A754" t="s">
        <v>1201</v>
      </c>
      <c r="B754">
        <v>0</v>
      </c>
      <c r="C754">
        <v>0</v>
      </c>
      <c r="D754">
        <v>0</v>
      </c>
      <c r="E754">
        <v>0</v>
      </c>
      <c r="F754">
        <v>0</v>
      </c>
      <c r="G754" s="5">
        <v>0</v>
      </c>
      <c r="H754" s="13">
        <v>0</v>
      </c>
      <c r="I754" s="13">
        <v>0</v>
      </c>
      <c r="J754" s="13">
        <v>0</v>
      </c>
      <c r="K754" s="13">
        <v>0</v>
      </c>
      <c r="M754" t="s">
        <v>1149</v>
      </c>
      <c r="N754">
        <v>-3</v>
      </c>
      <c r="O754">
        <v>1</v>
      </c>
      <c r="P754">
        <v>0</v>
      </c>
      <c r="Q754">
        <v>0</v>
      </c>
      <c r="R754">
        <v>-3</v>
      </c>
      <c r="S754">
        <v>0</v>
      </c>
      <c r="T754">
        <v>0</v>
      </c>
      <c r="U754">
        <v>0</v>
      </c>
      <c r="W754" t="s">
        <v>1149</v>
      </c>
      <c r="X754">
        <v>0</v>
      </c>
      <c r="Y754">
        <v>0</v>
      </c>
      <c r="Z754">
        <v>0</v>
      </c>
      <c r="AA754">
        <v>0</v>
      </c>
      <c r="AB754">
        <v>0</v>
      </c>
      <c r="AC754" s="5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</row>
    <row r="755" spans="1:34" x14ac:dyDescent="0.35">
      <c r="A755" t="s">
        <v>922</v>
      </c>
      <c r="B755">
        <v>0</v>
      </c>
      <c r="C755">
        <v>0</v>
      </c>
      <c r="D755">
        <v>0</v>
      </c>
      <c r="E755">
        <v>0</v>
      </c>
      <c r="F755">
        <v>0</v>
      </c>
      <c r="G755" s="5">
        <v>0</v>
      </c>
      <c r="H755" s="13">
        <v>0</v>
      </c>
      <c r="I755" s="13">
        <v>0</v>
      </c>
      <c r="J755" s="13">
        <v>0</v>
      </c>
      <c r="K755" s="13">
        <v>0</v>
      </c>
      <c r="M755" t="s">
        <v>1262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W755" t="s">
        <v>1262</v>
      </c>
      <c r="X755">
        <v>1</v>
      </c>
      <c r="Y755">
        <v>1</v>
      </c>
      <c r="Z755">
        <v>7</v>
      </c>
      <c r="AA755">
        <v>0</v>
      </c>
      <c r="AB755">
        <v>0</v>
      </c>
      <c r="AC755" s="5">
        <v>1</v>
      </c>
      <c r="AD755" s="13">
        <v>7</v>
      </c>
      <c r="AE755" s="13">
        <v>0</v>
      </c>
      <c r="AF755" s="13">
        <v>0</v>
      </c>
      <c r="AG755" s="13">
        <v>0</v>
      </c>
      <c r="AH755" s="13">
        <v>7</v>
      </c>
    </row>
    <row r="756" spans="1:34" x14ac:dyDescent="0.35">
      <c r="A756" t="s">
        <v>923</v>
      </c>
      <c r="B756">
        <v>0</v>
      </c>
      <c r="C756">
        <v>0</v>
      </c>
      <c r="D756">
        <v>0</v>
      </c>
      <c r="E756">
        <v>0</v>
      </c>
      <c r="F756">
        <v>0</v>
      </c>
      <c r="G756" s="5">
        <v>0</v>
      </c>
      <c r="H756" s="13">
        <v>0</v>
      </c>
      <c r="I756" s="13">
        <v>0</v>
      </c>
      <c r="J756" s="13">
        <v>0</v>
      </c>
      <c r="K756" s="13">
        <v>0</v>
      </c>
      <c r="M756" t="s">
        <v>1292</v>
      </c>
      <c r="N756">
        <v>3</v>
      </c>
      <c r="O756">
        <v>1</v>
      </c>
      <c r="P756">
        <v>0</v>
      </c>
      <c r="Q756">
        <v>0</v>
      </c>
      <c r="R756">
        <v>3</v>
      </c>
      <c r="S756">
        <v>0</v>
      </c>
      <c r="T756">
        <v>0</v>
      </c>
      <c r="U756">
        <v>0</v>
      </c>
      <c r="W756" t="s">
        <v>1292</v>
      </c>
      <c r="X756">
        <v>0</v>
      </c>
      <c r="Y756">
        <v>0</v>
      </c>
      <c r="Z756">
        <v>0</v>
      </c>
      <c r="AA756">
        <v>0</v>
      </c>
      <c r="AB756">
        <v>0</v>
      </c>
      <c r="AC756" s="5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</row>
    <row r="757" spans="1:34" x14ac:dyDescent="0.35">
      <c r="A757" t="s">
        <v>1203</v>
      </c>
      <c r="B757">
        <v>0</v>
      </c>
      <c r="C757">
        <v>0</v>
      </c>
      <c r="D757">
        <v>0</v>
      </c>
      <c r="E757">
        <v>0</v>
      </c>
      <c r="F757">
        <v>0</v>
      </c>
      <c r="G757" s="5">
        <v>0</v>
      </c>
      <c r="H757" s="13">
        <v>0</v>
      </c>
      <c r="I757" s="13">
        <v>0</v>
      </c>
      <c r="J757" s="13">
        <v>0</v>
      </c>
      <c r="K757" s="13">
        <v>0</v>
      </c>
      <c r="M757" t="s">
        <v>886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W757" t="s">
        <v>886</v>
      </c>
      <c r="X757">
        <v>30</v>
      </c>
      <c r="Y757">
        <v>27</v>
      </c>
      <c r="Z757">
        <v>313</v>
      </c>
      <c r="AA757">
        <v>2</v>
      </c>
      <c r="AB757">
        <v>0</v>
      </c>
      <c r="AC757" s="5">
        <v>0.9</v>
      </c>
      <c r="AD757" s="13">
        <v>11.592592592592593</v>
      </c>
      <c r="AE757" s="13">
        <v>6.6666666666666666E-2</v>
      </c>
      <c r="AF757" s="13">
        <v>0</v>
      </c>
      <c r="AG757" s="13">
        <v>6.3897763578274758E-3</v>
      </c>
      <c r="AH757" s="13">
        <v>10.433333333333334</v>
      </c>
    </row>
    <row r="758" spans="1:34" x14ac:dyDescent="0.35">
      <c r="A758" t="s">
        <v>907</v>
      </c>
      <c r="B758">
        <v>0</v>
      </c>
      <c r="C758">
        <v>0</v>
      </c>
      <c r="D758">
        <v>0</v>
      </c>
      <c r="E758">
        <v>0</v>
      </c>
      <c r="F758">
        <v>0</v>
      </c>
      <c r="G758" s="5">
        <v>0</v>
      </c>
      <c r="H758" s="13">
        <v>0</v>
      </c>
      <c r="I758" s="13">
        <v>0</v>
      </c>
      <c r="J758" s="13">
        <v>0</v>
      </c>
      <c r="K758" s="13">
        <v>0</v>
      </c>
      <c r="M758" t="s">
        <v>887</v>
      </c>
      <c r="N758">
        <v>284</v>
      </c>
      <c r="O758">
        <v>34</v>
      </c>
      <c r="P758">
        <v>4</v>
      </c>
      <c r="Q758">
        <v>1</v>
      </c>
      <c r="R758">
        <v>8.3529411764705888</v>
      </c>
      <c r="S758">
        <v>0.11764705882352941</v>
      </c>
      <c r="T758">
        <v>2.9411764705882353E-2</v>
      </c>
      <c r="U758">
        <v>1.4084507042253521E-2</v>
      </c>
      <c r="W758" t="s">
        <v>887</v>
      </c>
      <c r="X758">
        <v>249</v>
      </c>
      <c r="Y758">
        <v>175</v>
      </c>
      <c r="Z758">
        <v>2023</v>
      </c>
      <c r="AA758">
        <v>13</v>
      </c>
      <c r="AB758">
        <v>2</v>
      </c>
      <c r="AC758" s="5">
        <v>0.70281124497991965</v>
      </c>
      <c r="AD758" s="13">
        <v>11.56</v>
      </c>
      <c r="AE758" s="13">
        <v>5.2208835341365459E-2</v>
      </c>
      <c r="AF758" s="13">
        <v>1.1428571428571429E-2</v>
      </c>
      <c r="AG758" s="13">
        <v>6.4260998517053879E-3</v>
      </c>
      <c r="AH758" s="13">
        <v>8.1244979919678713</v>
      </c>
    </row>
    <row r="759" spans="1:34" x14ac:dyDescent="0.35">
      <c r="A759" t="s">
        <v>1012</v>
      </c>
      <c r="B759">
        <v>0</v>
      </c>
      <c r="C759">
        <v>0</v>
      </c>
      <c r="D759">
        <v>0</v>
      </c>
      <c r="E759">
        <v>0</v>
      </c>
      <c r="F759">
        <v>0</v>
      </c>
      <c r="G759" s="5">
        <v>0</v>
      </c>
      <c r="H759" s="13">
        <v>0</v>
      </c>
      <c r="I759" s="13">
        <v>0</v>
      </c>
      <c r="J759" s="13">
        <v>0</v>
      </c>
      <c r="K759" s="13">
        <v>0</v>
      </c>
      <c r="M759" t="s">
        <v>1264</v>
      </c>
      <c r="N759">
        <v>11</v>
      </c>
      <c r="O759">
        <v>5</v>
      </c>
      <c r="P759">
        <v>0</v>
      </c>
      <c r="Q759">
        <v>0</v>
      </c>
      <c r="R759">
        <v>2.2000000000000002</v>
      </c>
      <c r="S759">
        <v>0</v>
      </c>
      <c r="T759">
        <v>0</v>
      </c>
      <c r="U759">
        <v>0</v>
      </c>
      <c r="W759" t="s">
        <v>1264</v>
      </c>
      <c r="X759">
        <v>1</v>
      </c>
      <c r="Y759">
        <v>0</v>
      </c>
      <c r="Z759">
        <v>0</v>
      </c>
      <c r="AA759">
        <v>0</v>
      </c>
      <c r="AB759">
        <v>0</v>
      </c>
      <c r="AC759" s="5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</row>
    <row r="760" spans="1:34" x14ac:dyDescent="0.35">
      <c r="A760" t="s">
        <v>908</v>
      </c>
      <c r="B760">
        <v>0</v>
      </c>
      <c r="C760">
        <v>0</v>
      </c>
      <c r="D760">
        <v>0</v>
      </c>
      <c r="E760">
        <v>0</v>
      </c>
      <c r="F760">
        <v>0</v>
      </c>
      <c r="G760" s="5">
        <v>0</v>
      </c>
      <c r="H760" s="13">
        <v>0</v>
      </c>
      <c r="I760" s="13">
        <v>0</v>
      </c>
      <c r="J760" s="13">
        <v>0</v>
      </c>
      <c r="K760" s="13">
        <v>0</v>
      </c>
      <c r="M760" t="s">
        <v>888</v>
      </c>
      <c r="N760">
        <v>2303</v>
      </c>
      <c r="O760">
        <v>534</v>
      </c>
      <c r="P760">
        <v>20</v>
      </c>
      <c r="Q760">
        <v>8</v>
      </c>
      <c r="R760">
        <v>4.3127340823970037</v>
      </c>
      <c r="S760">
        <v>3.7453183520599252E-2</v>
      </c>
      <c r="T760">
        <v>1.4981273408239701E-2</v>
      </c>
      <c r="U760">
        <v>8.6843247937472869E-3</v>
      </c>
      <c r="W760" t="s">
        <v>888</v>
      </c>
      <c r="X760">
        <v>117</v>
      </c>
      <c r="Y760">
        <v>88</v>
      </c>
      <c r="Z760">
        <v>640</v>
      </c>
      <c r="AA760">
        <v>3</v>
      </c>
      <c r="AB760">
        <v>2</v>
      </c>
      <c r="AC760" s="5">
        <v>0.75213675213675213</v>
      </c>
      <c r="AD760" s="13">
        <v>7.2727272727272725</v>
      </c>
      <c r="AE760" s="13">
        <v>2.564102564102564E-2</v>
      </c>
      <c r="AF760" s="13">
        <v>2.2727272727272728E-2</v>
      </c>
      <c r="AG760" s="13">
        <v>4.6874999999999998E-3</v>
      </c>
      <c r="AH760" s="13">
        <v>5.4700854700854702</v>
      </c>
    </row>
    <row r="761" spans="1:34" x14ac:dyDescent="0.35">
      <c r="A761" t="s">
        <v>1013</v>
      </c>
      <c r="B761">
        <v>0</v>
      </c>
      <c r="C761">
        <v>0</v>
      </c>
      <c r="D761">
        <v>0</v>
      </c>
      <c r="E761">
        <v>0</v>
      </c>
      <c r="F761">
        <v>0</v>
      </c>
      <c r="G761" s="5">
        <v>0</v>
      </c>
      <c r="H761" s="13">
        <v>0</v>
      </c>
      <c r="I761" s="13">
        <v>0</v>
      </c>
      <c r="J761" s="13">
        <v>0</v>
      </c>
      <c r="K761" s="13">
        <v>0</v>
      </c>
      <c r="M761" t="s">
        <v>889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W761" t="s">
        <v>889</v>
      </c>
      <c r="X761">
        <v>21</v>
      </c>
      <c r="Y761">
        <v>10</v>
      </c>
      <c r="Z761">
        <v>89</v>
      </c>
      <c r="AA761">
        <v>0</v>
      </c>
      <c r="AB761">
        <v>0</v>
      </c>
      <c r="AC761" s="5">
        <v>0.47619047619047616</v>
      </c>
      <c r="AD761" s="13">
        <v>8.9</v>
      </c>
      <c r="AE761" s="13">
        <v>0</v>
      </c>
      <c r="AF761" s="13">
        <v>0</v>
      </c>
      <c r="AG761" s="13">
        <v>0</v>
      </c>
      <c r="AH761" s="13">
        <v>4.2380952380952381</v>
      </c>
    </row>
    <row r="762" spans="1:34" x14ac:dyDescent="0.35">
      <c r="A762" t="s">
        <v>909</v>
      </c>
      <c r="B762">
        <v>0</v>
      </c>
      <c r="C762">
        <v>0</v>
      </c>
      <c r="D762">
        <v>0</v>
      </c>
      <c r="E762">
        <v>0</v>
      </c>
      <c r="F762">
        <v>0</v>
      </c>
      <c r="G762" s="5">
        <v>0</v>
      </c>
      <c r="H762" s="13">
        <v>0</v>
      </c>
      <c r="I762" s="13">
        <v>0</v>
      </c>
      <c r="J762" s="13">
        <v>0</v>
      </c>
      <c r="K762" s="13">
        <v>0</v>
      </c>
      <c r="M762" t="s">
        <v>1293</v>
      </c>
      <c r="N762">
        <v>72</v>
      </c>
      <c r="O762">
        <v>36</v>
      </c>
      <c r="P762">
        <v>2</v>
      </c>
      <c r="Q762">
        <v>0</v>
      </c>
      <c r="R762">
        <v>2</v>
      </c>
      <c r="S762">
        <v>5.5555555555555552E-2</v>
      </c>
      <c r="T762">
        <v>0</v>
      </c>
      <c r="U762">
        <v>2.7777777777777776E-2</v>
      </c>
      <c r="W762" t="s">
        <v>1293</v>
      </c>
      <c r="X762">
        <v>26</v>
      </c>
      <c r="Y762">
        <v>24</v>
      </c>
      <c r="Z762">
        <v>158</v>
      </c>
      <c r="AA762">
        <v>1</v>
      </c>
      <c r="AB762">
        <v>0</v>
      </c>
      <c r="AC762" s="5">
        <v>0.92307692307692313</v>
      </c>
      <c r="AD762" s="13">
        <v>6.583333333333333</v>
      </c>
      <c r="AE762" s="13">
        <v>3.8461538461538464E-2</v>
      </c>
      <c r="AF762" s="13">
        <v>0</v>
      </c>
      <c r="AG762" s="13">
        <v>6.3291139240506328E-3</v>
      </c>
      <c r="AH762" s="13">
        <v>6.0769230769230766</v>
      </c>
    </row>
    <row r="763" spans="1:34" x14ac:dyDescent="0.35">
      <c r="A763" t="s">
        <v>1015</v>
      </c>
      <c r="B763">
        <v>0</v>
      </c>
      <c r="C763">
        <v>0</v>
      </c>
      <c r="D763">
        <v>0</v>
      </c>
      <c r="E763">
        <v>0</v>
      </c>
      <c r="F763">
        <v>0</v>
      </c>
      <c r="G763" s="5">
        <v>0</v>
      </c>
      <c r="H763" s="13">
        <v>0</v>
      </c>
      <c r="I763" s="13">
        <v>0</v>
      </c>
      <c r="J763" s="13">
        <v>0</v>
      </c>
      <c r="K763" s="13">
        <v>0</v>
      </c>
      <c r="M763" t="s">
        <v>890</v>
      </c>
      <c r="N763">
        <v>1359</v>
      </c>
      <c r="O763">
        <v>326</v>
      </c>
      <c r="P763">
        <v>8</v>
      </c>
      <c r="Q763">
        <v>1</v>
      </c>
      <c r="R763">
        <v>4.1687116564417179</v>
      </c>
      <c r="S763">
        <v>2.4539877300613498E-2</v>
      </c>
      <c r="T763">
        <v>3.0674846625766872E-3</v>
      </c>
      <c r="U763">
        <v>5.8866813833701251E-3</v>
      </c>
      <c r="W763" t="s">
        <v>890</v>
      </c>
      <c r="X763">
        <v>151</v>
      </c>
      <c r="Y763">
        <v>112</v>
      </c>
      <c r="Z763">
        <v>771</v>
      </c>
      <c r="AA763">
        <v>1</v>
      </c>
      <c r="AB763">
        <v>1</v>
      </c>
      <c r="AC763" s="5">
        <v>0.74172185430463577</v>
      </c>
      <c r="AD763" s="13">
        <v>6.8839285714285712</v>
      </c>
      <c r="AE763" s="13">
        <v>6.6225165562913907E-3</v>
      </c>
      <c r="AF763" s="13">
        <v>8.9285714285714281E-3</v>
      </c>
      <c r="AG763" s="13">
        <v>1.2970168612191958E-3</v>
      </c>
      <c r="AH763" s="13">
        <v>5.1059602649006619</v>
      </c>
    </row>
    <row r="764" spans="1:34" x14ac:dyDescent="0.35">
      <c r="A764" t="s">
        <v>1304</v>
      </c>
      <c r="B764">
        <v>0</v>
      </c>
      <c r="C764">
        <v>0</v>
      </c>
      <c r="D764">
        <v>0</v>
      </c>
      <c r="E764">
        <v>0</v>
      </c>
      <c r="F764">
        <v>0</v>
      </c>
      <c r="G764" s="5">
        <v>0</v>
      </c>
      <c r="H764" s="13">
        <v>0</v>
      </c>
      <c r="I764" s="13">
        <v>0</v>
      </c>
      <c r="J764" s="13">
        <v>0</v>
      </c>
      <c r="K764" s="13">
        <v>0</v>
      </c>
      <c r="M764" t="s">
        <v>1295</v>
      </c>
      <c r="N764">
        <v>-18</v>
      </c>
      <c r="O764">
        <v>2</v>
      </c>
      <c r="P764">
        <v>0</v>
      </c>
      <c r="Q764">
        <v>1</v>
      </c>
      <c r="R764">
        <v>-9</v>
      </c>
      <c r="S764">
        <v>0</v>
      </c>
      <c r="T764">
        <v>0.5</v>
      </c>
      <c r="U764">
        <v>0</v>
      </c>
      <c r="W764" t="s">
        <v>1295</v>
      </c>
      <c r="X764">
        <v>0</v>
      </c>
      <c r="Y764">
        <v>0</v>
      </c>
      <c r="Z764">
        <v>0</v>
      </c>
      <c r="AA764">
        <v>0</v>
      </c>
      <c r="AB764">
        <v>0</v>
      </c>
      <c r="AC764" s="5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</row>
    <row r="765" spans="1:34" x14ac:dyDescent="0.35">
      <c r="A765" t="s">
        <v>1208</v>
      </c>
      <c r="B765">
        <v>0</v>
      </c>
      <c r="C765">
        <v>0</v>
      </c>
      <c r="D765">
        <v>0</v>
      </c>
      <c r="E765">
        <v>0</v>
      </c>
      <c r="F765">
        <v>0</v>
      </c>
      <c r="G765" s="5">
        <v>0</v>
      </c>
      <c r="H765" s="13">
        <v>0</v>
      </c>
      <c r="I765" s="13">
        <v>0</v>
      </c>
      <c r="J765" s="13">
        <v>0</v>
      </c>
      <c r="K765" s="13">
        <v>0</v>
      </c>
      <c r="M765" t="s">
        <v>891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W765" t="s">
        <v>891</v>
      </c>
      <c r="X765">
        <v>313</v>
      </c>
      <c r="Y765">
        <v>178</v>
      </c>
      <c r="Z765">
        <v>2279</v>
      </c>
      <c r="AA765">
        <v>14</v>
      </c>
      <c r="AB765">
        <v>0</v>
      </c>
      <c r="AC765" s="5">
        <v>0.56869009584664532</v>
      </c>
      <c r="AD765" s="13">
        <v>12.803370786516854</v>
      </c>
      <c r="AE765" s="13">
        <v>4.472843450479233E-2</v>
      </c>
      <c r="AF765" s="13">
        <v>0</v>
      </c>
      <c r="AG765" s="13">
        <v>6.1430451952610796E-3</v>
      </c>
      <c r="AH765" s="13">
        <v>7.281150159744409</v>
      </c>
    </row>
    <row r="766" spans="1:34" x14ac:dyDescent="0.35">
      <c r="A766" t="s">
        <v>910</v>
      </c>
      <c r="B766">
        <v>0</v>
      </c>
      <c r="C766">
        <v>0</v>
      </c>
      <c r="D766">
        <v>0</v>
      </c>
      <c r="E766">
        <v>0</v>
      </c>
      <c r="F766">
        <v>0</v>
      </c>
      <c r="G766" s="5">
        <v>0</v>
      </c>
      <c r="H766" s="13">
        <v>0</v>
      </c>
      <c r="I766" s="13">
        <v>0</v>
      </c>
      <c r="J766" s="13">
        <v>0</v>
      </c>
      <c r="K766" s="13">
        <v>0</v>
      </c>
      <c r="M766" t="s">
        <v>1297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W766" t="s">
        <v>1297</v>
      </c>
      <c r="X766">
        <v>0</v>
      </c>
      <c r="Y766">
        <v>0</v>
      </c>
      <c r="Z766">
        <v>0</v>
      </c>
      <c r="AA766">
        <v>0</v>
      </c>
      <c r="AB766">
        <v>0</v>
      </c>
      <c r="AC766" s="5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</row>
    <row r="767" spans="1:34" x14ac:dyDescent="0.35">
      <c r="A767" t="s">
        <v>911</v>
      </c>
      <c r="B767">
        <v>0</v>
      </c>
      <c r="C767">
        <v>0</v>
      </c>
      <c r="D767">
        <v>0</v>
      </c>
      <c r="E767">
        <v>0</v>
      </c>
      <c r="F767">
        <v>0</v>
      </c>
      <c r="G767" s="5">
        <v>0</v>
      </c>
      <c r="H767" s="13">
        <v>0</v>
      </c>
      <c r="I767" s="13">
        <v>0</v>
      </c>
      <c r="J767" s="13">
        <v>0</v>
      </c>
      <c r="K767" s="13">
        <v>0</v>
      </c>
      <c r="M767" t="s">
        <v>892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W767" t="s">
        <v>892</v>
      </c>
      <c r="X767">
        <v>72</v>
      </c>
      <c r="Y767">
        <v>48</v>
      </c>
      <c r="Z767">
        <v>460</v>
      </c>
      <c r="AA767">
        <v>2</v>
      </c>
      <c r="AB767">
        <v>0</v>
      </c>
      <c r="AC767" s="5">
        <v>0.66666666666666663</v>
      </c>
      <c r="AD767" s="13">
        <v>9.5833333333333339</v>
      </c>
      <c r="AE767" s="13">
        <v>2.7777777777777776E-2</v>
      </c>
      <c r="AF767" s="13">
        <v>0</v>
      </c>
      <c r="AG767" s="13">
        <v>4.3478260869565218E-3</v>
      </c>
      <c r="AH767" s="13">
        <v>6.3888888888888893</v>
      </c>
    </row>
    <row r="768" spans="1:34" x14ac:dyDescent="0.35">
      <c r="A768" t="s">
        <v>1334</v>
      </c>
      <c r="B768">
        <v>0</v>
      </c>
      <c r="C768">
        <v>0</v>
      </c>
      <c r="D768">
        <v>0</v>
      </c>
      <c r="E768">
        <v>0</v>
      </c>
      <c r="F768">
        <v>0</v>
      </c>
      <c r="G768" s="5">
        <v>0</v>
      </c>
      <c r="H768" s="13">
        <v>0</v>
      </c>
      <c r="I768" s="13">
        <v>0</v>
      </c>
      <c r="J768" s="13">
        <v>0</v>
      </c>
      <c r="K768" s="13">
        <v>0</v>
      </c>
      <c r="M768" t="s">
        <v>1298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W768" t="s">
        <v>1298</v>
      </c>
      <c r="X768">
        <v>0</v>
      </c>
      <c r="Y768">
        <v>0</v>
      </c>
      <c r="Z768">
        <v>0</v>
      </c>
      <c r="AA768">
        <v>0</v>
      </c>
      <c r="AB768">
        <v>0</v>
      </c>
      <c r="AC768" s="5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</row>
    <row r="769" spans="1:34" x14ac:dyDescent="0.35">
      <c r="A769" t="s">
        <v>765</v>
      </c>
      <c r="B769">
        <v>0</v>
      </c>
      <c r="C769">
        <v>0</v>
      </c>
      <c r="D769">
        <v>0</v>
      </c>
      <c r="E769">
        <v>0</v>
      </c>
      <c r="F769">
        <v>0</v>
      </c>
      <c r="G769" s="5">
        <v>0</v>
      </c>
      <c r="H769" s="13">
        <v>0</v>
      </c>
      <c r="I769" s="13">
        <v>0</v>
      </c>
      <c r="J769" s="13">
        <v>0</v>
      </c>
      <c r="K769" s="13">
        <v>0</v>
      </c>
      <c r="M769" t="s">
        <v>893</v>
      </c>
      <c r="N769">
        <v>111</v>
      </c>
      <c r="O769">
        <v>12</v>
      </c>
      <c r="P769">
        <v>0</v>
      </c>
      <c r="Q769">
        <v>0</v>
      </c>
      <c r="R769">
        <v>9.25</v>
      </c>
      <c r="S769">
        <v>0</v>
      </c>
      <c r="T769">
        <v>0</v>
      </c>
      <c r="U769">
        <v>0</v>
      </c>
      <c r="W769" t="s">
        <v>893</v>
      </c>
      <c r="X769">
        <v>608</v>
      </c>
      <c r="Y769">
        <v>410</v>
      </c>
      <c r="Z769">
        <v>4560</v>
      </c>
      <c r="AA769">
        <v>18</v>
      </c>
      <c r="AB769">
        <v>2</v>
      </c>
      <c r="AC769" s="5">
        <v>0.67434210526315785</v>
      </c>
      <c r="AD769" s="13">
        <v>11.121951219512194</v>
      </c>
      <c r="AE769" s="13">
        <v>2.9605263157894735E-2</v>
      </c>
      <c r="AF769" s="13">
        <v>4.8780487804878049E-3</v>
      </c>
      <c r="AG769" s="13">
        <v>3.9473684210526317E-3</v>
      </c>
      <c r="AH769" s="13">
        <v>7.5</v>
      </c>
    </row>
    <row r="770" spans="1:34" x14ac:dyDescent="0.35">
      <c r="A770" t="s">
        <v>1340</v>
      </c>
      <c r="B770">
        <v>0</v>
      </c>
      <c r="C770">
        <v>0</v>
      </c>
      <c r="D770">
        <v>0</v>
      </c>
      <c r="E770">
        <v>0</v>
      </c>
      <c r="F770">
        <v>0</v>
      </c>
      <c r="G770" s="5">
        <v>0</v>
      </c>
      <c r="H770" s="13">
        <v>0</v>
      </c>
      <c r="I770" s="13">
        <v>0</v>
      </c>
      <c r="J770" s="13">
        <v>0</v>
      </c>
      <c r="K770" s="13">
        <v>0</v>
      </c>
      <c r="M770" t="s">
        <v>894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W770" t="s">
        <v>894</v>
      </c>
      <c r="X770">
        <v>152</v>
      </c>
      <c r="Y770">
        <v>100</v>
      </c>
      <c r="Z770">
        <v>1130</v>
      </c>
      <c r="AA770">
        <v>5</v>
      </c>
      <c r="AB770">
        <v>0</v>
      </c>
      <c r="AC770" s="5">
        <v>0.65789473684210531</v>
      </c>
      <c r="AD770" s="13">
        <v>11.3</v>
      </c>
      <c r="AE770" s="13">
        <v>3.2894736842105261E-2</v>
      </c>
      <c r="AF770" s="13">
        <v>0</v>
      </c>
      <c r="AG770" s="13">
        <v>4.4247787610619468E-3</v>
      </c>
      <c r="AH770" s="13">
        <v>7.4342105263157894</v>
      </c>
    </row>
    <row r="771" spans="1:34" x14ac:dyDescent="0.35">
      <c r="A771" t="s">
        <v>644</v>
      </c>
      <c r="B771">
        <v>0</v>
      </c>
      <c r="C771">
        <v>0</v>
      </c>
      <c r="D771">
        <v>0</v>
      </c>
      <c r="E771">
        <v>0</v>
      </c>
      <c r="F771">
        <v>0</v>
      </c>
      <c r="G771" s="5">
        <v>0</v>
      </c>
      <c r="H771" s="13">
        <v>0</v>
      </c>
      <c r="I771" s="13">
        <v>0</v>
      </c>
      <c r="J771" s="13">
        <v>0</v>
      </c>
      <c r="K771" s="13">
        <v>0</v>
      </c>
      <c r="M771" t="s">
        <v>895</v>
      </c>
      <c r="N771">
        <v>7</v>
      </c>
      <c r="O771">
        <v>1</v>
      </c>
      <c r="P771">
        <v>0</v>
      </c>
      <c r="Q771">
        <v>0</v>
      </c>
      <c r="R771">
        <v>7</v>
      </c>
      <c r="S771">
        <v>0</v>
      </c>
      <c r="T771">
        <v>0</v>
      </c>
      <c r="U771">
        <v>0</v>
      </c>
      <c r="W771" t="s">
        <v>895</v>
      </c>
      <c r="X771">
        <v>129</v>
      </c>
      <c r="Y771">
        <v>85</v>
      </c>
      <c r="Z771">
        <v>1113</v>
      </c>
      <c r="AA771">
        <v>7</v>
      </c>
      <c r="AB771">
        <v>1</v>
      </c>
      <c r="AC771" s="5">
        <v>0.65891472868217049</v>
      </c>
      <c r="AD771" s="13">
        <v>13.094117647058823</v>
      </c>
      <c r="AE771" s="13">
        <v>5.4263565891472867E-2</v>
      </c>
      <c r="AF771" s="13">
        <v>1.1764705882352941E-2</v>
      </c>
      <c r="AG771" s="13">
        <v>6.2893081761006293E-3</v>
      </c>
      <c r="AH771" s="13">
        <v>8.6279069767441854</v>
      </c>
    </row>
    <row r="772" spans="1:34" x14ac:dyDescent="0.35">
      <c r="A772" t="s">
        <v>643</v>
      </c>
      <c r="B772">
        <v>0</v>
      </c>
      <c r="C772">
        <v>0</v>
      </c>
      <c r="D772">
        <v>0</v>
      </c>
      <c r="E772">
        <v>0</v>
      </c>
      <c r="F772">
        <v>0</v>
      </c>
      <c r="G772" s="5">
        <v>0</v>
      </c>
      <c r="H772" s="13">
        <v>0</v>
      </c>
      <c r="I772" s="13">
        <v>0</v>
      </c>
      <c r="J772" s="13">
        <v>0</v>
      </c>
      <c r="K772" s="13">
        <v>0</v>
      </c>
      <c r="M772" t="s">
        <v>896</v>
      </c>
      <c r="N772">
        <v>270</v>
      </c>
      <c r="O772">
        <v>57</v>
      </c>
      <c r="P772">
        <v>1</v>
      </c>
      <c r="Q772">
        <v>0</v>
      </c>
      <c r="R772">
        <v>4.7368421052631575</v>
      </c>
      <c r="S772">
        <v>1.7543859649122806E-2</v>
      </c>
      <c r="T772">
        <v>0</v>
      </c>
      <c r="U772">
        <v>3.7037037037037038E-3</v>
      </c>
      <c r="W772" t="s">
        <v>896</v>
      </c>
      <c r="X772">
        <v>31</v>
      </c>
      <c r="Y772">
        <v>21</v>
      </c>
      <c r="Z772">
        <v>166</v>
      </c>
      <c r="AA772">
        <v>0</v>
      </c>
      <c r="AB772">
        <v>0</v>
      </c>
      <c r="AC772" s="5">
        <v>0.67741935483870963</v>
      </c>
      <c r="AD772" s="13">
        <v>7.9047619047619051</v>
      </c>
      <c r="AE772" s="13">
        <v>0</v>
      </c>
      <c r="AF772" s="13">
        <v>0</v>
      </c>
      <c r="AG772" s="13">
        <v>0</v>
      </c>
      <c r="AH772" s="13">
        <v>5.354838709677419</v>
      </c>
    </row>
    <row r="773" spans="1:34" x14ac:dyDescent="0.35">
      <c r="A773" t="s">
        <v>1362</v>
      </c>
      <c r="B773">
        <v>0</v>
      </c>
      <c r="C773">
        <v>0</v>
      </c>
      <c r="D773">
        <v>0</v>
      </c>
      <c r="E773">
        <v>0</v>
      </c>
      <c r="F773">
        <v>0</v>
      </c>
      <c r="G773" s="5">
        <v>0</v>
      </c>
      <c r="H773" s="13">
        <v>0</v>
      </c>
      <c r="I773" s="13">
        <v>0</v>
      </c>
      <c r="J773" s="13">
        <v>0</v>
      </c>
      <c r="K773" s="13">
        <v>0</v>
      </c>
      <c r="M773" t="s">
        <v>897</v>
      </c>
      <c r="N773">
        <v>1163</v>
      </c>
      <c r="O773">
        <v>311</v>
      </c>
      <c r="P773">
        <v>9</v>
      </c>
      <c r="Q773">
        <v>2</v>
      </c>
      <c r="R773">
        <v>3.739549839228296</v>
      </c>
      <c r="S773">
        <v>2.8938906752411574E-2</v>
      </c>
      <c r="T773">
        <v>6.4308681672025723E-3</v>
      </c>
      <c r="U773">
        <v>7.7386070507308681E-3</v>
      </c>
      <c r="W773" t="s">
        <v>897</v>
      </c>
      <c r="X773">
        <v>130</v>
      </c>
      <c r="Y773">
        <v>105</v>
      </c>
      <c r="Z773">
        <v>636</v>
      </c>
      <c r="AA773">
        <v>3</v>
      </c>
      <c r="AB773">
        <v>2</v>
      </c>
      <c r="AC773" s="5">
        <v>0.80769230769230771</v>
      </c>
      <c r="AD773" s="13">
        <v>6.0571428571428569</v>
      </c>
      <c r="AE773" s="13">
        <v>2.3076923076923078E-2</v>
      </c>
      <c r="AF773" s="13">
        <v>1.9047619047619049E-2</v>
      </c>
      <c r="AG773" s="13">
        <v>4.7169811320754715E-3</v>
      </c>
      <c r="AH773" s="13">
        <v>4.8923076923076927</v>
      </c>
    </row>
    <row r="774" spans="1:34" x14ac:dyDescent="0.35">
      <c r="A774" t="s">
        <v>1336</v>
      </c>
      <c r="B774">
        <v>0</v>
      </c>
      <c r="C774">
        <v>0</v>
      </c>
      <c r="D774">
        <v>0</v>
      </c>
      <c r="E774">
        <v>0</v>
      </c>
      <c r="F774">
        <v>0</v>
      </c>
      <c r="G774" s="5">
        <v>0</v>
      </c>
      <c r="H774" s="13">
        <v>0</v>
      </c>
      <c r="I774" s="13">
        <v>0</v>
      </c>
      <c r="J774" s="13">
        <v>0</v>
      </c>
      <c r="K774" s="13">
        <v>0</v>
      </c>
      <c r="M774" t="s">
        <v>898</v>
      </c>
      <c r="N774">
        <v>10</v>
      </c>
      <c r="O774">
        <v>1</v>
      </c>
      <c r="P774">
        <v>0</v>
      </c>
      <c r="Q774">
        <v>0</v>
      </c>
      <c r="R774">
        <v>10</v>
      </c>
      <c r="S774">
        <v>0</v>
      </c>
      <c r="T774">
        <v>0</v>
      </c>
      <c r="U774">
        <v>0</v>
      </c>
      <c r="W774" t="s">
        <v>898</v>
      </c>
      <c r="X774">
        <v>681</v>
      </c>
      <c r="Y774">
        <v>426</v>
      </c>
      <c r="Z774">
        <v>6225</v>
      </c>
      <c r="AA774">
        <v>63</v>
      </c>
      <c r="AB774">
        <v>0</v>
      </c>
      <c r="AC774" s="5">
        <v>0.62555066079295152</v>
      </c>
      <c r="AD774" s="13">
        <v>14.612676056338028</v>
      </c>
      <c r="AE774" s="13">
        <v>9.2511013215859028E-2</v>
      </c>
      <c r="AF774" s="13">
        <v>0</v>
      </c>
      <c r="AG774" s="13">
        <v>1.0120481927710843E-2</v>
      </c>
      <c r="AH774" s="13">
        <v>9.140969162995594</v>
      </c>
    </row>
    <row r="775" spans="1:34" x14ac:dyDescent="0.35">
      <c r="A775" t="s">
        <v>1333</v>
      </c>
      <c r="B775">
        <v>0</v>
      </c>
      <c r="C775">
        <v>0</v>
      </c>
      <c r="D775">
        <v>0</v>
      </c>
      <c r="E775">
        <v>0</v>
      </c>
      <c r="F775">
        <v>0</v>
      </c>
      <c r="G775" s="5">
        <v>0</v>
      </c>
      <c r="H775" s="13">
        <v>0</v>
      </c>
      <c r="I775" s="13">
        <v>0</v>
      </c>
      <c r="J775" s="13">
        <v>0</v>
      </c>
      <c r="K775" s="13">
        <v>0</v>
      </c>
      <c r="M775" t="s">
        <v>899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W775" t="s">
        <v>899</v>
      </c>
      <c r="X775">
        <v>383</v>
      </c>
      <c r="Y775">
        <v>254</v>
      </c>
      <c r="Z775">
        <v>2769</v>
      </c>
      <c r="AA775">
        <v>18</v>
      </c>
      <c r="AB775">
        <v>1</v>
      </c>
      <c r="AC775" s="5">
        <v>0.66318537859007831</v>
      </c>
      <c r="AD775" s="13">
        <v>10.901574803149606</v>
      </c>
      <c r="AE775" s="13">
        <v>4.6997389033942558E-2</v>
      </c>
      <c r="AF775" s="13">
        <v>3.937007874015748E-3</v>
      </c>
      <c r="AG775" s="13">
        <v>6.5005417118093175E-3</v>
      </c>
      <c r="AH775" s="13">
        <v>7.2297650130548305</v>
      </c>
    </row>
    <row r="776" spans="1:34" x14ac:dyDescent="0.35">
      <c r="A776" t="s">
        <v>1277</v>
      </c>
      <c r="B776">
        <v>0</v>
      </c>
      <c r="C776">
        <v>0</v>
      </c>
      <c r="D776">
        <v>0</v>
      </c>
      <c r="E776">
        <v>0</v>
      </c>
      <c r="F776">
        <v>0</v>
      </c>
      <c r="G776" s="5">
        <v>0</v>
      </c>
      <c r="H776" s="13">
        <v>0</v>
      </c>
      <c r="I776" s="13">
        <v>0</v>
      </c>
      <c r="J776" s="13">
        <v>0</v>
      </c>
      <c r="K776" s="13">
        <v>0</v>
      </c>
      <c r="M776" t="s">
        <v>900</v>
      </c>
      <c r="N776">
        <v>50</v>
      </c>
      <c r="O776">
        <v>13</v>
      </c>
      <c r="P776">
        <v>1</v>
      </c>
      <c r="Q776">
        <v>1</v>
      </c>
      <c r="R776">
        <v>3.8461538461538463</v>
      </c>
      <c r="S776">
        <v>7.6923076923076927E-2</v>
      </c>
      <c r="T776">
        <v>7.6923076923076927E-2</v>
      </c>
      <c r="U776">
        <v>0.02</v>
      </c>
      <c r="W776" t="s">
        <v>900</v>
      </c>
      <c r="X776">
        <v>0</v>
      </c>
      <c r="Y776">
        <v>0</v>
      </c>
      <c r="Z776">
        <v>0</v>
      </c>
      <c r="AA776">
        <v>0</v>
      </c>
      <c r="AB776">
        <v>0</v>
      </c>
      <c r="AC776" s="5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</row>
    <row r="777" spans="1:34" x14ac:dyDescent="0.35">
      <c r="A777" t="s">
        <v>1364</v>
      </c>
      <c r="B777">
        <v>0</v>
      </c>
      <c r="C777">
        <v>0</v>
      </c>
      <c r="D777">
        <v>0</v>
      </c>
      <c r="E777">
        <v>0</v>
      </c>
      <c r="F777">
        <v>0</v>
      </c>
      <c r="G777" s="5">
        <v>0</v>
      </c>
      <c r="H777" s="13">
        <v>0</v>
      </c>
      <c r="I777" s="13">
        <v>0</v>
      </c>
      <c r="J777" s="13">
        <v>0</v>
      </c>
      <c r="K777" s="13">
        <v>0</v>
      </c>
      <c r="M777" t="s">
        <v>1248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W777" t="s">
        <v>1248</v>
      </c>
      <c r="X777">
        <v>1</v>
      </c>
      <c r="Y777">
        <v>1</v>
      </c>
      <c r="Z777">
        <v>-2</v>
      </c>
      <c r="AA777">
        <v>0</v>
      </c>
      <c r="AB777">
        <v>0</v>
      </c>
      <c r="AC777" s="5">
        <v>1</v>
      </c>
      <c r="AD777" s="13">
        <v>-2</v>
      </c>
      <c r="AE777" s="13">
        <v>0</v>
      </c>
      <c r="AF777" s="13">
        <v>0</v>
      </c>
      <c r="AG777" s="13">
        <v>0</v>
      </c>
      <c r="AH777" s="13">
        <v>-2</v>
      </c>
    </row>
    <row r="778" spans="1:34" x14ac:dyDescent="0.35">
      <c r="A778" t="s">
        <v>1326</v>
      </c>
      <c r="B778">
        <v>0</v>
      </c>
      <c r="C778">
        <v>0</v>
      </c>
      <c r="D778">
        <v>0</v>
      </c>
      <c r="E778">
        <v>0</v>
      </c>
      <c r="F778">
        <v>0</v>
      </c>
      <c r="G778" s="5">
        <v>0</v>
      </c>
      <c r="H778" s="13">
        <v>0</v>
      </c>
      <c r="I778" s="13">
        <v>0</v>
      </c>
      <c r="J778" s="13">
        <v>0</v>
      </c>
      <c r="K778" s="13">
        <v>0</v>
      </c>
      <c r="M778" t="s">
        <v>1300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W778" t="s">
        <v>1300</v>
      </c>
      <c r="X778">
        <v>15</v>
      </c>
      <c r="Y778">
        <v>6</v>
      </c>
      <c r="Z778">
        <v>130</v>
      </c>
      <c r="AA778">
        <v>0</v>
      </c>
      <c r="AB778">
        <v>0</v>
      </c>
      <c r="AC778" s="5">
        <v>0.4</v>
      </c>
      <c r="AD778" s="13">
        <v>21.666666666666668</v>
      </c>
      <c r="AE778" s="13">
        <v>0</v>
      </c>
      <c r="AF778" s="13">
        <v>0</v>
      </c>
      <c r="AG778" s="13">
        <v>0</v>
      </c>
      <c r="AH778" s="13">
        <v>8.6666666666666661</v>
      </c>
    </row>
    <row r="779" spans="1:34" x14ac:dyDescent="0.35">
      <c r="A779" t="s">
        <v>620</v>
      </c>
      <c r="B779">
        <v>0</v>
      </c>
      <c r="C779">
        <v>0</v>
      </c>
      <c r="D779">
        <v>0</v>
      </c>
      <c r="E779">
        <v>0</v>
      </c>
      <c r="F779">
        <v>0</v>
      </c>
      <c r="G779" s="5">
        <v>0</v>
      </c>
      <c r="H779" s="13">
        <v>0</v>
      </c>
      <c r="I779" s="13">
        <v>0</v>
      </c>
      <c r="J779" s="13">
        <v>0</v>
      </c>
      <c r="K779" s="13">
        <v>0</v>
      </c>
      <c r="M779" t="s">
        <v>901</v>
      </c>
      <c r="N779">
        <v>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W779" t="s">
        <v>901</v>
      </c>
      <c r="X779">
        <v>43</v>
      </c>
      <c r="Y779">
        <v>21</v>
      </c>
      <c r="Z779">
        <v>239</v>
      </c>
      <c r="AA779">
        <v>1</v>
      </c>
      <c r="AB779">
        <v>1</v>
      </c>
      <c r="AC779" s="5">
        <v>0.48837209302325579</v>
      </c>
      <c r="AD779" s="13">
        <v>11.380952380952381</v>
      </c>
      <c r="AE779" s="13">
        <v>2.3255813953488372E-2</v>
      </c>
      <c r="AF779" s="13">
        <v>4.7619047619047616E-2</v>
      </c>
      <c r="AG779" s="13">
        <v>4.1841004184100415E-3</v>
      </c>
      <c r="AH779" s="13">
        <v>5.558139534883721</v>
      </c>
    </row>
    <row r="780" spans="1:34" x14ac:dyDescent="0.35">
      <c r="A780" t="s">
        <v>802</v>
      </c>
      <c r="B780">
        <v>0</v>
      </c>
      <c r="C780">
        <v>0</v>
      </c>
      <c r="D780">
        <v>0</v>
      </c>
      <c r="E780">
        <v>0</v>
      </c>
      <c r="F780">
        <v>0</v>
      </c>
      <c r="G780" s="5">
        <v>0</v>
      </c>
      <c r="H780" s="13">
        <v>0</v>
      </c>
      <c r="I780" s="13">
        <v>0</v>
      </c>
      <c r="J780" s="13">
        <v>0</v>
      </c>
      <c r="K780" s="13">
        <v>0</v>
      </c>
      <c r="M780" t="s">
        <v>902</v>
      </c>
      <c r="N780">
        <v>-1</v>
      </c>
      <c r="O780">
        <v>19</v>
      </c>
      <c r="P780">
        <v>1</v>
      </c>
      <c r="Q780">
        <v>1</v>
      </c>
      <c r="R780">
        <v>-5.2631578947368418E-2</v>
      </c>
      <c r="S780">
        <v>5.2631578947368418E-2</v>
      </c>
      <c r="T780">
        <v>5.2631578947368418E-2</v>
      </c>
      <c r="U780">
        <v>-1</v>
      </c>
      <c r="W780" t="s">
        <v>902</v>
      </c>
      <c r="X780">
        <v>0</v>
      </c>
      <c r="Y780">
        <v>0</v>
      </c>
      <c r="Z780">
        <v>0</v>
      </c>
      <c r="AA780">
        <v>0</v>
      </c>
      <c r="AB780">
        <v>0</v>
      </c>
      <c r="AC780" s="5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</row>
    <row r="781" spans="1:34" x14ac:dyDescent="0.35">
      <c r="A781" t="s">
        <v>646</v>
      </c>
      <c r="B781">
        <v>0</v>
      </c>
      <c r="C781">
        <v>0</v>
      </c>
      <c r="D781">
        <v>0</v>
      </c>
      <c r="E781">
        <v>0</v>
      </c>
      <c r="F781">
        <v>0</v>
      </c>
      <c r="G781" s="5">
        <v>0</v>
      </c>
      <c r="H781" s="13">
        <v>0</v>
      </c>
      <c r="I781" s="13">
        <v>0</v>
      </c>
      <c r="J781" s="13">
        <v>0</v>
      </c>
      <c r="K781" s="13">
        <v>0</v>
      </c>
      <c r="M781" t="s">
        <v>903</v>
      </c>
      <c r="N781">
        <v>4</v>
      </c>
      <c r="O781">
        <v>2</v>
      </c>
      <c r="P781">
        <v>0</v>
      </c>
      <c r="Q781">
        <v>0</v>
      </c>
      <c r="R781">
        <v>2</v>
      </c>
      <c r="S781">
        <v>0</v>
      </c>
      <c r="T781">
        <v>0</v>
      </c>
      <c r="U781">
        <v>0</v>
      </c>
      <c r="W781" t="s">
        <v>903</v>
      </c>
      <c r="X781">
        <v>369</v>
      </c>
      <c r="Y781">
        <v>228</v>
      </c>
      <c r="Z781">
        <v>3381</v>
      </c>
      <c r="AA781">
        <v>20</v>
      </c>
      <c r="AB781">
        <v>0</v>
      </c>
      <c r="AC781" s="5">
        <v>0.61788617886178865</v>
      </c>
      <c r="AD781" s="13">
        <v>14.828947368421053</v>
      </c>
      <c r="AE781" s="13">
        <v>5.4200542005420058E-2</v>
      </c>
      <c r="AF781" s="13">
        <v>0</v>
      </c>
      <c r="AG781" s="13">
        <v>5.9154096421177166E-3</v>
      </c>
      <c r="AH781" s="13">
        <v>9.1626016260162597</v>
      </c>
    </row>
    <row r="782" spans="1:34" x14ac:dyDescent="0.35">
      <c r="A782" t="s">
        <v>1335</v>
      </c>
      <c r="B782">
        <v>0</v>
      </c>
      <c r="C782">
        <v>0</v>
      </c>
      <c r="D782">
        <v>0</v>
      </c>
      <c r="E782">
        <v>0</v>
      </c>
      <c r="F782">
        <v>0</v>
      </c>
      <c r="G782" s="5">
        <v>0</v>
      </c>
      <c r="H782" s="13">
        <v>0</v>
      </c>
      <c r="I782" s="13">
        <v>0</v>
      </c>
      <c r="J782" s="13">
        <v>0</v>
      </c>
      <c r="K782" s="13">
        <v>0</v>
      </c>
      <c r="M782" t="s">
        <v>1302</v>
      </c>
      <c r="N782">
        <v>-5</v>
      </c>
      <c r="O782">
        <v>1</v>
      </c>
      <c r="P782">
        <v>0</v>
      </c>
      <c r="Q782">
        <v>0</v>
      </c>
      <c r="R782">
        <v>-5</v>
      </c>
      <c r="S782">
        <v>0</v>
      </c>
      <c r="T782">
        <v>0</v>
      </c>
      <c r="U782">
        <v>0</v>
      </c>
      <c r="W782" t="s">
        <v>1302</v>
      </c>
      <c r="X782">
        <v>27</v>
      </c>
      <c r="Y782">
        <v>12</v>
      </c>
      <c r="Z782">
        <v>110</v>
      </c>
      <c r="AA782">
        <v>0</v>
      </c>
      <c r="AB782">
        <v>0</v>
      </c>
      <c r="AC782" s="5">
        <v>0.44444444444444442</v>
      </c>
      <c r="AD782" s="13">
        <v>9.1666666666666661</v>
      </c>
      <c r="AE782" s="13">
        <v>0</v>
      </c>
      <c r="AF782" s="13">
        <v>0</v>
      </c>
      <c r="AG782" s="13">
        <v>0</v>
      </c>
      <c r="AH782" s="13">
        <v>4.0740740740740744</v>
      </c>
    </row>
    <row r="783" spans="1:34" x14ac:dyDescent="0.35">
      <c r="A783" t="s">
        <v>1366</v>
      </c>
      <c r="B783">
        <v>0</v>
      </c>
      <c r="C783">
        <v>0</v>
      </c>
      <c r="D783">
        <v>0</v>
      </c>
      <c r="E783">
        <v>0</v>
      </c>
      <c r="F783">
        <v>0</v>
      </c>
      <c r="G783" s="5">
        <v>0</v>
      </c>
      <c r="H783" s="13">
        <v>0</v>
      </c>
      <c r="I783" s="13">
        <v>0</v>
      </c>
      <c r="J783" s="13">
        <v>0</v>
      </c>
      <c r="K783" s="13">
        <v>0</v>
      </c>
      <c r="M783" t="s">
        <v>904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W783" t="s">
        <v>904</v>
      </c>
      <c r="X783">
        <v>46</v>
      </c>
      <c r="Y783">
        <v>28</v>
      </c>
      <c r="Z783">
        <v>320</v>
      </c>
      <c r="AA783">
        <v>4</v>
      </c>
      <c r="AB783">
        <v>0</v>
      </c>
      <c r="AC783" s="5">
        <v>0.60869565217391308</v>
      </c>
      <c r="AD783" s="13">
        <v>11.428571428571429</v>
      </c>
      <c r="AE783" s="13">
        <v>8.6956521739130432E-2</v>
      </c>
      <c r="AF783" s="13">
        <v>0</v>
      </c>
      <c r="AG783" s="13">
        <v>1.2500000000000001E-2</v>
      </c>
      <c r="AH783" s="13">
        <v>6.9565217391304346</v>
      </c>
    </row>
    <row r="784" spans="1:34" x14ac:dyDescent="0.35">
      <c r="A784" t="s">
        <v>1338</v>
      </c>
      <c r="B784">
        <v>0</v>
      </c>
      <c r="C784">
        <v>0</v>
      </c>
      <c r="D784">
        <v>0</v>
      </c>
      <c r="E784">
        <v>0</v>
      </c>
      <c r="F784">
        <v>0</v>
      </c>
      <c r="G784" s="5">
        <v>0</v>
      </c>
      <c r="H784" s="13">
        <v>0</v>
      </c>
      <c r="I784" s="13">
        <v>0</v>
      </c>
      <c r="J784" s="13">
        <v>0</v>
      </c>
      <c r="K784" s="13">
        <v>0</v>
      </c>
      <c r="M784" t="s">
        <v>905</v>
      </c>
      <c r="N784">
        <v>3691</v>
      </c>
      <c r="O784">
        <v>786</v>
      </c>
      <c r="P784">
        <v>22</v>
      </c>
      <c r="Q784">
        <v>6</v>
      </c>
      <c r="R784">
        <v>4.6959287531806613</v>
      </c>
      <c r="S784">
        <v>2.7989821882951654E-2</v>
      </c>
      <c r="T784">
        <v>7.6335877862595417E-3</v>
      </c>
      <c r="U784">
        <v>5.9604443240314281E-3</v>
      </c>
      <c r="W784" t="s">
        <v>905</v>
      </c>
      <c r="X784">
        <v>188</v>
      </c>
      <c r="Y784">
        <v>129</v>
      </c>
      <c r="Z784">
        <v>750</v>
      </c>
      <c r="AA784">
        <v>1</v>
      </c>
      <c r="AB784">
        <v>1</v>
      </c>
      <c r="AC784" s="5">
        <v>0.68617021276595747</v>
      </c>
      <c r="AD784" s="13">
        <v>5.8139534883720927</v>
      </c>
      <c r="AE784" s="13">
        <v>5.3191489361702126E-3</v>
      </c>
      <c r="AF784" s="13">
        <v>7.7519379844961239E-3</v>
      </c>
      <c r="AG784" s="13">
        <v>1.3333333333333333E-3</v>
      </c>
      <c r="AH784" s="13">
        <v>3.9893617021276597</v>
      </c>
    </row>
    <row r="785" spans="1:34" x14ac:dyDescent="0.35">
      <c r="A785" t="s">
        <v>647</v>
      </c>
      <c r="B785">
        <v>0</v>
      </c>
      <c r="C785">
        <v>0</v>
      </c>
      <c r="D785">
        <v>0</v>
      </c>
      <c r="E785">
        <v>0</v>
      </c>
      <c r="F785">
        <v>0</v>
      </c>
      <c r="G785" s="5">
        <v>0</v>
      </c>
      <c r="H785" s="13">
        <v>0</v>
      </c>
      <c r="I785" s="13">
        <v>0</v>
      </c>
      <c r="J785" s="13">
        <v>0</v>
      </c>
      <c r="K785" s="13">
        <v>0</v>
      </c>
      <c r="M785" t="s">
        <v>1250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W785" t="s">
        <v>1250</v>
      </c>
      <c r="X785">
        <v>1</v>
      </c>
      <c r="Y785">
        <v>0</v>
      </c>
      <c r="Z785">
        <v>0</v>
      </c>
      <c r="AA785">
        <v>0</v>
      </c>
      <c r="AB785">
        <v>0</v>
      </c>
      <c r="AC785" s="5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</row>
    <row r="786" spans="1:34" x14ac:dyDescent="0.35">
      <c r="A786" t="s">
        <v>1388</v>
      </c>
      <c r="B786">
        <v>0</v>
      </c>
      <c r="C786">
        <v>0</v>
      </c>
      <c r="D786">
        <v>0</v>
      </c>
      <c r="E786">
        <v>0</v>
      </c>
      <c r="F786">
        <v>0</v>
      </c>
      <c r="G786" s="5">
        <v>0</v>
      </c>
      <c r="H786" s="13">
        <v>0</v>
      </c>
      <c r="I786" s="13">
        <v>0</v>
      </c>
      <c r="J786" s="13">
        <v>0</v>
      </c>
      <c r="K786" s="13">
        <v>0</v>
      </c>
      <c r="M786" t="s">
        <v>906</v>
      </c>
      <c r="N786">
        <v>317</v>
      </c>
      <c r="O786">
        <v>107</v>
      </c>
      <c r="P786">
        <v>6</v>
      </c>
      <c r="Q786">
        <v>1</v>
      </c>
      <c r="R786">
        <v>2.9626168224299065</v>
      </c>
      <c r="S786">
        <v>5.6074766355140186E-2</v>
      </c>
      <c r="T786">
        <v>9.3457943925233638E-3</v>
      </c>
      <c r="U786">
        <v>1.8927444794952682E-2</v>
      </c>
      <c r="W786" t="s">
        <v>906</v>
      </c>
      <c r="X786">
        <v>0</v>
      </c>
      <c r="Y786">
        <v>0</v>
      </c>
      <c r="Z786">
        <v>0</v>
      </c>
      <c r="AA786">
        <v>0</v>
      </c>
      <c r="AB786">
        <v>0</v>
      </c>
      <c r="AC786" s="5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</row>
    <row r="787" spans="1:34" x14ac:dyDescent="0.35">
      <c r="A787" t="s">
        <v>648</v>
      </c>
      <c r="B787">
        <v>0</v>
      </c>
      <c r="C787">
        <v>0</v>
      </c>
      <c r="D787">
        <v>0</v>
      </c>
      <c r="E787">
        <v>0</v>
      </c>
      <c r="F787">
        <v>0</v>
      </c>
      <c r="G787" s="5">
        <v>0</v>
      </c>
      <c r="H787" s="13">
        <v>0</v>
      </c>
      <c r="I787" s="13">
        <v>0</v>
      </c>
      <c r="J787" s="13">
        <v>0</v>
      </c>
      <c r="K787" s="13">
        <v>0</v>
      </c>
      <c r="M787" t="s">
        <v>907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W787" t="s">
        <v>907</v>
      </c>
      <c r="X787">
        <v>39</v>
      </c>
      <c r="Y787">
        <v>31</v>
      </c>
      <c r="Z787">
        <v>230</v>
      </c>
      <c r="AA787">
        <v>1</v>
      </c>
      <c r="AB787">
        <v>0</v>
      </c>
      <c r="AC787" s="5">
        <v>0.79487179487179482</v>
      </c>
      <c r="AD787" s="13">
        <v>7.419354838709677</v>
      </c>
      <c r="AE787" s="13">
        <v>2.564102564102564E-2</v>
      </c>
      <c r="AF787" s="13">
        <v>0</v>
      </c>
      <c r="AG787" s="13">
        <v>4.3478260869565218E-3</v>
      </c>
      <c r="AH787" s="13">
        <v>5.8974358974358978</v>
      </c>
    </row>
    <row r="788" spans="1:34" x14ac:dyDescent="0.35">
      <c r="A788" t="s">
        <v>761</v>
      </c>
      <c r="B788">
        <v>0</v>
      </c>
      <c r="C788">
        <v>0</v>
      </c>
      <c r="D788">
        <v>0</v>
      </c>
      <c r="E788">
        <v>0</v>
      </c>
      <c r="F788">
        <v>0</v>
      </c>
      <c r="G788" s="5">
        <v>0</v>
      </c>
      <c r="H788" s="13">
        <v>0</v>
      </c>
      <c r="I788" s="13">
        <v>0</v>
      </c>
      <c r="J788" s="13">
        <v>0</v>
      </c>
      <c r="K788" s="13">
        <v>0</v>
      </c>
      <c r="M788" t="s">
        <v>908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W788" t="s">
        <v>908</v>
      </c>
      <c r="X788">
        <v>160</v>
      </c>
      <c r="Y788">
        <v>103</v>
      </c>
      <c r="Z788">
        <v>1239</v>
      </c>
      <c r="AA788">
        <v>13</v>
      </c>
      <c r="AB788">
        <v>2</v>
      </c>
      <c r="AC788" s="5">
        <v>0.64375000000000004</v>
      </c>
      <c r="AD788" s="13">
        <v>12.029126213592233</v>
      </c>
      <c r="AE788" s="13">
        <v>8.1250000000000003E-2</v>
      </c>
      <c r="AF788" s="13">
        <v>1.9417475728155338E-2</v>
      </c>
      <c r="AG788" s="13">
        <v>1.0492332526230832E-2</v>
      </c>
      <c r="AH788" s="13">
        <v>7.7437500000000004</v>
      </c>
    </row>
    <row r="789" spans="1:34" x14ac:dyDescent="0.35">
      <c r="A789" t="s">
        <v>649</v>
      </c>
      <c r="B789">
        <v>0</v>
      </c>
      <c r="C789">
        <v>0</v>
      </c>
      <c r="D789">
        <v>0</v>
      </c>
      <c r="E789">
        <v>0</v>
      </c>
      <c r="F789">
        <v>0</v>
      </c>
      <c r="G789" s="5">
        <v>0</v>
      </c>
      <c r="H789" s="13">
        <v>0</v>
      </c>
      <c r="I789" s="13">
        <v>0</v>
      </c>
      <c r="J789" s="13">
        <v>0</v>
      </c>
      <c r="K789" s="13">
        <v>0</v>
      </c>
      <c r="M789" t="s">
        <v>909</v>
      </c>
      <c r="N789">
        <v>3</v>
      </c>
      <c r="O789">
        <v>1</v>
      </c>
      <c r="P789">
        <v>0</v>
      </c>
      <c r="Q789">
        <v>0</v>
      </c>
      <c r="R789">
        <v>3</v>
      </c>
      <c r="S789">
        <v>0</v>
      </c>
      <c r="T789">
        <v>0</v>
      </c>
      <c r="U789">
        <v>0</v>
      </c>
      <c r="W789" t="s">
        <v>909</v>
      </c>
      <c r="X789">
        <v>48</v>
      </c>
      <c r="Y789">
        <v>32</v>
      </c>
      <c r="Z789">
        <v>364</v>
      </c>
      <c r="AA789">
        <v>1</v>
      </c>
      <c r="AB789">
        <v>0</v>
      </c>
      <c r="AC789" s="5">
        <v>0.66666666666666663</v>
      </c>
      <c r="AD789" s="13">
        <v>11.375</v>
      </c>
      <c r="AE789" s="13">
        <v>2.0833333333333332E-2</v>
      </c>
      <c r="AF789" s="13">
        <v>0</v>
      </c>
      <c r="AG789" s="13">
        <v>2.7472527472527475E-3</v>
      </c>
      <c r="AH789" s="13">
        <v>7.583333333333333</v>
      </c>
    </row>
    <row r="790" spans="1:34" x14ac:dyDescent="0.35">
      <c r="A790" t="s">
        <v>772</v>
      </c>
      <c r="B790">
        <v>0</v>
      </c>
      <c r="C790">
        <v>0</v>
      </c>
      <c r="D790">
        <v>0</v>
      </c>
      <c r="E790">
        <v>0</v>
      </c>
      <c r="F790">
        <v>0</v>
      </c>
      <c r="G790" s="5">
        <v>0</v>
      </c>
      <c r="H790" s="13">
        <v>0</v>
      </c>
      <c r="I790" s="13">
        <v>0</v>
      </c>
      <c r="J790" s="13">
        <v>0</v>
      </c>
      <c r="K790" s="13">
        <v>0</v>
      </c>
      <c r="M790" t="s">
        <v>1304</v>
      </c>
      <c r="N790">
        <v>30</v>
      </c>
      <c r="O790">
        <v>5</v>
      </c>
      <c r="P790">
        <v>0</v>
      </c>
      <c r="Q790">
        <v>0</v>
      </c>
      <c r="R790">
        <v>6</v>
      </c>
      <c r="S790">
        <v>0</v>
      </c>
      <c r="T790">
        <v>0</v>
      </c>
      <c r="U790">
        <v>0</v>
      </c>
      <c r="W790" t="s">
        <v>1304</v>
      </c>
      <c r="X790">
        <v>9</v>
      </c>
      <c r="Y790">
        <v>4</v>
      </c>
      <c r="Z790">
        <v>2</v>
      </c>
      <c r="AA790">
        <v>0</v>
      </c>
      <c r="AB790">
        <v>0</v>
      </c>
      <c r="AC790" s="5">
        <v>0.44444444444444442</v>
      </c>
      <c r="AD790" s="13">
        <v>0.5</v>
      </c>
      <c r="AE790" s="13">
        <v>0</v>
      </c>
      <c r="AF790" s="13">
        <v>0</v>
      </c>
      <c r="AG790" s="13">
        <v>0</v>
      </c>
      <c r="AH790" s="13">
        <v>0.22222222222222221</v>
      </c>
    </row>
    <row r="791" spans="1:34" x14ac:dyDescent="0.35">
      <c r="A791" t="s">
        <v>1369</v>
      </c>
      <c r="B791">
        <v>0</v>
      </c>
      <c r="C791">
        <v>0</v>
      </c>
      <c r="D791">
        <v>0</v>
      </c>
      <c r="E791">
        <v>0</v>
      </c>
      <c r="F791">
        <v>0</v>
      </c>
      <c r="G791" s="5">
        <v>0</v>
      </c>
      <c r="H791" s="13">
        <v>0</v>
      </c>
      <c r="I791" s="13">
        <v>0</v>
      </c>
      <c r="J791" s="13">
        <v>0</v>
      </c>
      <c r="K791" s="13">
        <v>0</v>
      </c>
      <c r="M791" t="s">
        <v>910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W791" t="s">
        <v>910</v>
      </c>
      <c r="X791">
        <v>69</v>
      </c>
      <c r="Y791">
        <v>50</v>
      </c>
      <c r="Z791">
        <v>494</v>
      </c>
      <c r="AA791">
        <v>11</v>
      </c>
      <c r="AB791">
        <v>0</v>
      </c>
      <c r="AC791" s="5">
        <v>0.72463768115942029</v>
      </c>
      <c r="AD791" s="13">
        <v>9.8800000000000008</v>
      </c>
      <c r="AE791" s="13">
        <v>0.15942028985507245</v>
      </c>
      <c r="AF791" s="13">
        <v>0</v>
      </c>
      <c r="AG791" s="13">
        <v>2.2267206477732792E-2</v>
      </c>
      <c r="AH791" s="13">
        <v>7.1594202898550723</v>
      </c>
    </row>
    <row r="792" spans="1:34" x14ac:dyDescent="0.35">
      <c r="A792" t="s">
        <v>782</v>
      </c>
      <c r="B792">
        <v>0</v>
      </c>
      <c r="C792">
        <v>0</v>
      </c>
      <c r="D792">
        <v>0</v>
      </c>
      <c r="E792">
        <v>0</v>
      </c>
      <c r="F792">
        <v>0</v>
      </c>
      <c r="G792" s="5">
        <v>0</v>
      </c>
      <c r="H792" s="13">
        <v>0</v>
      </c>
      <c r="I792" s="13">
        <v>0</v>
      </c>
      <c r="J792" s="13">
        <v>0</v>
      </c>
      <c r="K792" s="13">
        <v>0</v>
      </c>
      <c r="M792" t="s">
        <v>911</v>
      </c>
      <c r="N792">
        <v>1221</v>
      </c>
      <c r="O792">
        <v>328</v>
      </c>
      <c r="P792">
        <v>6</v>
      </c>
      <c r="Q792">
        <v>3</v>
      </c>
      <c r="R792">
        <v>3.7225609756097562</v>
      </c>
      <c r="S792">
        <v>1.8292682926829267E-2</v>
      </c>
      <c r="T792">
        <v>9.1463414634146336E-3</v>
      </c>
      <c r="U792">
        <v>4.9140049140049139E-3</v>
      </c>
      <c r="W792" t="s">
        <v>911</v>
      </c>
      <c r="X792">
        <v>117</v>
      </c>
      <c r="Y792">
        <v>95</v>
      </c>
      <c r="Z792">
        <v>661</v>
      </c>
      <c r="AA792">
        <v>6</v>
      </c>
      <c r="AB792">
        <v>0</v>
      </c>
      <c r="AC792" s="5">
        <v>0.81196581196581197</v>
      </c>
      <c r="AD792" s="13">
        <v>6.9578947368421051</v>
      </c>
      <c r="AE792" s="13">
        <v>5.128205128205128E-2</v>
      </c>
      <c r="AF792" s="13">
        <v>0</v>
      </c>
      <c r="AG792" s="13">
        <v>9.0771558245083209E-3</v>
      </c>
      <c r="AH792" s="13">
        <v>5.6495726495726499</v>
      </c>
    </row>
    <row r="793" spans="1:34" x14ac:dyDescent="0.35">
      <c r="A793" t="s">
        <v>1325</v>
      </c>
      <c r="B793">
        <v>0</v>
      </c>
      <c r="C793">
        <v>0</v>
      </c>
      <c r="D793">
        <v>0</v>
      </c>
      <c r="E793">
        <v>0</v>
      </c>
      <c r="F793">
        <v>0</v>
      </c>
      <c r="G793" s="5">
        <v>0</v>
      </c>
      <c r="H793" s="13">
        <v>0</v>
      </c>
      <c r="I793" s="13">
        <v>0</v>
      </c>
      <c r="J793" s="13">
        <v>0</v>
      </c>
      <c r="K793" s="13">
        <v>0</v>
      </c>
      <c r="M793" t="s">
        <v>1251</v>
      </c>
      <c r="N793">
        <v>2</v>
      </c>
      <c r="O793">
        <v>2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W793" t="s">
        <v>1251</v>
      </c>
      <c r="X793">
        <v>0</v>
      </c>
      <c r="Y793">
        <v>0</v>
      </c>
      <c r="Z793">
        <v>0</v>
      </c>
      <c r="AA793">
        <v>0</v>
      </c>
      <c r="AB793">
        <v>0</v>
      </c>
      <c r="AC793" s="5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</row>
    <row r="794" spans="1:34" x14ac:dyDescent="0.35">
      <c r="A794" t="s">
        <v>794</v>
      </c>
      <c r="B794">
        <v>0</v>
      </c>
      <c r="C794">
        <v>0</v>
      </c>
      <c r="D794">
        <v>0</v>
      </c>
      <c r="E794">
        <v>0</v>
      </c>
      <c r="F794">
        <v>0</v>
      </c>
      <c r="G794" s="5">
        <v>0</v>
      </c>
      <c r="H794" s="13">
        <v>0</v>
      </c>
      <c r="I794" s="13">
        <v>0</v>
      </c>
      <c r="J794" s="13">
        <v>0</v>
      </c>
      <c r="K794" s="13">
        <v>0</v>
      </c>
      <c r="M794" t="s">
        <v>1306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W794" t="s">
        <v>1306</v>
      </c>
      <c r="X794">
        <v>0</v>
      </c>
      <c r="Y794">
        <v>0</v>
      </c>
      <c r="Z794">
        <v>0</v>
      </c>
      <c r="AA794">
        <v>0</v>
      </c>
      <c r="AB794">
        <v>0</v>
      </c>
      <c r="AC794" s="5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</row>
    <row r="795" spans="1:34" x14ac:dyDescent="0.35">
      <c r="A795" t="s">
        <v>1372</v>
      </c>
      <c r="B795">
        <v>0</v>
      </c>
      <c r="C795">
        <v>0</v>
      </c>
      <c r="D795">
        <v>0</v>
      </c>
      <c r="E795">
        <v>0</v>
      </c>
      <c r="F795">
        <v>0</v>
      </c>
      <c r="G795" s="5">
        <v>0</v>
      </c>
      <c r="H795" s="13">
        <v>0</v>
      </c>
      <c r="I795" s="13">
        <v>0</v>
      </c>
      <c r="J795" s="13">
        <v>0</v>
      </c>
      <c r="K795" s="13">
        <v>0</v>
      </c>
      <c r="M795" t="s">
        <v>912</v>
      </c>
      <c r="N795">
        <v>4395</v>
      </c>
      <c r="O795">
        <v>1127</v>
      </c>
      <c r="P795">
        <v>28</v>
      </c>
      <c r="Q795">
        <v>2</v>
      </c>
      <c r="R795">
        <v>3.8997338065661049</v>
      </c>
      <c r="S795">
        <v>2.4844720496894408E-2</v>
      </c>
      <c r="T795">
        <v>1.7746228926353151E-3</v>
      </c>
      <c r="U795">
        <v>6.3708759954493746E-3</v>
      </c>
      <c r="W795" t="s">
        <v>912</v>
      </c>
      <c r="X795">
        <v>241</v>
      </c>
      <c r="Y795">
        <v>187</v>
      </c>
      <c r="Z795">
        <v>1204</v>
      </c>
      <c r="AA795">
        <v>6</v>
      </c>
      <c r="AB795">
        <v>2</v>
      </c>
      <c r="AC795" s="5">
        <v>0.77593360995850624</v>
      </c>
      <c r="AD795" s="13">
        <v>6.4385026737967914</v>
      </c>
      <c r="AE795" s="13">
        <v>2.4896265560165973E-2</v>
      </c>
      <c r="AF795" s="13">
        <v>1.06951871657754E-2</v>
      </c>
      <c r="AG795" s="13">
        <v>4.9833887043189366E-3</v>
      </c>
      <c r="AH795" s="13">
        <v>4.995850622406639</v>
      </c>
    </row>
    <row r="796" spans="1:34" x14ac:dyDescent="0.35">
      <c r="A796" t="s">
        <v>1255</v>
      </c>
      <c r="B796">
        <v>0</v>
      </c>
      <c r="C796">
        <v>0</v>
      </c>
      <c r="D796">
        <v>0</v>
      </c>
      <c r="E796">
        <v>0</v>
      </c>
      <c r="F796">
        <v>0</v>
      </c>
      <c r="G796" s="5">
        <v>0</v>
      </c>
      <c r="H796" s="13">
        <v>0</v>
      </c>
      <c r="I796" s="13">
        <v>0</v>
      </c>
      <c r="J796" s="13">
        <v>0</v>
      </c>
      <c r="K796" s="13">
        <v>0</v>
      </c>
      <c r="M796" t="s">
        <v>1307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W796" t="s">
        <v>1307</v>
      </c>
      <c r="X796">
        <v>20</v>
      </c>
      <c r="Y796">
        <v>18</v>
      </c>
      <c r="Z796">
        <v>137</v>
      </c>
      <c r="AA796">
        <v>3</v>
      </c>
      <c r="AB796">
        <v>0</v>
      </c>
      <c r="AC796" s="5">
        <v>0.9</v>
      </c>
      <c r="AD796" s="13">
        <v>7.6111111111111107</v>
      </c>
      <c r="AE796" s="13">
        <v>0.15</v>
      </c>
      <c r="AF796" s="13">
        <v>0</v>
      </c>
      <c r="AG796" s="13">
        <v>2.1897810218978103E-2</v>
      </c>
      <c r="AH796" s="13">
        <v>6.85</v>
      </c>
    </row>
    <row r="797" spans="1:34" x14ac:dyDescent="0.35">
      <c r="A797" t="s">
        <v>621</v>
      </c>
      <c r="B797">
        <v>0</v>
      </c>
      <c r="C797">
        <v>0</v>
      </c>
      <c r="D797">
        <v>0</v>
      </c>
      <c r="E797">
        <v>0</v>
      </c>
      <c r="F797">
        <v>0</v>
      </c>
      <c r="G797" s="5">
        <v>0</v>
      </c>
      <c r="H797" s="13">
        <v>0</v>
      </c>
      <c r="I797" s="13">
        <v>0</v>
      </c>
      <c r="J797" s="13">
        <v>0</v>
      </c>
      <c r="K797" s="13">
        <v>0</v>
      </c>
      <c r="M797" t="s">
        <v>1235</v>
      </c>
      <c r="N797">
        <v>-1</v>
      </c>
      <c r="O797">
        <v>1</v>
      </c>
      <c r="P797">
        <v>0</v>
      </c>
      <c r="Q797">
        <v>0</v>
      </c>
      <c r="R797">
        <v>-1</v>
      </c>
      <c r="S797">
        <v>0</v>
      </c>
      <c r="T797">
        <v>0</v>
      </c>
      <c r="U797">
        <v>0</v>
      </c>
      <c r="W797" t="s">
        <v>1235</v>
      </c>
      <c r="X797">
        <v>0</v>
      </c>
      <c r="Y797">
        <v>0</v>
      </c>
      <c r="Z797">
        <v>0</v>
      </c>
      <c r="AA797">
        <v>0</v>
      </c>
      <c r="AB797">
        <v>0</v>
      </c>
      <c r="AC797" s="5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</row>
    <row r="798" spans="1:34" x14ac:dyDescent="0.35">
      <c r="A798" t="s">
        <v>634</v>
      </c>
      <c r="B798">
        <v>0</v>
      </c>
      <c r="C798">
        <v>0</v>
      </c>
      <c r="D798">
        <v>0</v>
      </c>
      <c r="E798">
        <v>0</v>
      </c>
      <c r="F798">
        <v>0</v>
      </c>
      <c r="G798" s="5">
        <v>0</v>
      </c>
      <c r="H798" s="13">
        <v>0</v>
      </c>
      <c r="I798" s="13">
        <v>0</v>
      </c>
      <c r="J798" s="13">
        <v>0</v>
      </c>
      <c r="K798" s="13">
        <v>0</v>
      </c>
      <c r="M798" t="s">
        <v>913</v>
      </c>
      <c r="N798">
        <v>8</v>
      </c>
      <c r="O798">
        <v>7</v>
      </c>
      <c r="P798">
        <v>0</v>
      </c>
      <c r="Q798">
        <v>1</v>
      </c>
      <c r="R798">
        <v>1.1428571428571428</v>
      </c>
      <c r="S798">
        <v>0</v>
      </c>
      <c r="T798">
        <v>0.14285714285714285</v>
      </c>
      <c r="U798">
        <v>0</v>
      </c>
      <c r="W798" t="s">
        <v>913</v>
      </c>
      <c r="X798">
        <v>0</v>
      </c>
      <c r="Y798">
        <v>0</v>
      </c>
      <c r="Z798">
        <v>0</v>
      </c>
      <c r="AA798">
        <v>0</v>
      </c>
      <c r="AB798">
        <v>0</v>
      </c>
      <c r="AC798" s="5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</row>
    <row r="799" spans="1:34" x14ac:dyDescent="0.35">
      <c r="A799" t="s">
        <v>1373</v>
      </c>
      <c r="B799">
        <v>0</v>
      </c>
      <c r="C799">
        <v>0</v>
      </c>
      <c r="D799">
        <v>0</v>
      </c>
      <c r="E799">
        <v>0</v>
      </c>
      <c r="F799">
        <v>0</v>
      </c>
      <c r="G799" s="5">
        <v>0</v>
      </c>
      <c r="H799" s="13">
        <v>0</v>
      </c>
      <c r="I799" s="13">
        <v>0</v>
      </c>
      <c r="J799" s="13">
        <v>0</v>
      </c>
      <c r="K799" s="13">
        <v>0</v>
      </c>
      <c r="M799" t="s">
        <v>1270</v>
      </c>
      <c r="N799">
        <v>3</v>
      </c>
      <c r="O799">
        <v>1</v>
      </c>
      <c r="P799">
        <v>0</v>
      </c>
      <c r="Q799">
        <v>0</v>
      </c>
      <c r="R799">
        <v>3</v>
      </c>
      <c r="S799">
        <v>0</v>
      </c>
      <c r="T799">
        <v>0</v>
      </c>
      <c r="U799">
        <v>0</v>
      </c>
      <c r="W799" t="s">
        <v>1270</v>
      </c>
      <c r="X799">
        <v>0</v>
      </c>
      <c r="Y799">
        <v>0</v>
      </c>
      <c r="Z799">
        <v>0</v>
      </c>
      <c r="AA799">
        <v>0</v>
      </c>
      <c r="AB799">
        <v>0</v>
      </c>
      <c r="AC799" s="5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</row>
    <row r="800" spans="1:34" x14ac:dyDescent="0.35">
      <c r="A800" t="s">
        <v>730</v>
      </c>
      <c r="B800">
        <v>0</v>
      </c>
      <c r="C800">
        <v>0</v>
      </c>
      <c r="D800">
        <v>0</v>
      </c>
      <c r="E800">
        <v>0</v>
      </c>
      <c r="F800">
        <v>0</v>
      </c>
      <c r="G800" s="5">
        <v>0</v>
      </c>
      <c r="H800" s="13">
        <v>0</v>
      </c>
      <c r="I800" s="13">
        <v>0</v>
      </c>
      <c r="J800" s="13">
        <v>0</v>
      </c>
      <c r="K800" s="13">
        <v>0</v>
      </c>
      <c r="M800" t="s">
        <v>914</v>
      </c>
      <c r="N800">
        <v>14</v>
      </c>
      <c r="O800">
        <v>7</v>
      </c>
      <c r="P800">
        <v>0</v>
      </c>
      <c r="Q800">
        <v>0</v>
      </c>
      <c r="R800">
        <v>2</v>
      </c>
      <c r="S800">
        <v>0</v>
      </c>
      <c r="T800">
        <v>0</v>
      </c>
      <c r="U800">
        <v>0</v>
      </c>
      <c r="W800" t="s">
        <v>914</v>
      </c>
      <c r="X800">
        <v>0</v>
      </c>
      <c r="Y800">
        <v>0</v>
      </c>
      <c r="Z800">
        <v>0</v>
      </c>
      <c r="AA800">
        <v>0</v>
      </c>
      <c r="AB800">
        <v>0</v>
      </c>
      <c r="AC800" s="5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</row>
    <row r="801" spans="1:34" x14ac:dyDescent="0.35">
      <c r="A801" t="s">
        <v>600</v>
      </c>
      <c r="B801">
        <v>0</v>
      </c>
      <c r="C801">
        <v>0</v>
      </c>
      <c r="D801">
        <v>0</v>
      </c>
      <c r="E801">
        <v>0</v>
      </c>
      <c r="F801">
        <v>0</v>
      </c>
      <c r="G801" s="5">
        <v>0</v>
      </c>
      <c r="H801" s="13">
        <v>0</v>
      </c>
      <c r="I801" s="13">
        <v>0</v>
      </c>
      <c r="J801" s="13">
        <v>0</v>
      </c>
      <c r="K801" s="13">
        <v>0</v>
      </c>
      <c r="M801" t="s">
        <v>915</v>
      </c>
      <c r="N801">
        <v>11</v>
      </c>
      <c r="O801">
        <v>3</v>
      </c>
      <c r="P801">
        <v>0</v>
      </c>
      <c r="Q801">
        <v>0</v>
      </c>
      <c r="R801">
        <v>3.6666666666666665</v>
      </c>
      <c r="S801">
        <v>0</v>
      </c>
      <c r="T801">
        <v>0</v>
      </c>
      <c r="U801">
        <v>0</v>
      </c>
      <c r="W801" t="s">
        <v>915</v>
      </c>
      <c r="X801">
        <v>284</v>
      </c>
      <c r="Y801">
        <v>170</v>
      </c>
      <c r="Z801">
        <v>2437</v>
      </c>
      <c r="AA801">
        <v>20</v>
      </c>
      <c r="AB801">
        <v>2</v>
      </c>
      <c r="AC801" s="5">
        <v>0.59859154929577463</v>
      </c>
      <c r="AD801" s="13">
        <v>14.335294117647059</v>
      </c>
      <c r="AE801" s="13">
        <v>7.0422535211267609E-2</v>
      </c>
      <c r="AF801" s="13">
        <v>1.1764705882352941E-2</v>
      </c>
      <c r="AG801" s="13">
        <v>8.206811653672548E-3</v>
      </c>
      <c r="AH801" s="13">
        <v>8.580985915492958</v>
      </c>
    </row>
    <row r="802" spans="1:34" x14ac:dyDescent="0.35">
      <c r="A802" t="s">
        <v>737</v>
      </c>
      <c r="B802">
        <v>0</v>
      </c>
      <c r="C802">
        <v>0</v>
      </c>
      <c r="D802">
        <v>0</v>
      </c>
      <c r="E802">
        <v>0</v>
      </c>
      <c r="F802">
        <v>0</v>
      </c>
      <c r="G802" s="5">
        <v>0</v>
      </c>
      <c r="H802" s="13">
        <v>0</v>
      </c>
      <c r="I802" s="13">
        <v>0</v>
      </c>
      <c r="J802" s="13">
        <v>0</v>
      </c>
      <c r="K802" s="13">
        <v>0</v>
      </c>
      <c r="M802" t="s">
        <v>1311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W802" t="s">
        <v>1311</v>
      </c>
      <c r="X802">
        <v>1</v>
      </c>
      <c r="Y802">
        <v>1</v>
      </c>
      <c r="Z802">
        <v>1</v>
      </c>
      <c r="AA802">
        <v>1</v>
      </c>
      <c r="AB802">
        <v>0</v>
      </c>
      <c r="AC802" s="5">
        <v>1</v>
      </c>
      <c r="AD802" s="13">
        <v>1</v>
      </c>
      <c r="AE802" s="13">
        <v>1</v>
      </c>
      <c r="AF802" s="13">
        <v>0</v>
      </c>
      <c r="AG802" s="13">
        <v>1</v>
      </c>
      <c r="AH802" s="13">
        <v>1</v>
      </c>
    </row>
    <row r="803" spans="1:34" x14ac:dyDescent="0.35">
      <c r="A803" t="s">
        <v>653</v>
      </c>
      <c r="B803">
        <v>0</v>
      </c>
      <c r="C803">
        <v>0</v>
      </c>
      <c r="D803">
        <v>0</v>
      </c>
      <c r="E803">
        <v>0</v>
      </c>
      <c r="F803">
        <v>0</v>
      </c>
      <c r="G803" s="5">
        <v>0</v>
      </c>
      <c r="H803" s="13">
        <v>0</v>
      </c>
      <c r="I803" s="13">
        <v>0</v>
      </c>
      <c r="J803" s="13">
        <v>0</v>
      </c>
      <c r="K803" s="13">
        <v>0</v>
      </c>
      <c r="M803" t="s">
        <v>1271</v>
      </c>
      <c r="N803">
        <v>4</v>
      </c>
      <c r="O803">
        <v>2</v>
      </c>
      <c r="P803">
        <v>1</v>
      </c>
      <c r="Q803">
        <v>0</v>
      </c>
      <c r="R803">
        <v>2</v>
      </c>
      <c r="S803">
        <v>0.5</v>
      </c>
      <c r="T803">
        <v>0</v>
      </c>
      <c r="U803">
        <v>0.25</v>
      </c>
      <c r="W803" t="s">
        <v>1271</v>
      </c>
      <c r="X803">
        <v>4</v>
      </c>
      <c r="Y803">
        <v>4</v>
      </c>
      <c r="Z803">
        <v>41</v>
      </c>
      <c r="AA803">
        <v>0</v>
      </c>
      <c r="AB803">
        <v>0</v>
      </c>
      <c r="AC803" s="5">
        <v>1</v>
      </c>
      <c r="AD803" s="13">
        <v>10.25</v>
      </c>
      <c r="AE803" s="13">
        <v>0</v>
      </c>
      <c r="AF803" s="13">
        <v>0</v>
      </c>
      <c r="AG803" s="13">
        <v>0</v>
      </c>
      <c r="AH803" s="13">
        <v>10.25</v>
      </c>
    </row>
    <row r="804" spans="1:34" x14ac:dyDescent="0.35">
      <c r="A804" t="s">
        <v>1323</v>
      </c>
      <c r="B804">
        <v>0</v>
      </c>
      <c r="C804">
        <v>0</v>
      </c>
      <c r="D804">
        <v>0</v>
      </c>
      <c r="E804">
        <v>0</v>
      </c>
      <c r="F804">
        <v>0</v>
      </c>
      <c r="G804" s="5">
        <v>0</v>
      </c>
      <c r="H804" s="13">
        <v>0</v>
      </c>
      <c r="I804" s="13">
        <v>0</v>
      </c>
      <c r="J804" s="13">
        <v>0</v>
      </c>
      <c r="K804" s="13">
        <v>0</v>
      </c>
      <c r="M804" t="s">
        <v>1312</v>
      </c>
      <c r="N804">
        <v>8</v>
      </c>
      <c r="O804">
        <v>2</v>
      </c>
      <c r="P804">
        <v>0</v>
      </c>
      <c r="Q804">
        <v>0</v>
      </c>
      <c r="R804">
        <v>4</v>
      </c>
      <c r="S804">
        <v>0</v>
      </c>
      <c r="T804">
        <v>0</v>
      </c>
      <c r="U804">
        <v>0</v>
      </c>
      <c r="W804" t="s">
        <v>1312</v>
      </c>
      <c r="X804">
        <v>2</v>
      </c>
      <c r="Y804">
        <v>2</v>
      </c>
      <c r="Z804">
        <v>13</v>
      </c>
      <c r="AA804">
        <v>0</v>
      </c>
      <c r="AB804">
        <v>0</v>
      </c>
      <c r="AC804" s="5">
        <v>1</v>
      </c>
      <c r="AD804" s="13">
        <v>6.5</v>
      </c>
      <c r="AE804" s="13">
        <v>0</v>
      </c>
      <c r="AF804" s="13">
        <v>0</v>
      </c>
      <c r="AG804" s="13">
        <v>0</v>
      </c>
      <c r="AH804" s="13">
        <v>6.5</v>
      </c>
    </row>
    <row r="805" spans="1:34" x14ac:dyDescent="0.35">
      <c r="A805" t="s">
        <v>1376</v>
      </c>
      <c r="B805">
        <v>0</v>
      </c>
      <c r="C805">
        <v>0</v>
      </c>
      <c r="D805">
        <v>0</v>
      </c>
      <c r="E805">
        <v>0</v>
      </c>
      <c r="F805">
        <v>0</v>
      </c>
      <c r="G805" s="5">
        <v>0</v>
      </c>
      <c r="H805" s="13">
        <v>0</v>
      </c>
      <c r="I805" s="13">
        <v>0</v>
      </c>
      <c r="J805" s="13">
        <v>0</v>
      </c>
      <c r="K805" s="13">
        <v>0</v>
      </c>
      <c r="M805" t="s">
        <v>916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W805" t="s">
        <v>916</v>
      </c>
      <c r="X805">
        <v>19</v>
      </c>
      <c r="Y805">
        <v>15</v>
      </c>
      <c r="Z805">
        <v>115</v>
      </c>
      <c r="AA805">
        <v>2</v>
      </c>
      <c r="AB805">
        <v>0</v>
      </c>
      <c r="AC805" s="5">
        <v>0.78947368421052633</v>
      </c>
      <c r="AD805" s="13">
        <v>7.666666666666667</v>
      </c>
      <c r="AE805" s="13">
        <v>0.10526315789473684</v>
      </c>
      <c r="AF805" s="13">
        <v>0</v>
      </c>
      <c r="AG805" s="13">
        <v>1.7391304347826087E-2</v>
      </c>
      <c r="AH805" s="13">
        <v>6.0526315789473681</v>
      </c>
    </row>
    <row r="806" spans="1:34" x14ac:dyDescent="0.35">
      <c r="A806" t="s">
        <v>637</v>
      </c>
      <c r="B806">
        <v>0</v>
      </c>
      <c r="C806">
        <v>0</v>
      </c>
      <c r="D806">
        <v>0</v>
      </c>
      <c r="E806">
        <v>0</v>
      </c>
      <c r="F806">
        <v>0</v>
      </c>
      <c r="G806" s="5">
        <v>0</v>
      </c>
      <c r="H806" s="13">
        <v>0</v>
      </c>
      <c r="I806" s="13">
        <v>0</v>
      </c>
      <c r="J806" s="13">
        <v>0</v>
      </c>
      <c r="K806" s="13">
        <v>0</v>
      </c>
      <c r="M806" t="s">
        <v>917</v>
      </c>
      <c r="N806">
        <v>4498</v>
      </c>
      <c r="O806">
        <v>881</v>
      </c>
      <c r="P806">
        <v>35</v>
      </c>
      <c r="Q806">
        <v>4</v>
      </c>
      <c r="R806">
        <v>5.1055618615209992</v>
      </c>
      <c r="S806">
        <v>3.9727582292849034E-2</v>
      </c>
      <c r="T806">
        <v>4.5402951191827468E-3</v>
      </c>
      <c r="U806">
        <v>7.7812361049355268E-3</v>
      </c>
      <c r="W806" t="s">
        <v>917</v>
      </c>
      <c r="X806">
        <v>104</v>
      </c>
      <c r="Y806">
        <v>78</v>
      </c>
      <c r="Z806">
        <v>688</v>
      </c>
      <c r="AA806">
        <v>4</v>
      </c>
      <c r="AB806">
        <v>0</v>
      </c>
      <c r="AC806" s="5">
        <v>0.75</v>
      </c>
      <c r="AD806" s="13">
        <v>8.8205128205128212</v>
      </c>
      <c r="AE806" s="13">
        <v>3.8461538461538464E-2</v>
      </c>
      <c r="AF806" s="13">
        <v>0</v>
      </c>
      <c r="AG806" s="13">
        <v>5.8139534883720929E-3</v>
      </c>
      <c r="AH806" s="13">
        <v>6.615384615384615</v>
      </c>
    </row>
    <row r="807" spans="1:34" x14ac:dyDescent="0.35">
      <c r="A807" t="s">
        <v>618</v>
      </c>
      <c r="B807">
        <v>0</v>
      </c>
      <c r="C807">
        <v>0</v>
      </c>
      <c r="D807">
        <v>0</v>
      </c>
      <c r="E807">
        <v>0</v>
      </c>
      <c r="F807">
        <v>0</v>
      </c>
      <c r="G807" s="5">
        <v>0</v>
      </c>
      <c r="H807" s="13">
        <v>0</v>
      </c>
      <c r="I807" s="13">
        <v>0</v>
      </c>
      <c r="J807" s="13">
        <v>0</v>
      </c>
      <c r="K807" s="13">
        <v>0</v>
      </c>
      <c r="M807" t="s">
        <v>918</v>
      </c>
      <c r="N807">
        <v>17</v>
      </c>
      <c r="O807">
        <v>22</v>
      </c>
      <c r="P807">
        <v>1</v>
      </c>
      <c r="Q807">
        <v>0</v>
      </c>
      <c r="R807">
        <v>0.77272727272727271</v>
      </c>
      <c r="S807">
        <v>4.5454545454545456E-2</v>
      </c>
      <c r="T807">
        <v>0</v>
      </c>
      <c r="U807">
        <v>5.8823529411764705E-2</v>
      </c>
      <c r="W807" t="s">
        <v>918</v>
      </c>
      <c r="X807">
        <v>0</v>
      </c>
      <c r="Y807">
        <v>0</v>
      </c>
      <c r="Z807">
        <v>0</v>
      </c>
      <c r="AA807">
        <v>0</v>
      </c>
      <c r="AB807">
        <v>0</v>
      </c>
      <c r="AC807" s="5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</row>
    <row r="808" spans="1:34" x14ac:dyDescent="0.35">
      <c r="A808" t="s">
        <v>612</v>
      </c>
      <c r="B808">
        <v>0</v>
      </c>
      <c r="C808">
        <v>0</v>
      </c>
      <c r="D808">
        <v>0</v>
      </c>
      <c r="E808">
        <v>0</v>
      </c>
      <c r="F808">
        <v>0</v>
      </c>
      <c r="G808" s="5">
        <v>0</v>
      </c>
      <c r="H808" s="13">
        <v>0</v>
      </c>
      <c r="I808" s="13">
        <v>0</v>
      </c>
      <c r="J808" s="13">
        <v>0</v>
      </c>
      <c r="K808" s="13">
        <v>0</v>
      </c>
      <c r="M808" t="s">
        <v>1314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W808" t="s">
        <v>1314</v>
      </c>
      <c r="X808">
        <v>1</v>
      </c>
      <c r="Y808">
        <v>0</v>
      </c>
      <c r="Z808">
        <v>0</v>
      </c>
      <c r="AA808">
        <v>0</v>
      </c>
      <c r="AB808">
        <v>0</v>
      </c>
      <c r="AC808" s="5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</row>
    <row r="809" spans="1:34" x14ac:dyDescent="0.35">
      <c r="A809" t="s">
        <v>655</v>
      </c>
      <c r="B809">
        <v>0</v>
      </c>
      <c r="C809">
        <v>0</v>
      </c>
      <c r="D809">
        <v>0</v>
      </c>
      <c r="E809">
        <v>0</v>
      </c>
      <c r="F809">
        <v>0</v>
      </c>
      <c r="G809" s="5">
        <v>0</v>
      </c>
      <c r="H809" s="13">
        <v>0</v>
      </c>
      <c r="I809" s="13">
        <v>0</v>
      </c>
      <c r="J809" s="13">
        <v>0</v>
      </c>
      <c r="K809" s="13">
        <v>0</v>
      </c>
      <c r="M809" t="s">
        <v>1253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W809" t="s">
        <v>1253</v>
      </c>
      <c r="X809">
        <v>10</v>
      </c>
      <c r="Y809">
        <v>6</v>
      </c>
      <c r="Z809">
        <v>63</v>
      </c>
      <c r="AA809">
        <v>0</v>
      </c>
      <c r="AB809">
        <v>1</v>
      </c>
      <c r="AC809" s="5">
        <v>0.6</v>
      </c>
      <c r="AD809" s="13">
        <v>10.5</v>
      </c>
      <c r="AE809" s="13">
        <v>0</v>
      </c>
      <c r="AF809" s="13">
        <v>0.16666666666666666</v>
      </c>
      <c r="AG809" s="13">
        <v>0</v>
      </c>
      <c r="AH809" s="13">
        <v>6.3</v>
      </c>
    </row>
    <row r="810" spans="1:34" x14ac:dyDescent="0.35">
      <c r="A810" t="s">
        <v>759</v>
      </c>
      <c r="B810">
        <v>0</v>
      </c>
      <c r="C810">
        <v>0</v>
      </c>
      <c r="D810">
        <v>0</v>
      </c>
      <c r="E810">
        <v>0</v>
      </c>
      <c r="F810">
        <v>0</v>
      </c>
      <c r="G810" s="5">
        <v>0</v>
      </c>
      <c r="H810" s="13">
        <v>0</v>
      </c>
      <c r="I810" s="13">
        <v>0</v>
      </c>
      <c r="J810" s="13">
        <v>0</v>
      </c>
      <c r="K810" s="13">
        <v>0</v>
      </c>
      <c r="M810" t="s">
        <v>919</v>
      </c>
      <c r="N810">
        <v>39</v>
      </c>
      <c r="O810">
        <v>26</v>
      </c>
      <c r="P810">
        <v>0</v>
      </c>
      <c r="Q810">
        <v>0</v>
      </c>
      <c r="R810">
        <v>1.5</v>
      </c>
      <c r="S810">
        <v>0</v>
      </c>
      <c r="T810">
        <v>0</v>
      </c>
      <c r="U810">
        <v>0</v>
      </c>
      <c r="W810" t="s">
        <v>919</v>
      </c>
      <c r="X810">
        <v>0</v>
      </c>
      <c r="Y810">
        <v>0</v>
      </c>
      <c r="Z810">
        <v>0</v>
      </c>
      <c r="AA810">
        <v>0</v>
      </c>
      <c r="AB810">
        <v>0</v>
      </c>
      <c r="AC810" s="5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</row>
    <row r="811" spans="1:34" x14ac:dyDescent="0.35">
      <c r="A811" t="s">
        <v>656</v>
      </c>
      <c r="B811">
        <v>0</v>
      </c>
      <c r="C811">
        <v>0</v>
      </c>
      <c r="D811">
        <v>0</v>
      </c>
      <c r="E811">
        <v>0</v>
      </c>
      <c r="F811">
        <v>0</v>
      </c>
      <c r="G811" s="5">
        <v>0</v>
      </c>
      <c r="H811" s="13">
        <v>0</v>
      </c>
      <c r="I811" s="13">
        <v>0</v>
      </c>
      <c r="J811" s="13">
        <v>0</v>
      </c>
      <c r="K811" s="13">
        <v>0</v>
      </c>
      <c r="M811" t="s">
        <v>1272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W811" t="s">
        <v>1272</v>
      </c>
      <c r="X811">
        <v>1</v>
      </c>
      <c r="Y811">
        <v>1</v>
      </c>
      <c r="Z811">
        <v>22</v>
      </c>
      <c r="AA811">
        <v>0</v>
      </c>
      <c r="AB811">
        <v>0</v>
      </c>
      <c r="AC811" s="5">
        <v>1</v>
      </c>
      <c r="AD811" s="13">
        <v>22</v>
      </c>
      <c r="AE811" s="13">
        <v>0</v>
      </c>
      <c r="AF811" s="13">
        <v>0</v>
      </c>
      <c r="AG811" s="13">
        <v>0</v>
      </c>
      <c r="AH811" s="13">
        <v>22</v>
      </c>
    </row>
    <row r="812" spans="1:34" x14ac:dyDescent="0.35">
      <c r="A812" t="s">
        <v>1241</v>
      </c>
      <c r="B812">
        <v>0</v>
      </c>
      <c r="C812">
        <v>0</v>
      </c>
      <c r="D812">
        <v>0</v>
      </c>
      <c r="E812">
        <v>0</v>
      </c>
      <c r="F812">
        <v>0</v>
      </c>
      <c r="G812" s="5">
        <v>0</v>
      </c>
      <c r="H812" s="13">
        <v>0</v>
      </c>
      <c r="I812" s="13">
        <v>0</v>
      </c>
      <c r="J812" s="13">
        <v>0</v>
      </c>
      <c r="K812" s="13">
        <v>0</v>
      </c>
      <c r="M812" t="s">
        <v>1317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W812" t="s">
        <v>1317</v>
      </c>
      <c r="X812">
        <v>0</v>
      </c>
      <c r="Y812">
        <v>0</v>
      </c>
      <c r="Z812">
        <v>0</v>
      </c>
      <c r="AA812">
        <v>0</v>
      </c>
      <c r="AB812">
        <v>0</v>
      </c>
      <c r="AC812" s="5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</row>
    <row r="813" spans="1:34" x14ac:dyDescent="0.35">
      <c r="A813" t="s">
        <v>657</v>
      </c>
      <c r="B813">
        <v>0</v>
      </c>
      <c r="C813">
        <v>0</v>
      </c>
      <c r="D813">
        <v>0</v>
      </c>
      <c r="E813">
        <v>0</v>
      </c>
      <c r="F813">
        <v>0</v>
      </c>
      <c r="G813" s="5">
        <v>0</v>
      </c>
      <c r="H813" s="13">
        <v>0</v>
      </c>
      <c r="I813" s="13">
        <v>0</v>
      </c>
      <c r="J813" s="13">
        <v>0</v>
      </c>
      <c r="K813" s="13">
        <v>0</v>
      </c>
      <c r="M813" t="s">
        <v>920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W813" t="s">
        <v>920</v>
      </c>
      <c r="X813">
        <v>66</v>
      </c>
      <c r="Y813">
        <v>47</v>
      </c>
      <c r="Z813">
        <v>421</v>
      </c>
      <c r="AA813">
        <v>5</v>
      </c>
      <c r="AB813">
        <v>0</v>
      </c>
      <c r="AC813" s="5">
        <v>0.71212121212121215</v>
      </c>
      <c r="AD813" s="13">
        <v>8.9574468085106389</v>
      </c>
      <c r="AE813" s="13">
        <v>7.575757575757576E-2</v>
      </c>
      <c r="AF813" s="13">
        <v>0</v>
      </c>
      <c r="AG813" s="13">
        <v>1.1876484560570071E-2</v>
      </c>
      <c r="AH813" s="13">
        <v>6.3787878787878789</v>
      </c>
    </row>
    <row r="814" spans="1:34" x14ac:dyDescent="0.35">
      <c r="A814" t="s">
        <v>768</v>
      </c>
      <c r="B814">
        <v>0</v>
      </c>
      <c r="C814">
        <v>0</v>
      </c>
      <c r="D814">
        <v>0</v>
      </c>
      <c r="E814">
        <v>0</v>
      </c>
      <c r="F814">
        <v>0</v>
      </c>
      <c r="G814" s="5">
        <v>0</v>
      </c>
      <c r="H814" s="13">
        <v>0</v>
      </c>
      <c r="I814" s="13">
        <v>0</v>
      </c>
      <c r="J814" s="13">
        <v>0</v>
      </c>
      <c r="K814" s="13">
        <v>0</v>
      </c>
      <c r="M814" t="s">
        <v>921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W814" t="s">
        <v>921</v>
      </c>
      <c r="X814">
        <v>223</v>
      </c>
      <c r="Y814">
        <v>128</v>
      </c>
      <c r="Z814">
        <v>1790</v>
      </c>
      <c r="AA814">
        <v>19</v>
      </c>
      <c r="AB814">
        <v>1</v>
      </c>
      <c r="AC814" s="5">
        <v>0.57399103139013452</v>
      </c>
      <c r="AD814" s="13">
        <v>13.984375</v>
      </c>
      <c r="AE814" s="13">
        <v>8.520179372197309E-2</v>
      </c>
      <c r="AF814" s="13">
        <v>7.8125E-3</v>
      </c>
      <c r="AG814" s="13">
        <v>1.0614525139664804E-2</v>
      </c>
      <c r="AH814" s="13">
        <v>8.0269058295964122</v>
      </c>
    </row>
    <row r="815" spans="1:34" x14ac:dyDescent="0.35">
      <c r="A815" t="s">
        <v>658</v>
      </c>
      <c r="B815">
        <v>0</v>
      </c>
      <c r="C815">
        <v>0</v>
      </c>
      <c r="D815">
        <v>0</v>
      </c>
      <c r="E815">
        <v>0</v>
      </c>
      <c r="F815">
        <v>0</v>
      </c>
      <c r="G815" s="5">
        <v>0</v>
      </c>
      <c r="H815" s="13">
        <v>0</v>
      </c>
      <c r="I815" s="13">
        <v>0</v>
      </c>
      <c r="J815" s="13">
        <v>0</v>
      </c>
      <c r="K815" s="13">
        <v>0</v>
      </c>
      <c r="M815" t="s">
        <v>922</v>
      </c>
      <c r="N815">
        <v>11</v>
      </c>
      <c r="O815">
        <v>2</v>
      </c>
      <c r="P815">
        <v>0</v>
      </c>
      <c r="Q815">
        <v>0</v>
      </c>
      <c r="R815">
        <v>5.5</v>
      </c>
      <c r="S815">
        <v>0</v>
      </c>
      <c r="T815">
        <v>0</v>
      </c>
      <c r="U815">
        <v>0</v>
      </c>
      <c r="W815" t="s">
        <v>922</v>
      </c>
      <c r="X815">
        <v>367</v>
      </c>
      <c r="Y815">
        <v>241</v>
      </c>
      <c r="Z815">
        <v>3597</v>
      </c>
      <c r="AA815">
        <v>20</v>
      </c>
      <c r="AB815">
        <v>0</v>
      </c>
      <c r="AC815" s="5">
        <v>0.65667574931880113</v>
      </c>
      <c r="AD815" s="13">
        <v>14.925311203319502</v>
      </c>
      <c r="AE815" s="13">
        <v>5.4495912806539509E-2</v>
      </c>
      <c r="AF815" s="13">
        <v>0</v>
      </c>
      <c r="AG815" s="13">
        <v>5.5601890464275789E-3</v>
      </c>
      <c r="AH815" s="13">
        <v>9.80108991825613</v>
      </c>
    </row>
    <row r="816" spans="1:34" x14ac:dyDescent="0.35">
      <c r="A816" t="s">
        <v>774</v>
      </c>
      <c r="B816">
        <v>0</v>
      </c>
      <c r="C816">
        <v>0</v>
      </c>
      <c r="D816">
        <v>0</v>
      </c>
      <c r="E816">
        <v>0</v>
      </c>
      <c r="F816">
        <v>0</v>
      </c>
      <c r="G816" s="5">
        <v>0</v>
      </c>
      <c r="H816" s="13">
        <v>0</v>
      </c>
      <c r="I816" s="13">
        <v>0</v>
      </c>
      <c r="J816" s="13">
        <v>0</v>
      </c>
      <c r="K816" s="13">
        <v>0</v>
      </c>
      <c r="M816" t="s">
        <v>923</v>
      </c>
      <c r="N816">
        <v>0</v>
      </c>
      <c r="O816">
        <v>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W816" t="s">
        <v>923</v>
      </c>
      <c r="X816">
        <v>88</v>
      </c>
      <c r="Y816">
        <v>52</v>
      </c>
      <c r="Z816">
        <v>609</v>
      </c>
      <c r="AA816">
        <v>3</v>
      </c>
      <c r="AB816">
        <v>0</v>
      </c>
      <c r="AC816" s="5">
        <v>0.59090909090909094</v>
      </c>
      <c r="AD816" s="13">
        <v>11.711538461538462</v>
      </c>
      <c r="AE816" s="13">
        <v>3.4090909090909088E-2</v>
      </c>
      <c r="AF816" s="13">
        <v>0</v>
      </c>
      <c r="AG816" s="13">
        <v>4.9261083743842365E-3</v>
      </c>
      <c r="AH816" s="13">
        <v>6.9204545454545459</v>
      </c>
    </row>
    <row r="817" spans="1:34" x14ac:dyDescent="0.35">
      <c r="A817" t="s">
        <v>1379</v>
      </c>
      <c r="B817">
        <v>0</v>
      </c>
      <c r="C817">
        <v>0</v>
      </c>
      <c r="D817">
        <v>0</v>
      </c>
      <c r="E817">
        <v>0</v>
      </c>
      <c r="F817">
        <v>0</v>
      </c>
      <c r="G817" s="5">
        <v>0</v>
      </c>
      <c r="H817" s="13">
        <v>0</v>
      </c>
      <c r="I817" s="13">
        <v>0</v>
      </c>
      <c r="J817" s="13">
        <v>0</v>
      </c>
      <c r="K817" s="13">
        <v>0</v>
      </c>
      <c r="M817" t="s">
        <v>924</v>
      </c>
      <c r="N817">
        <v>3</v>
      </c>
      <c r="O817">
        <v>2</v>
      </c>
      <c r="P817">
        <v>0</v>
      </c>
      <c r="Q817">
        <v>0</v>
      </c>
      <c r="R817">
        <v>1.5</v>
      </c>
      <c r="S817">
        <v>0</v>
      </c>
      <c r="T817">
        <v>0</v>
      </c>
      <c r="U817">
        <v>0</v>
      </c>
      <c r="W817" t="s">
        <v>924</v>
      </c>
      <c r="X817">
        <v>239</v>
      </c>
      <c r="Y817">
        <v>145</v>
      </c>
      <c r="Z817">
        <v>1952</v>
      </c>
      <c r="AA817">
        <v>6</v>
      </c>
      <c r="AB817">
        <v>1</v>
      </c>
      <c r="AC817" s="5">
        <v>0.60669456066945604</v>
      </c>
      <c r="AD817" s="13">
        <v>13.462068965517242</v>
      </c>
      <c r="AE817" s="13">
        <v>2.5104602510460251E-2</v>
      </c>
      <c r="AF817" s="13">
        <v>6.8965517241379309E-3</v>
      </c>
      <c r="AG817" s="13">
        <v>3.0737704918032786E-3</v>
      </c>
      <c r="AH817" s="13">
        <v>8.1673640167364017</v>
      </c>
    </row>
    <row r="818" spans="1:34" x14ac:dyDescent="0.35">
      <c r="A818" t="s">
        <v>778</v>
      </c>
      <c r="B818">
        <v>0</v>
      </c>
      <c r="C818">
        <v>0</v>
      </c>
      <c r="D818">
        <v>0</v>
      </c>
      <c r="E818">
        <v>0</v>
      </c>
      <c r="F818">
        <v>0</v>
      </c>
      <c r="G818" s="5">
        <v>0</v>
      </c>
      <c r="H818" s="13">
        <v>0</v>
      </c>
      <c r="I818" s="13">
        <v>0</v>
      </c>
      <c r="J818" s="13">
        <v>0</v>
      </c>
      <c r="K818" s="13">
        <v>0</v>
      </c>
      <c r="M818" t="s">
        <v>925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W818" t="s">
        <v>925</v>
      </c>
      <c r="X818">
        <v>355</v>
      </c>
      <c r="Y818">
        <v>261</v>
      </c>
      <c r="Z818">
        <v>2754</v>
      </c>
      <c r="AA818">
        <v>12</v>
      </c>
      <c r="AB818">
        <v>0</v>
      </c>
      <c r="AC818" s="5">
        <v>0.73521126760563382</v>
      </c>
      <c r="AD818" s="13">
        <v>10.551724137931034</v>
      </c>
      <c r="AE818" s="13">
        <v>3.3802816901408447E-2</v>
      </c>
      <c r="AF818" s="13">
        <v>0</v>
      </c>
      <c r="AG818" s="13">
        <v>4.3572984749455342E-3</v>
      </c>
      <c r="AH818" s="13">
        <v>7.7577464788732398</v>
      </c>
    </row>
    <row r="819" spans="1:34" x14ac:dyDescent="0.35">
      <c r="A819" t="s">
        <v>659</v>
      </c>
      <c r="B819">
        <v>0</v>
      </c>
      <c r="C819">
        <v>0</v>
      </c>
      <c r="D819">
        <v>0</v>
      </c>
      <c r="E819">
        <v>0</v>
      </c>
      <c r="F819">
        <v>0</v>
      </c>
      <c r="G819" s="5">
        <v>0</v>
      </c>
      <c r="H819" s="13">
        <v>0</v>
      </c>
      <c r="I819" s="13">
        <v>0</v>
      </c>
      <c r="J819" s="13">
        <v>0</v>
      </c>
      <c r="K819" s="13">
        <v>0</v>
      </c>
      <c r="M819" t="s">
        <v>926</v>
      </c>
      <c r="N819">
        <v>-2</v>
      </c>
      <c r="O819">
        <v>4</v>
      </c>
      <c r="P819">
        <v>1</v>
      </c>
      <c r="Q819">
        <v>0</v>
      </c>
      <c r="R819">
        <v>-0.5</v>
      </c>
      <c r="S819">
        <v>0.25</v>
      </c>
      <c r="T819">
        <v>0</v>
      </c>
      <c r="U819">
        <v>-0.5</v>
      </c>
      <c r="W819" t="s">
        <v>926</v>
      </c>
      <c r="X819">
        <v>157</v>
      </c>
      <c r="Y819">
        <v>120</v>
      </c>
      <c r="Z819">
        <v>1209</v>
      </c>
      <c r="AA819">
        <v>9</v>
      </c>
      <c r="AB819">
        <v>0</v>
      </c>
      <c r="AC819" s="5">
        <v>0.76433121019108285</v>
      </c>
      <c r="AD819" s="13">
        <v>10.074999999999999</v>
      </c>
      <c r="AE819" s="13">
        <v>5.7324840764331211E-2</v>
      </c>
      <c r="AF819" s="13">
        <v>0</v>
      </c>
      <c r="AG819" s="13">
        <v>7.4441687344913151E-3</v>
      </c>
      <c r="AH819" s="13">
        <v>7.7006369426751595</v>
      </c>
    </row>
    <row r="820" spans="1:34" x14ac:dyDescent="0.35">
      <c r="A820" t="s">
        <v>615</v>
      </c>
      <c r="B820">
        <v>0</v>
      </c>
      <c r="C820">
        <v>0</v>
      </c>
      <c r="D820">
        <v>0</v>
      </c>
      <c r="E820">
        <v>0</v>
      </c>
      <c r="F820">
        <v>0</v>
      </c>
      <c r="G820" s="5">
        <v>0</v>
      </c>
      <c r="H820" s="13">
        <v>0</v>
      </c>
      <c r="I820" s="13">
        <v>0</v>
      </c>
      <c r="J820" s="13">
        <v>0</v>
      </c>
      <c r="K820" s="13">
        <v>0</v>
      </c>
      <c r="M820" t="s">
        <v>1318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W820" t="s">
        <v>1318</v>
      </c>
      <c r="X820">
        <v>0</v>
      </c>
      <c r="Y820">
        <v>0</v>
      </c>
      <c r="Z820">
        <v>0</v>
      </c>
      <c r="AA820">
        <v>0</v>
      </c>
      <c r="AB820">
        <v>0</v>
      </c>
      <c r="AC820" s="5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</row>
    <row r="821" spans="1:34" x14ac:dyDescent="0.35">
      <c r="A821" t="s">
        <v>1380</v>
      </c>
      <c r="B821">
        <v>0</v>
      </c>
      <c r="C821">
        <v>0</v>
      </c>
      <c r="D821">
        <v>0</v>
      </c>
      <c r="E821">
        <v>0</v>
      </c>
      <c r="F821">
        <v>0</v>
      </c>
      <c r="G821" s="5">
        <v>0</v>
      </c>
      <c r="H821" s="13">
        <v>0</v>
      </c>
      <c r="I821" s="13">
        <v>0</v>
      </c>
      <c r="J821" s="13">
        <v>0</v>
      </c>
      <c r="K821" s="13">
        <v>0</v>
      </c>
      <c r="M821" t="s">
        <v>1301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W821" t="s">
        <v>1301</v>
      </c>
      <c r="X821">
        <v>2</v>
      </c>
      <c r="Y821">
        <v>0</v>
      </c>
      <c r="Z821">
        <v>0</v>
      </c>
      <c r="AA821">
        <v>0</v>
      </c>
      <c r="AB821">
        <v>0</v>
      </c>
      <c r="AC821" s="5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0</v>
      </c>
    </row>
    <row r="822" spans="1:34" x14ac:dyDescent="0.35">
      <c r="A822" t="s">
        <v>791</v>
      </c>
      <c r="B822">
        <v>0</v>
      </c>
      <c r="C822">
        <v>0</v>
      </c>
      <c r="D822">
        <v>0</v>
      </c>
      <c r="E822">
        <v>0</v>
      </c>
      <c r="F822">
        <v>0</v>
      </c>
      <c r="G822" s="5">
        <v>0</v>
      </c>
      <c r="H822" s="13">
        <v>0</v>
      </c>
      <c r="I822" s="13">
        <v>0</v>
      </c>
      <c r="J822" s="13">
        <v>0</v>
      </c>
      <c r="K822" s="13">
        <v>0</v>
      </c>
      <c r="M822" t="s">
        <v>1320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W822" t="s">
        <v>1320</v>
      </c>
      <c r="X822">
        <v>3</v>
      </c>
      <c r="Y822">
        <v>2</v>
      </c>
      <c r="Z822">
        <v>14</v>
      </c>
      <c r="AA822">
        <v>0</v>
      </c>
      <c r="AB822">
        <v>0</v>
      </c>
      <c r="AC822" s="5">
        <v>0.66666666666666663</v>
      </c>
      <c r="AD822" s="13">
        <v>7</v>
      </c>
      <c r="AE822" s="13">
        <v>0</v>
      </c>
      <c r="AF822" s="13">
        <v>0</v>
      </c>
      <c r="AG822" s="13">
        <v>0</v>
      </c>
      <c r="AH822" s="13">
        <v>4.666666666666667</v>
      </c>
    </row>
    <row r="823" spans="1:34" x14ac:dyDescent="0.35">
      <c r="A823" t="s">
        <v>660</v>
      </c>
      <c r="B823">
        <v>0</v>
      </c>
      <c r="C823">
        <v>0</v>
      </c>
      <c r="D823">
        <v>0</v>
      </c>
      <c r="E823">
        <v>0</v>
      </c>
      <c r="F823">
        <v>0</v>
      </c>
      <c r="G823" s="5">
        <v>0</v>
      </c>
      <c r="H823" s="13">
        <v>0</v>
      </c>
      <c r="I823" s="13">
        <v>0</v>
      </c>
      <c r="J823" s="13">
        <v>0</v>
      </c>
      <c r="K823" s="13">
        <v>0</v>
      </c>
      <c r="M823" t="s">
        <v>927</v>
      </c>
      <c r="N823">
        <v>764</v>
      </c>
      <c r="O823">
        <v>175</v>
      </c>
      <c r="P823">
        <v>6</v>
      </c>
      <c r="Q823">
        <v>0</v>
      </c>
      <c r="R823">
        <v>4.3657142857142857</v>
      </c>
      <c r="S823">
        <v>3.4285714285714287E-2</v>
      </c>
      <c r="T823">
        <v>0</v>
      </c>
      <c r="U823">
        <v>7.8534031413612562E-3</v>
      </c>
      <c r="W823" t="s">
        <v>927</v>
      </c>
      <c r="X823">
        <v>176</v>
      </c>
      <c r="Y823">
        <v>136</v>
      </c>
      <c r="Z823">
        <v>1052</v>
      </c>
      <c r="AA823">
        <v>6</v>
      </c>
      <c r="AB823">
        <v>0</v>
      </c>
      <c r="AC823" s="5">
        <v>0.77272727272727271</v>
      </c>
      <c r="AD823" s="13">
        <v>7.7352941176470589</v>
      </c>
      <c r="AE823" s="13">
        <v>3.4090909090909088E-2</v>
      </c>
      <c r="AF823" s="13">
        <v>0</v>
      </c>
      <c r="AG823" s="13">
        <v>5.7034220532319393E-3</v>
      </c>
      <c r="AH823" s="13">
        <v>5.9772727272727275</v>
      </c>
    </row>
    <row r="824" spans="1:34" x14ac:dyDescent="0.35">
      <c r="A824" t="s">
        <v>798</v>
      </c>
      <c r="B824">
        <v>0</v>
      </c>
      <c r="C824">
        <v>0</v>
      </c>
      <c r="D824">
        <v>0</v>
      </c>
      <c r="E824">
        <v>0</v>
      </c>
      <c r="F824">
        <v>0</v>
      </c>
      <c r="G824" s="5">
        <v>0</v>
      </c>
      <c r="H824" s="13">
        <v>0</v>
      </c>
      <c r="I824" s="13">
        <v>0</v>
      </c>
      <c r="J824" s="13">
        <v>0</v>
      </c>
      <c r="K824" s="13">
        <v>0</v>
      </c>
      <c r="M824" t="s">
        <v>928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W824" t="s">
        <v>928</v>
      </c>
      <c r="X824">
        <v>65</v>
      </c>
      <c r="Y824">
        <v>37</v>
      </c>
      <c r="Z824">
        <v>436</v>
      </c>
      <c r="AA824">
        <v>5</v>
      </c>
      <c r="AB824">
        <v>0</v>
      </c>
      <c r="AC824" s="5">
        <v>0.56923076923076921</v>
      </c>
      <c r="AD824" s="13">
        <v>11.783783783783784</v>
      </c>
      <c r="AE824" s="13">
        <v>7.6923076923076927E-2</v>
      </c>
      <c r="AF824" s="13">
        <v>0</v>
      </c>
      <c r="AG824" s="13">
        <v>1.1467889908256881E-2</v>
      </c>
      <c r="AH824" s="13">
        <v>6.7076923076923078</v>
      </c>
    </row>
    <row r="825" spans="1:34" x14ac:dyDescent="0.35">
      <c r="A825" t="s">
        <v>601</v>
      </c>
      <c r="B825">
        <v>0</v>
      </c>
      <c r="C825">
        <v>0</v>
      </c>
      <c r="D825">
        <v>0</v>
      </c>
      <c r="E825">
        <v>0</v>
      </c>
      <c r="F825">
        <v>0</v>
      </c>
      <c r="G825" s="5">
        <v>0</v>
      </c>
      <c r="H825" s="13">
        <v>0</v>
      </c>
      <c r="I825" s="13">
        <v>0</v>
      </c>
      <c r="J825" s="13">
        <v>0</v>
      </c>
      <c r="K825" s="13">
        <v>0</v>
      </c>
      <c r="M825" t="s">
        <v>929</v>
      </c>
      <c r="N825">
        <v>86</v>
      </c>
      <c r="O825">
        <v>5</v>
      </c>
      <c r="P825">
        <v>1</v>
      </c>
      <c r="Q825">
        <v>0</v>
      </c>
      <c r="R825">
        <v>17.2</v>
      </c>
      <c r="S825">
        <v>0.2</v>
      </c>
      <c r="T825">
        <v>0</v>
      </c>
      <c r="U825">
        <v>1.1627906976744186E-2</v>
      </c>
      <c r="W825" t="s">
        <v>929</v>
      </c>
      <c r="X825">
        <v>241</v>
      </c>
      <c r="Y825">
        <v>136</v>
      </c>
      <c r="Z825">
        <v>1798</v>
      </c>
      <c r="AA825">
        <v>13</v>
      </c>
      <c r="AB825">
        <v>1</v>
      </c>
      <c r="AC825" s="5">
        <v>0.56431535269709543</v>
      </c>
      <c r="AD825" s="13">
        <v>13.220588235294118</v>
      </c>
      <c r="AE825" s="13">
        <v>5.3941908713692949E-2</v>
      </c>
      <c r="AF825" s="13">
        <v>7.3529411764705881E-3</v>
      </c>
      <c r="AG825" s="13">
        <v>7.2302558398220241E-3</v>
      </c>
      <c r="AH825" s="13">
        <v>7.4605809128630707</v>
      </c>
    </row>
    <row r="826" spans="1:34" x14ac:dyDescent="0.35">
      <c r="A826" t="s">
        <v>804</v>
      </c>
      <c r="B826">
        <v>0</v>
      </c>
      <c r="C826">
        <v>0</v>
      </c>
      <c r="D826">
        <v>0</v>
      </c>
      <c r="E826">
        <v>0</v>
      </c>
      <c r="F826">
        <v>0</v>
      </c>
      <c r="G826" s="5">
        <v>0</v>
      </c>
      <c r="H826" s="13">
        <v>0</v>
      </c>
      <c r="I826" s="13">
        <v>0</v>
      </c>
      <c r="J826" s="13">
        <v>0</v>
      </c>
      <c r="K826" s="13">
        <v>0</v>
      </c>
      <c r="M826" t="s">
        <v>930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W826" t="s">
        <v>930</v>
      </c>
      <c r="X826">
        <v>19</v>
      </c>
      <c r="Y826">
        <v>14</v>
      </c>
      <c r="Z826">
        <v>189</v>
      </c>
      <c r="AA826">
        <v>0</v>
      </c>
      <c r="AB826">
        <v>0</v>
      </c>
      <c r="AC826" s="5">
        <v>0.73684210526315785</v>
      </c>
      <c r="AD826" s="13">
        <v>13.5</v>
      </c>
      <c r="AE826" s="13">
        <v>0</v>
      </c>
      <c r="AF826" s="13">
        <v>0</v>
      </c>
      <c r="AG826" s="13">
        <v>0</v>
      </c>
      <c r="AH826" s="13">
        <v>9.9473684210526319</v>
      </c>
    </row>
    <row r="827" spans="1:34" x14ac:dyDescent="0.35">
      <c r="A827" t="s">
        <v>662</v>
      </c>
      <c r="B827">
        <v>0</v>
      </c>
      <c r="C827">
        <v>0</v>
      </c>
      <c r="D827">
        <v>0</v>
      </c>
      <c r="E827">
        <v>0</v>
      </c>
      <c r="F827">
        <v>0</v>
      </c>
      <c r="G827" s="5">
        <v>0</v>
      </c>
      <c r="H827" s="13">
        <v>0</v>
      </c>
      <c r="I827" s="13">
        <v>0</v>
      </c>
      <c r="J827" s="13">
        <v>0</v>
      </c>
      <c r="K827" s="13">
        <v>0</v>
      </c>
      <c r="M827" t="s">
        <v>931</v>
      </c>
      <c r="N827">
        <v>17</v>
      </c>
      <c r="O827">
        <v>5</v>
      </c>
      <c r="P827">
        <v>0</v>
      </c>
      <c r="Q827">
        <v>0</v>
      </c>
      <c r="R827">
        <v>3.4</v>
      </c>
      <c r="S827">
        <v>0</v>
      </c>
      <c r="T827">
        <v>0</v>
      </c>
      <c r="U827">
        <v>0</v>
      </c>
      <c r="W827" t="s">
        <v>931</v>
      </c>
      <c r="X827">
        <v>241</v>
      </c>
      <c r="Y827">
        <v>154</v>
      </c>
      <c r="Z827">
        <v>1933</v>
      </c>
      <c r="AA827">
        <v>12</v>
      </c>
      <c r="AB827">
        <v>1</v>
      </c>
      <c r="AC827" s="5">
        <v>0.63900414937759331</v>
      </c>
      <c r="AD827" s="13">
        <v>12.551948051948052</v>
      </c>
      <c r="AE827" s="13">
        <v>4.9792531120331947E-2</v>
      </c>
      <c r="AF827" s="13">
        <v>6.4935064935064939E-3</v>
      </c>
      <c r="AG827" s="13">
        <v>6.2079668908432487E-3</v>
      </c>
      <c r="AH827" s="13">
        <v>8.0207468879668049</v>
      </c>
    </row>
    <row r="828" spans="1:34" x14ac:dyDescent="0.35">
      <c r="A828" t="s">
        <v>1351</v>
      </c>
      <c r="B828">
        <v>0</v>
      </c>
      <c r="C828">
        <v>0</v>
      </c>
      <c r="D828">
        <v>0</v>
      </c>
      <c r="E828">
        <v>0</v>
      </c>
      <c r="F828">
        <v>0</v>
      </c>
      <c r="G828" s="5">
        <v>0</v>
      </c>
      <c r="H828" s="13">
        <v>0</v>
      </c>
      <c r="I828" s="13">
        <v>0</v>
      </c>
      <c r="J828" s="13">
        <v>0</v>
      </c>
      <c r="K828" s="13">
        <v>0</v>
      </c>
      <c r="M828" t="s">
        <v>932</v>
      </c>
      <c r="N828">
        <v>80</v>
      </c>
      <c r="O828">
        <v>31</v>
      </c>
      <c r="P828">
        <v>0</v>
      </c>
      <c r="Q828">
        <v>1</v>
      </c>
      <c r="R828">
        <v>2.5806451612903225</v>
      </c>
      <c r="S828">
        <v>0</v>
      </c>
      <c r="T828">
        <v>3.2258064516129031E-2</v>
      </c>
      <c r="U828">
        <v>0</v>
      </c>
      <c r="W828" t="s">
        <v>932</v>
      </c>
      <c r="X828">
        <v>1</v>
      </c>
      <c r="Y828">
        <v>0</v>
      </c>
      <c r="Z828">
        <v>0</v>
      </c>
      <c r="AA828">
        <v>0</v>
      </c>
      <c r="AB828">
        <v>0</v>
      </c>
      <c r="AC828" s="5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0</v>
      </c>
    </row>
    <row r="829" spans="1:34" x14ac:dyDescent="0.35">
      <c r="A829" t="s">
        <v>1383</v>
      </c>
      <c r="B829">
        <v>0</v>
      </c>
      <c r="C829">
        <v>0</v>
      </c>
      <c r="D829">
        <v>0</v>
      </c>
      <c r="E829">
        <v>0</v>
      </c>
      <c r="F829">
        <v>0</v>
      </c>
      <c r="G829" s="5">
        <v>0</v>
      </c>
      <c r="H829" s="13">
        <v>0</v>
      </c>
      <c r="I829" s="13">
        <v>0</v>
      </c>
      <c r="J829" s="13">
        <v>0</v>
      </c>
      <c r="K829" s="13">
        <v>0</v>
      </c>
      <c r="M829" t="s">
        <v>1177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W829" t="s">
        <v>1177</v>
      </c>
      <c r="X829">
        <v>17</v>
      </c>
      <c r="Y829">
        <v>14</v>
      </c>
      <c r="Z829">
        <v>132</v>
      </c>
      <c r="AA829">
        <v>0</v>
      </c>
      <c r="AB829">
        <v>0</v>
      </c>
      <c r="AC829" s="5">
        <v>0.82352941176470584</v>
      </c>
      <c r="AD829" s="13">
        <v>9.4285714285714288</v>
      </c>
      <c r="AE829" s="13">
        <v>0</v>
      </c>
      <c r="AF829" s="13">
        <v>0</v>
      </c>
      <c r="AG829" s="13">
        <v>0</v>
      </c>
      <c r="AH829" s="13">
        <v>7.7647058823529411</v>
      </c>
    </row>
    <row r="830" spans="1:34" x14ac:dyDescent="0.35">
      <c r="A830" t="s">
        <v>725</v>
      </c>
      <c r="B830">
        <v>0</v>
      </c>
      <c r="C830">
        <v>0</v>
      </c>
      <c r="D830">
        <v>0</v>
      </c>
      <c r="E830">
        <v>0</v>
      </c>
      <c r="F830">
        <v>0</v>
      </c>
      <c r="G830" s="5">
        <v>0</v>
      </c>
      <c r="H830" s="13">
        <v>0</v>
      </c>
      <c r="I830" s="13">
        <v>0</v>
      </c>
      <c r="J830" s="13">
        <v>0</v>
      </c>
      <c r="K830" s="13">
        <v>0</v>
      </c>
      <c r="M830" t="s">
        <v>933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W830" t="s">
        <v>933</v>
      </c>
      <c r="X830">
        <v>72</v>
      </c>
      <c r="Y830">
        <v>48</v>
      </c>
      <c r="Z830">
        <v>522</v>
      </c>
      <c r="AA830">
        <v>5</v>
      </c>
      <c r="AB830">
        <v>1</v>
      </c>
      <c r="AC830" s="5">
        <v>0.66666666666666663</v>
      </c>
      <c r="AD830" s="13">
        <v>10.875</v>
      </c>
      <c r="AE830" s="13">
        <v>6.9444444444444448E-2</v>
      </c>
      <c r="AF830" s="13">
        <v>2.0833333333333332E-2</v>
      </c>
      <c r="AG830" s="13">
        <v>9.5785440613026813E-3</v>
      </c>
      <c r="AH830" s="13">
        <v>7.25</v>
      </c>
    </row>
    <row r="831" spans="1:34" x14ac:dyDescent="0.35">
      <c r="A831" t="s">
        <v>663</v>
      </c>
      <c r="B831">
        <v>0</v>
      </c>
      <c r="C831">
        <v>0</v>
      </c>
      <c r="D831">
        <v>0</v>
      </c>
      <c r="E831">
        <v>0</v>
      </c>
      <c r="F831">
        <v>0</v>
      </c>
      <c r="G831" s="5">
        <v>0</v>
      </c>
      <c r="H831" s="13">
        <v>0</v>
      </c>
      <c r="I831" s="13">
        <v>0</v>
      </c>
      <c r="J831" s="13">
        <v>0</v>
      </c>
      <c r="K831" s="13">
        <v>0</v>
      </c>
      <c r="M831" t="s">
        <v>934</v>
      </c>
      <c r="N831">
        <v>74</v>
      </c>
      <c r="O831">
        <v>7</v>
      </c>
      <c r="P831">
        <v>0</v>
      </c>
      <c r="Q831">
        <v>0</v>
      </c>
      <c r="R831">
        <v>10.571428571428571</v>
      </c>
      <c r="S831">
        <v>0</v>
      </c>
      <c r="T831">
        <v>0</v>
      </c>
      <c r="U831">
        <v>0</v>
      </c>
      <c r="W831" t="s">
        <v>934</v>
      </c>
      <c r="X831">
        <v>155</v>
      </c>
      <c r="Y831">
        <v>105</v>
      </c>
      <c r="Z831">
        <v>990</v>
      </c>
      <c r="AA831">
        <v>5</v>
      </c>
      <c r="AB831">
        <v>0</v>
      </c>
      <c r="AC831" s="5">
        <v>0.67741935483870963</v>
      </c>
      <c r="AD831" s="13">
        <v>9.4285714285714288</v>
      </c>
      <c r="AE831" s="13">
        <v>3.2258064516129031E-2</v>
      </c>
      <c r="AF831" s="13">
        <v>0</v>
      </c>
      <c r="AG831" s="13">
        <v>5.0505050505050509E-3</v>
      </c>
      <c r="AH831" s="13">
        <v>6.387096774193548</v>
      </c>
    </row>
    <row r="832" spans="1:34" x14ac:dyDescent="0.35">
      <c r="A832" t="s">
        <v>1322</v>
      </c>
      <c r="B832">
        <v>0</v>
      </c>
      <c r="C832">
        <v>0</v>
      </c>
      <c r="D832">
        <v>0</v>
      </c>
      <c r="E832">
        <v>0</v>
      </c>
      <c r="F832">
        <v>0</v>
      </c>
      <c r="G832" s="5">
        <v>0</v>
      </c>
      <c r="H832" s="13">
        <v>0</v>
      </c>
      <c r="I832" s="13">
        <v>0</v>
      </c>
      <c r="J832" s="13">
        <v>0</v>
      </c>
      <c r="K832" s="13">
        <v>0</v>
      </c>
      <c r="M832" t="s">
        <v>935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W832" t="s">
        <v>935</v>
      </c>
      <c r="X832">
        <v>319</v>
      </c>
      <c r="Y832">
        <v>232</v>
      </c>
      <c r="Z832">
        <v>2306</v>
      </c>
      <c r="AA832">
        <v>18</v>
      </c>
      <c r="AB832">
        <v>3</v>
      </c>
      <c r="AC832" s="5">
        <v>0.72727272727272729</v>
      </c>
      <c r="AD832" s="13">
        <v>9.9396551724137936</v>
      </c>
      <c r="AE832" s="13">
        <v>5.6426332288401257E-2</v>
      </c>
      <c r="AF832" s="13">
        <v>1.2931034482758621E-2</v>
      </c>
      <c r="AG832" s="13">
        <v>7.8057241977450131E-3</v>
      </c>
      <c r="AH832" s="13">
        <v>7.2288401253918497</v>
      </c>
    </row>
    <row r="833" spans="1:34" x14ac:dyDescent="0.35">
      <c r="A833" t="s">
        <v>664</v>
      </c>
      <c r="B833">
        <v>0</v>
      </c>
      <c r="C833">
        <v>0</v>
      </c>
      <c r="D833">
        <v>0</v>
      </c>
      <c r="E833">
        <v>0</v>
      </c>
      <c r="F833">
        <v>0</v>
      </c>
      <c r="G833" s="5">
        <v>0</v>
      </c>
      <c r="H833" s="13">
        <v>0</v>
      </c>
      <c r="I833" s="13">
        <v>0</v>
      </c>
      <c r="J833" s="13">
        <v>0</v>
      </c>
      <c r="K833" s="13">
        <v>0</v>
      </c>
      <c r="M833" t="s">
        <v>1212</v>
      </c>
      <c r="N833">
        <v>76</v>
      </c>
      <c r="O833">
        <v>14</v>
      </c>
      <c r="P833">
        <v>0</v>
      </c>
      <c r="Q833">
        <v>1</v>
      </c>
      <c r="R833">
        <v>5.4285714285714288</v>
      </c>
      <c r="S833">
        <v>0</v>
      </c>
      <c r="T833">
        <v>7.1428571428571425E-2</v>
      </c>
      <c r="U833">
        <v>0</v>
      </c>
      <c r="W833" t="s">
        <v>1212</v>
      </c>
      <c r="X833">
        <v>15</v>
      </c>
      <c r="Y833">
        <v>13</v>
      </c>
      <c r="Z833">
        <v>85</v>
      </c>
      <c r="AA833">
        <v>0</v>
      </c>
      <c r="AB833">
        <v>0</v>
      </c>
      <c r="AC833" s="5">
        <v>0.8666666666666667</v>
      </c>
      <c r="AD833" s="13">
        <v>6.5384615384615383</v>
      </c>
      <c r="AE833" s="13">
        <v>0</v>
      </c>
      <c r="AF833" s="13">
        <v>0</v>
      </c>
      <c r="AG833" s="13">
        <v>0</v>
      </c>
      <c r="AH833" s="13">
        <v>5.666666666666667</v>
      </c>
    </row>
    <row r="834" spans="1:34" x14ac:dyDescent="0.35">
      <c r="A834" t="s">
        <v>1355</v>
      </c>
      <c r="B834">
        <v>0</v>
      </c>
      <c r="C834">
        <v>0</v>
      </c>
      <c r="D834">
        <v>0</v>
      </c>
      <c r="E834">
        <v>0</v>
      </c>
      <c r="F834">
        <v>0</v>
      </c>
      <c r="G834" s="5">
        <v>0</v>
      </c>
      <c r="H834" s="13">
        <v>0</v>
      </c>
      <c r="I834" s="13">
        <v>0</v>
      </c>
      <c r="J834" s="13">
        <v>0</v>
      </c>
      <c r="K834" s="13">
        <v>0</v>
      </c>
      <c r="M834" t="s">
        <v>936</v>
      </c>
      <c r="N834">
        <v>2195</v>
      </c>
      <c r="O834">
        <v>405</v>
      </c>
      <c r="P834">
        <v>14</v>
      </c>
      <c r="Q834">
        <v>3</v>
      </c>
      <c r="R834">
        <v>5.4197530864197532</v>
      </c>
      <c r="S834">
        <v>3.4567901234567898E-2</v>
      </c>
      <c r="T834">
        <v>7.4074074074074077E-3</v>
      </c>
      <c r="U834">
        <v>6.3781321184510249E-3</v>
      </c>
      <c r="W834" t="s">
        <v>936</v>
      </c>
      <c r="X834">
        <v>4</v>
      </c>
      <c r="Y834">
        <v>2</v>
      </c>
      <c r="Z834">
        <v>8</v>
      </c>
      <c r="AA834">
        <v>0</v>
      </c>
      <c r="AB834">
        <v>0</v>
      </c>
      <c r="AC834" s="5">
        <v>0.5</v>
      </c>
      <c r="AD834" s="13">
        <v>4</v>
      </c>
      <c r="AE834" s="13">
        <v>0</v>
      </c>
      <c r="AF834" s="13">
        <v>0</v>
      </c>
      <c r="AG834" s="13">
        <v>0</v>
      </c>
      <c r="AH834" s="13">
        <v>2</v>
      </c>
    </row>
    <row r="835" spans="1:34" x14ac:dyDescent="0.35">
      <c r="A835" t="s">
        <v>665</v>
      </c>
      <c r="B835">
        <v>0</v>
      </c>
      <c r="C835">
        <v>0</v>
      </c>
      <c r="D835">
        <v>0</v>
      </c>
      <c r="E835">
        <v>0</v>
      </c>
      <c r="F835">
        <v>0</v>
      </c>
      <c r="G835" s="5">
        <v>0</v>
      </c>
      <c r="H835" s="13">
        <v>0</v>
      </c>
      <c r="I835" s="13">
        <v>0</v>
      </c>
      <c r="J835" s="13">
        <v>0</v>
      </c>
      <c r="K835" s="13">
        <v>0</v>
      </c>
      <c r="M835" t="s">
        <v>937</v>
      </c>
      <c r="N835">
        <v>19</v>
      </c>
      <c r="O835">
        <v>10</v>
      </c>
      <c r="P835">
        <v>0</v>
      </c>
      <c r="Q835">
        <v>1</v>
      </c>
      <c r="R835">
        <v>1.9</v>
      </c>
      <c r="S835">
        <v>0</v>
      </c>
      <c r="T835">
        <v>0.1</v>
      </c>
      <c r="U835">
        <v>0</v>
      </c>
      <c r="W835" t="s">
        <v>937</v>
      </c>
      <c r="X835">
        <v>57</v>
      </c>
      <c r="Y835">
        <v>40</v>
      </c>
      <c r="Z835">
        <v>293</v>
      </c>
      <c r="AA835">
        <v>4</v>
      </c>
      <c r="AB835">
        <v>0</v>
      </c>
      <c r="AC835" s="5">
        <v>0.70175438596491224</v>
      </c>
      <c r="AD835" s="13">
        <v>7.3250000000000002</v>
      </c>
      <c r="AE835" s="13">
        <v>7.0175438596491224E-2</v>
      </c>
      <c r="AF835" s="13">
        <v>0</v>
      </c>
      <c r="AG835" s="13">
        <v>1.3651877133105802E-2</v>
      </c>
      <c r="AH835" s="13">
        <v>5.1403508771929829</v>
      </c>
    </row>
    <row r="836" spans="1:34" x14ac:dyDescent="0.35">
      <c r="A836" t="s">
        <v>732</v>
      </c>
      <c r="B836">
        <v>0</v>
      </c>
      <c r="C836">
        <v>0</v>
      </c>
      <c r="D836">
        <v>0</v>
      </c>
      <c r="E836">
        <v>0</v>
      </c>
      <c r="F836">
        <v>0</v>
      </c>
      <c r="G836" s="5">
        <v>0</v>
      </c>
      <c r="H836" s="13">
        <v>0</v>
      </c>
      <c r="I836" s="13">
        <v>0</v>
      </c>
      <c r="J836" s="13">
        <v>0</v>
      </c>
      <c r="K836" s="13">
        <v>0</v>
      </c>
      <c r="M836" t="s">
        <v>938</v>
      </c>
      <c r="N836">
        <v>450</v>
      </c>
      <c r="O836">
        <v>107</v>
      </c>
      <c r="P836">
        <v>2</v>
      </c>
      <c r="Q836">
        <v>0</v>
      </c>
      <c r="R836">
        <v>4.2056074766355138</v>
      </c>
      <c r="S836">
        <v>1.8691588785046728E-2</v>
      </c>
      <c r="T836">
        <v>0</v>
      </c>
      <c r="U836">
        <v>4.4444444444444444E-3</v>
      </c>
      <c r="W836" t="s">
        <v>938</v>
      </c>
      <c r="X836">
        <v>31</v>
      </c>
      <c r="Y836">
        <v>17</v>
      </c>
      <c r="Z836">
        <v>94</v>
      </c>
      <c r="AA836">
        <v>0</v>
      </c>
      <c r="AB836">
        <v>0</v>
      </c>
      <c r="AC836" s="5">
        <v>0.54838709677419351</v>
      </c>
      <c r="AD836" s="13">
        <v>5.5294117647058822</v>
      </c>
      <c r="AE836" s="13">
        <v>0</v>
      </c>
      <c r="AF836" s="13">
        <v>0</v>
      </c>
      <c r="AG836" s="13">
        <v>0</v>
      </c>
      <c r="AH836" s="13">
        <v>3.032258064516129</v>
      </c>
    </row>
    <row r="837" spans="1:34" x14ac:dyDescent="0.35">
      <c r="A837" t="s">
        <v>602</v>
      </c>
      <c r="B837">
        <v>0</v>
      </c>
      <c r="C837">
        <v>0</v>
      </c>
      <c r="D837">
        <v>0</v>
      </c>
      <c r="E837">
        <v>0</v>
      </c>
      <c r="F837">
        <v>0</v>
      </c>
      <c r="G837" s="5">
        <v>0</v>
      </c>
      <c r="H837" s="13">
        <v>0</v>
      </c>
      <c r="I837" s="13">
        <v>0</v>
      </c>
      <c r="J837" s="13">
        <v>0</v>
      </c>
      <c r="K837" s="13">
        <v>0</v>
      </c>
      <c r="M837" t="s">
        <v>1169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W837" t="s">
        <v>1169</v>
      </c>
      <c r="X837">
        <v>22</v>
      </c>
      <c r="Y837">
        <v>17</v>
      </c>
      <c r="Z837">
        <v>191</v>
      </c>
      <c r="AA837">
        <v>2</v>
      </c>
      <c r="AB837">
        <v>0</v>
      </c>
      <c r="AC837" s="5">
        <v>0.77272727272727271</v>
      </c>
      <c r="AD837" s="13">
        <v>11.235294117647058</v>
      </c>
      <c r="AE837" s="13">
        <v>9.0909090909090912E-2</v>
      </c>
      <c r="AF837" s="13">
        <v>0</v>
      </c>
      <c r="AG837" s="13">
        <v>1.0471204188481676E-2</v>
      </c>
      <c r="AH837" s="13">
        <v>8.6818181818181817</v>
      </c>
    </row>
    <row r="838" spans="1:34" x14ac:dyDescent="0.35">
      <c r="A838" t="s">
        <v>1353</v>
      </c>
      <c r="B838">
        <v>0</v>
      </c>
      <c r="C838">
        <v>0</v>
      </c>
      <c r="D838">
        <v>0</v>
      </c>
      <c r="E838">
        <v>0</v>
      </c>
      <c r="F838">
        <v>0</v>
      </c>
      <c r="G838" s="5">
        <v>0</v>
      </c>
      <c r="H838" s="13">
        <v>0</v>
      </c>
      <c r="I838" s="13">
        <v>0</v>
      </c>
      <c r="J838" s="13">
        <v>0</v>
      </c>
      <c r="K838" s="13">
        <v>0</v>
      </c>
      <c r="M838" t="s">
        <v>1180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W838" t="s">
        <v>1180</v>
      </c>
      <c r="X838">
        <v>1</v>
      </c>
      <c r="Y838">
        <v>1</v>
      </c>
      <c r="Z838">
        <v>9</v>
      </c>
      <c r="AA838">
        <v>0</v>
      </c>
      <c r="AB838">
        <v>0</v>
      </c>
      <c r="AC838" s="5">
        <v>1</v>
      </c>
      <c r="AD838" s="13">
        <v>9</v>
      </c>
      <c r="AE838" s="13">
        <v>0</v>
      </c>
      <c r="AF838" s="13">
        <v>0</v>
      </c>
      <c r="AG838" s="13">
        <v>0</v>
      </c>
      <c r="AH838" s="13">
        <v>9</v>
      </c>
    </row>
    <row r="839" spans="1:34" x14ac:dyDescent="0.35">
      <c r="A839" t="s">
        <v>1385</v>
      </c>
      <c r="B839">
        <v>0</v>
      </c>
      <c r="C839">
        <v>0</v>
      </c>
      <c r="D839">
        <v>0</v>
      </c>
      <c r="E839">
        <v>0</v>
      </c>
      <c r="F839">
        <v>0</v>
      </c>
      <c r="G839" s="5">
        <v>0</v>
      </c>
      <c r="H839" s="13">
        <v>0</v>
      </c>
      <c r="I839" s="13">
        <v>0</v>
      </c>
      <c r="J839" s="13">
        <v>0</v>
      </c>
      <c r="K839" s="13">
        <v>0</v>
      </c>
      <c r="M839" t="s">
        <v>1163</v>
      </c>
      <c r="N839">
        <v>19</v>
      </c>
      <c r="O839">
        <v>1</v>
      </c>
      <c r="P839">
        <v>0</v>
      </c>
      <c r="Q839">
        <v>0</v>
      </c>
      <c r="R839">
        <v>19</v>
      </c>
      <c r="S839">
        <v>0</v>
      </c>
      <c r="T839">
        <v>0</v>
      </c>
      <c r="U839">
        <v>0</v>
      </c>
      <c r="W839" t="s">
        <v>1163</v>
      </c>
      <c r="X839">
        <v>17</v>
      </c>
      <c r="Y839">
        <v>11</v>
      </c>
      <c r="Z839">
        <v>82</v>
      </c>
      <c r="AA839">
        <v>0</v>
      </c>
      <c r="AB839">
        <v>0</v>
      </c>
      <c r="AC839" s="5">
        <v>0.6470588235294118</v>
      </c>
      <c r="AD839" s="13">
        <v>7.4545454545454541</v>
      </c>
      <c r="AE839" s="13">
        <v>0</v>
      </c>
      <c r="AF839" s="13">
        <v>0</v>
      </c>
      <c r="AG839" s="13">
        <v>0</v>
      </c>
      <c r="AH839" s="13">
        <v>4.8235294117647056</v>
      </c>
    </row>
    <row r="840" spans="1:34" x14ac:dyDescent="0.35">
      <c r="A840" t="s">
        <v>739</v>
      </c>
      <c r="B840">
        <v>0</v>
      </c>
      <c r="C840">
        <v>0</v>
      </c>
      <c r="D840">
        <v>0</v>
      </c>
      <c r="E840">
        <v>0</v>
      </c>
      <c r="F840">
        <v>0</v>
      </c>
      <c r="G840" s="5">
        <v>0</v>
      </c>
      <c r="H840" s="13">
        <v>0</v>
      </c>
      <c r="I840" s="13">
        <v>0</v>
      </c>
      <c r="J840" s="13">
        <v>0</v>
      </c>
      <c r="K840" s="13">
        <v>0</v>
      </c>
      <c r="M840" t="s">
        <v>939</v>
      </c>
      <c r="N840">
        <v>470</v>
      </c>
      <c r="O840">
        <v>149</v>
      </c>
      <c r="P840">
        <v>6</v>
      </c>
      <c r="Q840">
        <v>0</v>
      </c>
      <c r="R840">
        <v>3.1543624161073827</v>
      </c>
      <c r="S840">
        <v>4.0268456375838924E-2</v>
      </c>
      <c r="T840">
        <v>0</v>
      </c>
      <c r="U840">
        <v>1.276595744680851E-2</v>
      </c>
      <c r="W840" t="s">
        <v>939</v>
      </c>
      <c r="X840">
        <v>20</v>
      </c>
      <c r="Y840">
        <v>14</v>
      </c>
      <c r="Z840">
        <v>79</v>
      </c>
      <c r="AA840">
        <v>0</v>
      </c>
      <c r="AB840">
        <v>0</v>
      </c>
      <c r="AC840" s="5">
        <v>0.7</v>
      </c>
      <c r="AD840" s="13">
        <v>5.6428571428571432</v>
      </c>
      <c r="AE840" s="13">
        <v>0</v>
      </c>
      <c r="AF840" s="13">
        <v>0</v>
      </c>
      <c r="AG840" s="13">
        <v>0</v>
      </c>
      <c r="AH840" s="13">
        <v>3.95</v>
      </c>
    </row>
    <row r="841" spans="1:34" x14ac:dyDescent="0.35">
      <c r="A841" t="s">
        <v>667</v>
      </c>
      <c r="B841">
        <v>0</v>
      </c>
      <c r="C841">
        <v>0</v>
      </c>
      <c r="D841">
        <v>0</v>
      </c>
      <c r="E841">
        <v>0</v>
      </c>
      <c r="F841">
        <v>0</v>
      </c>
      <c r="G841" s="5">
        <v>0</v>
      </c>
      <c r="H841" s="13">
        <v>0</v>
      </c>
      <c r="I841" s="13">
        <v>0</v>
      </c>
      <c r="J841" s="13">
        <v>0</v>
      </c>
      <c r="K841" s="13">
        <v>0</v>
      </c>
      <c r="M841" t="s">
        <v>940</v>
      </c>
      <c r="N841">
        <v>2</v>
      </c>
      <c r="O841">
        <v>2</v>
      </c>
      <c r="P841">
        <v>1</v>
      </c>
      <c r="Q841">
        <v>0</v>
      </c>
      <c r="R841">
        <v>1</v>
      </c>
      <c r="S841">
        <v>0.5</v>
      </c>
      <c r="T841">
        <v>0</v>
      </c>
      <c r="U841">
        <v>0.5</v>
      </c>
      <c r="W841" t="s">
        <v>940</v>
      </c>
      <c r="X841">
        <v>28</v>
      </c>
      <c r="Y841">
        <v>20</v>
      </c>
      <c r="Z841">
        <v>192</v>
      </c>
      <c r="AA841">
        <v>2</v>
      </c>
      <c r="AB841">
        <v>0</v>
      </c>
      <c r="AC841" s="5">
        <v>0.7142857142857143</v>
      </c>
      <c r="AD841" s="13">
        <v>9.6</v>
      </c>
      <c r="AE841" s="13">
        <v>7.1428571428571425E-2</v>
      </c>
      <c r="AF841" s="13">
        <v>0</v>
      </c>
      <c r="AG841" s="13">
        <v>1.0416666666666666E-2</v>
      </c>
      <c r="AH841" s="13">
        <v>6.8571428571428568</v>
      </c>
    </row>
    <row r="842" spans="1:34" x14ac:dyDescent="0.35">
      <c r="A842" t="s">
        <v>1357</v>
      </c>
      <c r="B842">
        <v>0</v>
      </c>
      <c r="C842">
        <v>0</v>
      </c>
      <c r="D842">
        <v>0</v>
      </c>
      <c r="E842">
        <v>0</v>
      </c>
      <c r="F842">
        <v>0</v>
      </c>
      <c r="G842" s="5">
        <v>0</v>
      </c>
      <c r="H842" s="13">
        <v>0</v>
      </c>
      <c r="I842" s="13">
        <v>0</v>
      </c>
      <c r="J842" s="13">
        <v>0</v>
      </c>
      <c r="K842" s="13">
        <v>0</v>
      </c>
      <c r="M842" t="s">
        <v>941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W842" t="s">
        <v>941</v>
      </c>
      <c r="X842">
        <v>97</v>
      </c>
      <c r="Y842">
        <v>70</v>
      </c>
      <c r="Z842">
        <v>724</v>
      </c>
      <c r="AA842">
        <v>3</v>
      </c>
      <c r="AB842">
        <v>3</v>
      </c>
      <c r="AC842" s="5">
        <v>0.72164948453608246</v>
      </c>
      <c r="AD842" s="13">
        <v>10.342857142857143</v>
      </c>
      <c r="AE842" s="13">
        <v>3.0927835051546393E-2</v>
      </c>
      <c r="AF842" s="13">
        <v>4.2857142857142858E-2</v>
      </c>
      <c r="AG842" s="13">
        <v>4.1436464088397788E-3</v>
      </c>
      <c r="AH842" s="13">
        <v>7.463917525773196</v>
      </c>
    </row>
    <row r="843" spans="1:34" x14ac:dyDescent="0.35">
      <c r="A843" t="s">
        <v>1386</v>
      </c>
      <c r="B843">
        <v>0</v>
      </c>
      <c r="C843">
        <v>0</v>
      </c>
      <c r="D843">
        <v>0</v>
      </c>
      <c r="E843">
        <v>0</v>
      </c>
      <c r="F843">
        <v>0</v>
      </c>
      <c r="G843" s="5">
        <v>0</v>
      </c>
      <c r="H843" s="13">
        <v>0</v>
      </c>
      <c r="I843" s="13">
        <v>0</v>
      </c>
      <c r="J843" s="13">
        <v>0</v>
      </c>
      <c r="K843" s="13">
        <v>0</v>
      </c>
      <c r="M843" t="s">
        <v>1173</v>
      </c>
      <c r="N843">
        <v>18</v>
      </c>
      <c r="O843">
        <v>5</v>
      </c>
      <c r="P843">
        <v>0</v>
      </c>
      <c r="Q843">
        <v>0</v>
      </c>
      <c r="R843">
        <v>3.6</v>
      </c>
      <c r="S843">
        <v>0</v>
      </c>
      <c r="T843">
        <v>0</v>
      </c>
      <c r="U843">
        <v>0</v>
      </c>
      <c r="W843" t="s">
        <v>1173</v>
      </c>
      <c r="X843">
        <v>21</v>
      </c>
      <c r="Y843">
        <v>11</v>
      </c>
      <c r="Z843">
        <v>112</v>
      </c>
      <c r="AA843">
        <v>0</v>
      </c>
      <c r="AB843">
        <v>0</v>
      </c>
      <c r="AC843" s="5">
        <v>0.52380952380952384</v>
      </c>
      <c r="AD843" s="13">
        <v>10.181818181818182</v>
      </c>
      <c r="AE843" s="13">
        <v>0</v>
      </c>
      <c r="AF843" s="13">
        <v>0</v>
      </c>
      <c r="AG843" s="13">
        <v>0</v>
      </c>
      <c r="AH843" s="13">
        <v>5.333333333333333</v>
      </c>
    </row>
    <row r="844" spans="1:34" x14ac:dyDescent="0.35">
      <c r="A844" t="s">
        <v>744</v>
      </c>
      <c r="B844">
        <v>0</v>
      </c>
      <c r="C844">
        <v>0</v>
      </c>
      <c r="D844">
        <v>0</v>
      </c>
      <c r="E844">
        <v>0</v>
      </c>
      <c r="F844">
        <v>0</v>
      </c>
      <c r="G844" s="5">
        <v>0</v>
      </c>
      <c r="H844" s="13">
        <v>0</v>
      </c>
      <c r="I844" s="13">
        <v>0</v>
      </c>
      <c r="J844" s="13">
        <v>0</v>
      </c>
      <c r="K844" s="13">
        <v>0</v>
      </c>
      <c r="M844" t="s">
        <v>942</v>
      </c>
      <c r="N844">
        <v>-9</v>
      </c>
      <c r="O844">
        <v>19</v>
      </c>
      <c r="P844">
        <v>0</v>
      </c>
      <c r="Q844">
        <v>0</v>
      </c>
      <c r="R844">
        <v>-0.47368421052631576</v>
      </c>
      <c r="S844">
        <v>0</v>
      </c>
      <c r="T844">
        <v>0</v>
      </c>
      <c r="U844">
        <v>0</v>
      </c>
      <c r="W844" t="s">
        <v>942</v>
      </c>
      <c r="X844">
        <v>0</v>
      </c>
      <c r="Y844">
        <v>0</v>
      </c>
      <c r="Z844">
        <v>0</v>
      </c>
      <c r="AA844">
        <v>0</v>
      </c>
      <c r="AB844">
        <v>0</v>
      </c>
      <c r="AC844" s="5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</row>
    <row r="845" spans="1:34" x14ac:dyDescent="0.35">
      <c r="A845" t="s">
        <v>668</v>
      </c>
      <c r="B845">
        <v>0</v>
      </c>
      <c r="C845">
        <v>0</v>
      </c>
      <c r="D845">
        <v>0</v>
      </c>
      <c r="E845">
        <v>0</v>
      </c>
      <c r="F845">
        <v>0</v>
      </c>
      <c r="G845" s="5">
        <v>0</v>
      </c>
      <c r="H845" s="13">
        <v>0</v>
      </c>
      <c r="I845" s="13">
        <v>0</v>
      </c>
      <c r="J845" s="13">
        <v>0</v>
      </c>
      <c r="K845" s="13">
        <v>0</v>
      </c>
      <c r="M845" t="s">
        <v>943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W845" t="s">
        <v>943</v>
      </c>
      <c r="X845">
        <v>57</v>
      </c>
      <c r="Y845">
        <v>27</v>
      </c>
      <c r="Z845">
        <v>367</v>
      </c>
      <c r="AA845">
        <v>1</v>
      </c>
      <c r="AB845">
        <v>0</v>
      </c>
      <c r="AC845" s="5">
        <v>0.47368421052631576</v>
      </c>
      <c r="AD845" s="13">
        <v>13.592592592592593</v>
      </c>
      <c r="AE845" s="13">
        <v>1.7543859649122806E-2</v>
      </c>
      <c r="AF845" s="13">
        <v>0</v>
      </c>
      <c r="AG845" s="13">
        <v>2.7247956403269754E-3</v>
      </c>
      <c r="AH845" s="13">
        <v>6.4385964912280702</v>
      </c>
    </row>
    <row r="846" spans="1:34" x14ac:dyDescent="0.35">
      <c r="A846" t="s">
        <v>746</v>
      </c>
      <c r="B846">
        <v>0</v>
      </c>
      <c r="C846">
        <v>0</v>
      </c>
      <c r="D846">
        <v>0</v>
      </c>
      <c r="E846">
        <v>0</v>
      </c>
      <c r="F846">
        <v>0</v>
      </c>
      <c r="G846" s="5">
        <v>0</v>
      </c>
      <c r="H846" s="13">
        <v>0</v>
      </c>
      <c r="I846" s="13">
        <v>0</v>
      </c>
      <c r="J846" s="13">
        <v>0</v>
      </c>
      <c r="K846" s="13">
        <v>0</v>
      </c>
      <c r="M846" t="s">
        <v>944</v>
      </c>
      <c r="N846">
        <v>800</v>
      </c>
      <c r="O846">
        <v>221</v>
      </c>
      <c r="P846">
        <v>2</v>
      </c>
      <c r="Q846">
        <v>0</v>
      </c>
      <c r="R846">
        <v>3.6199095022624435</v>
      </c>
      <c r="S846">
        <v>9.0497737556561094E-3</v>
      </c>
      <c r="T846">
        <v>0</v>
      </c>
      <c r="U846">
        <v>2.5000000000000001E-3</v>
      </c>
      <c r="W846" t="s">
        <v>944</v>
      </c>
      <c r="X846">
        <v>27</v>
      </c>
      <c r="Y846">
        <v>17</v>
      </c>
      <c r="Z846">
        <v>92</v>
      </c>
      <c r="AA846">
        <v>1</v>
      </c>
      <c r="AB846">
        <v>0</v>
      </c>
      <c r="AC846" s="5">
        <v>0.62962962962962965</v>
      </c>
      <c r="AD846" s="13">
        <v>5.4117647058823533</v>
      </c>
      <c r="AE846" s="13">
        <v>3.7037037037037035E-2</v>
      </c>
      <c r="AF846" s="13">
        <v>0</v>
      </c>
      <c r="AG846" s="13">
        <v>1.0869565217391304E-2</v>
      </c>
      <c r="AH846" s="13">
        <v>3.4074074074074074</v>
      </c>
    </row>
    <row r="847" spans="1:34" x14ac:dyDescent="0.35">
      <c r="A847" t="s">
        <v>669</v>
      </c>
      <c r="B847">
        <v>0</v>
      </c>
      <c r="C847">
        <v>0</v>
      </c>
      <c r="D847">
        <v>0</v>
      </c>
      <c r="E847">
        <v>0</v>
      </c>
      <c r="F847">
        <v>0</v>
      </c>
      <c r="G847" s="5">
        <v>0</v>
      </c>
      <c r="H847" s="13">
        <v>0</v>
      </c>
      <c r="I847" s="13">
        <v>0</v>
      </c>
      <c r="J847" s="13">
        <v>0</v>
      </c>
      <c r="K847" s="13">
        <v>0</v>
      </c>
      <c r="M847" t="s">
        <v>945</v>
      </c>
      <c r="N847">
        <v>499</v>
      </c>
      <c r="O847">
        <v>99</v>
      </c>
      <c r="P847">
        <v>2</v>
      </c>
      <c r="Q847">
        <v>1</v>
      </c>
      <c r="R847">
        <v>5.0404040404040407</v>
      </c>
      <c r="S847">
        <v>2.0202020202020204E-2</v>
      </c>
      <c r="T847">
        <v>1.0101010101010102E-2</v>
      </c>
      <c r="U847">
        <v>4.0080160320641279E-3</v>
      </c>
      <c r="W847" t="s">
        <v>945</v>
      </c>
      <c r="X847">
        <v>37</v>
      </c>
      <c r="Y847">
        <v>26</v>
      </c>
      <c r="Z847">
        <v>193</v>
      </c>
      <c r="AA847">
        <v>0</v>
      </c>
      <c r="AB847">
        <v>0</v>
      </c>
      <c r="AC847" s="5">
        <v>0.70270270270270274</v>
      </c>
      <c r="AD847" s="13">
        <v>7.4230769230769234</v>
      </c>
      <c r="AE847" s="13">
        <v>0</v>
      </c>
      <c r="AF847" s="13">
        <v>0</v>
      </c>
      <c r="AG847" s="13">
        <v>0</v>
      </c>
      <c r="AH847" s="13">
        <v>5.2162162162162158</v>
      </c>
    </row>
    <row r="848" spans="1:34" x14ac:dyDescent="0.35">
      <c r="A848" t="s">
        <v>749</v>
      </c>
      <c r="B848">
        <v>0</v>
      </c>
      <c r="C848">
        <v>0</v>
      </c>
      <c r="D848">
        <v>0</v>
      </c>
      <c r="E848">
        <v>0</v>
      </c>
      <c r="F848">
        <v>0</v>
      </c>
      <c r="G848" s="5">
        <v>0</v>
      </c>
      <c r="H848" s="13">
        <v>0</v>
      </c>
      <c r="I848" s="13">
        <v>0</v>
      </c>
      <c r="J848" s="13">
        <v>0</v>
      </c>
      <c r="K848" s="13">
        <v>0</v>
      </c>
      <c r="M848" t="s">
        <v>946</v>
      </c>
      <c r="N848">
        <v>7</v>
      </c>
      <c r="O848">
        <v>1</v>
      </c>
      <c r="P848">
        <v>0</v>
      </c>
      <c r="Q848">
        <v>0</v>
      </c>
      <c r="R848">
        <v>7</v>
      </c>
      <c r="S848">
        <v>0</v>
      </c>
      <c r="T848">
        <v>0</v>
      </c>
      <c r="U848">
        <v>0</v>
      </c>
      <c r="W848" t="s">
        <v>946</v>
      </c>
      <c r="X848">
        <v>51</v>
      </c>
      <c r="Y848">
        <v>24</v>
      </c>
      <c r="Z848">
        <v>359</v>
      </c>
      <c r="AA848">
        <v>4</v>
      </c>
      <c r="AB848">
        <v>0</v>
      </c>
      <c r="AC848" s="5">
        <v>0.47058823529411764</v>
      </c>
      <c r="AD848" s="13">
        <v>14.958333333333334</v>
      </c>
      <c r="AE848" s="13">
        <v>7.8431372549019607E-2</v>
      </c>
      <c r="AF848" s="13">
        <v>0</v>
      </c>
      <c r="AG848" s="13">
        <v>1.1142061281337047E-2</v>
      </c>
      <c r="AH848" s="13">
        <v>7.0392156862745097</v>
      </c>
    </row>
    <row r="849" spans="1:34" x14ac:dyDescent="0.35">
      <c r="A849" t="s">
        <v>670</v>
      </c>
      <c r="B849">
        <v>0</v>
      </c>
      <c r="C849">
        <v>0</v>
      </c>
      <c r="D849">
        <v>0</v>
      </c>
      <c r="E849">
        <v>0</v>
      </c>
      <c r="F849">
        <v>0</v>
      </c>
      <c r="G849" s="5">
        <v>0</v>
      </c>
      <c r="H849" s="13">
        <v>0</v>
      </c>
      <c r="I849" s="13">
        <v>0</v>
      </c>
      <c r="J849" s="13">
        <v>0</v>
      </c>
      <c r="K849" s="13">
        <v>0</v>
      </c>
      <c r="M849" t="s">
        <v>947</v>
      </c>
      <c r="N849">
        <v>140</v>
      </c>
      <c r="O849">
        <v>25</v>
      </c>
      <c r="P849">
        <v>1</v>
      </c>
      <c r="Q849">
        <v>0</v>
      </c>
      <c r="R849">
        <v>5.6</v>
      </c>
      <c r="S849">
        <v>0.04</v>
      </c>
      <c r="T849">
        <v>0</v>
      </c>
      <c r="U849">
        <v>7.1428571428571426E-3</v>
      </c>
      <c r="W849" t="s">
        <v>947</v>
      </c>
      <c r="X849">
        <v>299</v>
      </c>
      <c r="Y849">
        <v>204</v>
      </c>
      <c r="Z849">
        <v>2798</v>
      </c>
      <c r="AA849">
        <v>10</v>
      </c>
      <c r="AB849">
        <v>0</v>
      </c>
      <c r="AC849" s="5">
        <v>0.68227424749163879</v>
      </c>
      <c r="AD849" s="13">
        <v>13.715686274509803</v>
      </c>
      <c r="AE849" s="13">
        <v>3.3444816053511704E-2</v>
      </c>
      <c r="AF849" s="13">
        <v>0</v>
      </c>
      <c r="AG849" s="13">
        <v>3.5739814152966403E-3</v>
      </c>
      <c r="AH849" s="13">
        <v>9.3578595317725757</v>
      </c>
    </row>
    <row r="850" spans="1:34" x14ac:dyDescent="0.35">
      <c r="A850" t="s">
        <v>611</v>
      </c>
      <c r="B850">
        <v>0</v>
      </c>
      <c r="C850">
        <v>0</v>
      </c>
      <c r="D850">
        <v>0</v>
      </c>
      <c r="E850">
        <v>0</v>
      </c>
      <c r="F850">
        <v>0</v>
      </c>
      <c r="G850" s="5">
        <v>0</v>
      </c>
      <c r="H850" s="13">
        <v>0</v>
      </c>
      <c r="I850" s="13">
        <v>0</v>
      </c>
      <c r="J850" s="13">
        <v>0</v>
      </c>
      <c r="K850" s="13">
        <v>0</v>
      </c>
      <c r="M850" t="s">
        <v>948</v>
      </c>
      <c r="N850">
        <v>108</v>
      </c>
      <c r="O850">
        <v>22</v>
      </c>
      <c r="P850">
        <v>1</v>
      </c>
      <c r="Q850">
        <v>1</v>
      </c>
      <c r="R850">
        <v>4.9090909090909092</v>
      </c>
      <c r="S850">
        <v>4.5454545454545456E-2</v>
      </c>
      <c r="T850">
        <v>4.5454545454545456E-2</v>
      </c>
      <c r="U850">
        <v>9.2592592592592587E-3</v>
      </c>
      <c r="W850" t="s">
        <v>948</v>
      </c>
      <c r="X850">
        <v>6</v>
      </c>
      <c r="Y850">
        <v>4</v>
      </c>
      <c r="Z850">
        <v>12</v>
      </c>
      <c r="AA850">
        <v>0</v>
      </c>
      <c r="AB850">
        <v>0</v>
      </c>
      <c r="AC850" s="5">
        <v>0.66666666666666663</v>
      </c>
      <c r="AD850" s="13">
        <v>3</v>
      </c>
      <c r="AE850" s="13">
        <v>0</v>
      </c>
      <c r="AF850" s="13">
        <v>0</v>
      </c>
      <c r="AG850" s="13">
        <v>0</v>
      </c>
      <c r="AH850" s="13">
        <v>2</v>
      </c>
    </row>
    <row r="851" spans="1:34" x14ac:dyDescent="0.35">
      <c r="A851" t="s">
        <v>671</v>
      </c>
      <c r="B851">
        <v>0</v>
      </c>
      <c r="C851">
        <v>0</v>
      </c>
      <c r="D851">
        <v>0</v>
      </c>
      <c r="E851">
        <v>0</v>
      </c>
      <c r="F851">
        <v>0</v>
      </c>
      <c r="G851" s="5">
        <v>0</v>
      </c>
      <c r="H851" s="13">
        <v>0</v>
      </c>
      <c r="I851" s="13">
        <v>0</v>
      </c>
      <c r="J851" s="13">
        <v>0</v>
      </c>
      <c r="K851" s="13">
        <v>0</v>
      </c>
      <c r="M851" t="s">
        <v>949</v>
      </c>
      <c r="N851">
        <v>15</v>
      </c>
      <c r="O851">
        <v>6</v>
      </c>
      <c r="P851">
        <v>0</v>
      </c>
      <c r="Q851">
        <v>0</v>
      </c>
      <c r="R851">
        <v>2.5</v>
      </c>
      <c r="S851">
        <v>0</v>
      </c>
      <c r="T851">
        <v>0</v>
      </c>
      <c r="U851">
        <v>0</v>
      </c>
      <c r="W851" t="s">
        <v>949</v>
      </c>
      <c r="X851">
        <v>163</v>
      </c>
      <c r="Y851">
        <v>93</v>
      </c>
      <c r="Z851">
        <v>1142</v>
      </c>
      <c r="AA851">
        <v>10</v>
      </c>
      <c r="AB851">
        <v>0</v>
      </c>
      <c r="AC851" s="5">
        <v>0.57055214723926384</v>
      </c>
      <c r="AD851" s="13">
        <v>12.279569892473118</v>
      </c>
      <c r="AE851" s="13">
        <v>6.1349693251533742E-2</v>
      </c>
      <c r="AF851" s="13">
        <v>0</v>
      </c>
      <c r="AG851" s="13">
        <v>8.7565674255691769E-3</v>
      </c>
      <c r="AH851" s="13">
        <v>7.0061349693251538</v>
      </c>
    </row>
    <row r="852" spans="1:34" x14ac:dyDescent="0.35">
      <c r="A852" t="s">
        <v>1294</v>
      </c>
      <c r="B852">
        <v>0</v>
      </c>
      <c r="C852">
        <v>0</v>
      </c>
      <c r="D852">
        <v>0</v>
      </c>
      <c r="E852">
        <v>0</v>
      </c>
      <c r="F852">
        <v>0</v>
      </c>
      <c r="G852" s="5">
        <v>0</v>
      </c>
      <c r="H852" s="13">
        <v>0</v>
      </c>
      <c r="I852" s="13">
        <v>0</v>
      </c>
      <c r="J852" s="13">
        <v>0</v>
      </c>
      <c r="K852" s="13">
        <v>0</v>
      </c>
      <c r="M852" t="s">
        <v>950</v>
      </c>
      <c r="N852">
        <v>4</v>
      </c>
      <c r="O852">
        <v>4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W852" t="s">
        <v>950</v>
      </c>
      <c r="X852">
        <v>161</v>
      </c>
      <c r="Y852">
        <v>104</v>
      </c>
      <c r="Z852">
        <v>1304</v>
      </c>
      <c r="AA852">
        <v>6</v>
      </c>
      <c r="AB852">
        <v>1</v>
      </c>
      <c r="AC852" s="5">
        <v>0.64596273291925466</v>
      </c>
      <c r="AD852" s="13">
        <v>12.538461538461538</v>
      </c>
      <c r="AE852" s="13">
        <v>3.7267080745341616E-2</v>
      </c>
      <c r="AF852" s="13">
        <v>9.6153846153846159E-3</v>
      </c>
      <c r="AG852" s="13">
        <v>4.601226993865031E-3</v>
      </c>
      <c r="AH852" s="13">
        <v>8.0993788819875778</v>
      </c>
    </row>
    <row r="853" spans="1:34" x14ac:dyDescent="0.35">
      <c r="A853" t="s">
        <v>1390</v>
      </c>
      <c r="B853">
        <v>0</v>
      </c>
      <c r="C853">
        <v>0</v>
      </c>
      <c r="D853">
        <v>0</v>
      </c>
      <c r="E853">
        <v>0</v>
      </c>
      <c r="F853">
        <v>0</v>
      </c>
      <c r="G853" s="5">
        <v>0</v>
      </c>
      <c r="H853" s="13">
        <v>0</v>
      </c>
      <c r="I853" s="13">
        <v>0</v>
      </c>
      <c r="J853" s="13">
        <v>0</v>
      </c>
      <c r="K853" s="13">
        <v>0</v>
      </c>
      <c r="M853" t="s">
        <v>951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W853" t="s">
        <v>951</v>
      </c>
      <c r="X853">
        <v>60</v>
      </c>
      <c r="Y853">
        <v>37</v>
      </c>
      <c r="Z853">
        <v>568</v>
      </c>
      <c r="AA853">
        <v>4</v>
      </c>
      <c r="AB853">
        <v>0</v>
      </c>
      <c r="AC853" s="5">
        <v>0.6166666666666667</v>
      </c>
      <c r="AD853" s="13">
        <v>15.351351351351351</v>
      </c>
      <c r="AE853" s="13">
        <v>6.6666666666666666E-2</v>
      </c>
      <c r="AF853" s="13">
        <v>0</v>
      </c>
      <c r="AG853" s="13">
        <v>7.0422535211267607E-3</v>
      </c>
      <c r="AH853" s="13">
        <v>9.4666666666666668</v>
      </c>
    </row>
    <row r="854" spans="1:34" x14ac:dyDescent="0.35">
      <c r="A854" t="s">
        <v>758</v>
      </c>
      <c r="B854">
        <v>0</v>
      </c>
      <c r="C854">
        <v>0</v>
      </c>
      <c r="D854">
        <v>0</v>
      </c>
      <c r="E854">
        <v>0</v>
      </c>
      <c r="F854">
        <v>0</v>
      </c>
      <c r="G854" s="5">
        <v>0</v>
      </c>
      <c r="H854" s="13">
        <v>0</v>
      </c>
      <c r="I854" s="13">
        <v>0</v>
      </c>
      <c r="J854" s="13">
        <v>0</v>
      </c>
      <c r="K854" s="13">
        <v>0</v>
      </c>
      <c r="M854" t="s">
        <v>952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W854" t="s">
        <v>952</v>
      </c>
      <c r="X854">
        <v>25</v>
      </c>
      <c r="Y854">
        <v>17</v>
      </c>
      <c r="Z854">
        <v>164</v>
      </c>
      <c r="AA854">
        <v>3</v>
      </c>
      <c r="AB854">
        <v>1</v>
      </c>
      <c r="AC854" s="5">
        <v>0.68</v>
      </c>
      <c r="AD854" s="13">
        <v>9.6470588235294112</v>
      </c>
      <c r="AE854" s="13">
        <v>0.12</v>
      </c>
      <c r="AF854" s="13">
        <v>5.8823529411764705E-2</v>
      </c>
      <c r="AG854" s="13">
        <v>1.8292682926829267E-2</v>
      </c>
      <c r="AH854" s="13">
        <v>6.56</v>
      </c>
    </row>
    <row r="855" spans="1:34" x14ac:dyDescent="0.35">
      <c r="A855" t="s">
        <v>672</v>
      </c>
      <c r="B855">
        <v>0</v>
      </c>
      <c r="C855">
        <v>0</v>
      </c>
      <c r="D855">
        <v>0</v>
      </c>
      <c r="E855">
        <v>0</v>
      </c>
      <c r="F855">
        <v>0</v>
      </c>
      <c r="G855" s="5">
        <v>0</v>
      </c>
      <c r="H855" s="13">
        <v>0</v>
      </c>
      <c r="I855" s="13">
        <v>0</v>
      </c>
      <c r="J855" s="13">
        <v>0</v>
      </c>
      <c r="K855" s="13">
        <v>0</v>
      </c>
      <c r="M855" t="s">
        <v>953</v>
      </c>
      <c r="N855">
        <v>4</v>
      </c>
      <c r="O855">
        <v>1</v>
      </c>
      <c r="P855">
        <v>0</v>
      </c>
      <c r="Q855">
        <v>0</v>
      </c>
      <c r="R855">
        <v>4</v>
      </c>
      <c r="S855">
        <v>0</v>
      </c>
      <c r="T855">
        <v>0</v>
      </c>
      <c r="U855">
        <v>0</v>
      </c>
      <c r="W855" t="s">
        <v>953</v>
      </c>
      <c r="X855">
        <v>14</v>
      </c>
      <c r="Y855">
        <v>4</v>
      </c>
      <c r="Z855">
        <v>48</v>
      </c>
      <c r="AA855">
        <v>0</v>
      </c>
      <c r="AB855">
        <v>1</v>
      </c>
      <c r="AC855" s="5">
        <v>0.2857142857142857</v>
      </c>
      <c r="AD855" s="13">
        <v>12</v>
      </c>
      <c r="AE855" s="13">
        <v>0</v>
      </c>
      <c r="AF855" s="13">
        <v>0.25</v>
      </c>
      <c r="AG855" s="13">
        <v>0</v>
      </c>
      <c r="AH855" s="13">
        <v>3.4285714285714284</v>
      </c>
    </row>
    <row r="856" spans="1:34" x14ac:dyDescent="0.35">
      <c r="A856" t="s">
        <v>1276</v>
      </c>
      <c r="B856">
        <v>0</v>
      </c>
      <c r="C856">
        <v>0</v>
      </c>
      <c r="D856">
        <v>0</v>
      </c>
      <c r="E856">
        <v>0</v>
      </c>
      <c r="F856">
        <v>0</v>
      </c>
      <c r="G856" s="5">
        <v>0</v>
      </c>
      <c r="H856" s="13">
        <v>0</v>
      </c>
      <c r="I856" s="13">
        <v>0</v>
      </c>
      <c r="J856" s="13">
        <v>0</v>
      </c>
      <c r="K856" s="13">
        <v>0</v>
      </c>
      <c r="M856" t="s">
        <v>954</v>
      </c>
      <c r="N856">
        <v>2253</v>
      </c>
      <c r="O856">
        <v>580</v>
      </c>
      <c r="P856">
        <v>10</v>
      </c>
      <c r="Q856">
        <v>4</v>
      </c>
      <c r="R856">
        <v>3.8844827586206896</v>
      </c>
      <c r="S856">
        <v>1.7241379310344827E-2</v>
      </c>
      <c r="T856">
        <v>6.8965517241379309E-3</v>
      </c>
      <c r="U856">
        <v>4.4385264092321351E-3</v>
      </c>
      <c r="W856" t="s">
        <v>954</v>
      </c>
      <c r="X856">
        <v>201</v>
      </c>
      <c r="Y856">
        <v>176</v>
      </c>
      <c r="Z856">
        <v>1321</v>
      </c>
      <c r="AA856">
        <v>12</v>
      </c>
      <c r="AB856">
        <v>3</v>
      </c>
      <c r="AC856" s="5">
        <v>0.87562189054726369</v>
      </c>
      <c r="AD856" s="13">
        <v>7.5056818181818183</v>
      </c>
      <c r="AE856" s="13">
        <v>5.9701492537313432E-2</v>
      </c>
      <c r="AF856" s="13">
        <v>1.7045454545454544E-2</v>
      </c>
      <c r="AG856" s="13">
        <v>9.0840272520817562E-3</v>
      </c>
      <c r="AH856" s="13">
        <v>6.5721393034825875</v>
      </c>
    </row>
    <row r="857" spans="1:34" x14ac:dyDescent="0.35">
      <c r="A857" t="s">
        <v>1392</v>
      </c>
      <c r="B857">
        <v>0</v>
      </c>
      <c r="C857">
        <v>0</v>
      </c>
      <c r="D857">
        <v>0</v>
      </c>
      <c r="E857">
        <v>0</v>
      </c>
      <c r="F857">
        <v>0</v>
      </c>
      <c r="G857" s="5">
        <v>0</v>
      </c>
      <c r="H857" s="13">
        <v>0</v>
      </c>
      <c r="I857" s="13">
        <v>0</v>
      </c>
      <c r="J857" s="13">
        <v>0</v>
      </c>
      <c r="K857" s="13">
        <v>0</v>
      </c>
      <c r="M857" t="s">
        <v>955</v>
      </c>
      <c r="N857">
        <v>203</v>
      </c>
      <c r="O857">
        <v>52</v>
      </c>
      <c r="P857">
        <v>3</v>
      </c>
      <c r="Q857">
        <v>0</v>
      </c>
      <c r="R857">
        <v>3.9038461538461537</v>
      </c>
      <c r="S857">
        <v>5.7692307692307696E-2</v>
      </c>
      <c r="T857">
        <v>0</v>
      </c>
      <c r="U857">
        <v>1.4778325123152709E-2</v>
      </c>
      <c r="W857" t="s">
        <v>955</v>
      </c>
      <c r="X857">
        <v>19</v>
      </c>
      <c r="Y857">
        <v>16</v>
      </c>
      <c r="Z857">
        <v>138</v>
      </c>
      <c r="AA857">
        <v>0</v>
      </c>
      <c r="AB857">
        <v>0</v>
      </c>
      <c r="AC857" s="5">
        <v>0.84210526315789469</v>
      </c>
      <c r="AD857" s="13">
        <v>8.625</v>
      </c>
      <c r="AE857" s="13">
        <v>0</v>
      </c>
      <c r="AF857" s="13">
        <v>0</v>
      </c>
      <c r="AG857" s="13">
        <v>0</v>
      </c>
      <c r="AH857" s="13">
        <v>7.2631578947368425</v>
      </c>
    </row>
    <row r="858" spans="1:34" x14ac:dyDescent="0.35">
      <c r="A858" t="s">
        <v>639</v>
      </c>
      <c r="B858">
        <v>0</v>
      </c>
      <c r="C858">
        <v>0</v>
      </c>
      <c r="D858">
        <v>0</v>
      </c>
      <c r="E858">
        <v>0</v>
      </c>
      <c r="F858">
        <v>0</v>
      </c>
      <c r="G858" s="5">
        <v>0</v>
      </c>
      <c r="H858" s="13">
        <v>0</v>
      </c>
      <c r="I858" s="13">
        <v>0</v>
      </c>
      <c r="J858" s="13">
        <v>0</v>
      </c>
      <c r="K858" s="13">
        <v>0</v>
      </c>
      <c r="M858" t="s">
        <v>956</v>
      </c>
      <c r="N858">
        <v>2755</v>
      </c>
      <c r="O858">
        <v>589</v>
      </c>
      <c r="P858">
        <v>25</v>
      </c>
      <c r="Q858">
        <v>5</v>
      </c>
      <c r="R858">
        <v>4.67741935483871</v>
      </c>
      <c r="S858">
        <v>4.2444821731748725E-2</v>
      </c>
      <c r="T858">
        <v>8.4889643463497456E-3</v>
      </c>
      <c r="U858">
        <v>9.0744101633393835E-3</v>
      </c>
      <c r="W858" t="s">
        <v>956</v>
      </c>
      <c r="X858">
        <v>118</v>
      </c>
      <c r="Y858">
        <v>92</v>
      </c>
      <c r="Z858">
        <v>691</v>
      </c>
      <c r="AA858">
        <v>6</v>
      </c>
      <c r="AB858">
        <v>0</v>
      </c>
      <c r="AC858" s="5">
        <v>0.77966101694915257</v>
      </c>
      <c r="AD858" s="13">
        <v>7.5108695652173916</v>
      </c>
      <c r="AE858" s="13">
        <v>5.0847457627118647E-2</v>
      </c>
      <c r="AF858" s="13">
        <v>0</v>
      </c>
      <c r="AG858" s="13">
        <v>8.6830680173661367E-3</v>
      </c>
      <c r="AH858" s="13">
        <v>5.8559322033898304</v>
      </c>
    </row>
    <row r="859" spans="1:34" x14ac:dyDescent="0.35">
      <c r="A859" t="s">
        <v>1393</v>
      </c>
      <c r="B859">
        <v>0</v>
      </c>
      <c r="C859">
        <v>0</v>
      </c>
      <c r="D859">
        <v>0</v>
      </c>
      <c r="E859">
        <v>0</v>
      </c>
      <c r="F859">
        <v>0</v>
      </c>
      <c r="G859" s="5">
        <v>0</v>
      </c>
      <c r="H859" s="13">
        <v>0</v>
      </c>
      <c r="I859" s="13">
        <v>0</v>
      </c>
      <c r="J859" s="13">
        <v>0</v>
      </c>
      <c r="K859" s="13">
        <v>0</v>
      </c>
      <c r="M859" t="s">
        <v>1192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W859" t="s">
        <v>1192</v>
      </c>
      <c r="X859">
        <v>20</v>
      </c>
      <c r="Y859">
        <v>13</v>
      </c>
      <c r="Z859">
        <v>184</v>
      </c>
      <c r="AA859">
        <v>0</v>
      </c>
      <c r="AB859">
        <v>0</v>
      </c>
      <c r="AC859" s="5">
        <v>0.65</v>
      </c>
      <c r="AD859" s="13">
        <v>14.153846153846153</v>
      </c>
      <c r="AE859" s="13">
        <v>0</v>
      </c>
      <c r="AF859" s="13">
        <v>0</v>
      </c>
      <c r="AG859" s="13">
        <v>0</v>
      </c>
      <c r="AH859" s="13">
        <v>9.1999999999999993</v>
      </c>
    </row>
    <row r="860" spans="1:34" x14ac:dyDescent="0.35">
      <c r="A860" t="s">
        <v>1246</v>
      </c>
      <c r="B860">
        <v>0</v>
      </c>
      <c r="C860">
        <v>0</v>
      </c>
      <c r="D860">
        <v>0</v>
      </c>
      <c r="E860">
        <v>0</v>
      </c>
      <c r="F860">
        <v>0</v>
      </c>
      <c r="G860" s="5">
        <v>0</v>
      </c>
      <c r="H860" s="13">
        <v>0</v>
      </c>
      <c r="I860" s="13">
        <v>0</v>
      </c>
      <c r="J860" s="13">
        <v>0</v>
      </c>
      <c r="K860" s="13">
        <v>0</v>
      </c>
      <c r="M860" t="s">
        <v>957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W860" t="s">
        <v>957</v>
      </c>
      <c r="X860">
        <v>155</v>
      </c>
      <c r="Y860">
        <v>105</v>
      </c>
      <c r="Z860">
        <v>1272</v>
      </c>
      <c r="AA860">
        <v>10</v>
      </c>
      <c r="AB860">
        <v>0</v>
      </c>
      <c r="AC860" s="5">
        <v>0.67741935483870963</v>
      </c>
      <c r="AD860" s="13">
        <v>12.114285714285714</v>
      </c>
      <c r="AE860" s="13">
        <v>6.4516129032258063E-2</v>
      </c>
      <c r="AF860" s="13">
        <v>0</v>
      </c>
      <c r="AG860" s="13">
        <v>7.8616352201257862E-3</v>
      </c>
      <c r="AH860" s="13">
        <v>8.2064516129032263</v>
      </c>
    </row>
    <row r="861" spans="1:34" x14ac:dyDescent="0.35">
      <c r="A861" t="s">
        <v>673</v>
      </c>
      <c r="B861">
        <v>0</v>
      </c>
      <c r="C861">
        <v>0</v>
      </c>
      <c r="D861">
        <v>0</v>
      </c>
      <c r="E861">
        <v>0</v>
      </c>
      <c r="F861">
        <v>0</v>
      </c>
      <c r="G861" s="5">
        <v>0</v>
      </c>
      <c r="H861" s="13">
        <v>0</v>
      </c>
      <c r="I861" s="13">
        <v>0</v>
      </c>
      <c r="J861" s="13">
        <v>0</v>
      </c>
      <c r="K861" s="13">
        <v>0</v>
      </c>
      <c r="M861" t="s">
        <v>958</v>
      </c>
      <c r="N861">
        <v>1162</v>
      </c>
      <c r="O861">
        <v>198</v>
      </c>
      <c r="P861">
        <v>8</v>
      </c>
      <c r="Q861">
        <v>0</v>
      </c>
      <c r="R861">
        <v>5.8686868686868685</v>
      </c>
      <c r="S861">
        <v>4.0404040404040407E-2</v>
      </c>
      <c r="T861">
        <v>0</v>
      </c>
      <c r="U861">
        <v>6.8846815834767644E-3</v>
      </c>
      <c r="W861" t="s">
        <v>958</v>
      </c>
      <c r="X861">
        <v>14</v>
      </c>
      <c r="Y861">
        <v>11</v>
      </c>
      <c r="Z861">
        <v>69</v>
      </c>
      <c r="AA861">
        <v>0</v>
      </c>
      <c r="AB861">
        <v>0</v>
      </c>
      <c r="AC861" s="5">
        <v>0.7857142857142857</v>
      </c>
      <c r="AD861" s="13">
        <v>6.2727272727272725</v>
      </c>
      <c r="AE861" s="13">
        <v>0</v>
      </c>
      <c r="AF861" s="13">
        <v>0</v>
      </c>
      <c r="AG861" s="13">
        <v>0</v>
      </c>
      <c r="AH861" s="13">
        <v>4.9285714285714288</v>
      </c>
    </row>
    <row r="862" spans="1:34" x14ac:dyDescent="0.35">
      <c r="A862" t="s">
        <v>766</v>
      </c>
      <c r="B862">
        <v>0</v>
      </c>
      <c r="C862">
        <v>0</v>
      </c>
      <c r="D862">
        <v>0</v>
      </c>
      <c r="E862">
        <v>0</v>
      </c>
      <c r="F862">
        <v>0</v>
      </c>
      <c r="G862" s="5">
        <v>0</v>
      </c>
      <c r="H862" s="13">
        <v>0</v>
      </c>
      <c r="I862" s="13">
        <v>0</v>
      </c>
      <c r="J862" s="13">
        <v>0</v>
      </c>
      <c r="K862" s="13">
        <v>0</v>
      </c>
      <c r="M862" t="s">
        <v>959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W862" t="s">
        <v>959</v>
      </c>
      <c r="X862">
        <v>113</v>
      </c>
      <c r="Y862">
        <v>68</v>
      </c>
      <c r="Z862">
        <v>990</v>
      </c>
      <c r="AA862">
        <v>5</v>
      </c>
      <c r="AB862">
        <v>0</v>
      </c>
      <c r="AC862" s="5">
        <v>0.60176991150442483</v>
      </c>
      <c r="AD862" s="13">
        <v>14.558823529411764</v>
      </c>
      <c r="AE862" s="13">
        <v>4.4247787610619468E-2</v>
      </c>
      <c r="AF862" s="13">
        <v>0</v>
      </c>
      <c r="AG862" s="13">
        <v>5.0505050505050509E-3</v>
      </c>
      <c r="AH862" s="13">
        <v>8.7610619469026556</v>
      </c>
    </row>
    <row r="863" spans="1:34" x14ac:dyDescent="0.35">
      <c r="A863" t="s">
        <v>626</v>
      </c>
      <c r="B863">
        <v>0</v>
      </c>
      <c r="C863">
        <v>0</v>
      </c>
      <c r="D863">
        <v>0</v>
      </c>
      <c r="E863">
        <v>0</v>
      </c>
      <c r="F863">
        <v>0</v>
      </c>
      <c r="G863" s="5">
        <v>0</v>
      </c>
      <c r="H863" s="13">
        <v>0</v>
      </c>
      <c r="I863" s="13">
        <v>0</v>
      </c>
      <c r="J863" s="13">
        <v>0</v>
      </c>
      <c r="K863" s="13">
        <v>0</v>
      </c>
      <c r="M863" t="s">
        <v>960</v>
      </c>
      <c r="N863">
        <v>3</v>
      </c>
      <c r="O863">
        <v>4</v>
      </c>
      <c r="P863">
        <v>0</v>
      </c>
      <c r="Q863">
        <v>0</v>
      </c>
      <c r="R863">
        <v>0.75</v>
      </c>
      <c r="S863">
        <v>0</v>
      </c>
      <c r="T863">
        <v>0</v>
      </c>
      <c r="U863">
        <v>0</v>
      </c>
      <c r="W863" t="s">
        <v>960</v>
      </c>
      <c r="X863">
        <v>164</v>
      </c>
      <c r="Y863">
        <v>129</v>
      </c>
      <c r="Z863">
        <v>1488</v>
      </c>
      <c r="AA863">
        <v>10</v>
      </c>
      <c r="AB863">
        <v>1</v>
      </c>
      <c r="AC863" s="5">
        <v>0.78658536585365857</v>
      </c>
      <c r="AD863" s="13">
        <v>11.534883720930232</v>
      </c>
      <c r="AE863" s="13">
        <v>6.097560975609756E-2</v>
      </c>
      <c r="AF863" s="13">
        <v>7.7519379844961239E-3</v>
      </c>
      <c r="AG863" s="13">
        <v>6.7204301075268818E-3</v>
      </c>
      <c r="AH863" s="13">
        <v>9.0731707317073162</v>
      </c>
    </row>
    <row r="864" spans="1:34" x14ac:dyDescent="0.35">
      <c r="A864" t="s">
        <v>770</v>
      </c>
      <c r="B864">
        <v>0</v>
      </c>
      <c r="C864">
        <v>0</v>
      </c>
      <c r="D864">
        <v>0</v>
      </c>
      <c r="E864">
        <v>0</v>
      </c>
      <c r="F864">
        <v>0</v>
      </c>
      <c r="G864" s="5">
        <v>0</v>
      </c>
      <c r="H864" s="13">
        <v>0</v>
      </c>
      <c r="I864" s="13">
        <v>0</v>
      </c>
      <c r="J864" s="13">
        <v>0</v>
      </c>
      <c r="K864" s="13">
        <v>0</v>
      </c>
      <c r="M864" t="s">
        <v>961</v>
      </c>
      <c r="N864">
        <v>123</v>
      </c>
      <c r="O864">
        <v>17</v>
      </c>
      <c r="P864">
        <v>1</v>
      </c>
      <c r="Q864">
        <v>0</v>
      </c>
      <c r="R864">
        <v>7.2352941176470589</v>
      </c>
      <c r="S864">
        <v>5.8823529411764705E-2</v>
      </c>
      <c r="T864">
        <v>0</v>
      </c>
      <c r="U864">
        <v>8.130081300813009E-3</v>
      </c>
      <c r="W864" t="s">
        <v>961</v>
      </c>
      <c r="X864">
        <v>150</v>
      </c>
      <c r="Y864">
        <v>94</v>
      </c>
      <c r="Z864">
        <v>1556</v>
      </c>
      <c r="AA864">
        <v>10</v>
      </c>
      <c r="AB864">
        <v>0</v>
      </c>
      <c r="AC864" s="5">
        <v>0.62666666666666671</v>
      </c>
      <c r="AD864" s="13">
        <v>16.553191489361701</v>
      </c>
      <c r="AE864" s="13">
        <v>6.6666666666666666E-2</v>
      </c>
      <c r="AF864" s="13">
        <v>0</v>
      </c>
      <c r="AG864" s="13">
        <v>6.4267352185089976E-3</v>
      </c>
      <c r="AH864" s="13">
        <v>10.373333333333333</v>
      </c>
    </row>
    <row r="865" spans="1:34" x14ac:dyDescent="0.35">
      <c r="A865" t="s">
        <v>675</v>
      </c>
      <c r="B865">
        <v>0</v>
      </c>
      <c r="C865">
        <v>0</v>
      </c>
      <c r="D865">
        <v>0</v>
      </c>
      <c r="E865">
        <v>0</v>
      </c>
      <c r="F865">
        <v>0</v>
      </c>
      <c r="G865" s="5">
        <v>0</v>
      </c>
      <c r="H865" s="13">
        <v>0</v>
      </c>
      <c r="I865" s="13">
        <v>0</v>
      </c>
      <c r="J865" s="13">
        <v>0</v>
      </c>
      <c r="K865" s="13">
        <v>0</v>
      </c>
      <c r="M865" t="s">
        <v>962</v>
      </c>
      <c r="N865">
        <v>18</v>
      </c>
      <c r="O865">
        <v>1</v>
      </c>
      <c r="P865">
        <v>0</v>
      </c>
      <c r="Q865">
        <v>0</v>
      </c>
      <c r="R865">
        <v>18</v>
      </c>
      <c r="S865">
        <v>0</v>
      </c>
      <c r="T865">
        <v>0</v>
      </c>
      <c r="U865">
        <v>0</v>
      </c>
      <c r="W865" t="s">
        <v>962</v>
      </c>
      <c r="X865">
        <v>237</v>
      </c>
      <c r="Y865">
        <v>148</v>
      </c>
      <c r="Z865">
        <v>2054</v>
      </c>
      <c r="AA865">
        <v>15</v>
      </c>
      <c r="AB865">
        <v>1</v>
      </c>
      <c r="AC865" s="5">
        <v>0.62447257383966248</v>
      </c>
      <c r="AD865" s="13">
        <v>13.878378378378379</v>
      </c>
      <c r="AE865" s="13">
        <v>6.3291139240506333E-2</v>
      </c>
      <c r="AF865" s="13">
        <v>6.7567567567567571E-3</v>
      </c>
      <c r="AG865" s="13">
        <v>7.3028237585199612E-3</v>
      </c>
      <c r="AH865" s="13">
        <v>8.6666666666666661</v>
      </c>
    </row>
    <row r="866" spans="1:34" x14ac:dyDescent="0.35">
      <c r="A866" t="s">
        <v>773</v>
      </c>
      <c r="B866">
        <v>0</v>
      </c>
      <c r="C866">
        <v>0</v>
      </c>
      <c r="D866">
        <v>0</v>
      </c>
      <c r="E866">
        <v>0</v>
      </c>
      <c r="F866">
        <v>0</v>
      </c>
      <c r="G866" s="5">
        <v>0</v>
      </c>
      <c r="H866" s="13">
        <v>0</v>
      </c>
      <c r="I866" s="13">
        <v>0</v>
      </c>
      <c r="J866" s="13">
        <v>0</v>
      </c>
      <c r="K866" s="13">
        <v>0</v>
      </c>
      <c r="M866" t="s">
        <v>963</v>
      </c>
      <c r="N866">
        <v>267</v>
      </c>
      <c r="O866">
        <v>23</v>
      </c>
      <c r="P866">
        <v>1</v>
      </c>
      <c r="Q866">
        <v>0</v>
      </c>
      <c r="R866">
        <v>11.608695652173912</v>
      </c>
      <c r="S866">
        <v>4.3478260869565216E-2</v>
      </c>
      <c r="T866">
        <v>0</v>
      </c>
      <c r="U866">
        <v>3.7453183520599251E-3</v>
      </c>
      <c r="W866" t="s">
        <v>963</v>
      </c>
      <c r="X866">
        <v>220</v>
      </c>
      <c r="Y866">
        <v>151</v>
      </c>
      <c r="Z866">
        <v>1464</v>
      </c>
      <c r="AA866">
        <v>2</v>
      </c>
      <c r="AB866">
        <v>1</v>
      </c>
      <c r="AC866" s="5">
        <v>0.6863636363636364</v>
      </c>
      <c r="AD866" s="13">
        <v>9.6953642384105958</v>
      </c>
      <c r="AE866" s="13">
        <v>9.0909090909090905E-3</v>
      </c>
      <c r="AF866" s="13">
        <v>6.6225165562913907E-3</v>
      </c>
      <c r="AG866" s="13">
        <v>1.366120218579235E-3</v>
      </c>
      <c r="AH866" s="13">
        <v>6.6545454545454543</v>
      </c>
    </row>
    <row r="867" spans="1:34" x14ac:dyDescent="0.35">
      <c r="A867" t="s">
        <v>1395</v>
      </c>
      <c r="B867">
        <v>0</v>
      </c>
      <c r="C867">
        <v>0</v>
      </c>
      <c r="D867">
        <v>0</v>
      </c>
      <c r="E867">
        <v>0</v>
      </c>
      <c r="F867">
        <v>0</v>
      </c>
      <c r="G867" s="5">
        <v>0</v>
      </c>
      <c r="H867" s="13">
        <v>0</v>
      </c>
      <c r="I867" s="13">
        <v>0</v>
      </c>
      <c r="J867" s="13">
        <v>0</v>
      </c>
      <c r="K867" s="13">
        <v>0</v>
      </c>
      <c r="M867" t="s">
        <v>964</v>
      </c>
      <c r="N867">
        <v>81</v>
      </c>
      <c r="O867">
        <v>16</v>
      </c>
      <c r="P867">
        <v>0</v>
      </c>
      <c r="Q867">
        <v>0</v>
      </c>
      <c r="R867">
        <v>5.0625</v>
      </c>
      <c r="S867">
        <v>0</v>
      </c>
      <c r="T867">
        <v>0</v>
      </c>
      <c r="U867">
        <v>0</v>
      </c>
      <c r="W867" t="s">
        <v>964</v>
      </c>
      <c r="X867">
        <v>4</v>
      </c>
      <c r="Y867">
        <v>4</v>
      </c>
      <c r="Z867">
        <v>30</v>
      </c>
      <c r="AA867">
        <v>1</v>
      </c>
      <c r="AB867">
        <v>0</v>
      </c>
      <c r="AC867" s="5">
        <v>1</v>
      </c>
      <c r="AD867" s="13">
        <v>7.5</v>
      </c>
      <c r="AE867" s="13">
        <v>0.25</v>
      </c>
      <c r="AF867" s="13">
        <v>0</v>
      </c>
      <c r="AG867" s="13">
        <v>3.3333333333333333E-2</v>
      </c>
      <c r="AH867" s="13">
        <v>7.5</v>
      </c>
    </row>
    <row r="868" spans="1:34" x14ac:dyDescent="0.35">
      <c r="A868" t="s">
        <v>775</v>
      </c>
      <c r="B868">
        <v>0</v>
      </c>
      <c r="C868">
        <v>0</v>
      </c>
      <c r="D868">
        <v>0</v>
      </c>
      <c r="E868">
        <v>0</v>
      </c>
      <c r="F868">
        <v>0</v>
      </c>
      <c r="G868" s="5">
        <v>0</v>
      </c>
      <c r="H868" s="13">
        <v>0</v>
      </c>
      <c r="I868" s="13">
        <v>0</v>
      </c>
      <c r="J868" s="13">
        <v>0</v>
      </c>
      <c r="K868" s="13">
        <v>0</v>
      </c>
      <c r="M868" t="s">
        <v>1218</v>
      </c>
      <c r="N868">
        <v>10</v>
      </c>
      <c r="O868">
        <v>6</v>
      </c>
      <c r="P868">
        <v>0</v>
      </c>
      <c r="Q868">
        <v>0</v>
      </c>
      <c r="R868">
        <v>1.6666666666666667</v>
      </c>
      <c r="S868">
        <v>0</v>
      </c>
      <c r="T868">
        <v>0</v>
      </c>
      <c r="U868">
        <v>0</v>
      </c>
      <c r="W868" t="s">
        <v>1218</v>
      </c>
      <c r="X868">
        <v>21</v>
      </c>
      <c r="Y868">
        <v>17</v>
      </c>
      <c r="Z868">
        <v>123</v>
      </c>
      <c r="AA868">
        <v>2</v>
      </c>
      <c r="AB868">
        <v>0</v>
      </c>
      <c r="AC868" s="5">
        <v>0.80952380952380953</v>
      </c>
      <c r="AD868" s="13">
        <v>7.2352941176470589</v>
      </c>
      <c r="AE868" s="13">
        <v>9.5238095238095233E-2</v>
      </c>
      <c r="AF868" s="13">
        <v>0</v>
      </c>
      <c r="AG868" s="13">
        <v>1.6260162601626018E-2</v>
      </c>
      <c r="AH868" s="13">
        <v>5.8571428571428568</v>
      </c>
    </row>
    <row r="869" spans="1:34" x14ac:dyDescent="0.35">
      <c r="A869" t="s">
        <v>676</v>
      </c>
      <c r="B869">
        <v>0</v>
      </c>
      <c r="C869">
        <v>0</v>
      </c>
      <c r="D869">
        <v>0</v>
      </c>
      <c r="E869">
        <v>0</v>
      </c>
      <c r="F869">
        <v>0</v>
      </c>
      <c r="G869" s="5">
        <v>0</v>
      </c>
      <c r="H869" s="13">
        <v>0</v>
      </c>
      <c r="I869" s="13">
        <v>0</v>
      </c>
      <c r="J869" s="13">
        <v>0</v>
      </c>
      <c r="K869" s="13">
        <v>0</v>
      </c>
      <c r="M869" t="s">
        <v>965</v>
      </c>
      <c r="N869">
        <v>781</v>
      </c>
      <c r="O869">
        <v>215</v>
      </c>
      <c r="P869">
        <v>6</v>
      </c>
      <c r="Q869">
        <v>0</v>
      </c>
      <c r="R869">
        <v>3.6325581395348836</v>
      </c>
      <c r="S869">
        <v>2.7906976744186046E-2</v>
      </c>
      <c r="T869">
        <v>0</v>
      </c>
      <c r="U869">
        <v>7.6824583866837385E-3</v>
      </c>
      <c r="W869" t="s">
        <v>965</v>
      </c>
      <c r="X869">
        <v>116</v>
      </c>
      <c r="Y869">
        <v>87</v>
      </c>
      <c r="Z869">
        <v>582</v>
      </c>
      <c r="AA869">
        <v>4</v>
      </c>
      <c r="AB869">
        <v>0</v>
      </c>
      <c r="AC869" s="5">
        <v>0.75</v>
      </c>
      <c r="AD869" s="13">
        <v>6.6896551724137927</v>
      </c>
      <c r="AE869" s="13">
        <v>3.4482758620689655E-2</v>
      </c>
      <c r="AF869" s="13">
        <v>0</v>
      </c>
      <c r="AG869" s="13">
        <v>6.8728522336769758E-3</v>
      </c>
      <c r="AH869" s="13">
        <v>5.0172413793103452</v>
      </c>
    </row>
    <row r="870" spans="1:34" x14ac:dyDescent="0.35">
      <c r="A870" t="s">
        <v>1315</v>
      </c>
      <c r="B870">
        <v>0</v>
      </c>
      <c r="C870">
        <v>0</v>
      </c>
      <c r="D870">
        <v>0</v>
      </c>
      <c r="E870">
        <v>0</v>
      </c>
      <c r="F870">
        <v>0</v>
      </c>
      <c r="G870" s="5">
        <v>0</v>
      </c>
      <c r="H870" s="13">
        <v>0</v>
      </c>
      <c r="I870" s="13">
        <v>0</v>
      </c>
      <c r="J870" s="13">
        <v>0</v>
      </c>
      <c r="K870" s="13">
        <v>0</v>
      </c>
      <c r="M870" t="s">
        <v>966</v>
      </c>
      <c r="N870">
        <v>3093</v>
      </c>
      <c r="O870">
        <v>714</v>
      </c>
      <c r="P870">
        <v>21</v>
      </c>
      <c r="Q870">
        <v>5</v>
      </c>
      <c r="R870">
        <v>4.3319327731092434</v>
      </c>
      <c r="S870">
        <v>2.9411764705882353E-2</v>
      </c>
      <c r="T870">
        <v>7.0028011204481795E-3</v>
      </c>
      <c r="U870">
        <v>6.7895247332686714E-3</v>
      </c>
      <c r="W870" t="s">
        <v>966</v>
      </c>
      <c r="X870">
        <v>202</v>
      </c>
      <c r="Y870">
        <v>158</v>
      </c>
      <c r="Z870">
        <v>983</v>
      </c>
      <c r="AA870">
        <v>2</v>
      </c>
      <c r="AB870">
        <v>1</v>
      </c>
      <c r="AC870" s="5">
        <v>0.78217821782178221</v>
      </c>
      <c r="AD870" s="13">
        <v>6.2215189873417724</v>
      </c>
      <c r="AE870" s="13">
        <v>9.9009900990099011E-3</v>
      </c>
      <c r="AF870" s="13">
        <v>6.3291139240506328E-3</v>
      </c>
      <c r="AG870" s="13">
        <v>2.0345879959308239E-3</v>
      </c>
      <c r="AH870" s="13">
        <v>4.8663366336633667</v>
      </c>
    </row>
    <row r="871" spans="1:34" x14ac:dyDescent="0.35">
      <c r="A871" t="s">
        <v>1396</v>
      </c>
      <c r="B871">
        <v>0</v>
      </c>
      <c r="C871">
        <v>0</v>
      </c>
      <c r="D871">
        <v>0</v>
      </c>
      <c r="E871">
        <v>0</v>
      </c>
      <c r="F871">
        <v>0</v>
      </c>
      <c r="G871" s="5">
        <v>0</v>
      </c>
      <c r="H871" s="13">
        <v>0</v>
      </c>
      <c r="I871" s="13">
        <v>0</v>
      </c>
      <c r="J871" s="13">
        <v>0</v>
      </c>
      <c r="K871" s="13">
        <v>0</v>
      </c>
      <c r="M871" t="s">
        <v>967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W871" t="s">
        <v>967</v>
      </c>
      <c r="X871">
        <v>37</v>
      </c>
      <c r="Y871">
        <v>27</v>
      </c>
      <c r="Z871">
        <v>360</v>
      </c>
      <c r="AA871">
        <v>2</v>
      </c>
      <c r="AB871">
        <v>0</v>
      </c>
      <c r="AC871" s="5">
        <v>0.72972972972972971</v>
      </c>
      <c r="AD871" s="13">
        <v>13.333333333333334</v>
      </c>
      <c r="AE871" s="13">
        <v>5.4054054054054057E-2</v>
      </c>
      <c r="AF871" s="13">
        <v>0</v>
      </c>
      <c r="AG871" s="13">
        <v>5.5555555555555558E-3</v>
      </c>
      <c r="AH871" s="13">
        <v>9.7297297297297298</v>
      </c>
    </row>
    <row r="872" spans="1:34" x14ac:dyDescent="0.35">
      <c r="A872" t="s">
        <v>780</v>
      </c>
      <c r="B872">
        <v>0</v>
      </c>
      <c r="C872">
        <v>0</v>
      </c>
      <c r="D872">
        <v>0</v>
      </c>
      <c r="E872">
        <v>0</v>
      </c>
      <c r="F872">
        <v>0</v>
      </c>
      <c r="G872" s="5">
        <v>0</v>
      </c>
      <c r="H872" s="13">
        <v>0</v>
      </c>
      <c r="I872" s="13">
        <v>0</v>
      </c>
      <c r="J872" s="13">
        <v>0</v>
      </c>
      <c r="K872" s="13">
        <v>0</v>
      </c>
      <c r="M872" t="s">
        <v>968</v>
      </c>
      <c r="N872">
        <v>6</v>
      </c>
      <c r="O872">
        <v>2</v>
      </c>
      <c r="P872">
        <v>0</v>
      </c>
      <c r="Q872">
        <v>0</v>
      </c>
      <c r="R872">
        <v>3</v>
      </c>
      <c r="S872">
        <v>0</v>
      </c>
      <c r="T872">
        <v>0</v>
      </c>
      <c r="U872">
        <v>0</v>
      </c>
      <c r="W872" t="s">
        <v>968</v>
      </c>
      <c r="X872">
        <v>139</v>
      </c>
      <c r="Y872">
        <v>102</v>
      </c>
      <c r="Z872">
        <v>1165</v>
      </c>
      <c r="AA872">
        <v>5</v>
      </c>
      <c r="AB872">
        <v>0</v>
      </c>
      <c r="AC872" s="5">
        <v>0.73381294964028776</v>
      </c>
      <c r="AD872" s="13">
        <v>11.421568627450981</v>
      </c>
      <c r="AE872" s="13">
        <v>3.5971223021582732E-2</v>
      </c>
      <c r="AF872" s="13">
        <v>0</v>
      </c>
      <c r="AG872" s="13">
        <v>4.2918454935622317E-3</v>
      </c>
      <c r="AH872" s="13">
        <v>8.3812949640287773</v>
      </c>
    </row>
    <row r="873" spans="1:34" x14ac:dyDescent="0.35">
      <c r="A873" t="s">
        <v>1398</v>
      </c>
      <c r="B873">
        <v>0</v>
      </c>
      <c r="C873">
        <v>0</v>
      </c>
      <c r="D873">
        <v>0</v>
      </c>
      <c r="E873">
        <v>0</v>
      </c>
      <c r="F873">
        <v>0</v>
      </c>
      <c r="G873" s="5">
        <v>0</v>
      </c>
      <c r="H873" s="13">
        <v>0</v>
      </c>
      <c r="I873" s="13">
        <v>0</v>
      </c>
      <c r="J873" s="13">
        <v>0</v>
      </c>
      <c r="K873" s="13">
        <v>0</v>
      </c>
      <c r="M873" t="s">
        <v>969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W873" t="s">
        <v>969</v>
      </c>
      <c r="X873">
        <v>50</v>
      </c>
      <c r="Y873">
        <v>30</v>
      </c>
      <c r="Z873">
        <v>271</v>
      </c>
      <c r="AA873">
        <v>2</v>
      </c>
      <c r="AB873">
        <v>0</v>
      </c>
      <c r="AC873" s="5">
        <v>0.6</v>
      </c>
      <c r="AD873" s="13">
        <v>9.0333333333333332</v>
      </c>
      <c r="AE873" s="13">
        <v>0.04</v>
      </c>
      <c r="AF873" s="13">
        <v>0</v>
      </c>
      <c r="AG873" s="13">
        <v>7.3800738007380072E-3</v>
      </c>
      <c r="AH873" s="13">
        <v>5.42</v>
      </c>
    </row>
    <row r="874" spans="1:34" x14ac:dyDescent="0.35">
      <c r="A874" t="s">
        <v>642</v>
      </c>
      <c r="B874">
        <v>0</v>
      </c>
      <c r="C874">
        <v>0</v>
      </c>
      <c r="D874">
        <v>0</v>
      </c>
      <c r="E874">
        <v>0</v>
      </c>
      <c r="F874">
        <v>0</v>
      </c>
      <c r="G874" s="5">
        <v>0</v>
      </c>
      <c r="H874" s="13">
        <v>0</v>
      </c>
      <c r="I874" s="13">
        <v>0</v>
      </c>
      <c r="J874" s="13">
        <v>0</v>
      </c>
      <c r="K874" s="13">
        <v>0</v>
      </c>
      <c r="M874" t="s">
        <v>970</v>
      </c>
      <c r="N874">
        <v>1475</v>
      </c>
      <c r="O874">
        <v>333</v>
      </c>
      <c r="P874">
        <v>4</v>
      </c>
      <c r="Q874">
        <v>2</v>
      </c>
      <c r="R874">
        <v>4.4294294294294296</v>
      </c>
      <c r="S874">
        <v>1.2012012012012012E-2</v>
      </c>
      <c r="T874">
        <v>6.006006006006006E-3</v>
      </c>
      <c r="U874">
        <v>2.7118644067796612E-3</v>
      </c>
      <c r="W874" t="s">
        <v>970</v>
      </c>
      <c r="X874">
        <v>74</v>
      </c>
      <c r="Y874">
        <v>58</v>
      </c>
      <c r="Z874">
        <v>407</v>
      </c>
      <c r="AA874">
        <v>5</v>
      </c>
      <c r="AB874">
        <v>0</v>
      </c>
      <c r="AC874" s="5">
        <v>0.78378378378378377</v>
      </c>
      <c r="AD874" s="13">
        <v>7.0172413793103452</v>
      </c>
      <c r="AE874" s="13">
        <v>6.7567567567567571E-2</v>
      </c>
      <c r="AF874" s="13">
        <v>0</v>
      </c>
      <c r="AG874" s="13">
        <v>1.2285012285012284E-2</v>
      </c>
      <c r="AH874" s="13">
        <v>5.5</v>
      </c>
    </row>
    <row r="875" spans="1:34" x14ac:dyDescent="0.35">
      <c r="A875" t="s">
        <v>1399</v>
      </c>
      <c r="B875">
        <v>0</v>
      </c>
      <c r="C875">
        <v>0</v>
      </c>
      <c r="D875">
        <v>0</v>
      </c>
      <c r="E875">
        <v>0</v>
      </c>
      <c r="F875">
        <v>0</v>
      </c>
      <c r="G875" s="5">
        <v>0</v>
      </c>
      <c r="H875" s="13">
        <v>0</v>
      </c>
      <c r="I875" s="13">
        <v>0</v>
      </c>
      <c r="J875" s="13">
        <v>0</v>
      </c>
      <c r="K875" s="13">
        <v>0</v>
      </c>
      <c r="M875" t="s">
        <v>1162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W875" t="s">
        <v>1162</v>
      </c>
      <c r="X875">
        <v>2</v>
      </c>
      <c r="Y875">
        <v>0</v>
      </c>
      <c r="Z875">
        <v>0</v>
      </c>
      <c r="AA875">
        <v>0</v>
      </c>
      <c r="AB875">
        <v>0</v>
      </c>
      <c r="AC875" s="5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</row>
    <row r="876" spans="1:34" x14ac:dyDescent="0.35">
      <c r="A876" t="s">
        <v>787</v>
      </c>
      <c r="B876">
        <v>0</v>
      </c>
      <c r="C876">
        <v>0</v>
      </c>
      <c r="D876">
        <v>0</v>
      </c>
      <c r="E876">
        <v>0</v>
      </c>
      <c r="F876">
        <v>0</v>
      </c>
      <c r="G876" s="5">
        <v>0</v>
      </c>
      <c r="H876" s="13">
        <v>0</v>
      </c>
      <c r="I876" s="13">
        <v>0</v>
      </c>
      <c r="J876" s="13">
        <v>0</v>
      </c>
      <c r="K876" s="13">
        <v>0</v>
      </c>
      <c r="M876" t="s">
        <v>1138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W876" t="s">
        <v>1138</v>
      </c>
      <c r="X876">
        <v>0</v>
      </c>
      <c r="Y876">
        <v>0</v>
      </c>
      <c r="Z876">
        <v>0</v>
      </c>
      <c r="AA876">
        <v>0</v>
      </c>
      <c r="AB876">
        <v>0</v>
      </c>
      <c r="AC876" s="5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</row>
    <row r="877" spans="1:34" x14ac:dyDescent="0.35">
      <c r="A877" t="s">
        <v>677</v>
      </c>
      <c r="B877">
        <v>0</v>
      </c>
      <c r="C877">
        <v>0</v>
      </c>
      <c r="D877">
        <v>0</v>
      </c>
      <c r="E877">
        <v>0</v>
      </c>
      <c r="F877">
        <v>0</v>
      </c>
      <c r="G877" s="5">
        <v>0</v>
      </c>
      <c r="H877" s="13">
        <v>0</v>
      </c>
      <c r="I877" s="13">
        <v>0</v>
      </c>
      <c r="J877" s="13">
        <v>0</v>
      </c>
      <c r="K877" s="13">
        <v>0</v>
      </c>
      <c r="M877" t="s">
        <v>1164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W877" t="s">
        <v>1164</v>
      </c>
      <c r="X877">
        <v>6</v>
      </c>
      <c r="Y877">
        <v>6</v>
      </c>
      <c r="Z877">
        <v>75</v>
      </c>
      <c r="AA877">
        <v>0</v>
      </c>
      <c r="AB877">
        <v>0</v>
      </c>
      <c r="AC877" s="5">
        <v>1</v>
      </c>
      <c r="AD877" s="13">
        <v>12.5</v>
      </c>
      <c r="AE877" s="13">
        <v>0</v>
      </c>
      <c r="AF877" s="13">
        <v>0</v>
      </c>
      <c r="AG877" s="13">
        <v>0</v>
      </c>
      <c r="AH877" s="13">
        <v>12.5</v>
      </c>
    </row>
    <row r="878" spans="1:34" x14ac:dyDescent="0.35">
      <c r="A878" t="s">
        <v>790</v>
      </c>
      <c r="B878">
        <v>0</v>
      </c>
      <c r="C878">
        <v>0</v>
      </c>
      <c r="D878">
        <v>0</v>
      </c>
      <c r="E878">
        <v>0</v>
      </c>
      <c r="F878">
        <v>0</v>
      </c>
      <c r="G878" s="5">
        <v>0</v>
      </c>
      <c r="H878" s="13">
        <v>0</v>
      </c>
      <c r="I878" s="13">
        <v>0</v>
      </c>
      <c r="J878" s="13">
        <v>0</v>
      </c>
      <c r="K878" s="13">
        <v>0</v>
      </c>
      <c r="M878" t="s">
        <v>971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W878" t="s">
        <v>971</v>
      </c>
      <c r="X878">
        <v>47</v>
      </c>
      <c r="Y878">
        <v>33</v>
      </c>
      <c r="Z878">
        <v>363</v>
      </c>
      <c r="AA878">
        <v>3</v>
      </c>
      <c r="AB878">
        <v>0</v>
      </c>
      <c r="AC878" s="5">
        <v>0.7021276595744681</v>
      </c>
      <c r="AD878" s="13">
        <v>11</v>
      </c>
      <c r="AE878" s="13">
        <v>6.3829787234042548E-2</v>
      </c>
      <c r="AF878" s="13">
        <v>0</v>
      </c>
      <c r="AG878" s="13">
        <v>8.2644628099173556E-3</v>
      </c>
      <c r="AH878" s="13">
        <v>7.7234042553191493</v>
      </c>
    </row>
    <row r="879" spans="1:34" x14ac:dyDescent="0.35">
      <c r="A879" t="s">
        <v>678</v>
      </c>
      <c r="B879">
        <v>0</v>
      </c>
      <c r="C879">
        <v>0</v>
      </c>
      <c r="D879">
        <v>0</v>
      </c>
      <c r="E879">
        <v>0</v>
      </c>
      <c r="F879">
        <v>0</v>
      </c>
      <c r="G879" s="5">
        <v>0</v>
      </c>
      <c r="H879" s="13">
        <v>0</v>
      </c>
      <c r="I879" s="13">
        <v>0</v>
      </c>
      <c r="J879" s="13">
        <v>0</v>
      </c>
      <c r="K879" s="13">
        <v>0</v>
      </c>
      <c r="M879" t="s">
        <v>972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W879" t="s">
        <v>972</v>
      </c>
      <c r="X879">
        <v>197</v>
      </c>
      <c r="Y879">
        <v>117</v>
      </c>
      <c r="Z879">
        <v>1651</v>
      </c>
      <c r="AA879">
        <v>16</v>
      </c>
      <c r="AB879">
        <v>0</v>
      </c>
      <c r="AC879" s="5">
        <v>0.59390862944162437</v>
      </c>
      <c r="AD879" s="13">
        <v>14.111111111111111</v>
      </c>
      <c r="AE879" s="13">
        <v>8.1218274111675121E-2</v>
      </c>
      <c r="AF879" s="13">
        <v>0</v>
      </c>
      <c r="AG879" s="13">
        <v>9.6910963052695333E-3</v>
      </c>
      <c r="AH879" s="13">
        <v>8.3807106598984777</v>
      </c>
    </row>
    <row r="880" spans="1:34" x14ac:dyDescent="0.35">
      <c r="A880" t="s">
        <v>1327</v>
      </c>
      <c r="B880">
        <v>0</v>
      </c>
      <c r="C880">
        <v>0</v>
      </c>
      <c r="D880">
        <v>0</v>
      </c>
      <c r="E880">
        <v>0</v>
      </c>
      <c r="F880">
        <v>0</v>
      </c>
      <c r="G880" s="5">
        <v>0</v>
      </c>
      <c r="H880" s="13">
        <v>0</v>
      </c>
      <c r="I880" s="13">
        <v>0</v>
      </c>
      <c r="J880" s="13">
        <v>0</v>
      </c>
      <c r="K880" s="13">
        <v>0</v>
      </c>
      <c r="M880" t="s">
        <v>973</v>
      </c>
      <c r="N880">
        <v>51</v>
      </c>
      <c r="O880">
        <v>7</v>
      </c>
      <c r="P880">
        <v>0</v>
      </c>
      <c r="Q880">
        <v>0</v>
      </c>
      <c r="R880">
        <v>7.2857142857142856</v>
      </c>
      <c r="S880">
        <v>0</v>
      </c>
      <c r="T880">
        <v>0</v>
      </c>
      <c r="U880">
        <v>0</v>
      </c>
      <c r="W880" t="s">
        <v>973</v>
      </c>
      <c r="X880">
        <v>300</v>
      </c>
      <c r="Y880">
        <v>173</v>
      </c>
      <c r="Z880">
        <v>2028</v>
      </c>
      <c r="AA880">
        <v>10</v>
      </c>
      <c r="AB880">
        <v>2</v>
      </c>
      <c r="AC880" s="5">
        <v>0.57666666666666666</v>
      </c>
      <c r="AD880" s="13">
        <v>11.722543352601155</v>
      </c>
      <c r="AE880" s="13">
        <v>3.3333333333333333E-2</v>
      </c>
      <c r="AF880" s="13">
        <v>1.1560693641618497E-2</v>
      </c>
      <c r="AG880" s="13">
        <v>4.9309664694280079E-3</v>
      </c>
      <c r="AH880" s="13">
        <v>6.76</v>
      </c>
    </row>
    <row r="881" spans="1:34" x14ac:dyDescent="0.35">
      <c r="A881" t="s">
        <v>679</v>
      </c>
      <c r="B881">
        <v>0</v>
      </c>
      <c r="C881">
        <v>0</v>
      </c>
      <c r="D881">
        <v>0</v>
      </c>
      <c r="E881">
        <v>0</v>
      </c>
      <c r="F881">
        <v>0</v>
      </c>
      <c r="G881" s="5">
        <v>0</v>
      </c>
      <c r="H881" s="13">
        <v>0</v>
      </c>
      <c r="I881" s="13">
        <v>0</v>
      </c>
      <c r="J881" s="13">
        <v>0</v>
      </c>
      <c r="K881" s="13">
        <v>0</v>
      </c>
      <c r="M881" t="s">
        <v>1167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W881" t="s">
        <v>1167</v>
      </c>
      <c r="X881">
        <v>6</v>
      </c>
      <c r="Y881">
        <v>2</v>
      </c>
      <c r="Z881">
        <v>37</v>
      </c>
      <c r="AA881">
        <v>0</v>
      </c>
      <c r="AB881">
        <v>0</v>
      </c>
      <c r="AC881" s="5">
        <v>0.33333333333333331</v>
      </c>
      <c r="AD881" s="13">
        <v>18.5</v>
      </c>
      <c r="AE881" s="13">
        <v>0</v>
      </c>
      <c r="AF881" s="13">
        <v>0</v>
      </c>
      <c r="AG881" s="13">
        <v>0</v>
      </c>
      <c r="AH881" s="13">
        <v>6.166666666666667</v>
      </c>
    </row>
    <row r="882" spans="1:34" x14ac:dyDescent="0.35">
      <c r="A882" t="s">
        <v>796</v>
      </c>
      <c r="B882">
        <v>0</v>
      </c>
      <c r="C882">
        <v>0</v>
      </c>
      <c r="D882">
        <v>0</v>
      </c>
      <c r="E882">
        <v>0</v>
      </c>
      <c r="F882">
        <v>0</v>
      </c>
      <c r="G882" s="5">
        <v>0</v>
      </c>
      <c r="H882" s="13">
        <v>0</v>
      </c>
      <c r="I882" s="13">
        <v>0</v>
      </c>
      <c r="J882" s="13">
        <v>0</v>
      </c>
      <c r="K882" s="13">
        <v>0</v>
      </c>
      <c r="M882" t="s">
        <v>974</v>
      </c>
      <c r="N882">
        <v>69</v>
      </c>
      <c r="O882">
        <v>12</v>
      </c>
      <c r="P882">
        <v>0</v>
      </c>
      <c r="Q882">
        <v>1</v>
      </c>
      <c r="R882">
        <v>5.75</v>
      </c>
      <c r="S882">
        <v>0</v>
      </c>
      <c r="T882">
        <v>8.3333333333333329E-2</v>
      </c>
      <c r="U882">
        <v>0</v>
      </c>
      <c r="W882" t="s">
        <v>974</v>
      </c>
      <c r="X882">
        <v>0</v>
      </c>
      <c r="Y882">
        <v>0</v>
      </c>
      <c r="Z882">
        <v>0</v>
      </c>
      <c r="AA882">
        <v>0</v>
      </c>
      <c r="AB882">
        <v>0</v>
      </c>
      <c r="AC882" s="5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</row>
    <row r="883" spans="1:34" x14ac:dyDescent="0.35">
      <c r="A883" t="s">
        <v>627</v>
      </c>
      <c r="B883">
        <v>0</v>
      </c>
      <c r="C883">
        <v>0</v>
      </c>
      <c r="D883">
        <v>0</v>
      </c>
      <c r="E883">
        <v>0</v>
      </c>
      <c r="F883">
        <v>0</v>
      </c>
      <c r="G883" s="5">
        <v>0</v>
      </c>
      <c r="H883" s="13">
        <v>0</v>
      </c>
      <c r="I883" s="13">
        <v>0</v>
      </c>
      <c r="J883" s="13">
        <v>0</v>
      </c>
      <c r="K883" s="13">
        <v>0</v>
      </c>
      <c r="M883" t="s">
        <v>975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W883" t="s">
        <v>975</v>
      </c>
      <c r="X883">
        <v>180</v>
      </c>
      <c r="Y883">
        <v>142</v>
      </c>
      <c r="Z883">
        <v>1454</v>
      </c>
      <c r="AA883">
        <v>16</v>
      </c>
      <c r="AB883">
        <v>0</v>
      </c>
      <c r="AC883" s="5">
        <v>0.78888888888888886</v>
      </c>
      <c r="AD883" s="13">
        <v>10.23943661971831</v>
      </c>
      <c r="AE883" s="13">
        <v>8.8888888888888892E-2</v>
      </c>
      <c r="AF883" s="13">
        <v>0</v>
      </c>
      <c r="AG883" s="13">
        <v>1.1004126547455296E-2</v>
      </c>
      <c r="AH883" s="13">
        <v>8.0777777777777775</v>
      </c>
    </row>
    <row r="884" spans="1:34" x14ac:dyDescent="0.35">
      <c r="A884" t="s">
        <v>800</v>
      </c>
      <c r="B884">
        <v>0</v>
      </c>
      <c r="C884">
        <v>0</v>
      </c>
      <c r="D884">
        <v>0</v>
      </c>
      <c r="E884">
        <v>0</v>
      </c>
      <c r="F884">
        <v>0</v>
      </c>
      <c r="G884" s="5">
        <v>0</v>
      </c>
      <c r="H884" s="13">
        <v>0</v>
      </c>
      <c r="I884" s="13">
        <v>0</v>
      </c>
      <c r="J884" s="13">
        <v>0</v>
      </c>
      <c r="K884" s="13">
        <v>0</v>
      </c>
      <c r="M884" t="s">
        <v>976</v>
      </c>
      <c r="N884">
        <v>205</v>
      </c>
      <c r="O884">
        <v>34</v>
      </c>
      <c r="P884">
        <v>3</v>
      </c>
      <c r="Q884">
        <v>1</v>
      </c>
      <c r="R884">
        <v>6.0294117647058822</v>
      </c>
      <c r="S884">
        <v>8.8235294117647065E-2</v>
      </c>
      <c r="T884">
        <v>2.9411764705882353E-2</v>
      </c>
      <c r="U884">
        <v>1.4634146341463415E-2</v>
      </c>
      <c r="W884" t="s">
        <v>976</v>
      </c>
      <c r="X884">
        <v>422</v>
      </c>
      <c r="Y884">
        <v>264</v>
      </c>
      <c r="Z884">
        <v>2783</v>
      </c>
      <c r="AA884">
        <v>14</v>
      </c>
      <c r="AB884">
        <v>1</v>
      </c>
      <c r="AC884" s="5">
        <v>0.62559241706161139</v>
      </c>
      <c r="AD884" s="13">
        <v>10.541666666666666</v>
      </c>
      <c r="AE884" s="13">
        <v>3.3175355450236969E-2</v>
      </c>
      <c r="AF884" s="13">
        <v>3.787878787878788E-3</v>
      </c>
      <c r="AG884" s="13">
        <v>5.0305425799496949E-3</v>
      </c>
      <c r="AH884" s="13">
        <v>6.5947867298578196</v>
      </c>
    </row>
    <row r="885" spans="1:34" x14ac:dyDescent="0.35">
      <c r="A885" t="s">
        <v>1361</v>
      </c>
      <c r="B885">
        <v>0</v>
      </c>
      <c r="C885">
        <v>0</v>
      </c>
      <c r="D885">
        <v>0</v>
      </c>
      <c r="E885">
        <v>0</v>
      </c>
      <c r="F885">
        <v>0</v>
      </c>
      <c r="G885" s="5">
        <v>0</v>
      </c>
      <c r="H885" s="13">
        <v>0</v>
      </c>
      <c r="I885" s="13">
        <v>0</v>
      </c>
      <c r="J885" s="13">
        <v>0</v>
      </c>
      <c r="K885" s="13">
        <v>0</v>
      </c>
      <c r="M885" t="s">
        <v>1168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W885" t="s">
        <v>1168</v>
      </c>
      <c r="X885">
        <v>2</v>
      </c>
      <c r="Y885">
        <v>0</v>
      </c>
      <c r="Z885">
        <v>0</v>
      </c>
      <c r="AA885">
        <v>0</v>
      </c>
      <c r="AB885">
        <v>0</v>
      </c>
      <c r="AC885" s="5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</row>
    <row r="886" spans="1:34" x14ac:dyDescent="0.35">
      <c r="A886" t="s">
        <v>1247</v>
      </c>
      <c r="B886">
        <v>0</v>
      </c>
      <c r="C886">
        <v>0</v>
      </c>
      <c r="D886">
        <v>0</v>
      </c>
      <c r="E886">
        <v>0</v>
      </c>
      <c r="F886">
        <v>0</v>
      </c>
      <c r="G886" s="5">
        <v>0</v>
      </c>
      <c r="H886" s="13">
        <v>0</v>
      </c>
      <c r="I886" s="13">
        <v>0</v>
      </c>
      <c r="J886" s="13">
        <v>0</v>
      </c>
      <c r="K886" s="13">
        <v>0</v>
      </c>
      <c r="M886" t="s">
        <v>1170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W886" t="s">
        <v>1170</v>
      </c>
      <c r="X886">
        <v>1</v>
      </c>
      <c r="Y886">
        <v>0</v>
      </c>
      <c r="Z886">
        <v>0</v>
      </c>
      <c r="AA886">
        <v>0</v>
      </c>
      <c r="AB886">
        <v>0</v>
      </c>
      <c r="AC886" s="5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</row>
    <row r="887" spans="1:34" x14ac:dyDescent="0.35">
      <c r="A887" t="s">
        <v>681</v>
      </c>
      <c r="B887">
        <v>0</v>
      </c>
      <c r="C887">
        <v>0</v>
      </c>
      <c r="D887">
        <v>0</v>
      </c>
      <c r="E887">
        <v>0</v>
      </c>
      <c r="F887">
        <v>0</v>
      </c>
      <c r="G887" s="5">
        <v>0</v>
      </c>
      <c r="H887" s="13">
        <v>0</v>
      </c>
      <c r="I887" s="13">
        <v>0</v>
      </c>
      <c r="J887" s="13">
        <v>0</v>
      </c>
      <c r="K887" s="13">
        <v>0</v>
      </c>
      <c r="M887" t="s">
        <v>977</v>
      </c>
      <c r="N887">
        <v>156</v>
      </c>
      <c r="O887">
        <v>41</v>
      </c>
      <c r="P887">
        <v>1</v>
      </c>
      <c r="Q887">
        <v>0</v>
      </c>
      <c r="R887">
        <v>3.8048780487804876</v>
      </c>
      <c r="S887">
        <v>2.4390243902439025E-2</v>
      </c>
      <c r="T887">
        <v>0</v>
      </c>
      <c r="U887">
        <v>6.41025641025641E-3</v>
      </c>
      <c r="W887" t="s">
        <v>977</v>
      </c>
      <c r="X887">
        <v>16</v>
      </c>
      <c r="Y887">
        <v>14</v>
      </c>
      <c r="Z887">
        <v>107</v>
      </c>
      <c r="AA887">
        <v>0</v>
      </c>
      <c r="AB887">
        <v>0</v>
      </c>
      <c r="AC887" s="5">
        <v>0.875</v>
      </c>
      <c r="AD887" s="13">
        <v>7.6428571428571432</v>
      </c>
      <c r="AE887" s="13">
        <v>0</v>
      </c>
      <c r="AF887" s="13">
        <v>0</v>
      </c>
      <c r="AG887" s="13">
        <v>0</v>
      </c>
      <c r="AH887" s="13">
        <v>6.6875</v>
      </c>
    </row>
    <row r="888" spans="1:34" x14ac:dyDescent="0.35">
      <c r="A888" t="s">
        <v>1252</v>
      </c>
      <c r="B888">
        <v>0</v>
      </c>
      <c r="C888">
        <v>0</v>
      </c>
      <c r="D888">
        <v>0</v>
      </c>
      <c r="E888">
        <v>0</v>
      </c>
      <c r="F888">
        <v>0</v>
      </c>
      <c r="G888" s="5">
        <v>0</v>
      </c>
      <c r="H888" s="13">
        <v>0</v>
      </c>
      <c r="I888" s="13">
        <v>0</v>
      </c>
      <c r="J888" s="13">
        <v>0</v>
      </c>
      <c r="K888" s="13">
        <v>0</v>
      </c>
      <c r="M888" t="s">
        <v>978</v>
      </c>
      <c r="N888">
        <v>11</v>
      </c>
      <c r="O888">
        <v>1</v>
      </c>
      <c r="P888">
        <v>0</v>
      </c>
      <c r="Q888">
        <v>0</v>
      </c>
      <c r="R888">
        <v>11</v>
      </c>
      <c r="S888">
        <v>0</v>
      </c>
      <c r="T888">
        <v>0</v>
      </c>
      <c r="U888">
        <v>0</v>
      </c>
      <c r="W888" t="s">
        <v>978</v>
      </c>
      <c r="X888">
        <v>249</v>
      </c>
      <c r="Y888">
        <v>159</v>
      </c>
      <c r="Z888">
        <v>1947</v>
      </c>
      <c r="AA888">
        <v>16</v>
      </c>
      <c r="AB888">
        <v>1</v>
      </c>
      <c r="AC888" s="5">
        <v>0.63855421686746983</v>
      </c>
      <c r="AD888" s="13">
        <v>12.245283018867925</v>
      </c>
      <c r="AE888" s="13">
        <v>6.4257028112449793E-2</v>
      </c>
      <c r="AF888" s="13">
        <v>6.2893081761006293E-3</v>
      </c>
      <c r="AG888" s="13">
        <v>8.2177709296353367E-3</v>
      </c>
      <c r="AH888" s="13">
        <v>7.8192771084337354</v>
      </c>
    </row>
    <row r="889" spans="1:34" x14ac:dyDescent="0.35">
      <c r="A889" t="s">
        <v>628</v>
      </c>
      <c r="B889">
        <v>0</v>
      </c>
      <c r="C889">
        <v>0</v>
      </c>
      <c r="D889">
        <v>0</v>
      </c>
      <c r="E889">
        <v>0</v>
      </c>
      <c r="F889">
        <v>0</v>
      </c>
      <c r="G889" s="5">
        <v>0</v>
      </c>
      <c r="H889" s="13">
        <v>0</v>
      </c>
      <c r="I889" s="13">
        <v>0</v>
      </c>
      <c r="J889" s="13">
        <v>0</v>
      </c>
      <c r="K889" s="13">
        <v>0</v>
      </c>
      <c r="M889" t="s">
        <v>979</v>
      </c>
      <c r="N889">
        <v>1615</v>
      </c>
      <c r="O889">
        <v>346</v>
      </c>
      <c r="P889">
        <v>12</v>
      </c>
      <c r="Q889">
        <v>2</v>
      </c>
      <c r="R889">
        <v>4.6676300578034686</v>
      </c>
      <c r="S889">
        <v>3.4682080924855488E-2</v>
      </c>
      <c r="T889">
        <v>5.7803468208092483E-3</v>
      </c>
      <c r="U889">
        <v>7.4303405572755414E-3</v>
      </c>
      <c r="W889" t="s">
        <v>979</v>
      </c>
      <c r="X889">
        <v>58</v>
      </c>
      <c r="Y889">
        <v>39</v>
      </c>
      <c r="Z889">
        <v>251</v>
      </c>
      <c r="AA889">
        <v>1</v>
      </c>
      <c r="AB889">
        <v>2</v>
      </c>
      <c r="AC889" s="5">
        <v>0.67241379310344829</v>
      </c>
      <c r="AD889" s="13">
        <v>6.4358974358974361</v>
      </c>
      <c r="AE889" s="13">
        <v>1.7241379310344827E-2</v>
      </c>
      <c r="AF889" s="13">
        <v>5.128205128205128E-2</v>
      </c>
      <c r="AG889" s="13">
        <v>3.9840637450199202E-3</v>
      </c>
      <c r="AH889" s="13">
        <v>4.3275862068965516</v>
      </c>
    </row>
    <row r="890" spans="1:34" x14ac:dyDescent="0.35">
      <c r="A890" t="s">
        <v>808</v>
      </c>
      <c r="B890">
        <v>0</v>
      </c>
      <c r="C890">
        <v>0</v>
      </c>
      <c r="D890">
        <v>0</v>
      </c>
      <c r="E890">
        <v>0</v>
      </c>
      <c r="F890">
        <v>0</v>
      </c>
      <c r="G890" s="5">
        <v>0</v>
      </c>
      <c r="H890" s="13">
        <v>0</v>
      </c>
      <c r="I890" s="13">
        <v>0</v>
      </c>
      <c r="J890" s="13">
        <v>0</v>
      </c>
      <c r="K890" s="13">
        <v>0</v>
      </c>
      <c r="M890" t="s">
        <v>980</v>
      </c>
      <c r="N890">
        <v>249</v>
      </c>
      <c r="O890">
        <v>52</v>
      </c>
      <c r="P890">
        <v>1</v>
      </c>
      <c r="Q890">
        <v>0</v>
      </c>
      <c r="R890">
        <v>4.7884615384615383</v>
      </c>
      <c r="S890">
        <v>1.9230769230769232E-2</v>
      </c>
      <c r="T890">
        <v>0</v>
      </c>
      <c r="U890">
        <v>4.0160642570281121E-3</v>
      </c>
      <c r="W890" t="s">
        <v>980</v>
      </c>
      <c r="X890">
        <v>188</v>
      </c>
      <c r="Y890">
        <v>140</v>
      </c>
      <c r="Z890">
        <v>1233</v>
      </c>
      <c r="AA890">
        <v>3</v>
      </c>
      <c r="AB890">
        <v>0</v>
      </c>
      <c r="AC890" s="5">
        <v>0.74468085106382975</v>
      </c>
      <c r="AD890" s="13">
        <v>8.8071428571428569</v>
      </c>
      <c r="AE890" s="13">
        <v>1.5957446808510637E-2</v>
      </c>
      <c r="AF890" s="13">
        <v>0</v>
      </c>
      <c r="AG890" s="13">
        <v>2.4330900243309003E-3</v>
      </c>
      <c r="AH890" s="13">
        <v>6.5585106382978724</v>
      </c>
    </row>
    <row r="891" spans="1:34" x14ac:dyDescent="0.35">
      <c r="A891" t="s">
        <v>1341</v>
      </c>
      <c r="B891">
        <v>0</v>
      </c>
      <c r="C891">
        <v>0</v>
      </c>
      <c r="D891">
        <v>0</v>
      </c>
      <c r="E891">
        <v>0</v>
      </c>
      <c r="F891">
        <v>0</v>
      </c>
      <c r="G891" s="5">
        <v>0</v>
      </c>
      <c r="H891" s="13">
        <v>0</v>
      </c>
      <c r="I891" s="13">
        <v>0</v>
      </c>
      <c r="J891" s="13">
        <v>0</v>
      </c>
      <c r="K891" s="13">
        <v>0</v>
      </c>
      <c r="M891" t="s">
        <v>981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W891" t="s">
        <v>981</v>
      </c>
      <c r="X891">
        <v>19</v>
      </c>
      <c r="Y891">
        <v>8</v>
      </c>
      <c r="Z891">
        <v>90</v>
      </c>
      <c r="AA891">
        <v>3</v>
      </c>
      <c r="AB891">
        <v>0</v>
      </c>
      <c r="AC891" s="5">
        <v>0.42105263157894735</v>
      </c>
      <c r="AD891" s="13">
        <v>11.25</v>
      </c>
      <c r="AE891" s="13">
        <v>0.15789473684210525</v>
      </c>
      <c r="AF891" s="13">
        <v>0</v>
      </c>
      <c r="AG891" s="13">
        <v>3.3333333333333333E-2</v>
      </c>
      <c r="AH891" s="13">
        <v>4.7368421052631575</v>
      </c>
    </row>
    <row r="892" spans="1:34" x14ac:dyDescent="0.35">
      <c r="A892" t="s">
        <v>724</v>
      </c>
      <c r="B892">
        <v>0</v>
      </c>
      <c r="C892">
        <v>0</v>
      </c>
      <c r="D892">
        <v>0</v>
      </c>
      <c r="E892">
        <v>0</v>
      </c>
      <c r="F892">
        <v>0</v>
      </c>
      <c r="G892" s="5">
        <v>0</v>
      </c>
      <c r="H892" s="13">
        <v>0</v>
      </c>
      <c r="I892" s="13">
        <v>0</v>
      </c>
      <c r="J892" s="13">
        <v>0</v>
      </c>
      <c r="K892" s="13">
        <v>0</v>
      </c>
      <c r="M892" t="s">
        <v>982</v>
      </c>
      <c r="N892">
        <v>266</v>
      </c>
      <c r="O892">
        <v>69</v>
      </c>
      <c r="P892">
        <v>0</v>
      </c>
      <c r="Q892">
        <v>0</v>
      </c>
      <c r="R892">
        <v>3.8550724637681157</v>
      </c>
      <c r="S892">
        <v>0</v>
      </c>
      <c r="T892">
        <v>0</v>
      </c>
      <c r="U892">
        <v>0</v>
      </c>
      <c r="W892" t="s">
        <v>982</v>
      </c>
      <c r="X892">
        <v>19</v>
      </c>
      <c r="Y892">
        <v>18</v>
      </c>
      <c r="Z892">
        <v>120</v>
      </c>
      <c r="AA892">
        <v>0</v>
      </c>
      <c r="AB892">
        <v>0</v>
      </c>
      <c r="AC892" s="5">
        <v>0.94736842105263153</v>
      </c>
      <c r="AD892" s="13">
        <v>6.666666666666667</v>
      </c>
      <c r="AE892" s="13">
        <v>0</v>
      </c>
      <c r="AF892" s="13">
        <v>0</v>
      </c>
      <c r="AG892" s="13">
        <v>0</v>
      </c>
      <c r="AH892" s="13">
        <v>6.3157894736842106</v>
      </c>
    </row>
    <row r="893" spans="1:34" x14ac:dyDescent="0.35">
      <c r="A893" t="s">
        <v>683</v>
      </c>
      <c r="B893">
        <v>0</v>
      </c>
      <c r="C893">
        <v>0</v>
      </c>
      <c r="D893">
        <v>0</v>
      </c>
      <c r="E893">
        <v>0</v>
      </c>
      <c r="F893">
        <v>0</v>
      </c>
      <c r="G893" s="5">
        <v>0</v>
      </c>
      <c r="H893" s="13">
        <v>0</v>
      </c>
      <c r="I893" s="13">
        <v>0</v>
      </c>
      <c r="J893" s="13">
        <v>0</v>
      </c>
      <c r="K893" s="13">
        <v>0</v>
      </c>
      <c r="M893" t="s">
        <v>983</v>
      </c>
      <c r="N893">
        <v>502</v>
      </c>
      <c r="O893">
        <v>136</v>
      </c>
      <c r="P893">
        <v>8</v>
      </c>
      <c r="Q893">
        <v>0</v>
      </c>
      <c r="R893">
        <v>3.6911764705882355</v>
      </c>
      <c r="S893">
        <v>5.8823529411764705E-2</v>
      </c>
      <c r="T893">
        <v>0</v>
      </c>
      <c r="U893">
        <v>1.5936254980079681E-2</v>
      </c>
      <c r="W893" t="s">
        <v>983</v>
      </c>
      <c r="X893">
        <v>60</v>
      </c>
      <c r="Y893">
        <v>50</v>
      </c>
      <c r="Z893">
        <v>313</v>
      </c>
      <c r="AA893">
        <v>0</v>
      </c>
      <c r="AB893">
        <v>0</v>
      </c>
      <c r="AC893" s="5">
        <v>0.83333333333333337</v>
      </c>
      <c r="AD893" s="13">
        <v>6.26</v>
      </c>
      <c r="AE893" s="13">
        <v>0</v>
      </c>
      <c r="AF893" s="13">
        <v>0</v>
      </c>
      <c r="AG893" s="13">
        <v>0</v>
      </c>
      <c r="AH893" s="13">
        <v>5.2166666666666668</v>
      </c>
    </row>
    <row r="894" spans="1:34" x14ac:dyDescent="0.35">
      <c r="A894" t="s">
        <v>633</v>
      </c>
      <c r="B894">
        <v>0</v>
      </c>
      <c r="C894">
        <v>0</v>
      </c>
      <c r="D894">
        <v>0</v>
      </c>
      <c r="E894">
        <v>0</v>
      </c>
      <c r="F894">
        <v>0</v>
      </c>
      <c r="G894" s="5">
        <v>0</v>
      </c>
      <c r="H894" s="13">
        <v>0</v>
      </c>
      <c r="I894" s="13">
        <v>0</v>
      </c>
      <c r="J894" s="13">
        <v>0</v>
      </c>
      <c r="K894" s="13">
        <v>0</v>
      </c>
      <c r="M894" t="s">
        <v>984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W894" t="s">
        <v>984</v>
      </c>
      <c r="X894">
        <v>37</v>
      </c>
      <c r="Y894">
        <v>28</v>
      </c>
      <c r="Z894">
        <v>418</v>
      </c>
      <c r="AA894">
        <v>3</v>
      </c>
      <c r="AB894">
        <v>0</v>
      </c>
      <c r="AC894" s="5">
        <v>0.7567567567567568</v>
      </c>
      <c r="AD894" s="13">
        <v>14.928571428571429</v>
      </c>
      <c r="AE894" s="13">
        <v>8.1081081081081086E-2</v>
      </c>
      <c r="AF894" s="13">
        <v>0</v>
      </c>
      <c r="AG894" s="13">
        <v>7.1770334928229667E-3</v>
      </c>
      <c r="AH894" s="13">
        <v>11.297297297297296</v>
      </c>
    </row>
    <row r="895" spans="1:34" x14ac:dyDescent="0.35">
      <c r="A895" t="s">
        <v>684</v>
      </c>
      <c r="B895">
        <v>0</v>
      </c>
      <c r="C895">
        <v>0</v>
      </c>
      <c r="D895">
        <v>0</v>
      </c>
      <c r="E895">
        <v>0</v>
      </c>
      <c r="F895">
        <v>0</v>
      </c>
      <c r="G895" s="5">
        <v>0</v>
      </c>
      <c r="H895" s="13">
        <v>0</v>
      </c>
      <c r="I895" s="13">
        <v>0</v>
      </c>
      <c r="J895" s="13">
        <v>0</v>
      </c>
      <c r="K895" s="13">
        <v>0</v>
      </c>
      <c r="M895" t="s">
        <v>985</v>
      </c>
      <c r="N895">
        <v>775</v>
      </c>
      <c r="O895">
        <v>209</v>
      </c>
      <c r="P895">
        <v>2</v>
      </c>
      <c r="Q895">
        <v>1</v>
      </c>
      <c r="R895">
        <v>3.7081339712918662</v>
      </c>
      <c r="S895">
        <v>9.5693779904306216E-3</v>
      </c>
      <c r="T895">
        <v>4.7846889952153108E-3</v>
      </c>
      <c r="U895">
        <v>2.5806451612903226E-3</v>
      </c>
      <c r="W895" t="s">
        <v>985</v>
      </c>
      <c r="X895">
        <v>39</v>
      </c>
      <c r="Y895">
        <v>29</v>
      </c>
      <c r="Z895">
        <v>204</v>
      </c>
      <c r="AA895">
        <v>0</v>
      </c>
      <c r="AB895">
        <v>0</v>
      </c>
      <c r="AC895" s="5">
        <v>0.74358974358974361</v>
      </c>
      <c r="AD895" s="13">
        <v>7.0344827586206895</v>
      </c>
      <c r="AE895" s="13">
        <v>0</v>
      </c>
      <c r="AF895" s="13">
        <v>0</v>
      </c>
      <c r="AG895" s="13">
        <v>0</v>
      </c>
      <c r="AH895" s="13">
        <v>5.2307692307692308</v>
      </c>
    </row>
    <row r="896" spans="1:34" x14ac:dyDescent="0.35">
      <c r="A896" t="s">
        <v>609</v>
      </c>
      <c r="B896">
        <v>0</v>
      </c>
      <c r="C896">
        <v>0</v>
      </c>
      <c r="D896">
        <v>0</v>
      </c>
      <c r="E896">
        <v>0</v>
      </c>
      <c r="F896">
        <v>0</v>
      </c>
      <c r="G896" s="5">
        <v>0</v>
      </c>
      <c r="H896" s="13">
        <v>0</v>
      </c>
      <c r="I896" s="13">
        <v>0</v>
      </c>
      <c r="J896" s="13">
        <v>0</v>
      </c>
      <c r="K896" s="13">
        <v>0</v>
      </c>
      <c r="M896" t="s">
        <v>986</v>
      </c>
      <c r="N896">
        <v>9</v>
      </c>
      <c r="O896">
        <v>2</v>
      </c>
      <c r="P896">
        <v>0</v>
      </c>
      <c r="Q896">
        <v>0</v>
      </c>
      <c r="R896">
        <v>4.5</v>
      </c>
      <c r="S896">
        <v>0</v>
      </c>
      <c r="T896">
        <v>0</v>
      </c>
      <c r="U896">
        <v>0</v>
      </c>
      <c r="W896" t="s">
        <v>986</v>
      </c>
      <c r="X896">
        <v>281</v>
      </c>
      <c r="Y896">
        <v>191</v>
      </c>
      <c r="Z896">
        <v>1992</v>
      </c>
      <c r="AA896">
        <v>13</v>
      </c>
      <c r="AB896">
        <v>3</v>
      </c>
      <c r="AC896" s="5">
        <v>0.67971530249110323</v>
      </c>
      <c r="AD896" s="13">
        <v>10.429319371727749</v>
      </c>
      <c r="AE896" s="13">
        <v>4.6263345195729534E-2</v>
      </c>
      <c r="AF896" s="13">
        <v>1.5706806282722512E-2</v>
      </c>
      <c r="AG896" s="13">
        <v>6.5261044176706823E-3</v>
      </c>
      <c r="AH896" s="13">
        <v>7.0889679715302494</v>
      </c>
    </row>
    <row r="897" spans="1:34" x14ac:dyDescent="0.35">
      <c r="A897" t="s">
        <v>685</v>
      </c>
      <c r="B897">
        <v>0</v>
      </c>
      <c r="C897">
        <v>0</v>
      </c>
      <c r="D897">
        <v>0</v>
      </c>
      <c r="E897">
        <v>0</v>
      </c>
      <c r="F897">
        <v>0</v>
      </c>
      <c r="G897" s="5">
        <v>0</v>
      </c>
      <c r="H897" s="13">
        <v>0</v>
      </c>
      <c r="I897" s="13">
        <v>0</v>
      </c>
      <c r="J897" s="13">
        <v>0</v>
      </c>
      <c r="K897" s="13">
        <v>0</v>
      </c>
      <c r="M897" t="s">
        <v>987</v>
      </c>
      <c r="N897">
        <v>1525</v>
      </c>
      <c r="O897">
        <v>311</v>
      </c>
      <c r="P897">
        <v>12</v>
      </c>
      <c r="Q897">
        <v>5</v>
      </c>
      <c r="R897">
        <v>4.903536977491961</v>
      </c>
      <c r="S897">
        <v>3.8585209003215437E-2</v>
      </c>
      <c r="T897">
        <v>1.607717041800643E-2</v>
      </c>
      <c r="U897">
        <v>7.8688524590163934E-3</v>
      </c>
      <c r="W897" t="s">
        <v>987</v>
      </c>
      <c r="X897">
        <v>1</v>
      </c>
      <c r="Y897">
        <v>1</v>
      </c>
      <c r="Z897">
        <v>1</v>
      </c>
      <c r="AA897">
        <v>0</v>
      </c>
      <c r="AB897">
        <v>0</v>
      </c>
      <c r="AC897" s="5">
        <v>1</v>
      </c>
      <c r="AD897" s="13">
        <v>1</v>
      </c>
      <c r="AE897" s="13">
        <v>0</v>
      </c>
      <c r="AF897" s="13">
        <v>0</v>
      </c>
      <c r="AG897" s="13">
        <v>0</v>
      </c>
      <c r="AH897" s="13">
        <v>1</v>
      </c>
    </row>
    <row r="898" spans="1:34" x14ac:dyDescent="0.35">
      <c r="A898" t="s">
        <v>727</v>
      </c>
      <c r="B898">
        <v>0</v>
      </c>
      <c r="C898">
        <v>0</v>
      </c>
      <c r="D898">
        <v>0</v>
      </c>
      <c r="E898">
        <v>0</v>
      </c>
      <c r="F898">
        <v>0</v>
      </c>
      <c r="G898" s="5">
        <v>0</v>
      </c>
      <c r="H898" s="13">
        <v>0</v>
      </c>
      <c r="I898" s="13">
        <v>0</v>
      </c>
      <c r="J898" s="13">
        <v>0</v>
      </c>
      <c r="K898" s="13">
        <v>0</v>
      </c>
      <c r="M898" t="s">
        <v>988</v>
      </c>
      <c r="N898">
        <v>66</v>
      </c>
      <c r="O898">
        <v>11</v>
      </c>
      <c r="P898">
        <v>1</v>
      </c>
      <c r="Q898">
        <v>0</v>
      </c>
      <c r="R898">
        <v>6</v>
      </c>
      <c r="S898">
        <v>9.0909090909090912E-2</v>
      </c>
      <c r="T898">
        <v>0</v>
      </c>
      <c r="U898">
        <v>1.5151515151515152E-2</v>
      </c>
      <c r="W898" t="s">
        <v>988</v>
      </c>
      <c r="X898">
        <v>0</v>
      </c>
      <c r="Y898">
        <v>0</v>
      </c>
      <c r="Z898">
        <v>0</v>
      </c>
      <c r="AA898">
        <v>0</v>
      </c>
      <c r="AB898">
        <v>0</v>
      </c>
      <c r="AC898" s="5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</row>
    <row r="899" spans="1:34" x14ac:dyDescent="0.35">
      <c r="A899" t="s">
        <v>686</v>
      </c>
      <c r="B899">
        <v>0</v>
      </c>
      <c r="C899">
        <v>0</v>
      </c>
      <c r="D899">
        <v>0</v>
      </c>
      <c r="E899">
        <v>0</v>
      </c>
      <c r="F899">
        <v>0</v>
      </c>
      <c r="G899" s="5">
        <v>0</v>
      </c>
      <c r="H899" s="13">
        <v>0</v>
      </c>
      <c r="I899" s="13">
        <v>0</v>
      </c>
      <c r="J899" s="13">
        <v>0</v>
      </c>
      <c r="K899" s="13">
        <v>0</v>
      </c>
      <c r="M899" t="s">
        <v>989</v>
      </c>
      <c r="N899">
        <v>153</v>
      </c>
      <c r="O899">
        <v>31</v>
      </c>
      <c r="P899">
        <v>2</v>
      </c>
      <c r="Q899">
        <v>0</v>
      </c>
      <c r="R899">
        <v>4.935483870967742</v>
      </c>
      <c r="S899">
        <v>6.4516129032258063E-2</v>
      </c>
      <c r="T899">
        <v>0</v>
      </c>
      <c r="U899">
        <v>1.3071895424836602E-2</v>
      </c>
      <c r="W899" t="s">
        <v>989</v>
      </c>
      <c r="X899">
        <v>1</v>
      </c>
      <c r="Y899">
        <v>1</v>
      </c>
      <c r="Z899">
        <v>0</v>
      </c>
      <c r="AA899">
        <v>0</v>
      </c>
      <c r="AB899">
        <v>0</v>
      </c>
      <c r="AC899" s="5">
        <v>1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</row>
    <row r="900" spans="1:34" x14ac:dyDescent="0.3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 s="5">
        <v>0</v>
      </c>
      <c r="H900" s="13">
        <v>0</v>
      </c>
      <c r="I900" s="13">
        <v>0</v>
      </c>
      <c r="J900" s="13">
        <v>0</v>
      </c>
      <c r="K900" s="13">
        <v>0</v>
      </c>
      <c r="M900" t="s">
        <v>990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W900" t="s">
        <v>990</v>
      </c>
      <c r="X900">
        <v>62</v>
      </c>
      <c r="Y900">
        <v>40</v>
      </c>
      <c r="Z900">
        <v>373</v>
      </c>
      <c r="AA900">
        <v>2</v>
      </c>
      <c r="AB900">
        <v>0</v>
      </c>
      <c r="AC900" s="5">
        <v>0.64516129032258063</v>
      </c>
      <c r="AD900" s="13">
        <v>9.3249999999999993</v>
      </c>
      <c r="AE900" s="13">
        <v>3.2258064516129031E-2</v>
      </c>
      <c r="AF900" s="13">
        <v>0</v>
      </c>
      <c r="AG900" s="13">
        <v>5.3619302949061663E-3</v>
      </c>
      <c r="AH900" s="13">
        <v>6.0161290322580649</v>
      </c>
    </row>
    <row r="901" spans="1:34" x14ac:dyDescent="0.35">
      <c r="A901" t="s">
        <v>1365</v>
      </c>
      <c r="B901">
        <v>0</v>
      </c>
      <c r="C901">
        <v>0</v>
      </c>
      <c r="D901">
        <v>0</v>
      </c>
      <c r="E901">
        <v>0</v>
      </c>
      <c r="F901">
        <v>0</v>
      </c>
      <c r="G901" s="5">
        <v>0</v>
      </c>
      <c r="H901" s="13">
        <v>0</v>
      </c>
      <c r="I901" s="13">
        <v>0</v>
      </c>
      <c r="J901" s="13">
        <v>0</v>
      </c>
      <c r="K901" s="13">
        <v>0</v>
      </c>
      <c r="M901" t="s">
        <v>1175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W901" t="s">
        <v>1175</v>
      </c>
      <c r="X901">
        <v>20</v>
      </c>
      <c r="Y901">
        <v>13</v>
      </c>
      <c r="Z901">
        <v>199</v>
      </c>
      <c r="AA901">
        <v>0</v>
      </c>
      <c r="AB901">
        <v>1</v>
      </c>
      <c r="AC901" s="5">
        <v>0.65</v>
      </c>
      <c r="AD901" s="13">
        <v>15.307692307692308</v>
      </c>
      <c r="AE901" s="13">
        <v>0</v>
      </c>
      <c r="AF901" s="13">
        <v>7.6923076923076927E-2</v>
      </c>
      <c r="AG901" s="13">
        <v>0</v>
      </c>
      <c r="AH901" s="13">
        <v>9.9499999999999993</v>
      </c>
    </row>
    <row r="902" spans="1:34" x14ac:dyDescent="0.35">
      <c r="A902" t="s">
        <v>1387</v>
      </c>
      <c r="B902">
        <v>0</v>
      </c>
      <c r="C902">
        <v>0</v>
      </c>
      <c r="D902">
        <v>0</v>
      </c>
      <c r="E902">
        <v>0</v>
      </c>
      <c r="F902">
        <v>0</v>
      </c>
      <c r="G902" s="5">
        <v>0</v>
      </c>
      <c r="H902" s="13">
        <v>0</v>
      </c>
      <c r="I902" s="13">
        <v>0</v>
      </c>
      <c r="J902" s="13">
        <v>0</v>
      </c>
      <c r="K902" s="13">
        <v>0</v>
      </c>
      <c r="M902" t="s">
        <v>991</v>
      </c>
      <c r="N902">
        <v>4</v>
      </c>
      <c r="O902">
        <v>5</v>
      </c>
      <c r="P902">
        <v>0</v>
      </c>
      <c r="Q902">
        <v>0</v>
      </c>
      <c r="R902">
        <v>0.8</v>
      </c>
      <c r="S902">
        <v>0</v>
      </c>
      <c r="T902">
        <v>0</v>
      </c>
      <c r="U902">
        <v>0</v>
      </c>
      <c r="W902" t="s">
        <v>991</v>
      </c>
      <c r="X902">
        <v>10</v>
      </c>
      <c r="Y902">
        <v>9</v>
      </c>
      <c r="Z902">
        <v>71</v>
      </c>
      <c r="AA902">
        <v>1</v>
      </c>
      <c r="AB902">
        <v>0</v>
      </c>
      <c r="AC902" s="5">
        <v>0.9</v>
      </c>
      <c r="AD902" s="13">
        <v>7.8888888888888893</v>
      </c>
      <c r="AE902" s="13">
        <v>0.1</v>
      </c>
      <c r="AF902" s="13">
        <v>0</v>
      </c>
      <c r="AG902" s="13">
        <v>1.4084507042253521E-2</v>
      </c>
      <c r="AH902" s="13">
        <v>7.1</v>
      </c>
    </row>
    <row r="903" spans="1:34" x14ac:dyDescent="0.35">
      <c r="A903" t="s">
        <v>687</v>
      </c>
      <c r="B903">
        <v>0</v>
      </c>
      <c r="C903">
        <v>0</v>
      </c>
      <c r="D903">
        <v>0</v>
      </c>
      <c r="E903">
        <v>0</v>
      </c>
      <c r="F903">
        <v>0</v>
      </c>
      <c r="G903" s="5">
        <v>0</v>
      </c>
      <c r="H903" s="13">
        <v>0</v>
      </c>
      <c r="I903" s="13">
        <v>0</v>
      </c>
      <c r="J903" s="13">
        <v>0</v>
      </c>
      <c r="K903" s="13">
        <v>0</v>
      </c>
      <c r="M903" t="s">
        <v>1176</v>
      </c>
      <c r="N903">
        <v>-11</v>
      </c>
      <c r="O903">
        <v>1</v>
      </c>
      <c r="P903">
        <v>0</v>
      </c>
      <c r="Q903">
        <v>1</v>
      </c>
      <c r="R903">
        <v>-11</v>
      </c>
      <c r="S903">
        <v>0</v>
      </c>
      <c r="T903">
        <v>1</v>
      </c>
      <c r="U903">
        <v>0</v>
      </c>
      <c r="W903" t="s">
        <v>1176</v>
      </c>
      <c r="X903">
        <v>0</v>
      </c>
      <c r="Y903">
        <v>0</v>
      </c>
      <c r="Z903">
        <v>0</v>
      </c>
      <c r="AA903">
        <v>0</v>
      </c>
      <c r="AB903">
        <v>0</v>
      </c>
      <c r="AC903" s="5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</row>
    <row r="904" spans="1:34" x14ac:dyDescent="0.35">
      <c r="A904" t="s">
        <v>1389</v>
      </c>
      <c r="B904">
        <v>0</v>
      </c>
      <c r="C904">
        <v>0</v>
      </c>
      <c r="D904">
        <v>0</v>
      </c>
      <c r="E904">
        <v>0</v>
      </c>
      <c r="F904">
        <v>0</v>
      </c>
      <c r="G904" s="5">
        <v>0</v>
      </c>
      <c r="H904" s="13">
        <v>0</v>
      </c>
      <c r="I904" s="13">
        <v>0</v>
      </c>
      <c r="J904" s="13">
        <v>0</v>
      </c>
      <c r="K904" s="13">
        <v>0</v>
      </c>
      <c r="M904" t="s">
        <v>992</v>
      </c>
      <c r="N904">
        <v>726</v>
      </c>
      <c r="O904">
        <v>154</v>
      </c>
      <c r="P904">
        <v>17</v>
      </c>
      <c r="Q904">
        <v>2</v>
      </c>
      <c r="R904">
        <v>4.7142857142857144</v>
      </c>
      <c r="S904">
        <v>0.11038961038961038</v>
      </c>
      <c r="T904">
        <v>1.2987012987012988E-2</v>
      </c>
      <c r="U904">
        <v>2.3415977961432508E-2</v>
      </c>
      <c r="W904" t="s">
        <v>992</v>
      </c>
      <c r="X904">
        <v>3</v>
      </c>
      <c r="Y904">
        <v>2</v>
      </c>
      <c r="Z904">
        <v>-10</v>
      </c>
      <c r="AA904">
        <v>0</v>
      </c>
      <c r="AB904">
        <v>0</v>
      </c>
      <c r="AC904" s="5">
        <v>0.66666666666666663</v>
      </c>
      <c r="AD904" s="13">
        <v>-5</v>
      </c>
      <c r="AE904" s="13">
        <v>0</v>
      </c>
      <c r="AF904" s="13">
        <v>0</v>
      </c>
      <c r="AG904" s="13">
        <v>0</v>
      </c>
      <c r="AH904" s="13">
        <v>-3.3333333333333335</v>
      </c>
    </row>
    <row r="905" spans="1:34" x14ac:dyDescent="0.35">
      <c r="A905" t="s">
        <v>688</v>
      </c>
      <c r="B905">
        <v>0</v>
      </c>
      <c r="C905">
        <v>0</v>
      </c>
      <c r="D905">
        <v>0</v>
      </c>
      <c r="E905">
        <v>0</v>
      </c>
      <c r="F905">
        <v>0</v>
      </c>
      <c r="G905" s="5">
        <v>0</v>
      </c>
      <c r="H905" s="13">
        <v>0</v>
      </c>
      <c r="I905" s="13">
        <v>0</v>
      </c>
      <c r="J905" s="13">
        <v>0</v>
      </c>
      <c r="K905" s="13">
        <v>0</v>
      </c>
      <c r="M905" t="s">
        <v>1142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W905" t="s">
        <v>1142</v>
      </c>
      <c r="X905">
        <v>0</v>
      </c>
      <c r="Y905">
        <v>0</v>
      </c>
      <c r="Z905">
        <v>0</v>
      </c>
      <c r="AA905">
        <v>0</v>
      </c>
      <c r="AB905">
        <v>0</v>
      </c>
      <c r="AC905" s="5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</row>
    <row r="906" spans="1:34" x14ac:dyDescent="0.35">
      <c r="A906" t="s">
        <v>731</v>
      </c>
      <c r="B906">
        <v>0</v>
      </c>
      <c r="C906">
        <v>0</v>
      </c>
      <c r="D906">
        <v>0</v>
      </c>
      <c r="E906">
        <v>0</v>
      </c>
      <c r="F906">
        <v>0</v>
      </c>
      <c r="G906" s="5">
        <v>0</v>
      </c>
      <c r="H906" s="13">
        <v>0</v>
      </c>
      <c r="I906" s="13">
        <v>0</v>
      </c>
      <c r="J906" s="13">
        <v>0</v>
      </c>
      <c r="K906" s="13">
        <v>0</v>
      </c>
      <c r="M906" t="s">
        <v>993</v>
      </c>
      <c r="N906">
        <v>80</v>
      </c>
      <c r="O906">
        <v>15</v>
      </c>
      <c r="P906">
        <v>0</v>
      </c>
      <c r="Q906">
        <v>0</v>
      </c>
      <c r="R906">
        <v>5.333333333333333</v>
      </c>
      <c r="S906">
        <v>0</v>
      </c>
      <c r="T906">
        <v>0</v>
      </c>
      <c r="U906">
        <v>0</v>
      </c>
      <c r="W906" t="s">
        <v>993</v>
      </c>
      <c r="X906">
        <v>4</v>
      </c>
      <c r="Y906">
        <v>3</v>
      </c>
      <c r="Z906">
        <v>16</v>
      </c>
      <c r="AA906">
        <v>0</v>
      </c>
      <c r="AB906">
        <v>0</v>
      </c>
      <c r="AC906" s="5">
        <v>0.75</v>
      </c>
      <c r="AD906" s="13">
        <v>5.333333333333333</v>
      </c>
      <c r="AE906" s="13">
        <v>0</v>
      </c>
      <c r="AF906" s="13">
        <v>0</v>
      </c>
      <c r="AG906" s="13">
        <v>0</v>
      </c>
      <c r="AH906" s="13">
        <v>4</v>
      </c>
    </row>
    <row r="907" spans="1:34" x14ac:dyDescent="0.35">
      <c r="A907" t="s">
        <v>1342</v>
      </c>
      <c r="B907">
        <v>0</v>
      </c>
      <c r="C907">
        <v>0</v>
      </c>
      <c r="D907">
        <v>0</v>
      </c>
      <c r="E907">
        <v>0</v>
      </c>
      <c r="F907">
        <v>0</v>
      </c>
      <c r="G907" s="5">
        <v>0</v>
      </c>
      <c r="H907" s="13">
        <v>0</v>
      </c>
      <c r="I907" s="13">
        <v>0</v>
      </c>
      <c r="J907" s="13">
        <v>0</v>
      </c>
      <c r="K907" s="13">
        <v>0</v>
      </c>
      <c r="M907" t="s">
        <v>994</v>
      </c>
      <c r="N907">
        <v>596</v>
      </c>
      <c r="O907">
        <v>168</v>
      </c>
      <c r="P907">
        <v>5</v>
      </c>
      <c r="Q907">
        <v>0</v>
      </c>
      <c r="R907">
        <v>3.5476190476190474</v>
      </c>
      <c r="S907">
        <v>2.976190476190476E-2</v>
      </c>
      <c r="T907">
        <v>0</v>
      </c>
      <c r="U907">
        <v>8.389261744966443E-3</v>
      </c>
      <c r="W907" t="s">
        <v>994</v>
      </c>
      <c r="X907">
        <v>62</v>
      </c>
      <c r="Y907">
        <v>43</v>
      </c>
      <c r="Z907">
        <v>319</v>
      </c>
      <c r="AA907">
        <v>1</v>
      </c>
      <c r="AB907">
        <v>0</v>
      </c>
      <c r="AC907" s="5">
        <v>0.69354838709677424</v>
      </c>
      <c r="AD907" s="13">
        <v>7.4186046511627906</v>
      </c>
      <c r="AE907" s="13">
        <v>1.6129032258064516E-2</v>
      </c>
      <c r="AF907" s="13">
        <v>0</v>
      </c>
      <c r="AG907" s="13">
        <v>3.134796238244514E-3</v>
      </c>
      <c r="AH907" s="13">
        <v>5.145161290322581</v>
      </c>
    </row>
    <row r="908" spans="1:34" x14ac:dyDescent="0.35">
      <c r="A908" t="s">
        <v>636</v>
      </c>
      <c r="B908">
        <v>0</v>
      </c>
      <c r="C908">
        <v>0</v>
      </c>
      <c r="D908">
        <v>0</v>
      </c>
      <c r="E908">
        <v>0</v>
      </c>
      <c r="F908">
        <v>0</v>
      </c>
      <c r="G908" s="5">
        <v>0</v>
      </c>
      <c r="H908" s="13">
        <v>0</v>
      </c>
      <c r="I908" s="13">
        <v>0</v>
      </c>
      <c r="J908" s="13">
        <v>0</v>
      </c>
      <c r="K908" s="13">
        <v>0</v>
      </c>
      <c r="M908" t="s">
        <v>995</v>
      </c>
      <c r="N908">
        <v>791</v>
      </c>
      <c r="O908">
        <v>203</v>
      </c>
      <c r="P908">
        <v>11</v>
      </c>
      <c r="Q908">
        <v>5</v>
      </c>
      <c r="R908">
        <v>3.896551724137931</v>
      </c>
      <c r="S908">
        <v>5.4187192118226604E-2</v>
      </c>
      <c r="T908">
        <v>2.4630541871921183E-2</v>
      </c>
      <c r="U908">
        <v>1.3906447534766119E-2</v>
      </c>
      <c r="W908" t="s">
        <v>995</v>
      </c>
      <c r="X908">
        <v>0</v>
      </c>
      <c r="Y908">
        <v>0</v>
      </c>
      <c r="Z908">
        <v>0</v>
      </c>
      <c r="AA908">
        <v>0</v>
      </c>
      <c r="AB908">
        <v>0</v>
      </c>
      <c r="AC908" s="5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</row>
    <row r="909" spans="1:34" x14ac:dyDescent="0.35">
      <c r="A909" t="s">
        <v>689</v>
      </c>
      <c r="B909">
        <v>0</v>
      </c>
      <c r="C909">
        <v>0</v>
      </c>
      <c r="D909">
        <v>0</v>
      </c>
      <c r="E909">
        <v>0</v>
      </c>
      <c r="F909">
        <v>0</v>
      </c>
      <c r="G909" s="5">
        <v>0</v>
      </c>
      <c r="H909" s="13">
        <v>0</v>
      </c>
      <c r="I909" s="13">
        <v>0</v>
      </c>
      <c r="J909" s="13">
        <v>0</v>
      </c>
      <c r="K909" s="13">
        <v>0</v>
      </c>
      <c r="M909" t="s">
        <v>996</v>
      </c>
      <c r="N909">
        <v>96</v>
      </c>
      <c r="O909">
        <v>20</v>
      </c>
      <c r="P909">
        <v>0</v>
      </c>
      <c r="Q909">
        <v>0</v>
      </c>
      <c r="R909">
        <v>4.8</v>
      </c>
      <c r="S909">
        <v>0</v>
      </c>
      <c r="T909">
        <v>0</v>
      </c>
      <c r="U909">
        <v>0</v>
      </c>
      <c r="W909" t="s">
        <v>996</v>
      </c>
      <c r="X909">
        <v>0</v>
      </c>
      <c r="Y909">
        <v>0</v>
      </c>
      <c r="Z909">
        <v>0</v>
      </c>
      <c r="AA909">
        <v>0</v>
      </c>
      <c r="AB909">
        <v>0</v>
      </c>
      <c r="AC909" s="5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</row>
    <row r="910" spans="1:34" x14ac:dyDescent="0.35">
      <c r="A910" t="s">
        <v>734</v>
      </c>
      <c r="B910">
        <v>0</v>
      </c>
      <c r="C910">
        <v>0</v>
      </c>
      <c r="D910">
        <v>0</v>
      </c>
      <c r="E910">
        <v>0</v>
      </c>
      <c r="F910">
        <v>0</v>
      </c>
      <c r="G910" s="5">
        <v>0</v>
      </c>
      <c r="H910" s="13">
        <v>0</v>
      </c>
      <c r="I910" s="13">
        <v>0</v>
      </c>
      <c r="J910" s="13">
        <v>0</v>
      </c>
      <c r="K910" s="13">
        <v>0</v>
      </c>
      <c r="M910" t="s">
        <v>997</v>
      </c>
      <c r="N910">
        <v>300</v>
      </c>
      <c r="O910">
        <v>54</v>
      </c>
      <c r="P910">
        <v>6</v>
      </c>
      <c r="Q910">
        <v>1</v>
      </c>
      <c r="R910">
        <v>5.5555555555555554</v>
      </c>
      <c r="S910">
        <v>0.1111111111111111</v>
      </c>
      <c r="T910">
        <v>1.8518518518518517E-2</v>
      </c>
      <c r="U910">
        <v>0.02</v>
      </c>
      <c r="W910" t="s">
        <v>997</v>
      </c>
      <c r="X910">
        <v>1</v>
      </c>
      <c r="Y910">
        <v>1</v>
      </c>
      <c r="Z910">
        <v>4</v>
      </c>
      <c r="AA910">
        <v>0</v>
      </c>
      <c r="AB910">
        <v>0</v>
      </c>
      <c r="AC910" s="5">
        <v>1</v>
      </c>
      <c r="AD910" s="13">
        <v>4</v>
      </c>
      <c r="AE910" s="13">
        <v>0</v>
      </c>
      <c r="AF910" s="13">
        <v>0</v>
      </c>
      <c r="AG910" s="13">
        <v>0</v>
      </c>
      <c r="AH910" s="13">
        <v>4</v>
      </c>
    </row>
    <row r="911" spans="1:34" x14ac:dyDescent="0.35">
      <c r="A911" t="s">
        <v>1328</v>
      </c>
      <c r="B911">
        <v>0</v>
      </c>
      <c r="C911">
        <v>0</v>
      </c>
      <c r="D911">
        <v>0</v>
      </c>
      <c r="E911">
        <v>0</v>
      </c>
      <c r="F911">
        <v>0</v>
      </c>
      <c r="G911" s="5">
        <v>0</v>
      </c>
      <c r="H911" s="13">
        <v>0</v>
      </c>
      <c r="I911" s="13">
        <v>0</v>
      </c>
      <c r="J911" s="13">
        <v>0</v>
      </c>
      <c r="K911" s="13">
        <v>0</v>
      </c>
      <c r="M911" t="s">
        <v>1143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W911" t="s">
        <v>1143</v>
      </c>
      <c r="X911">
        <v>0</v>
      </c>
      <c r="Y911">
        <v>0</v>
      </c>
      <c r="Z911">
        <v>0</v>
      </c>
      <c r="AA911">
        <v>0</v>
      </c>
      <c r="AB911">
        <v>0</v>
      </c>
      <c r="AC911" s="5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</row>
    <row r="912" spans="1:34" x14ac:dyDescent="0.35">
      <c r="A912" t="s">
        <v>736</v>
      </c>
      <c r="B912">
        <v>0</v>
      </c>
      <c r="C912">
        <v>0</v>
      </c>
      <c r="D912">
        <v>0</v>
      </c>
      <c r="E912">
        <v>0</v>
      </c>
      <c r="F912">
        <v>0</v>
      </c>
      <c r="G912" s="5">
        <v>0</v>
      </c>
      <c r="H912" s="13">
        <v>0</v>
      </c>
      <c r="I912" s="13">
        <v>0</v>
      </c>
      <c r="J912" s="13">
        <v>0</v>
      </c>
      <c r="K912" s="13">
        <v>0</v>
      </c>
      <c r="M912" t="s">
        <v>998</v>
      </c>
      <c r="N912">
        <v>4</v>
      </c>
      <c r="O912">
        <v>1</v>
      </c>
      <c r="P912">
        <v>0</v>
      </c>
      <c r="Q912">
        <v>0</v>
      </c>
      <c r="R912">
        <v>4</v>
      </c>
      <c r="S912">
        <v>0</v>
      </c>
      <c r="T912">
        <v>0</v>
      </c>
      <c r="U912">
        <v>0</v>
      </c>
      <c r="W912" t="s">
        <v>998</v>
      </c>
      <c r="X912">
        <v>237</v>
      </c>
      <c r="Y912">
        <v>173</v>
      </c>
      <c r="Z912">
        <v>1842</v>
      </c>
      <c r="AA912">
        <v>19</v>
      </c>
      <c r="AB912">
        <v>0</v>
      </c>
      <c r="AC912" s="5">
        <v>0.72995780590717296</v>
      </c>
      <c r="AD912" s="13">
        <v>10.647398843930636</v>
      </c>
      <c r="AE912" s="13">
        <v>8.0168776371308023E-2</v>
      </c>
      <c r="AF912" s="13">
        <v>0</v>
      </c>
      <c r="AG912" s="13">
        <v>1.0314875135722041E-2</v>
      </c>
      <c r="AH912" s="13">
        <v>7.7721518987341769</v>
      </c>
    </row>
    <row r="913" spans="1:34" x14ac:dyDescent="0.35">
      <c r="A913" t="s">
        <v>690</v>
      </c>
      <c r="B913">
        <v>0</v>
      </c>
      <c r="C913">
        <v>0</v>
      </c>
      <c r="D913">
        <v>0</v>
      </c>
      <c r="E913">
        <v>0</v>
      </c>
      <c r="F913">
        <v>0</v>
      </c>
      <c r="G913" s="5">
        <v>0</v>
      </c>
      <c r="H913" s="13">
        <v>0</v>
      </c>
      <c r="I913" s="13">
        <v>0</v>
      </c>
      <c r="J913" s="13">
        <v>0</v>
      </c>
      <c r="K913" s="13">
        <v>0</v>
      </c>
      <c r="M913" t="s">
        <v>1179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W913" t="s">
        <v>1179</v>
      </c>
      <c r="X913">
        <v>0</v>
      </c>
      <c r="Y913">
        <v>0</v>
      </c>
      <c r="Z913">
        <v>0</v>
      </c>
      <c r="AA913">
        <v>0</v>
      </c>
      <c r="AB913">
        <v>0</v>
      </c>
      <c r="AC913" s="5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</row>
    <row r="914" spans="1:34" x14ac:dyDescent="0.35">
      <c r="A914" t="s">
        <v>738</v>
      </c>
      <c r="B914">
        <v>0</v>
      </c>
      <c r="C914">
        <v>0</v>
      </c>
      <c r="D914">
        <v>0</v>
      </c>
      <c r="E914">
        <v>0</v>
      </c>
      <c r="F914">
        <v>0</v>
      </c>
      <c r="G914" s="5">
        <v>0</v>
      </c>
      <c r="H914" s="13">
        <v>0</v>
      </c>
      <c r="I914" s="13">
        <v>0</v>
      </c>
      <c r="J914" s="13">
        <v>0</v>
      </c>
      <c r="K914" s="13">
        <v>0</v>
      </c>
      <c r="M914" t="s">
        <v>999</v>
      </c>
      <c r="N914">
        <v>1339</v>
      </c>
      <c r="O914">
        <v>304</v>
      </c>
      <c r="P914">
        <v>9</v>
      </c>
      <c r="Q914">
        <v>1</v>
      </c>
      <c r="R914">
        <v>4.4046052631578947</v>
      </c>
      <c r="S914">
        <v>2.9605263157894735E-2</v>
      </c>
      <c r="T914">
        <v>3.2894736842105261E-3</v>
      </c>
      <c r="U914">
        <v>6.7214339058999251E-3</v>
      </c>
      <c r="W914" t="s">
        <v>999</v>
      </c>
      <c r="X914">
        <v>205</v>
      </c>
      <c r="Y914">
        <v>167</v>
      </c>
      <c r="Z914">
        <v>1425</v>
      </c>
      <c r="AA914">
        <v>7</v>
      </c>
      <c r="AB914">
        <v>1</v>
      </c>
      <c r="AC914" s="5">
        <v>0.81463414634146336</v>
      </c>
      <c r="AD914" s="13">
        <v>8.5329341317365266</v>
      </c>
      <c r="AE914" s="13">
        <v>3.4146341463414637E-2</v>
      </c>
      <c r="AF914" s="13">
        <v>5.9880239520958087E-3</v>
      </c>
      <c r="AG914" s="13">
        <v>4.9122807017543861E-3</v>
      </c>
      <c r="AH914" s="13">
        <v>6.9512195121951219</v>
      </c>
    </row>
    <row r="915" spans="1:34" x14ac:dyDescent="0.35">
      <c r="A915" t="s">
        <v>629</v>
      </c>
      <c r="B915">
        <v>0</v>
      </c>
      <c r="C915">
        <v>0</v>
      </c>
      <c r="D915">
        <v>0</v>
      </c>
      <c r="E915">
        <v>0</v>
      </c>
      <c r="F915">
        <v>0</v>
      </c>
      <c r="G915" s="5">
        <v>0</v>
      </c>
      <c r="H915" s="13">
        <v>0</v>
      </c>
      <c r="I915" s="13">
        <v>0</v>
      </c>
      <c r="J915" s="13">
        <v>0</v>
      </c>
      <c r="K915" s="13">
        <v>0</v>
      </c>
      <c r="M915" t="s">
        <v>1000</v>
      </c>
      <c r="N915">
        <v>3</v>
      </c>
      <c r="O915">
        <v>1</v>
      </c>
      <c r="P915">
        <v>0</v>
      </c>
      <c r="Q915">
        <v>0</v>
      </c>
      <c r="R915">
        <v>3</v>
      </c>
      <c r="S915">
        <v>0</v>
      </c>
      <c r="T915">
        <v>0</v>
      </c>
      <c r="U915">
        <v>0</v>
      </c>
      <c r="W915" t="s">
        <v>1000</v>
      </c>
      <c r="X915">
        <v>135</v>
      </c>
      <c r="Y915">
        <v>82</v>
      </c>
      <c r="Z915">
        <v>1165</v>
      </c>
      <c r="AA915">
        <v>3</v>
      </c>
      <c r="AB915">
        <v>3</v>
      </c>
      <c r="AC915" s="5">
        <v>0.6074074074074074</v>
      </c>
      <c r="AD915" s="13">
        <v>14.207317073170731</v>
      </c>
      <c r="AE915" s="13">
        <v>2.2222222222222223E-2</v>
      </c>
      <c r="AF915" s="13">
        <v>3.6585365853658534E-2</v>
      </c>
      <c r="AG915" s="13">
        <v>2.5751072961373391E-3</v>
      </c>
      <c r="AH915" s="13">
        <v>8.6296296296296298</v>
      </c>
    </row>
    <row r="916" spans="1:34" x14ac:dyDescent="0.35">
      <c r="A916" t="s">
        <v>740</v>
      </c>
      <c r="B916">
        <v>0</v>
      </c>
      <c r="C916">
        <v>0</v>
      </c>
      <c r="D916">
        <v>0</v>
      </c>
      <c r="E916">
        <v>0</v>
      </c>
      <c r="F916">
        <v>0</v>
      </c>
      <c r="G916" s="5">
        <v>0</v>
      </c>
      <c r="H916" s="13">
        <v>0</v>
      </c>
      <c r="I916" s="13">
        <v>0</v>
      </c>
      <c r="J916" s="13">
        <v>0</v>
      </c>
      <c r="K916" s="13">
        <v>0</v>
      </c>
      <c r="M916" t="s">
        <v>1001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W916" t="s">
        <v>1001</v>
      </c>
      <c r="X916">
        <v>28</v>
      </c>
      <c r="Y916">
        <v>13</v>
      </c>
      <c r="Z916">
        <v>160</v>
      </c>
      <c r="AA916">
        <v>1</v>
      </c>
      <c r="AB916">
        <v>0</v>
      </c>
      <c r="AC916" s="5">
        <v>0.4642857142857143</v>
      </c>
      <c r="AD916" s="13">
        <v>12.307692307692308</v>
      </c>
      <c r="AE916" s="13">
        <v>3.5714285714285712E-2</v>
      </c>
      <c r="AF916" s="13">
        <v>0</v>
      </c>
      <c r="AG916" s="13">
        <v>6.2500000000000003E-3</v>
      </c>
      <c r="AH916" s="13">
        <v>5.7142857142857144</v>
      </c>
    </row>
    <row r="917" spans="1:34" x14ac:dyDescent="0.35">
      <c r="A917" t="s">
        <v>1367</v>
      </c>
      <c r="B917">
        <v>0</v>
      </c>
      <c r="C917">
        <v>0</v>
      </c>
      <c r="D917">
        <v>0</v>
      </c>
      <c r="E917">
        <v>0</v>
      </c>
      <c r="F917">
        <v>0</v>
      </c>
      <c r="G917" s="5">
        <v>0</v>
      </c>
      <c r="H917" s="13">
        <v>0</v>
      </c>
      <c r="I917" s="13">
        <v>0</v>
      </c>
      <c r="J917" s="13">
        <v>0</v>
      </c>
      <c r="K917" s="13">
        <v>0</v>
      </c>
      <c r="M917" t="s">
        <v>15</v>
      </c>
      <c r="N917">
        <v>5519</v>
      </c>
      <c r="O917">
        <v>1177</v>
      </c>
      <c r="P917">
        <v>38</v>
      </c>
      <c r="Q917">
        <v>4</v>
      </c>
      <c r="R917">
        <v>4.6890399320305862</v>
      </c>
      <c r="S917">
        <v>3.2285471537807989E-2</v>
      </c>
      <c r="T917">
        <v>3.3984706881903144E-3</v>
      </c>
      <c r="U917">
        <v>6.8853053089327773E-3</v>
      </c>
      <c r="W917" t="s">
        <v>15</v>
      </c>
      <c r="X917">
        <v>269</v>
      </c>
      <c r="Y917">
        <v>198</v>
      </c>
      <c r="Z917">
        <v>1371</v>
      </c>
      <c r="AA917">
        <v>8</v>
      </c>
      <c r="AB917">
        <v>0</v>
      </c>
      <c r="AC917" s="5">
        <v>0.73605947955390338</v>
      </c>
      <c r="AD917" s="13">
        <v>6.9242424242424239</v>
      </c>
      <c r="AE917" s="13">
        <v>2.9739776951672861E-2</v>
      </c>
      <c r="AF917" s="13">
        <v>0</v>
      </c>
      <c r="AG917" s="13">
        <v>5.8351568198395333E-3</v>
      </c>
      <c r="AH917" s="13">
        <v>5.0966542750929369</v>
      </c>
    </row>
    <row r="918" spans="1:34" x14ac:dyDescent="0.35">
      <c r="A918" t="s">
        <v>610</v>
      </c>
      <c r="B918">
        <v>0</v>
      </c>
      <c r="C918">
        <v>0</v>
      </c>
      <c r="D918">
        <v>0</v>
      </c>
      <c r="E918">
        <v>0</v>
      </c>
      <c r="F918">
        <v>0</v>
      </c>
      <c r="G918" s="5">
        <v>0</v>
      </c>
      <c r="H918" s="13">
        <v>0</v>
      </c>
      <c r="I918" s="13">
        <v>0</v>
      </c>
      <c r="J918" s="13">
        <v>0</v>
      </c>
      <c r="K918" s="13">
        <v>0</v>
      </c>
      <c r="M918" t="s">
        <v>1002</v>
      </c>
      <c r="N918">
        <v>79</v>
      </c>
      <c r="O918">
        <v>9</v>
      </c>
      <c r="P918">
        <v>1</v>
      </c>
      <c r="Q918">
        <v>0</v>
      </c>
      <c r="R918">
        <v>8.7777777777777786</v>
      </c>
      <c r="S918">
        <v>0.1111111111111111</v>
      </c>
      <c r="T918">
        <v>0</v>
      </c>
      <c r="U918">
        <v>1.2658227848101266E-2</v>
      </c>
      <c r="W918" t="s">
        <v>1002</v>
      </c>
      <c r="X918">
        <v>140</v>
      </c>
      <c r="Y918">
        <v>86</v>
      </c>
      <c r="Z918">
        <v>1080</v>
      </c>
      <c r="AA918">
        <v>6</v>
      </c>
      <c r="AB918">
        <v>0</v>
      </c>
      <c r="AC918" s="5">
        <v>0.61428571428571432</v>
      </c>
      <c r="AD918" s="13">
        <v>12.55813953488372</v>
      </c>
      <c r="AE918" s="13">
        <v>4.2857142857142858E-2</v>
      </c>
      <c r="AF918" s="13">
        <v>0</v>
      </c>
      <c r="AG918" s="13">
        <v>5.5555555555555558E-3</v>
      </c>
      <c r="AH918" s="13">
        <v>7.7142857142857144</v>
      </c>
    </row>
    <row r="919" spans="1:34" x14ac:dyDescent="0.35">
      <c r="A919" t="s">
        <v>1354</v>
      </c>
      <c r="B919">
        <v>0</v>
      </c>
      <c r="C919">
        <v>0</v>
      </c>
      <c r="D919">
        <v>0</v>
      </c>
      <c r="E919">
        <v>0</v>
      </c>
      <c r="F919">
        <v>0</v>
      </c>
      <c r="G919" s="5">
        <v>0</v>
      </c>
      <c r="H919" s="13">
        <v>0</v>
      </c>
      <c r="I919" s="13">
        <v>0</v>
      </c>
      <c r="J919" s="13">
        <v>0</v>
      </c>
      <c r="K919" s="13">
        <v>0</v>
      </c>
      <c r="M919" t="s">
        <v>1182</v>
      </c>
      <c r="N919">
        <v>22</v>
      </c>
      <c r="O919">
        <v>8</v>
      </c>
      <c r="P919">
        <v>0</v>
      </c>
      <c r="Q919">
        <v>0</v>
      </c>
      <c r="R919">
        <v>2.75</v>
      </c>
      <c r="S919">
        <v>0</v>
      </c>
      <c r="T919">
        <v>0</v>
      </c>
      <c r="U919">
        <v>0</v>
      </c>
      <c r="W919" t="s">
        <v>1182</v>
      </c>
      <c r="X919">
        <v>4</v>
      </c>
      <c r="Y919">
        <v>3</v>
      </c>
      <c r="Z919">
        <v>16</v>
      </c>
      <c r="AA919">
        <v>0</v>
      </c>
      <c r="AB919">
        <v>0</v>
      </c>
      <c r="AC919" s="5">
        <v>0.75</v>
      </c>
      <c r="AD919" s="13">
        <v>5.333333333333333</v>
      </c>
      <c r="AE919" s="13">
        <v>0</v>
      </c>
      <c r="AF919" s="13">
        <v>0</v>
      </c>
      <c r="AG919" s="13">
        <v>0</v>
      </c>
      <c r="AH919" s="13">
        <v>4</v>
      </c>
    </row>
    <row r="920" spans="1:34" x14ac:dyDescent="0.35">
      <c r="A920" t="s">
        <v>742</v>
      </c>
      <c r="B920">
        <v>0</v>
      </c>
      <c r="C920">
        <v>0</v>
      </c>
      <c r="D920">
        <v>0</v>
      </c>
      <c r="E920">
        <v>0</v>
      </c>
      <c r="F920">
        <v>0</v>
      </c>
      <c r="G920" s="5">
        <v>0</v>
      </c>
      <c r="H920" s="13">
        <v>0</v>
      </c>
      <c r="I920" s="13">
        <v>0</v>
      </c>
      <c r="J920" s="13">
        <v>0</v>
      </c>
      <c r="K920" s="13">
        <v>0</v>
      </c>
      <c r="M920" t="s">
        <v>1183</v>
      </c>
      <c r="N920">
        <v>16</v>
      </c>
      <c r="O920">
        <v>2</v>
      </c>
      <c r="P920">
        <v>0</v>
      </c>
      <c r="Q920">
        <v>0</v>
      </c>
      <c r="R920">
        <v>8</v>
      </c>
      <c r="S920">
        <v>0</v>
      </c>
      <c r="T920">
        <v>0</v>
      </c>
      <c r="U920">
        <v>0</v>
      </c>
      <c r="W920" t="s">
        <v>1183</v>
      </c>
      <c r="X920">
        <v>0</v>
      </c>
      <c r="Y920">
        <v>0</v>
      </c>
      <c r="Z920">
        <v>0</v>
      </c>
      <c r="AA920">
        <v>0</v>
      </c>
      <c r="AB920">
        <v>0</v>
      </c>
      <c r="AC920" s="5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</row>
    <row r="921" spans="1:34" x14ac:dyDescent="0.35">
      <c r="A921" t="s">
        <v>1368</v>
      </c>
      <c r="B921">
        <v>0</v>
      </c>
      <c r="C921">
        <v>0</v>
      </c>
      <c r="D921">
        <v>0</v>
      </c>
      <c r="E921">
        <v>0</v>
      </c>
      <c r="F921">
        <v>0</v>
      </c>
      <c r="G921" s="5">
        <v>0</v>
      </c>
      <c r="H921" s="13">
        <v>0</v>
      </c>
      <c r="I921" s="13">
        <v>0</v>
      </c>
      <c r="J921" s="13">
        <v>0</v>
      </c>
      <c r="K921" s="13">
        <v>0</v>
      </c>
      <c r="M921" t="s">
        <v>1146</v>
      </c>
      <c r="N921">
        <v>-2</v>
      </c>
      <c r="O921">
        <v>3</v>
      </c>
      <c r="P921">
        <v>0</v>
      </c>
      <c r="Q921">
        <v>0</v>
      </c>
      <c r="R921">
        <v>-0.66666666666666663</v>
      </c>
      <c r="S921">
        <v>0</v>
      </c>
      <c r="T921">
        <v>0</v>
      </c>
      <c r="U921">
        <v>0</v>
      </c>
      <c r="W921" t="s">
        <v>1146</v>
      </c>
      <c r="X921">
        <v>0</v>
      </c>
      <c r="Y921">
        <v>0</v>
      </c>
      <c r="Z921">
        <v>0</v>
      </c>
      <c r="AA921">
        <v>0</v>
      </c>
      <c r="AB921">
        <v>0</v>
      </c>
      <c r="AC921" s="5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</row>
    <row r="922" spans="1:34" x14ac:dyDescent="0.35">
      <c r="A922" t="s">
        <v>743</v>
      </c>
      <c r="B922">
        <v>0</v>
      </c>
      <c r="C922">
        <v>0</v>
      </c>
      <c r="D922">
        <v>0</v>
      </c>
      <c r="E922">
        <v>0</v>
      </c>
      <c r="F922">
        <v>0</v>
      </c>
      <c r="G922" s="5">
        <v>0</v>
      </c>
      <c r="H922" s="13">
        <v>0</v>
      </c>
      <c r="I922" s="13">
        <v>0</v>
      </c>
      <c r="J922" s="13">
        <v>0</v>
      </c>
      <c r="K922" s="13">
        <v>0</v>
      </c>
      <c r="M922" t="s">
        <v>1003</v>
      </c>
      <c r="N922">
        <v>14</v>
      </c>
      <c r="O922">
        <v>2</v>
      </c>
      <c r="P922">
        <v>0</v>
      </c>
      <c r="Q922">
        <v>0</v>
      </c>
      <c r="R922">
        <v>7</v>
      </c>
      <c r="S922">
        <v>0</v>
      </c>
      <c r="T922">
        <v>0</v>
      </c>
      <c r="U922">
        <v>0</v>
      </c>
      <c r="W922" t="s">
        <v>1003</v>
      </c>
      <c r="X922">
        <v>0</v>
      </c>
      <c r="Y922">
        <v>0</v>
      </c>
      <c r="Z922">
        <v>0</v>
      </c>
      <c r="AA922">
        <v>0</v>
      </c>
      <c r="AB922">
        <v>0</v>
      </c>
      <c r="AC922" s="5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</row>
    <row r="923" spans="1:34" x14ac:dyDescent="0.35">
      <c r="A923" t="s">
        <v>691</v>
      </c>
      <c r="B923">
        <v>0</v>
      </c>
      <c r="C923">
        <v>0</v>
      </c>
      <c r="D923">
        <v>0</v>
      </c>
      <c r="E923">
        <v>0</v>
      </c>
      <c r="F923">
        <v>0</v>
      </c>
      <c r="G923" s="5">
        <v>0</v>
      </c>
      <c r="H923" s="13">
        <v>0</v>
      </c>
      <c r="I923" s="13">
        <v>0</v>
      </c>
      <c r="J923" s="13">
        <v>0</v>
      </c>
      <c r="K923" s="13">
        <v>0</v>
      </c>
      <c r="M923" t="s">
        <v>1187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W923" t="s">
        <v>1187</v>
      </c>
      <c r="X923">
        <v>11</v>
      </c>
      <c r="Y923">
        <v>6</v>
      </c>
      <c r="Z923">
        <v>38</v>
      </c>
      <c r="AA923">
        <v>1</v>
      </c>
      <c r="AB923">
        <v>0</v>
      </c>
      <c r="AC923" s="5">
        <v>0.54545454545454541</v>
      </c>
      <c r="AD923" s="13">
        <v>6.333333333333333</v>
      </c>
      <c r="AE923" s="13">
        <v>9.0909090909090912E-2</v>
      </c>
      <c r="AF923" s="13">
        <v>0</v>
      </c>
      <c r="AG923" s="13">
        <v>2.6315789473684209E-2</v>
      </c>
      <c r="AH923" s="13">
        <v>3.4545454545454546</v>
      </c>
    </row>
    <row r="924" spans="1:34" x14ac:dyDescent="0.35">
      <c r="A924" t="s">
        <v>1397</v>
      </c>
      <c r="B924">
        <v>0</v>
      </c>
      <c r="C924">
        <v>0</v>
      </c>
      <c r="D924">
        <v>0</v>
      </c>
      <c r="E924">
        <v>0</v>
      </c>
      <c r="F924">
        <v>0</v>
      </c>
      <c r="G924" s="5">
        <v>0</v>
      </c>
      <c r="H924" s="13">
        <v>0</v>
      </c>
      <c r="I924" s="13">
        <v>0</v>
      </c>
      <c r="J924" s="13">
        <v>0</v>
      </c>
      <c r="K924" s="13">
        <v>0</v>
      </c>
      <c r="M924" t="s">
        <v>1004</v>
      </c>
      <c r="N924">
        <v>331</v>
      </c>
      <c r="O924">
        <v>65</v>
      </c>
      <c r="P924">
        <v>2</v>
      </c>
      <c r="Q924">
        <v>0</v>
      </c>
      <c r="R924">
        <v>5.092307692307692</v>
      </c>
      <c r="S924">
        <v>3.0769230769230771E-2</v>
      </c>
      <c r="T924">
        <v>0</v>
      </c>
      <c r="U924">
        <v>6.0422960725075529E-3</v>
      </c>
      <c r="W924" t="s">
        <v>1004</v>
      </c>
      <c r="X924">
        <v>14</v>
      </c>
      <c r="Y924">
        <v>11</v>
      </c>
      <c r="Z924">
        <v>118</v>
      </c>
      <c r="AA924">
        <v>1</v>
      </c>
      <c r="AB924">
        <v>0</v>
      </c>
      <c r="AC924" s="5">
        <v>0.7857142857142857</v>
      </c>
      <c r="AD924" s="13">
        <v>10.727272727272727</v>
      </c>
      <c r="AE924" s="13">
        <v>7.1428571428571425E-2</v>
      </c>
      <c r="AF924" s="13">
        <v>0</v>
      </c>
      <c r="AG924" s="13">
        <v>8.4745762711864406E-3</v>
      </c>
      <c r="AH924" s="13">
        <v>8.4285714285714288</v>
      </c>
    </row>
    <row r="925" spans="1:34" x14ac:dyDescent="0.35">
      <c r="A925" t="s">
        <v>1391</v>
      </c>
      <c r="B925">
        <v>0</v>
      </c>
      <c r="C925">
        <v>0</v>
      </c>
      <c r="D925">
        <v>0</v>
      </c>
      <c r="E925">
        <v>0</v>
      </c>
      <c r="F925">
        <v>0</v>
      </c>
      <c r="G925" s="5">
        <v>0</v>
      </c>
      <c r="H925" s="13">
        <v>0</v>
      </c>
      <c r="I925" s="13">
        <v>0</v>
      </c>
      <c r="J925" s="13">
        <v>0</v>
      </c>
      <c r="K925" s="13">
        <v>0</v>
      </c>
      <c r="M925" t="s">
        <v>1188</v>
      </c>
      <c r="N925">
        <v>9</v>
      </c>
      <c r="O925">
        <v>2</v>
      </c>
      <c r="P925">
        <v>0</v>
      </c>
      <c r="Q925">
        <v>0</v>
      </c>
      <c r="R925">
        <v>4.5</v>
      </c>
      <c r="S925">
        <v>0</v>
      </c>
      <c r="T925">
        <v>0</v>
      </c>
      <c r="U925">
        <v>0</v>
      </c>
      <c r="W925" t="s">
        <v>1188</v>
      </c>
      <c r="X925">
        <v>0</v>
      </c>
      <c r="Y925">
        <v>0</v>
      </c>
      <c r="Z925">
        <v>0</v>
      </c>
      <c r="AA925">
        <v>0</v>
      </c>
      <c r="AB925">
        <v>0</v>
      </c>
      <c r="AC925" s="5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</row>
    <row r="926" spans="1:34" x14ac:dyDescent="0.35">
      <c r="A926" t="s">
        <v>745</v>
      </c>
      <c r="B926">
        <v>0</v>
      </c>
      <c r="C926">
        <v>0</v>
      </c>
      <c r="D926">
        <v>0</v>
      </c>
      <c r="E926">
        <v>0</v>
      </c>
      <c r="F926">
        <v>0</v>
      </c>
      <c r="G926" s="5">
        <v>0</v>
      </c>
      <c r="H926" s="13">
        <v>0</v>
      </c>
      <c r="I926" s="13">
        <v>0</v>
      </c>
      <c r="J926" s="13">
        <v>0</v>
      </c>
      <c r="K926" s="13">
        <v>0</v>
      </c>
      <c r="M926" t="s">
        <v>1189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W926" t="s">
        <v>1189</v>
      </c>
      <c r="X926">
        <v>1</v>
      </c>
      <c r="Y926">
        <v>0</v>
      </c>
      <c r="Z926">
        <v>0</v>
      </c>
      <c r="AA926">
        <v>0</v>
      </c>
      <c r="AB926">
        <v>0</v>
      </c>
      <c r="AC926" s="5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</row>
    <row r="927" spans="1:34" x14ac:dyDescent="0.35">
      <c r="A927" t="s">
        <v>1329</v>
      </c>
      <c r="B927">
        <v>0</v>
      </c>
      <c r="C927">
        <v>0</v>
      </c>
      <c r="D927">
        <v>0</v>
      </c>
      <c r="E927">
        <v>0</v>
      </c>
      <c r="F927">
        <v>0</v>
      </c>
      <c r="G927" s="5">
        <v>0</v>
      </c>
      <c r="H927" s="13">
        <v>0</v>
      </c>
      <c r="I927" s="13">
        <v>0</v>
      </c>
      <c r="J927" s="13">
        <v>0</v>
      </c>
      <c r="K927" s="13">
        <v>0</v>
      </c>
      <c r="M927" t="s">
        <v>1190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W927" t="s">
        <v>1190</v>
      </c>
      <c r="X927">
        <v>6</v>
      </c>
      <c r="Y927">
        <v>4</v>
      </c>
      <c r="Z927">
        <v>31</v>
      </c>
      <c r="AA927">
        <v>0</v>
      </c>
      <c r="AB927">
        <v>0</v>
      </c>
      <c r="AC927" s="5">
        <v>0.66666666666666663</v>
      </c>
      <c r="AD927" s="13">
        <v>7.75</v>
      </c>
      <c r="AE927" s="13">
        <v>0</v>
      </c>
      <c r="AF927" s="13">
        <v>0</v>
      </c>
      <c r="AG927" s="13">
        <v>0</v>
      </c>
      <c r="AH927" s="13">
        <v>5.166666666666667</v>
      </c>
    </row>
    <row r="928" spans="1:34" x14ac:dyDescent="0.35">
      <c r="A928" t="s">
        <v>1400</v>
      </c>
      <c r="B928">
        <v>0</v>
      </c>
      <c r="C928">
        <v>0</v>
      </c>
      <c r="D928">
        <v>0</v>
      </c>
      <c r="E928">
        <v>0</v>
      </c>
      <c r="F928">
        <v>0</v>
      </c>
      <c r="G928" s="5">
        <v>0</v>
      </c>
      <c r="H928" s="13">
        <v>0</v>
      </c>
      <c r="I928" s="13">
        <v>0</v>
      </c>
      <c r="J928" s="13">
        <v>0</v>
      </c>
      <c r="K928" s="13">
        <v>0</v>
      </c>
      <c r="M928" t="s">
        <v>1191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W928" t="s">
        <v>1191</v>
      </c>
      <c r="X928">
        <v>1</v>
      </c>
      <c r="Y928">
        <v>1</v>
      </c>
      <c r="Z928">
        <v>34</v>
      </c>
      <c r="AA928">
        <v>0</v>
      </c>
      <c r="AB928">
        <v>0</v>
      </c>
      <c r="AC928" s="5">
        <v>1</v>
      </c>
      <c r="AD928" s="13">
        <v>34</v>
      </c>
      <c r="AE928" s="13">
        <v>0</v>
      </c>
      <c r="AF928" s="13">
        <v>0</v>
      </c>
      <c r="AG928" s="13">
        <v>0</v>
      </c>
      <c r="AH928" s="13">
        <v>34</v>
      </c>
    </row>
    <row r="929" spans="1:34" x14ac:dyDescent="0.35">
      <c r="A929" t="s">
        <v>1371</v>
      </c>
      <c r="B929">
        <v>0</v>
      </c>
      <c r="C929">
        <v>0</v>
      </c>
      <c r="D929">
        <v>0</v>
      </c>
      <c r="E929">
        <v>0</v>
      </c>
      <c r="F929">
        <v>0</v>
      </c>
      <c r="G929" s="5">
        <v>0</v>
      </c>
      <c r="H929" s="13">
        <v>0</v>
      </c>
      <c r="I929" s="13">
        <v>0</v>
      </c>
      <c r="J929" s="13">
        <v>0</v>
      </c>
      <c r="K929" s="13">
        <v>0</v>
      </c>
      <c r="M929" t="s">
        <v>1005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W929" t="s">
        <v>1005</v>
      </c>
      <c r="X929">
        <v>23</v>
      </c>
      <c r="Y929">
        <v>15</v>
      </c>
      <c r="Z929">
        <v>116</v>
      </c>
      <c r="AA929">
        <v>4</v>
      </c>
      <c r="AB929">
        <v>0</v>
      </c>
      <c r="AC929" s="5">
        <v>0.65217391304347827</v>
      </c>
      <c r="AD929" s="13">
        <v>7.7333333333333334</v>
      </c>
      <c r="AE929" s="13">
        <v>0.17391304347826086</v>
      </c>
      <c r="AF929" s="13">
        <v>0</v>
      </c>
      <c r="AG929" s="13">
        <v>3.4482758620689655E-2</v>
      </c>
      <c r="AH929" s="13">
        <v>5.0434782608695654</v>
      </c>
    </row>
    <row r="930" spans="1:34" x14ac:dyDescent="0.35">
      <c r="A930" t="s">
        <v>748</v>
      </c>
      <c r="B930">
        <v>0</v>
      </c>
      <c r="C930">
        <v>0</v>
      </c>
      <c r="D930">
        <v>0</v>
      </c>
      <c r="E930">
        <v>0</v>
      </c>
      <c r="F930">
        <v>0</v>
      </c>
      <c r="G930" s="5">
        <v>0</v>
      </c>
      <c r="H930" s="13">
        <v>0</v>
      </c>
      <c r="I930" s="13">
        <v>0</v>
      </c>
      <c r="J930" s="13">
        <v>0</v>
      </c>
      <c r="K930" s="13">
        <v>0</v>
      </c>
      <c r="M930" t="s">
        <v>1194</v>
      </c>
      <c r="N930">
        <v>2</v>
      </c>
      <c r="O930">
        <v>1</v>
      </c>
      <c r="P930">
        <v>0</v>
      </c>
      <c r="Q930">
        <v>1</v>
      </c>
      <c r="R930">
        <v>2</v>
      </c>
      <c r="S930">
        <v>0</v>
      </c>
      <c r="T930">
        <v>1</v>
      </c>
      <c r="U930">
        <v>0</v>
      </c>
      <c r="W930" t="s">
        <v>1194</v>
      </c>
      <c r="X930">
        <v>0</v>
      </c>
      <c r="Y930">
        <v>0</v>
      </c>
      <c r="Z930">
        <v>0</v>
      </c>
      <c r="AA930">
        <v>0</v>
      </c>
      <c r="AB930">
        <v>0</v>
      </c>
      <c r="AC930" s="5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</row>
    <row r="931" spans="1:34" x14ac:dyDescent="0.35">
      <c r="A931" t="s">
        <v>1344</v>
      </c>
      <c r="B931">
        <v>0</v>
      </c>
      <c r="C931">
        <v>0</v>
      </c>
      <c r="D931">
        <v>0</v>
      </c>
      <c r="E931">
        <v>0</v>
      </c>
      <c r="F931">
        <v>0</v>
      </c>
      <c r="G931" s="5">
        <v>0</v>
      </c>
      <c r="H931" s="13">
        <v>0</v>
      </c>
      <c r="I931" s="13">
        <v>0</v>
      </c>
      <c r="J931" s="13">
        <v>0</v>
      </c>
      <c r="K931" s="13">
        <v>0</v>
      </c>
      <c r="M931" t="s">
        <v>1196</v>
      </c>
      <c r="N931">
        <v>46</v>
      </c>
      <c r="O931">
        <v>2</v>
      </c>
      <c r="P931">
        <v>0</v>
      </c>
      <c r="Q931">
        <v>0</v>
      </c>
      <c r="R931">
        <v>23</v>
      </c>
      <c r="S931">
        <v>0</v>
      </c>
      <c r="T931">
        <v>0</v>
      </c>
      <c r="U931">
        <v>0</v>
      </c>
      <c r="W931" t="s">
        <v>1196</v>
      </c>
      <c r="X931">
        <v>0</v>
      </c>
      <c r="Y931">
        <v>0</v>
      </c>
      <c r="Z931">
        <v>0</v>
      </c>
      <c r="AA931">
        <v>0</v>
      </c>
      <c r="AB931">
        <v>0</v>
      </c>
      <c r="AC931" s="5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</row>
    <row r="932" spans="1:34" x14ac:dyDescent="0.35">
      <c r="A932" t="s">
        <v>750</v>
      </c>
      <c r="B932">
        <v>0</v>
      </c>
      <c r="C932">
        <v>0</v>
      </c>
      <c r="D932">
        <v>0</v>
      </c>
      <c r="E932">
        <v>0</v>
      </c>
      <c r="F932">
        <v>0</v>
      </c>
      <c r="G932" s="5">
        <v>0</v>
      </c>
      <c r="H932" s="13">
        <v>0</v>
      </c>
      <c r="I932" s="13">
        <v>0</v>
      </c>
      <c r="J932" s="13">
        <v>0</v>
      </c>
      <c r="K932" s="13">
        <v>0</v>
      </c>
      <c r="M932" t="s">
        <v>1197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W932" t="s">
        <v>1197</v>
      </c>
      <c r="X932">
        <v>1</v>
      </c>
      <c r="Y932">
        <v>0</v>
      </c>
      <c r="Z932">
        <v>0</v>
      </c>
      <c r="AA932">
        <v>0</v>
      </c>
      <c r="AB932">
        <v>0</v>
      </c>
      <c r="AC932" s="5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</row>
    <row r="933" spans="1:34" x14ac:dyDescent="0.35">
      <c r="A933" t="s">
        <v>693</v>
      </c>
      <c r="B933">
        <v>0</v>
      </c>
      <c r="C933">
        <v>0</v>
      </c>
      <c r="D933">
        <v>0</v>
      </c>
      <c r="E933">
        <v>0</v>
      </c>
      <c r="F933">
        <v>0</v>
      </c>
      <c r="G933" s="5">
        <v>0</v>
      </c>
      <c r="H933" s="13">
        <v>0</v>
      </c>
      <c r="I933" s="13">
        <v>0</v>
      </c>
      <c r="J933" s="13">
        <v>0</v>
      </c>
      <c r="K933" s="13">
        <v>0</v>
      </c>
      <c r="M933" t="s">
        <v>1006</v>
      </c>
      <c r="N933">
        <v>-3</v>
      </c>
      <c r="O933">
        <v>1</v>
      </c>
      <c r="P933">
        <v>0</v>
      </c>
      <c r="Q933">
        <v>0</v>
      </c>
      <c r="R933">
        <v>-3</v>
      </c>
      <c r="S933">
        <v>0</v>
      </c>
      <c r="T933">
        <v>0</v>
      </c>
      <c r="U933">
        <v>0</v>
      </c>
      <c r="W933" t="s">
        <v>1006</v>
      </c>
      <c r="X933">
        <v>52</v>
      </c>
      <c r="Y933">
        <v>28</v>
      </c>
      <c r="Z933">
        <v>400</v>
      </c>
      <c r="AA933">
        <v>2</v>
      </c>
      <c r="AB933">
        <v>1</v>
      </c>
      <c r="AC933" s="5">
        <v>0.53846153846153844</v>
      </c>
      <c r="AD933" s="13">
        <v>14.285714285714286</v>
      </c>
      <c r="AE933" s="13">
        <v>3.8461538461538464E-2</v>
      </c>
      <c r="AF933" s="13">
        <v>3.5714285714285712E-2</v>
      </c>
      <c r="AG933" s="13">
        <v>5.0000000000000001E-3</v>
      </c>
      <c r="AH933" s="13">
        <v>7.6923076923076925</v>
      </c>
    </row>
    <row r="934" spans="1:34" x14ac:dyDescent="0.35">
      <c r="A934" t="s">
        <v>751</v>
      </c>
      <c r="B934">
        <v>0</v>
      </c>
      <c r="C934">
        <v>0</v>
      </c>
      <c r="D934">
        <v>0</v>
      </c>
      <c r="E934">
        <v>0</v>
      </c>
      <c r="F934">
        <v>0</v>
      </c>
      <c r="G934" s="5">
        <v>0</v>
      </c>
      <c r="H934" s="13">
        <v>0</v>
      </c>
      <c r="I934" s="13">
        <v>0</v>
      </c>
      <c r="J934" s="13">
        <v>0</v>
      </c>
      <c r="K934" s="13">
        <v>0</v>
      </c>
      <c r="M934" t="s">
        <v>1199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W934" t="s">
        <v>1199</v>
      </c>
      <c r="X934">
        <v>22</v>
      </c>
      <c r="Y934">
        <v>10</v>
      </c>
      <c r="Z934">
        <v>139</v>
      </c>
      <c r="AA934">
        <v>1</v>
      </c>
      <c r="AB934">
        <v>0</v>
      </c>
      <c r="AC934" s="5">
        <v>0.45454545454545453</v>
      </c>
      <c r="AD934" s="13">
        <v>13.9</v>
      </c>
      <c r="AE934" s="13">
        <v>4.5454545454545456E-2</v>
      </c>
      <c r="AF934" s="13">
        <v>0</v>
      </c>
      <c r="AG934" s="13">
        <v>7.1942446043165471E-3</v>
      </c>
      <c r="AH934" s="13">
        <v>6.3181818181818183</v>
      </c>
    </row>
    <row r="935" spans="1:34" x14ac:dyDescent="0.35">
      <c r="A935" t="s">
        <v>694</v>
      </c>
      <c r="B935">
        <v>0</v>
      </c>
      <c r="C935">
        <v>0</v>
      </c>
      <c r="D935">
        <v>0</v>
      </c>
      <c r="E935">
        <v>0</v>
      </c>
      <c r="F935">
        <v>0</v>
      </c>
      <c r="G935" s="5">
        <v>0</v>
      </c>
      <c r="H935" s="13">
        <v>0</v>
      </c>
      <c r="I935" s="13">
        <v>0</v>
      </c>
      <c r="J935" s="13">
        <v>0</v>
      </c>
      <c r="K935" s="13">
        <v>0</v>
      </c>
      <c r="M935" t="s">
        <v>1200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W935" t="s">
        <v>1200</v>
      </c>
      <c r="X935">
        <v>1</v>
      </c>
      <c r="Y935">
        <v>1</v>
      </c>
      <c r="Z935">
        <v>13</v>
      </c>
      <c r="AA935">
        <v>0</v>
      </c>
      <c r="AB935">
        <v>0</v>
      </c>
      <c r="AC935" s="5">
        <v>1</v>
      </c>
      <c r="AD935" s="13">
        <v>13</v>
      </c>
      <c r="AE935" s="13">
        <v>0</v>
      </c>
      <c r="AF935" s="13">
        <v>0</v>
      </c>
      <c r="AG935" s="13">
        <v>0</v>
      </c>
      <c r="AH935" s="13">
        <v>13</v>
      </c>
    </row>
    <row r="936" spans="1:34" x14ac:dyDescent="0.35">
      <c r="A936" t="s">
        <v>753</v>
      </c>
      <c r="B936">
        <v>0</v>
      </c>
      <c r="C936">
        <v>0</v>
      </c>
      <c r="D936">
        <v>0</v>
      </c>
      <c r="E936">
        <v>0</v>
      </c>
      <c r="F936">
        <v>0</v>
      </c>
      <c r="G936" s="5">
        <v>0</v>
      </c>
      <c r="H936" s="13">
        <v>0</v>
      </c>
      <c r="I936" s="13">
        <v>0</v>
      </c>
      <c r="J936" s="13">
        <v>0</v>
      </c>
      <c r="K936" s="13">
        <v>0</v>
      </c>
      <c r="M936" t="s">
        <v>1007</v>
      </c>
      <c r="N936">
        <v>28</v>
      </c>
      <c r="O936">
        <v>17</v>
      </c>
      <c r="P936">
        <v>0</v>
      </c>
      <c r="Q936">
        <v>1</v>
      </c>
      <c r="R936">
        <v>1.6470588235294117</v>
      </c>
      <c r="S936">
        <v>0</v>
      </c>
      <c r="T936">
        <v>5.8823529411764705E-2</v>
      </c>
      <c r="U936">
        <v>0</v>
      </c>
      <c r="W936" t="s">
        <v>1007</v>
      </c>
      <c r="X936">
        <v>0</v>
      </c>
      <c r="Y936">
        <v>0</v>
      </c>
      <c r="Z936">
        <v>0</v>
      </c>
      <c r="AA936">
        <v>0</v>
      </c>
      <c r="AB936">
        <v>0</v>
      </c>
      <c r="AC936" s="5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</row>
    <row r="937" spans="1:34" x14ac:dyDescent="0.35">
      <c r="A937" t="s">
        <v>695</v>
      </c>
      <c r="B937">
        <v>0</v>
      </c>
      <c r="C937">
        <v>0</v>
      </c>
      <c r="D937">
        <v>0</v>
      </c>
      <c r="E937">
        <v>0</v>
      </c>
      <c r="F937">
        <v>0</v>
      </c>
      <c r="G937" s="5">
        <v>0</v>
      </c>
      <c r="H937" s="13">
        <v>0</v>
      </c>
      <c r="I937" s="13">
        <v>0</v>
      </c>
      <c r="J937" s="13">
        <v>0</v>
      </c>
      <c r="K937" s="13">
        <v>0</v>
      </c>
      <c r="M937" t="s">
        <v>1008</v>
      </c>
      <c r="N937">
        <v>54</v>
      </c>
      <c r="O937">
        <v>8</v>
      </c>
      <c r="P937">
        <v>0</v>
      </c>
      <c r="Q937">
        <v>0</v>
      </c>
      <c r="R937">
        <v>6.75</v>
      </c>
      <c r="S937">
        <v>0</v>
      </c>
      <c r="T937">
        <v>0</v>
      </c>
      <c r="U937">
        <v>0</v>
      </c>
      <c r="W937" t="s">
        <v>1008</v>
      </c>
      <c r="X937">
        <v>83</v>
      </c>
      <c r="Y937">
        <v>48</v>
      </c>
      <c r="Z937">
        <v>511</v>
      </c>
      <c r="AA937">
        <v>2</v>
      </c>
      <c r="AB937">
        <v>0</v>
      </c>
      <c r="AC937" s="5">
        <v>0.57831325301204817</v>
      </c>
      <c r="AD937" s="13">
        <v>10.645833333333334</v>
      </c>
      <c r="AE937" s="13">
        <v>2.4096385542168676E-2</v>
      </c>
      <c r="AF937" s="13">
        <v>0</v>
      </c>
      <c r="AG937" s="13">
        <v>3.9138943248532287E-3</v>
      </c>
      <c r="AH937" s="13">
        <v>6.1566265060240966</v>
      </c>
    </row>
    <row r="938" spans="1:34" x14ac:dyDescent="0.35">
      <c r="A938" t="s">
        <v>1324</v>
      </c>
      <c r="B938">
        <v>0</v>
      </c>
      <c r="C938">
        <v>0</v>
      </c>
      <c r="D938">
        <v>0</v>
      </c>
      <c r="E938">
        <v>0</v>
      </c>
      <c r="F938">
        <v>0</v>
      </c>
      <c r="G938" s="5">
        <v>0</v>
      </c>
      <c r="H938" s="13">
        <v>0</v>
      </c>
      <c r="I938" s="13">
        <v>0</v>
      </c>
      <c r="J938" s="13">
        <v>0</v>
      </c>
      <c r="K938" s="13">
        <v>0</v>
      </c>
      <c r="M938" t="s">
        <v>1201</v>
      </c>
      <c r="N938">
        <v>42</v>
      </c>
      <c r="O938">
        <v>12</v>
      </c>
      <c r="P938">
        <v>1</v>
      </c>
      <c r="Q938">
        <v>0</v>
      </c>
      <c r="R938">
        <v>3.5</v>
      </c>
      <c r="S938">
        <v>8.3333333333333329E-2</v>
      </c>
      <c r="T938">
        <v>0</v>
      </c>
      <c r="U938">
        <v>2.3809523809523808E-2</v>
      </c>
      <c r="W938" t="s">
        <v>1201</v>
      </c>
      <c r="X938">
        <v>0</v>
      </c>
      <c r="Y938">
        <v>0</v>
      </c>
      <c r="Z938">
        <v>0</v>
      </c>
      <c r="AA938">
        <v>0</v>
      </c>
      <c r="AB938">
        <v>0</v>
      </c>
      <c r="AC938" s="5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</row>
    <row r="939" spans="1:34" x14ac:dyDescent="0.35">
      <c r="A939" t="s">
        <v>605</v>
      </c>
      <c r="B939">
        <v>0</v>
      </c>
      <c r="C939">
        <v>0</v>
      </c>
      <c r="D939">
        <v>0</v>
      </c>
      <c r="E939">
        <v>0</v>
      </c>
      <c r="F939">
        <v>0</v>
      </c>
      <c r="G939" s="5">
        <v>0</v>
      </c>
      <c r="H939" s="13">
        <v>0</v>
      </c>
      <c r="I939" s="13">
        <v>0</v>
      </c>
      <c r="J939" s="13">
        <v>0</v>
      </c>
      <c r="K939" s="13">
        <v>0</v>
      </c>
      <c r="M939" t="s">
        <v>1009</v>
      </c>
      <c r="N939">
        <v>1480</v>
      </c>
      <c r="O939">
        <v>349</v>
      </c>
      <c r="P939">
        <v>5</v>
      </c>
      <c r="Q939">
        <v>1</v>
      </c>
      <c r="R939">
        <v>4.240687679083095</v>
      </c>
      <c r="S939">
        <v>1.4326647564469915E-2</v>
      </c>
      <c r="T939">
        <v>2.8653295128939827E-3</v>
      </c>
      <c r="U939">
        <v>3.3783783783783786E-3</v>
      </c>
      <c r="W939" t="s">
        <v>1009</v>
      </c>
      <c r="X939">
        <v>59</v>
      </c>
      <c r="Y939">
        <v>40</v>
      </c>
      <c r="Z939">
        <v>287</v>
      </c>
      <c r="AA939">
        <v>2</v>
      </c>
      <c r="AB939">
        <v>0</v>
      </c>
      <c r="AC939" s="5">
        <v>0.67796610169491522</v>
      </c>
      <c r="AD939" s="13">
        <v>7.1749999999999998</v>
      </c>
      <c r="AE939" s="13">
        <v>3.3898305084745763E-2</v>
      </c>
      <c r="AF939" s="13">
        <v>0</v>
      </c>
      <c r="AG939" s="13">
        <v>6.9686411149825784E-3</v>
      </c>
      <c r="AH939" s="13">
        <v>4.8644067796610173</v>
      </c>
    </row>
    <row r="940" spans="1:34" x14ac:dyDescent="0.35">
      <c r="A940" t="s">
        <v>638</v>
      </c>
      <c r="B940">
        <v>0</v>
      </c>
      <c r="C940">
        <v>0</v>
      </c>
      <c r="D940">
        <v>0</v>
      </c>
      <c r="E940">
        <v>0</v>
      </c>
      <c r="F940">
        <v>0</v>
      </c>
      <c r="G940" s="5">
        <v>0</v>
      </c>
      <c r="H940" s="13">
        <v>0</v>
      </c>
      <c r="I940" s="13">
        <v>0</v>
      </c>
      <c r="J940" s="13">
        <v>0</v>
      </c>
      <c r="K940" s="13">
        <v>0</v>
      </c>
      <c r="M940" t="s">
        <v>1010</v>
      </c>
      <c r="N940">
        <v>43</v>
      </c>
      <c r="O940">
        <v>9</v>
      </c>
      <c r="P940">
        <v>0</v>
      </c>
      <c r="Q940">
        <v>0</v>
      </c>
      <c r="R940">
        <v>4.7777777777777777</v>
      </c>
      <c r="S940">
        <v>0</v>
      </c>
      <c r="T940">
        <v>0</v>
      </c>
      <c r="U940">
        <v>0</v>
      </c>
      <c r="W940" t="s">
        <v>1010</v>
      </c>
      <c r="X940">
        <v>4</v>
      </c>
      <c r="Y940">
        <v>2</v>
      </c>
      <c r="Z940">
        <v>10</v>
      </c>
      <c r="AA940">
        <v>0</v>
      </c>
      <c r="AB940">
        <v>0</v>
      </c>
      <c r="AC940" s="5">
        <v>0.5</v>
      </c>
      <c r="AD940" s="13">
        <v>5</v>
      </c>
      <c r="AE940" s="13">
        <v>0</v>
      </c>
      <c r="AF940" s="13">
        <v>0</v>
      </c>
      <c r="AG940" s="13">
        <v>0</v>
      </c>
      <c r="AH940" s="13">
        <v>2.5</v>
      </c>
    </row>
    <row r="941" spans="1:34" x14ac:dyDescent="0.35">
      <c r="A941" t="s">
        <v>1374</v>
      </c>
      <c r="B941">
        <v>0</v>
      </c>
      <c r="C941">
        <v>0</v>
      </c>
      <c r="D941">
        <v>0</v>
      </c>
      <c r="E941">
        <v>0</v>
      </c>
      <c r="F941">
        <v>0</v>
      </c>
      <c r="G941" s="5">
        <v>0</v>
      </c>
      <c r="H941" s="13">
        <v>0</v>
      </c>
      <c r="I941" s="13">
        <v>0</v>
      </c>
      <c r="J941" s="13">
        <v>0</v>
      </c>
      <c r="K941" s="13">
        <v>0</v>
      </c>
      <c r="M941" t="s">
        <v>1203</v>
      </c>
      <c r="N941">
        <v>3</v>
      </c>
      <c r="O941">
        <v>1</v>
      </c>
      <c r="P941">
        <v>0</v>
      </c>
      <c r="Q941">
        <v>0</v>
      </c>
      <c r="R941">
        <v>3</v>
      </c>
      <c r="S941">
        <v>0</v>
      </c>
      <c r="T941">
        <v>0</v>
      </c>
      <c r="U941">
        <v>0</v>
      </c>
      <c r="W941" t="s">
        <v>1203</v>
      </c>
      <c r="X941">
        <v>5</v>
      </c>
      <c r="Y941">
        <v>2</v>
      </c>
      <c r="Z941">
        <v>11</v>
      </c>
      <c r="AA941">
        <v>0</v>
      </c>
      <c r="AB941">
        <v>0</v>
      </c>
      <c r="AC941" s="5">
        <v>0.4</v>
      </c>
      <c r="AD941" s="13">
        <v>5.5</v>
      </c>
      <c r="AE941" s="13">
        <v>0</v>
      </c>
      <c r="AF941" s="13">
        <v>0</v>
      </c>
      <c r="AG941" s="13">
        <v>0</v>
      </c>
      <c r="AH941" s="13">
        <v>2.2000000000000002</v>
      </c>
    </row>
    <row r="942" spans="1:34" x14ac:dyDescent="0.35">
      <c r="A942" t="s">
        <v>757</v>
      </c>
      <c r="B942">
        <v>0</v>
      </c>
      <c r="C942">
        <v>0</v>
      </c>
      <c r="D942">
        <v>0</v>
      </c>
      <c r="E942">
        <v>0</v>
      </c>
      <c r="F942">
        <v>0</v>
      </c>
      <c r="G942" s="5">
        <v>0</v>
      </c>
      <c r="H942" s="13">
        <v>0</v>
      </c>
      <c r="I942" s="13">
        <v>0</v>
      </c>
      <c r="J942" s="13">
        <v>0</v>
      </c>
      <c r="K942" s="13">
        <v>0</v>
      </c>
      <c r="M942" t="s">
        <v>1011</v>
      </c>
      <c r="N942">
        <v>18</v>
      </c>
      <c r="O942">
        <v>7</v>
      </c>
      <c r="P942">
        <v>1</v>
      </c>
      <c r="Q942">
        <v>0</v>
      </c>
      <c r="R942">
        <v>2.5714285714285716</v>
      </c>
      <c r="S942">
        <v>0.14285714285714285</v>
      </c>
      <c r="T942">
        <v>0</v>
      </c>
      <c r="U942">
        <v>5.5555555555555552E-2</v>
      </c>
      <c r="W942" t="s">
        <v>1011</v>
      </c>
      <c r="X942">
        <v>785</v>
      </c>
      <c r="Y942">
        <v>539</v>
      </c>
      <c r="Z942">
        <v>6468</v>
      </c>
      <c r="AA942">
        <v>42</v>
      </c>
      <c r="AB942">
        <v>1</v>
      </c>
      <c r="AC942" s="5">
        <v>0.68662420382165601</v>
      </c>
      <c r="AD942" s="13">
        <v>12</v>
      </c>
      <c r="AE942" s="13">
        <v>5.3503184713375798E-2</v>
      </c>
      <c r="AF942" s="13">
        <v>1.8552875695732839E-3</v>
      </c>
      <c r="AG942" s="13">
        <v>6.4935064935064939E-3</v>
      </c>
      <c r="AH942" s="13">
        <v>8.2394904458598734</v>
      </c>
    </row>
    <row r="943" spans="1:34" x14ac:dyDescent="0.35">
      <c r="A943" t="s">
        <v>697</v>
      </c>
      <c r="B943">
        <v>0</v>
      </c>
      <c r="C943">
        <v>0</v>
      </c>
      <c r="D943">
        <v>0</v>
      </c>
      <c r="E943">
        <v>0</v>
      </c>
      <c r="F943">
        <v>0</v>
      </c>
      <c r="G943" s="5">
        <v>0</v>
      </c>
      <c r="H943" s="13">
        <v>0</v>
      </c>
      <c r="I943" s="13">
        <v>0</v>
      </c>
      <c r="J943" s="13">
        <v>0</v>
      </c>
      <c r="K943" s="13">
        <v>0</v>
      </c>
      <c r="M943" t="s">
        <v>1012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W943" t="s">
        <v>1012</v>
      </c>
      <c r="X943">
        <v>37</v>
      </c>
      <c r="Y943">
        <v>27</v>
      </c>
      <c r="Z943">
        <v>280</v>
      </c>
      <c r="AA943">
        <v>1</v>
      </c>
      <c r="AB943">
        <v>0</v>
      </c>
      <c r="AC943" s="5">
        <v>0.72972972972972971</v>
      </c>
      <c r="AD943" s="13">
        <v>10.37037037037037</v>
      </c>
      <c r="AE943" s="13">
        <v>2.7027027027027029E-2</v>
      </c>
      <c r="AF943" s="13">
        <v>0</v>
      </c>
      <c r="AG943" s="13">
        <v>3.5714285714285713E-3</v>
      </c>
      <c r="AH943" s="13">
        <v>7.5675675675675675</v>
      </c>
    </row>
    <row r="944" spans="1:34" x14ac:dyDescent="0.35">
      <c r="A944" t="s">
        <v>1303</v>
      </c>
      <c r="B944">
        <v>0</v>
      </c>
      <c r="C944">
        <v>0</v>
      </c>
      <c r="D944">
        <v>0</v>
      </c>
      <c r="E944">
        <v>0</v>
      </c>
      <c r="F944">
        <v>0</v>
      </c>
      <c r="G944" s="5">
        <v>0</v>
      </c>
      <c r="H944" s="13">
        <v>0</v>
      </c>
      <c r="I944" s="13">
        <v>0</v>
      </c>
      <c r="J944" s="13">
        <v>0</v>
      </c>
      <c r="K944" s="13">
        <v>0</v>
      </c>
      <c r="M944" t="s">
        <v>1206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W944" t="s">
        <v>1206</v>
      </c>
      <c r="X944">
        <v>2</v>
      </c>
      <c r="Y944">
        <v>1</v>
      </c>
      <c r="Z944">
        <v>11</v>
      </c>
      <c r="AA944">
        <v>0</v>
      </c>
      <c r="AB944">
        <v>0</v>
      </c>
      <c r="AC944" s="5">
        <v>0.5</v>
      </c>
      <c r="AD944" s="13">
        <v>11</v>
      </c>
      <c r="AE944" s="13">
        <v>0</v>
      </c>
      <c r="AF944" s="13">
        <v>0</v>
      </c>
      <c r="AG944" s="13">
        <v>0</v>
      </c>
      <c r="AH944" s="13">
        <v>5.5</v>
      </c>
    </row>
    <row r="945" spans="1:34" x14ac:dyDescent="0.35">
      <c r="A945" t="s">
        <v>1343</v>
      </c>
      <c r="B945">
        <v>0</v>
      </c>
      <c r="C945">
        <v>0</v>
      </c>
      <c r="D945">
        <v>0</v>
      </c>
      <c r="E945">
        <v>0</v>
      </c>
      <c r="F945">
        <v>0</v>
      </c>
      <c r="G945" s="5">
        <v>0</v>
      </c>
      <c r="H945" s="13">
        <v>0</v>
      </c>
      <c r="I945" s="13">
        <v>0</v>
      </c>
      <c r="J945" s="13">
        <v>0</v>
      </c>
      <c r="K945" s="13">
        <v>0</v>
      </c>
      <c r="M945" t="s">
        <v>1013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W945" t="s">
        <v>1013</v>
      </c>
      <c r="X945">
        <v>32</v>
      </c>
      <c r="Y945">
        <v>14</v>
      </c>
      <c r="Z945">
        <v>171</v>
      </c>
      <c r="AA945">
        <v>0</v>
      </c>
      <c r="AB945">
        <v>0</v>
      </c>
      <c r="AC945" s="5">
        <v>0.4375</v>
      </c>
      <c r="AD945" s="13">
        <v>12.214285714285714</v>
      </c>
      <c r="AE945" s="13">
        <v>0</v>
      </c>
      <c r="AF945" s="13">
        <v>0</v>
      </c>
      <c r="AG945" s="13">
        <v>0</v>
      </c>
      <c r="AH945" s="13">
        <v>5.34375</v>
      </c>
    </row>
    <row r="946" spans="1:34" x14ac:dyDescent="0.35">
      <c r="A946" t="s">
        <v>1236</v>
      </c>
      <c r="B946">
        <v>0</v>
      </c>
      <c r="C946">
        <v>0</v>
      </c>
      <c r="D946">
        <v>0</v>
      </c>
      <c r="E946">
        <v>0</v>
      </c>
      <c r="F946">
        <v>0</v>
      </c>
      <c r="G946" s="5">
        <v>0</v>
      </c>
      <c r="H946" s="13">
        <v>0</v>
      </c>
      <c r="I946" s="13">
        <v>0</v>
      </c>
      <c r="J946" s="13">
        <v>0</v>
      </c>
      <c r="K946" s="13">
        <v>0</v>
      </c>
      <c r="M946" t="s">
        <v>1014</v>
      </c>
      <c r="N946">
        <v>115</v>
      </c>
      <c r="O946">
        <v>16</v>
      </c>
      <c r="P946">
        <v>1</v>
      </c>
      <c r="Q946">
        <v>0</v>
      </c>
      <c r="R946">
        <v>7.1875</v>
      </c>
      <c r="S946">
        <v>6.25E-2</v>
      </c>
      <c r="T946">
        <v>0</v>
      </c>
      <c r="U946">
        <v>8.6956521739130436E-3</v>
      </c>
      <c r="W946" t="s">
        <v>1014</v>
      </c>
      <c r="X946">
        <v>240</v>
      </c>
      <c r="Y946">
        <v>157</v>
      </c>
      <c r="Z946">
        <v>1567</v>
      </c>
      <c r="AA946">
        <v>7</v>
      </c>
      <c r="AB946">
        <v>0</v>
      </c>
      <c r="AC946" s="5">
        <v>0.65416666666666667</v>
      </c>
      <c r="AD946" s="13">
        <v>9.9808917197452232</v>
      </c>
      <c r="AE946" s="13">
        <v>2.9166666666666667E-2</v>
      </c>
      <c r="AF946" s="13">
        <v>0</v>
      </c>
      <c r="AG946" s="13">
        <v>4.4671346522016592E-3</v>
      </c>
      <c r="AH946" s="13">
        <v>6.5291666666666668</v>
      </c>
    </row>
    <row r="947" spans="1:34" x14ac:dyDescent="0.35">
      <c r="A947" t="s">
        <v>1348</v>
      </c>
      <c r="B947">
        <v>0</v>
      </c>
      <c r="C947">
        <v>0</v>
      </c>
      <c r="D947">
        <v>0</v>
      </c>
      <c r="E947">
        <v>0</v>
      </c>
      <c r="F947">
        <v>0</v>
      </c>
      <c r="G947" s="5">
        <v>0</v>
      </c>
      <c r="H947" s="13">
        <v>0</v>
      </c>
      <c r="I947" s="13">
        <v>0</v>
      </c>
      <c r="J947" s="13">
        <v>0</v>
      </c>
      <c r="K947" s="13">
        <v>0</v>
      </c>
      <c r="M947" t="s">
        <v>1015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W947" t="s">
        <v>1015</v>
      </c>
      <c r="X947">
        <v>8</v>
      </c>
      <c r="Y947">
        <v>5</v>
      </c>
      <c r="Z947">
        <v>60</v>
      </c>
      <c r="AA947">
        <v>0</v>
      </c>
      <c r="AB947">
        <v>0</v>
      </c>
      <c r="AC947" s="5">
        <v>0.625</v>
      </c>
      <c r="AD947" s="13">
        <v>12</v>
      </c>
      <c r="AE947" s="13">
        <v>0</v>
      </c>
      <c r="AF947" s="13">
        <v>0</v>
      </c>
      <c r="AG947" s="13">
        <v>0</v>
      </c>
      <c r="AH947" s="13">
        <v>7.5</v>
      </c>
    </row>
    <row r="948" spans="1:34" x14ac:dyDescent="0.35">
      <c r="A948" t="s">
        <v>760</v>
      </c>
      <c r="B948">
        <v>0</v>
      </c>
      <c r="C948">
        <v>0</v>
      </c>
      <c r="D948">
        <v>0</v>
      </c>
      <c r="E948">
        <v>0</v>
      </c>
      <c r="F948">
        <v>0</v>
      </c>
      <c r="G948" s="5">
        <v>0</v>
      </c>
      <c r="H948" s="13">
        <v>0</v>
      </c>
      <c r="I948" s="13">
        <v>0</v>
      </c>
      <c r="J948" s="13">
        <v>0</v>
      </c>
      <c r="K948" s="13">
        <v>0</v>
      </c>
      <c r="M948" t="s">
        <v>1016</v>
      </c>
      <c r="N948">
        <v>108</v>
      </c>
      <c r="O948">
        <v>18</v>
      </c>
      <c r="P948">
        <v>0</v>
      </c>
      <c r="Q948">
        <v>0</v>
      </c>
      <c r="R948">
        <v>6</v>
      </c>
      <c r="S948">
        <v>0</v>
      </c>
      <c r="T948">
        <v>0</v>
      </c>
      <c r="U948">
        <v>0</v>
      </c>
      <c r="W948" t="s">
        <v>1016</v>
      </c>
      <c r="X948">
        <v>68</v>
      </c>
      <c r="Y948">
        <v>48</v>
      </c>
      <c r="Z948">
        <v>431</v>
      </c>
      <c r="AA948">
        <v>2</v>
      </c>
      <c r="AB948">
        <v>0</v>
      </c>
      <c r="AC948" s="5">
        <v>0.70588235294117652</v>
      </c>
      <c r="AD948" s="13">
        <v>8.9791666666666661</v>
      </c>
      <c r="AE948" s="13">
        <v>2.9411764705882353E-2</v>
      </c>
      <c r="AF948" s="13">
        <v>0</v>
      </c>
      <c r="AG948" s="13">
        <v>4.6403712296983757E-3</v>
      </c>
      <c r="AH948" s="13">
        <v>6.3382352941176467</v>
      </c>
    </row>
    <row r="949" spans="1:34" x14ac:dyDescent="0.35">
      <c r="A949" t="s">
        <v>1375</v>
      </c>
      <c r="B949">
        <v>0</v>
      </c>
      <c r="C949">
        <v>0</v>
      </c>
      <c r="D949">
        <v>0</v>
      </c>
      <c r="E949">
        <v>0</v>
      </c>
      <c r="F949">
        <v>0</v>
      </c>
      <c r="G949" s="5">
        <v>0</v>
      </c>
      <c r="H949" s="13">
        <v>0</v>
      </c>
      <c r="I949" s="13">
        <v>0</v>
      </c>
      <c r="J949" s="13">
        <v>0</v>
      </c>
      <c r="K949" s="13">
        <v>0</v>
      </c>
      <c r="M949" t="s">
        <v>1208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W949" t="s">
        <v>1208</v>
      </c>
      <c r="X949">
        <v>45</v>
      </c>
      <c r="Y949">
        <v>31</v>
      </c>
      <c r="Z949">
        <v>380</v>
      </c>
      <c r="AA949">
        <v>1</v>
      </c>
      <c r="AB949">
        <v>1</v>
      </c>
      <c r="AC949" s="5">
        <v>0.68888888888888888</v>
      </c>
      <c r="AD949" s="13">
        <v>12.258064516129032</v>
      </c>
      <c r="AE949" s="13">
        <v>2.2222222222222223E-2</v>
      </c>
      <c r="AF949" s="13">
        <v>3.2258064516129031E-2</v>
      </c>
      <c r="AG949" s="13">
        <v>2.631578947368421E-3</v>
      </c>
      <c r="AH949" s="13">
        <v>8.4444444444444446</v>
      </c>
    </row>
    <row r="950" spans="1:34" x14ac:dyDescent="0.35">
      <c r="A950" t="s">
        <v>613</v>
      </c>
      <c r="B950">
        <v>0</v>
      </c>
      <c r="C950">
        <v>0</v>
      </c>
      <c r="D950">
        <v>0</v>
      </c>
      <c r="E950">
        <v>0</v>
      </c>
      <c r="F950">
        <v>0</v>
      </c>
      <c r="G950" s="5">
        <v>0</v>
      </c>
      <c r="H950" s="13">
        <v>0</v>
      </c>
      <c r="I950" s="13">
        <v>0</v>
      </c>
      <c r="J950" s="13">
        <v>0</v>
      </c>
      <c r="K950" s="13">
        <v>0</v>
      </c>
      <c r="M950" t="s">
        <v>1210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W950" t="s">
        <v>1210</v>
      </c>
      <c r="X950">
        <v>0</v>
      </c>
      <c r="Y950">
        <v>0</v>
      </c>
      <c r="Z950">
        <v>0</v>
      </c>
      <c r="AA950">
        <v>0</v>
      </c>
      <c r="AB950">
        <v>0</v>
      </c>
      <c r="AC950" s="5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</row>
    <row r="951" spans="1:34" x14ac:dyDescent="0.35">
      <c r="A951" t="s">
        <v>1321</v>
      </c>
      <c r="B951">
        <v>0</v>
      </c>
      <c r="C951">
        <v>0</v>
      </c>
      <c r="D951">
        <v>0</v>
      </c>
      <c r="E951">
        <v>0</v>
      </c>
      <c r="F951">
        <v>0</v>
      </c>
      <c r="G951" s="5">
        <v>0</v>
      </c>
      <c r="H951" s="13">
        <v>0</v>
      </c>
      <c r="I951" s="13">
        <v>0</v>
      </c>
      <c r="J951" s="13">
        <v>0</v>
      </c>
      <c r="K951" s="13">
        <v>0</v>
      </c>
      <c r="M951" t="s">
        <v>1017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W951" t="s">
        <v>1017</v>
      </c>
      <c r="X951">
        <v>519</v>
      </c>
      <c r="Y951">
        <v>365</v>
      </c>
      <c r="Z951">
        <v>3828</v>
      </c>
      <c r="AA951">
        <v>22</v>
      </c>
      <c r="AB951">
        <v>2</v>
      </c>
      <c r="AC951" s="5">
        <v>0.7032755298651252</v>
      </c>
      <c r="AD951" s="13">
        <v>10.487671232876712</v>
      </c>
      <c r="AE951" s="13">
        <v>4.238921001926782E-2</v>
      </c>
      <c r="AF951" s="13">
        <v>5.4794520547945206E-3</v>
      </c>
      <c r="AG951" s="13">
        <v>5.7471264367816091E-3</v>
      </c>
      <c r="AH951" s="13">
        <v>7.3757225433526008</v>
      </c>
    </row>
    <row r="952" spans="1:34" x14ac:dyDescent="0.35">
      <c r="A952" t="s">
        <v>763</v>
      </c>
      <c r="B952">
        <v>0</v>
      </c>
      <c r="C952">
        <v>0</v>
      </c>
      <c r="D952">
        <v>0</v>
      </c>
      <c r="E952">
        <v>0</v>
      </c>
      <c r="F952">
        <v>0</v>
      </c>
      <c r="G952" s="5">
        <v>0</v>
      </c>
      <c r="H952" s="13">
        <v>0</v>
      </c>
      <c r="I952" s="13">
        <v>0</v>
      </c>
      <c r="J952" s="13">
        <v>0</v>
      </c>
      <c r="K952" s="13">
        <v>0</v>
      </c>
      <c r="M952" t="s">
        <v>1018</v>
      </c>
      <c r="N952">
        <v>89</v>
      </c>
      <c r="O952">
        <v>15</v>
      </c>
      <c r="P952">
        <v>0</v>
      </c>
      <c r="Q952">
        <v>0</v>
      </c>
      <c r="R952">
        <v>5.9333333333333336</v>
      </c>
      <c r="S952">
        <v>0</v>
      </c>
      <c r="T952">
        <v>0</v>
      </c>
      <c r="U952">
        <v>0</v>
      </c>
      <c r="W952" t="s">
        <v>1018</v>
      </c>
      <c r="X952">
        <v>9</v>
      </c>
      <c r="Y952">
        <v>5</v>
      </c>
      <c r="Z952">
        <v>63</v>
      </c>
      <c r="AA952">
        <v>1</v>
      </c>
      <c r="AB952">
        <v>0</v>
      </c>
      <c r="AC952" s="5">
        <v>0.55555555555555558</v>
      </c>
      <c r="AD952" s="13">
        <v>12.6</v>
      </c>
      <c r="AE952" s="13">
        <v>0.1111111111111111</v>
      </c>
      <c r="AF952" s="13">
        <v>0</v>
      </c>
      <c r="AG952" s="13">
        <v>1.5873015873015872E-2</v>
      </c>
      <c r="AH952" s="13">
        <v>7</v>
      </c>
    </row>
    <row r="953" spans="1:34" x14ac:dyDescent="0.35">
      <c r="A953" t="s">
        <v>809</v>
      </c>
      <c r="B953">
        <v>0</v>
      </c>
      <c r="C953">
        <v>0</v>
      </c>
      <c r="D953">
        <v>0</v>
      </c>
      <c r="E953">
        <v>0</v>
      </c>
      <c r="F953">
        <v>0</v>
      </c>
      <c r="G953" s="5">
        <v>0</v>
      </c>
      <c r="H953" s="13">
        <v>0</v>
      </c>
      <c r="I953" s="13">
        <v>0</v>
      </c>
      <c r="J953" s="13">
        <v>0</v>
      </c>
      <c r="K953" s="13">
        <v>0</v>
      </c>
      <c r="M953" t="s">
        <v>1019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W953" t="s">
        <v>1019</v>
      </c>
      <c r="X953">
        <v>150</v>
      </c>
      <c r="Y953">
        <v>91</v>
      </c>
      <c r="Z953">
        <v>1284</v>
      </c>
      <c r="AA953">
        <v>8</v>
      </c>
      <c r="AB953">
        <v>0</v>
      </c>
      <c r="AC953" s="5">
        <v>0.60666666666666669</v>
      </c>
      <c r="AD953" s="13">
        <v>14.109890109890109</v>
      </c>
      <c r="AE953" s="13">
        <v>5.3333333333333337E-2</v>
      </c>
      <c r="AF953" s="13">
        <v>0</v>
      </c>
      <c r="AG953" s="13">
        <v>6.2305295950155761E-3</v>
      </c>
      <c r="AH953" s="13">
        <v>8.56</v>
      </c>
    </row>
    <row r="954" spans="1:34" x14ac:dyDescent="0.35">
      <c r="A954" t="s">
        <v>1242</v>
      </c>
      <c r="B954">
        <v>0</v>
      </c>
      <c r="C954">
        <v>0</v>
      </c>
      <c r="D954">
        <v>0</v>
      </c>
      <c r="E954">
        <v>0</v>
      </c>
      <c r="F954">
        <v>0</v>
      </c>
      <c r="G954" s="5">
        <v>0</v>
      </c>
      <c r="H954" s="13">
        <v>0</v>
      </c>
      <c r="I954" s="13">
        <v>0</v>
      </c>
      <c r="J954" s="13">
        <v>0</v>
      </c>
      <c r="K954" s="13">
        <v>0</v>
      </c>
      <c r="M954" t="s">
        <v>1213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W954" t="s">
        <v>1213</v>
      </c>
      <c r="X954">
        <v>2</v>
      </c>
      <c r="Y954">
        <v>0</v>
      </c>
      <c r="Z954">
        <v>0</v>
      </c>
      <c r="AA954">
        <v>0</v>
      </c>
      <c r="AB954">
        <v>0</v>
      </c>
      <c r="AC954" s="5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</row>
    <row r="955" spans="1:34" x14ac:dyDescent="0.35">
      <c r="A955" t="s">
        <v>606</v>
      </c>
      <c r="B955">
        <v>0</v>
      </c>
      <c r="C955">
        <v>0</v>
      </c>
      <c r="D955">
        <v>0</v>
      </c>
      <c r="E955">
        <v>0</v>
      </c>
      <c r="F955">
        <v>0</v>
      </c>
      <c r="G955" s="5">
        <v>0</v>
      </c>
      <c r="H955" s="13">
        <v>0</v>
      </c>
      <c r="I955" s="13">
        <v>0</v>
      </c>
      <c r="J955" s="13">
        <v>0</v>
      </c>
      <c r="K955" s="13">
        <v>0</v>
      </c>
      <c r="M955" t="s">
        <v>1020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W955" t="s">
        <v>1020</v>
      </c>
      <c r="X955">
        <v>40</v>
      </c>
      <c r="Y955">
        <v>25</v>
      </c>
      <c r="Z955">
        <v>230</v>
      </c>
      <c r="AA955">
        <v>0</v>
      </c>
      <c r="AB955">
        <v>0</v>
      </c>
      <c r="AC955" s="5">
        <v>0.625</v>
      </c>
      <c r="AD955" s="13">
        <v>9.1999999999999993</v>
      </c>
      <c r="AE955" s="13">
        <v>0</v>
      </c>
      <c r="AF955" s="13">
        <v>0</v>
      </c>
      <c r="AG955" s="13">
        <v>0</v>
      </c>
      <c r="AH955" s="13">
        <v>5.75</v>
      </c>
    </row>
    <row r="956" spans="1:34" x14ac:dyDescent="0.35">
      <c r="A956" t="s">
        <v>764</v>
      </c>
      <c r="B956">
        <v>0</v>
      </c>
      <c r="C956">
        <v>0</v>
      </c>
      <c r="D956">
        <v>0</v>
      </c>
      <c r="E956">
        <v>0</v>
      </c>
      <c r="F956">
        <v>0</v>
      </c>
      <c r="G956" s="5">
        <v>0</v>
      </c>
      <c r="H956" s="13">
        <v>0</v>
      </c>
      <c r="I956" s="13">
        <v>0</v>
      </c>
      <c r="J956" s="13">
        <v>0</v>
      </c>
      <c r="K956" s="13">
        <v>0</v>
      </c>
      <c r="M956" t="s">
        <v>1215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W956" t="s">
        <v>1215</v>
      </c>
      <c r="X956">
        <v>0</v>
      </c>
      <c r="Y956">
        <v>0</v>
      </c>
      <c r="Z956">
        <v>0</v>
      </c>
      <c r="AA956">
        <v>0</v>
      </c>
      <c r="AB956">
        <v>0</v>
      </c>
      <c r="AC956" s="5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</row>
    <row r="957" spans="1:34" x14ac:dyDescent="0.35">
      <c r="A957" t="s">
        <v>700</v>
      </c>
      <c r="B957">
        <v>0</v>
      </c>
      <c r="C957">
        <v>0</v>
      </c>
      <c r="D957">
        <v>0</v>
      </c>
      <c r="E957">
        <v>0</v>
      </c>
      <c r="F957">
        <v>0</v>
      </c>
      <c r="G957" s="5">
        <v>0</v>
      </c>
      <c r="H957" s="13">
        <v>0</v>
      </c>
      <c r="I957" s="13">
        <v>0</v>
      </c>
      <c r="J957" s="13">
        <v>0</v>
      </c>
      <c r="K957" s="13">
        <v>0</v>
      </c>
      <c r="M957" t="s">
        <v>1021</v>
      </c>
      <c r="N957">
        <v>898</v>
      </c>
      <c r="O957">
        <v>218</v>
      </c>
      <c r="P957">
        <v>9</v>
      </c>
      <c r="Q957">
        <v>2</v>
      </c>
      <c r="R957">
        <v>4.1192660550458715</v>
      </c>
      <c r="S957">
        <v>4.1284403669724773E-2</v>
      </c>
      <c r="T957">
        <v>9.1743119266055051E-3</v>
      </c>
      <c r="U957">
        <v>1.002227171492205E-2</v>
      </c>
      <c r="W957" t="s">
        <v>1021</v>
      </c>
      <c r="X957">
        <v>16</v>
      </c>
      <c r="Y957">
        <v>8</v>
      </c>
      <c r="Z957">
        <v>60</v>
      </c>
      <c r="AA957">
        <v>0</v>
      </c>
      <c r="AB957">
        <v>0</v>
      </c>
      <c r="AC957" s="5">
        <v>0.5</v>
      </c>
      <c r="AD957" s="13">
        <v>7.5</v>
      </c>
      <c r="AE957" s="13">
        <v>0</v>
      </c>
      <c r="AF957" s="13">
        <v>0</v>
      </c>
      <c r="AG957" s="13">
        <v>0</v>
      </c>
      <c r="AH957" s="13">
        <v>3.75</v>
      </c>
    </row>
    <row r="958" spans="1:34" x14ac:dyDescent="0.35">
      <c r="A958" t="s">
        <v>1266</v>
      </c>
      <c r="B958">
        <v>0</v>
      </c>
      <c r="C958">
        <v>0</v>
      </c>
      <c r="D958">
        <v>0</v>
      </c>
      <c r="E958">
        <v>0</v>
      </c>
      <c r="F958">
        <v>0</v>
      </c>
      <c r="G958" s="5">
        <v>0</v>
      </c>
      <c r="H958" s="13">
        <v>0</v>
      </c>
      <c r="I958" s="13">
        <v>0</v>
      </c>
      <c r="J958" s="13">
        <v>0</v>
      </c>
      <c r="K958" s="13">
        <v>0</v>
      </c>
      <c r="M958" t="s">
        <v>1022</v>
      </c>
      <c r="N958">
        <v>94</v>
      </c>
      <c r="O958">
        <v>20</v>
      </c>
      <c r="P958">
        <v>0</v>
      </c>
      <c r="Q958">
        <v>0</v>
      </c>
      <c r="R958">
        <v>4.7</v>
      </c>
      <c r="S958">
        <v>0</v>
      </c>
      <c r="T958">
        <v>0</v>
      </c>
      <c r="U958">
        <v>0</v>
      </c>
      <c r="W958" t="s">
        <v>1022</v>
      </c>
      <c r="X958">
        <v>156</v>
      </c>
      <c r="Y958">
        <v>98</v>
      </c>
      <c r="Z958">
        <v>1376</v>
      </c>
      <c r="AA958">
        <v>10</v>
      </c>
      <c r="AB958">
        <v>0</v>
      </c>
      <c r="AC958" s="5">
        <v>0.62820512820512819</v>
      </c>
      <c r="AD958" s="13">
        <v>14.040816326530612</v>
      </c>
      <c r="AE958" s="13">
        <v>6.4102564102564097E-2</v>
      </c>
      <c r="AF958" s="13">
        <v>0</v>
      </c>
      <c r="AG958" s="13">
        <v>7.2674418604651162E-3</v>
      </c>
      <c r="AH958" s="13">
        <v>8.8205128205128212</v>
      </c>
    </row>
    <row r="959" spans="1:34" x14ac:dyDescent="0.35">
      <c r="A959" t="s">
        <v>1331</v>
      </c>
      <c r="B959">
        <v>0</v>
      </c>
      <c r="C959">
        <v>0</v>
      </c>
      <c r="D959">
        <v>0</v>
      </c>
      <c r="E959">
        <v>0</v>
      </c>
      <c r="F959">
        <v>0</v>
      </c>
      <c r="G959" s="5">
        <v>0</v>
      </c>
      <c r="H959" s="13">
        <v>0</v>
      </c>
      <c r="I959" s="13">
        <v>0</v>
      </c>
      <c r="J959" s="13">
        <v>0</v>
      </c>
      <c r="K959" s="13">
        <v>0</v>
      </c>
      <c r="M959" t="s">
        <v>1231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W959" t="s">
        <v>1231</v>
      </c>
      <c r="X959">
        <v>7</v>
      </c>
      <c r="Y959">
        <v>3</v>
      </c>
      <c r="Z959">
        <v>16</v>
      </c>
      <c r="AA959">
        <v>0</v>
      </c>
      <c r="AB959">
        <v>0</v>
      </c>
      <c r="AC959" s="5">
        <v>0.42857142857142855</v>
      </c>
      <c r="AD959" s="13">
        <v>5.333333333333333</v>
      </c>
      <c r="AE959" s="13">
        <v>0</v>
      </c>
      <c r="AF959" s="13">
        <v>0</v>
      </c>
      <c r="AG959" s="13">
        <v>0</v>
      </c>
      <c r="AH959" s="13">
        <v>2.2857142857142856</v>
      </c>
    </row>
    <row r="960" spans="1:34" x14ac:dyDescent="0.35">
      <c r="A960" t="s">
        <v>640</v>
      </c>
      <c r="B960">
        <v>0</v>
      </c>
      <c r="C960">
        <v>0</v>
      </c>
      <c r="D960">
        <v>0</v>
      </c>
      <c r="E960">
        <v>0</v>
      </c>
      <c r="F960">
        <v>0</v>
      </c>
      <c r="G960" s="5">
        <v>0</v>
      </c>
      <c r="H960" s="13">
        <v>0</v>
      </c>
      <c r="I960" s="13">
        <v>0</v>
      </c>
      <c r="J960" s="13">
        <v>0</v>
      </c>
      <c r="K960" s="13">
        <v>0</v>
      </c>
      <c r="M960" t="s">
        <v>1232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W960" t="s">
        <v>1232</v>
      </c>
      <c r="X960">
        <v>1</v>
      </c>
      <c r="Y960">
        <v>0</v>
      </c>
      <c r="Z960">
        <v>0</v>
      </c>
      <c r="AA960">
        <v>0</v>
      </c>
      <c r="AB960">
        <v>0</v>
      </c>
      <c r="AC960" s="5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</row>
    <row r="961" spans="1:34" x14ac:dyDescent="0.35">
      <c r="A961" t="s">
        <v>1330</v>
      </c>
      <c r="B961">
        <v>0</v>
      </c>
      <c r="C961">
        <v>0</v>
      </c>
      <c r="D961">
        <v>0</v>
      </c>
      <c r="E961">
        <v>0</v>
      </c>
      <c r="F961">
        <v>0</v>
      </c>
      <c r="G961" s="5">
        <v>0</v>
      </c>
      <c r="H961" s="13">
        <v>0</v>
      </c>
      <c r="I961" s="13">
        <v>0</v>
      </c>
      <c r="J961" s="13">
        <v>0</v>
      </c>
      <c r="K961" s="13">
        <v>0</v>
      </c>
      <c r="M961" t="s">
        <v>1023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W961" t="s">
        <v>1023</v>
      </c>
      <c r="X961">
        <v>96</v>
      </c>
      <c r="Y961">
        <v>71</v>
      </c>
      <c r="Z961">
        <v>679</v>
      </c>
      <c r="AA961">
        <v>2</v>
      </c>
      <c r="AB961">
        <v>1</v>
      </c>
      <c r="AC961" s="5">
        <v>0.73958333333333337</v>
      </c>
      <c r="AD961" s="13">
        <v>9.5633802816901401</v>
      </c>
      <c r="AE961" s="13">
        <v>2.0833333333333332E-2</v>
      </c>
      <c r="AF961" s="13">
        <v>1.4084507042253521E-2</v>
      </c>
      <c r="AG961" s="13">
        <v>2.9455081001472753E-3</v>
      </c>
      <c r="AH961" s="13">
        <v>7.072916666666667</v>
      </c>
    </row>
    <row r="962" spans="1:34" x14ac:dyDescent="0.35">
      <c r="A962" t="s">
        <v>769</v>
      </c>
      <c r="B962">
        <v>0</v>
      </c>
      <c r="C962">
        <v>0</v>
      </c>
      <c r="D962">
        <v>0</v>
      </c>
      <c r="E962">
        <v>0</v>
      </c>
      <c r="F962">
        <v>0</v>
      </c>
      <c r="G962" s="5">
        <v>0</v>
      </c>
      <c r="H962" s="13">
        <v>0</v>
      </c>
      <c r="I962" s="13">
        <v>0</v>
      </c>
      <c r="J962" s="13">
        <v>0</v>
      </c>
      <c r="K962" s="13">
        <v>0</v>
      </c>
      <c r="M962" t="s">
        <v>1233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W962" t="s">
        <v>1233</v>
      </c>
      <c r="X962">
        <v>2</v>
      </c>
      <c r="Y962">
        <v>1</v>
      </c>
      <c r="Z962">
        <v>10</v>
      </c>
      <c r="AA962">
        <v>0</v>
      </c>
      <c r="AB962">
        <v>0</v>
      </c>
      <c r="AC962" s="5">
        <v>0.5</v>
      </c>
      <c r="AD962" s="13">
        <v>10</v>
      </c>
      <c r="AE962" s="13">
        <v>0</v>
      </c>
      <c r="AF962" s="13">
        <v>0</v>
      </c>
      <c r="AG962" s="13">
        <v>0</v>
      </c>
      <c r="AH962" s="13">
        <v>5</v>
      </c>
    </row>
    <row r="963" spans="1:34" x14ac:dyDescent="0.35">
      <c r="A963" t="s">
        <v>702</v>
      </c>
      <c r="B963">
        <v>0</v>
      </c>
      <c r="C963">
        <v>0</v>
      </c>
      <c r="D963">
        <v>0</v>
      </c>
      <c r="E963">
        <v>0</v>
      </c>
      <c r="F963">
        <v>0</v>
      </c>
      <c r="G963" s="5">
        <v>0</v>
      </c>
      <c r="H963" s="13">
        <v>0</v>
      </c>
      <c r="I963" s="13">
        <v>0</v>
      </c>
      <c r="J963" s="13">
        <v>0</v>
      </c>
      <c r="K963" s="13">
        <v>0</v>
      </c>
      <c r="M963" t="s">
        <v>1024</v>
      </c>
      <c r="N963">
        <v>74</v>
      </c>
      <c r="O963">
        <v>14</v>
      </c>
      <c r="P963">
        <v>0</v>
      </c>
      <c r="Q963">
        <v>0</v>
      </c>
      <c r="R963">
        <v>5.2857142857142856</v>
      </c>
      <c r="S963">
        <v>0</v>
      </c>
      <c r="T963">
        <v>0</v>
      </c>
      <c r="U963">
        <v>0</v>
      </c>
      <c r="W963" t="s">
        <v>1024</v>
      </c>
      <c r="X963">
        <v>9</v>
      </c>
      <c r="Y963">
        <v>6</v>
      </c>
      <c r="Z963">
        <v>41</v>
      </c>
      <c r="AA963">
        <v>0</v>
      </c>
      <c r="AB963">
        <v>0</v>
      </c>
      <c r="AC963" s="5">
        <v>0.66666666666666663</v>
      </c>
      <c r="AD963" s="13">
        <v>6.833333333333333</v>
      </c>
      <c r="AE963" s="13">
        <v>0</v>
      </c>
      <c r="AF963" s="13">
        <v>0</v>
      </c>
      <c r="AG963" s="13">
        <v>0</v>
      </c>
      <c r="AH963" s="13">
        <v>4.5555555555555554</v>
      </c>
    </row>
    <row r="964" spans="1:34" x14ac:dyDescent="0.35">
      <c r="A964" t="s">
        <v>614</v>
      </c>
      <c r="B964">
        <v>0</v>
      </c>
      <c r="C964">
        <v>0</v>
      </c>
      <c r="D964">
        <v>0</v>
      </c>
      <c r="E964">
        <v>0</v>
      </c>
      <c r="F964">
        <v>0</v>
      </c>
      <c r="G964" s="5">
        <v>0</v>
      </c>
      <c r="H964" s="13">
        <v>0</v>
      </c>
      <c r="I964" s="13">
        <v>0</v>
      </c>
      <c r="J964" s="13">
        <v>0</v>
      </c>
      <c r="K964" s="13">
        <v>0</v>
      </c>
      <c r="M964" t="s">
        <v>1025</v>
      </c>
      <c r="N964">
        <v>21</v>
      </c>
      <c r="O964">
        <v>3</v>
      </c>
      <c r="P964">
        <v>0</v>
      </c>
      <c r="Q964">
        <v>0</v>
      </c>
      <c r="R964">
        <v>7</v>
      </c>
      <c r="S964">
        <v>0</v>
      </c>
      <c r="T964">
        <v>0</v>
      </c>
      <c r="U964">
        <v>0</v>
      </c>
      <c r="W964" t="s">
        <v>1025</v>
      </c>
      <c r="X964">
        <v>42</v>
      </c>
      <c r="Y964">
        <v>29</v>
      </c>
      <c r="Z964">
        <v>233</v>
      </c>
      <c r="AA964">
        <v>1</v>
      </c>
      <c r="AB964">
        <v>0</v>
      </c>
      <c r="AC964" s="5">
        <v>0.69047619047619047</v>
      </c>
      <c r="AD964" s="13">
        <v>8.0344827586206904</v>
      </c>
      <c r="AE964" s="13">
        <v>2.3809523809523808E-2</v>
      </c>
      <c r="AF964" s="13">
        <v>0</v>
      </c>
      <c r="AG964" s="13">
        <v>4.2918454935622317E-3</v>
      </c>
      <c r="AH964" s="13">
        <v>5.5476190476190474</v>
      </c>
    </row>
    <row r="965" spans="1:34" x14ac:dyDescent="0.35">
      <c r="A965" t="s">
        <v>1377</v>
      </c>
      <c r="B965">
        <v>0</v>
      </c>
      <c r="C965">
        <v>0</v>
      </c>
      <c r="D965">
        <v>0</v>
      </c>
      <c r="E965">
        <v>0</v>
      </c>
      <c r="F965">
        <v>0</v>
      </c>
      <c r="G965" s="5">
        <v>0</v>
      </c>
      <c r="H965" s="13">
        <v>0</v>
      </c>
      <c r="I965" s="13">
        <v>0</v>
      </c>
      <c r="J965" s="13">
        <v>0</v>
      </c>
      <c r="K965" s="13">
        <v>0</v>
      </c>
      <c r="M965" t="s">
        <v>1221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W965" t="s">
        <v>1221</v>
      </c>
      <c r="X965">
        <v>3</v>
      </c>
      <c r="Y965">
        <v>2</v>
      </c>
      <c r="Z965">
        <v>4</v>
      </c>
      <c r="AA965">
        <v>1</v>
      </c>
      <c r="AB965">
        <v>0</v>
      </c>
      <c r="AC965" s="5">
        <v>0.66666666666666663</v>
      </c>
      <c r="AD965" s="13">
        <v>2</v>
      </c>
      <c r="AE965" s="13">
        <v>0.33333333333333331</v>
      </c>
      <c r="AF965" s="13">
        <v>0</v>
      </c>
      <c r="AG965" s="13">
        <v>0.25</v>
      </c>
      <c r="AH965" s="13">
        <v>1.3333333333333333</v>
      </c>
    </row>
    <row r="966" spans="1:34" x14ac:dyDescent="0.35">
      <c r="A966" t="s">
        <v>1234</v>
      </c>
      <c r="B966">
        <v>0</v>
      </c>
      <c r="C966">
        <v>0</v>
      </c>
      <c r="D966">
        <v>0</v>
      </c>
      <c r="E966">
        <v>0</v>
      </c>
      <c r="F966">
        <v>0</v>
      </c>
      <c r="G966" s="5">
        <v>0</v>
      </c>
      <c r="H966" s="13">
        <v>0</v>
      </c>
      <c r="I966" s="13">
        <v>0</v>
      </c>
      <c r="J966" s="13">
        <v>0</v>
      </c>
      <c r="K966" s="13">
        <v>0</v>
      </c>
      <c r="M966" t="s">
        <v>1026</v>
      </c>
      <c r="N966">
        <v>621</v>
      </c>
      <c r="O966">
        <v>114</v>
      </c>
      <c r="P966">
        <v>4</v>
      </c>
      <c r="Q966">
        <v>0</v>
      </c>
      <c r="R966">
        <v>5.4473684210526319</v>
      </c>
      <c r="S966">
        <v>3.5087719298245612E-2</v>
      </c>
      <c r="T966">
        <v>0</v>
      </c>
      <c r="U966">
        <v>6.4412238325281803E-3</v>
      </c>
      <c r="W966" t="s">
        <v>1026</v>
      </c>
      <c r="X966">
        <v>1</v>
      </c>
      <c r="Y966">
        <v>1</v>
      </c>
      <c r="Z966">
        <v>-2</v>
      </c>
      <c r="AA966">
        <v>0</v>
      </c>
      <c r="AB966">
        <v>0</v>
      </c>
      <c r="AC966" s="5">
        <v>1</v>
      </c>
      <c r="AD966" s="13">
        <v>-2</v>
      </c>
      <c r="AE966" s="13">
        <v>0</v>
      </c>
      <c r="AF966" s="13">
        <v>0</v>
      </c>
      <c r="AG966" s="13">
        <v>0</v>
      </c>
      <c r="AH966" s="13">
        <v>-2</v>
      </c>
    </row>
    <row r="967" spans="1:34" x14ac:dyDescent="0.35">
      <c r="A967" t="s">
        <v>703</v>
      </c>
      <c r="B967">
        <v>0</v>
      </c>
      <c r="C967">
        <v>0</v>
      </c>
      <c r="D967">
        <v>0</v>
      </c>
      <c r="E967">
        <v>0</v>
      </c>
      <c r="F967">
        <v>0</v>
      </c>
      <c r="G967" s="5">
        <v>0</v>
      </c>
      <c r="H967" s="13">
        <v>0</v>
      </c>
      <c r="I967" s="13">
        <v>0</v>
      </c>
      <c r="J967" s="13">
        <v>0</v>
      </c>
      <c r="K967" s="13">
        <v>0</v>
      </c>
      <c r="M967" t="s">
        <v>1027</v>
      </c>
      <c r="N967">
        <v>2100</v>
      </c>
      <c r="O967">
        <v>377</v>
      </c>
      <c r="P967">
        <v>30</v>
      </c>
      <c r="Q967">
        <v>4</v>
      </c>
      <c r="R967">
        <v>5.5702917771883289</v>
      </c>
      <c r="S967">
        <v>7.9575596816976124E-2</v>
      </c>
      <c r="T967">
        <v>1.0610079575596816E-2</v>
      </c>
      <c r="U967">
        <v>1.4285714285714285E-2</v>
      </c>
      <c r="W967" t="s">
        <v>1027</v>
      </c>
      <c r="X967">
        <v>104</v>
      </c>
      <c r="Y967">
        <v>79</v>
      </c>
      <c r="Z967">
        <v>710</v>
      </c>
      <c r="AA967">
        <v>5</v>
      </c>
      <c r="AB967">
        <v>1</v>
      </c>
      <c r="AC967" s="5">
        <v>0.75961538461538458</v>
      </c>
      <c r="AD967" s="13">
        <v>8.9873417721518987</v>
      </c>
      <c r="AE967" s="13">
        <v>4.807692307692308E-2</v>
      </c>
      <c r="AF967" s="13">
        <v>1.2658227848101266E-2</v>
      </c>
      <c r="AG967" s="13">
        <v>7.0422535211267607E-3</v>
      </c>
      <c r="AH967" s="13">
        <v>6.8269230769230766</v>
      </c>
    </row>
    <row r="968" spans="1:34" x14ac:dyDescent="0.35">
      <c r="A968" t="s">
        <v>1259</v>
      </c>
      <c r="B968">
        <v>0</v>
      </c>
      <c r="C968">
        <v>0</v>
      </c>
      <c r="D968">
        <v>0</v>
      </c>
      <c r="E968">
        <v>0</v>
      </c>
      <c r="F968">
        <v>0</v>
      </c>
      <c r="G968" s="5">
        <v>0</v>
      </c>
      <c r="H968" s="13">
        <v>0</v>
      </c>
      <c r="I968" s="13">
        <v>0</v>
      </c>
      <c r="J968" s="13">
        <v>0</v>
      </c>
      <c r="K968" s="13">
        <v>0</v>
      </c>
      <c r="M968" t="s">
        <v>1223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W968" t="s">
        <v>1223</v>
      </c>
      <c r="X968">
        <v>1</v>
      </c>
      <c r="Y968">
        <v>0</v>
      </c>
      <c r="Z968">
        <v>0</v>
      </c>
      <c r="AA968">
        <v>0</v>
      </c>
      <c r="AB968">
        <v>0</v>
      </c>
      <c r="AC968" s="5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</row>
    <row r="969" spans="1:34" x14ac:dyDescent="0.35">
      <c r="A969" t="s">
        <v>1378</v>
      </c>
      <c r="B969">
        <v>0</v>
      </c>
      <c r="C969">
        <v>0</v>
      </c>
      <c r="D969">
        <v>0</v>
      </c>
      <c r="E969">
        <v>0</v>
      </c>
      <c r="F969">
        <v>0</v>
      </c>
      <c r="G969" s="5">
        <v>0</v>
      </c>
      <c r="H969" s="13">
        <v>0</v>
      </c>
      <c r="I969" s="13">
        <v>0</v>
      </c>
      <c r="J969" s="13">
        <v>0</v>
      </c>
      <c r="K969" s="13">
        <v>0</v>
      </c>
      <c r="M969" t="s">
        <v>1028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W969" t="s">
        <v>1028</v>
      </c>
      <c r="X969">
        <v>17</v>
      </c>
      <c r="Y969">
        <v>9</v>
      </c>
      <c r="Z969">
        <v>146</v>
      </c>
      <c r="AA969">
        <v>2</v>
      </c>
      <c r="AB969">
        <v>0</v>
      </c>
      <c r="AC969" s="5">
        <v>0.52941176470588236</v>
      </c>
      <c r="AD969" s="13">
        <v>16.222222222222221</v>
      </c>
      <c r="AE969" s="13">
        <v>0.11764705882352941</v>
      </c>
      <c r="AF969" s="13">
        <v>0</v>
      </c>
      <c r="AG969" s="13">
        <v>1.3698630136986301E-2</v>
      </c>
      <c r="AH969" s="13">
        <v>8.5882352941176467</v>
      </c>
    </row>
    <row r="970" spans="1:34" x14ac:dyDescent="0.35">
      <c r="A970" t="s">
        <v>641</v>
      </c>
      <c r="B970">
        <v>0</v>
      </c>
      <c r="C970">
        <v>0</v>
      </c>
      <c r="D970">
        <v>0</v>
      </c>
      <c r="E970">
        <v>0</v>
      </c>
      <c r="F970">
        <v>0</v>
      </c>
      <c r="G970" s="5">
        <v>0</v>
      </c>
      <c r="H970" s="13">
        <v>0</v>
      </c>
      <c r="I970" s="13">
        <v>0</v>
      </c>
      <c r="J970" s="13">
        <v>0</v>
      </c>
      <c r="K970" s="13">
        <v>0</v>
      </c>
      <c r="M970" t="s">
        <v>1224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W970" t="s">
        <v>1224</v>
      </c>
      <c r="X970">
        <v>6</v>
      </c>
      <c r="Y970">
        <v>3</v>
      </c>
      <c r="Z970">
        <v>40</v>
      </c>
      <c r="AA970">
        <v>0</v>
      </c>
      <c r="AB970">
        <v>0</v>
      </c>
      <c r="AC970" s="5">
        <v>0.5</v>
      </c>
      <c r="AD970" s="13">
        <v>13.333333333333334</v>
      </c>
      <c r="AE970" s="13">
        <v>0</v>
      </c>
      <c r="AF970" s="13">
        <v>0</v>
      </c>
      <c r="AG970" s="13">
        <v>0</v>
      </c>
      <c r="AH970" s="13">
        <v>6.666666666666667</v>
      </c>
    </row>
    <row r="971" spans="1:34" x14ac:dyDescent="0.35">
      <c r="A971" t="s">
        <v>704</v>
      </c>
      <c r="B971">
        <v>0</v>
      </c>
      <c r="C971">
        <v>0</v>
      </c>
      <c r="D971">
        <v>0</v>
      </c>
      <c r="E971">
        <v>0</v>
      </c>
      <c r="F971">
        <v>0</v>
      </c>
      <c r="G971" s="5">
        <v>0</v>
      </c>
      <c r="H971" s="13">
        <v>0</v>
      </c>
      <c r="I971" s="13">
        <v>0</v>
      </c>
      <c r="J971" s="13">
        <v>0</v>
      </c>
      <c r="K971" s="13">
        <v>0</v>
      </c>
      <c r="M971" t="s">
        <v>1029</v>
      </c>
      <c r="N971">
        <v>410</v>
      </c>
      <c r="O971">
        <v>88</v>
      </c>
      <c r="P971">
        <v>7</v>
      </c>
      <c r="Q971">
        <v>2</v>
      </c>
      <c r="R971">
        <v>4.6590909090909092</v>
      </c>
      <c r="S971">
        <v>7.9545454545454544E-2</v>
      </c>
      <c r="T971">
        <v>2.2727272727272728E-2</v>
      </c>
      <c r="U971">
        <v>1.7073170731707318E-2</v>
      </c>
      <c r="W971" t="s">
        <v>1029</v>
      </c>
      <c r="X971">
        <v>0</v>
      </c>
      <c r="Y971">
        <v>0</v>
      </c>
      <c r="Z971">
        <v>0</v>
      </c>
      <c r="AA971">
        <v>0</v>
      </c>
      <c r="AB971">
        <v>0</v>
      </c>
      <c r="AC971" s="5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</row>
    <row r="972" spans="1:34" x14ac:dyDescent="0.35">
      <c r="A972" t="s">
        <v>1309</v>
      </c>
      <c r="B972">
        <v>0</v>
      </c>
      <c r="C972">
        <v>0</v>
      </c>
      <c r="D972">
        <v>0</v>
      </c>
      <c r="E972">
        <v>0</v>
      </c>
      <c r="F972">
        <v>0</v>
      </c>
      <c r="G972" s="5">
        <v>0</v>
      </c>
      <c r="H972" s="13">
        <v>0</v>
      </c>
      <c r="I972" s="13">
        <v>0</v>
      </c>
      <c r="J972" s="13">
        <v>0</v>
      </c>
      <c r="K972" s="13">
        <v>0</v>
      </c>
      <c r="M972" t="s">
        <v>1030</v>
      </c>
      <c r="N972">
        <v>28</v>
      </c>
      <c r="O972">
        <v>5</v>
      </c>
      <c r="P972">
        <v>0</v>
      </c>
      <c r="Q972">
        <v>0</v>
      </c>
      <c r="R972">
        <v>5.6</v>
      </c>
      <c r="S972">
        <v>0</v>
      </c>
      <c r="T972">
        <v>0</v>
      </c>
      <c r="U972">
        <v>0</v>
      </c>
      <c r="W972" t="s">
        <v>1030</v>
      </c>
      <c r="X972">
        <v>563</v>
      </c>
      <c r="Y972">
        <v>361</v>
      </c>
      <c r="Z972">
        <v>5052</v>
      </c>
      <c r="AA972">
        <v>37</v>
      </c>
      <c r="AB972">
        <v>3</v>
      </c>
      <c r="AC972" s="5">
        <v>0.64120781527531079</v>
      </c>
      <c r="AD972" s="13">
        <v>13.994459833795014</v>
      </c>
      <c r="AE972" s="13">
        <v>6.5719360568383664E-2</v>
      </c>
      <c r="AF972" s="13">
        <v>8.3102493074792248E-3</v>
      </c>
      <c r="AG972" s="13">
        <v>7.3238321456848771E-3</v>
      </c>
      <c r="AH972" s="13">
        <v>8.9733570159857905</v>
      </c>
    </row>
    <row r="973" spans="1:34" x14ac:dyDescent="0.35">
      <c r="A973" t="s">
        <v>607</v>
      </c>
      <c r="B973">
        <v>0</v>
      </c>
      <c r="C973">
        <v>0</v>
      </c>
      <c r="D973">
        <v>0</v>
      </c>
      <c r="E973">
        <v>0</v>
      </c>
      <c r="F973">
        <v>0</v>
      </c>
      <c r="G973" s="5">
        <v>0</v>
      </c>
      <c r="H973" s="13">
        <v>0</v>
      </c>
      <c r="I973" s="13">
        <v>0</v>
      </c>
      <c r="J973" s="13">
        <v>0</v>
      </c>
      <c r="K973" s="13">
        <v>0</v>
      </c>
      <c r="M973" t="s">
        <v>1226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W973" t="s">
        <v>1226</v>
      </c>
      <c r="X973">
        <v>2</v>
      </c>
      <c r="Y973">
        <v>1</v>
      </c>
      <c r="Z973">
        <v>10</v>
      </c>
      <c r="AA973">
        <v>0</v>
      </c>
      <c r="AB973">
        <v>0</v>
      </c>
      <c r="AC973" s="5">
        <v>0.5</v>
      </c>
      <c r="AD973" s="13">
        <v>10</v>
      </c>
      <c r="AE973" s="13">
        <v>0</v>
      </c>
      <c r="AF973" s="13">
        <v>0</v>
      </c>
      <c r="AG973" s="13">
        <v>0</v>
      </c>
      <c r="AH973" s="13">
        <v>5</v>
      </c>
    </row>
    <row r="974" spans="1:34" x14ac:dyDescent="0.35">
      <c r="A974" t="s">
        <v>777</v>
      </c>
      <c r="B974">
        <v>0</v>
      </c>
      <c r="C974">
        <v>0</v>
      </c>
      <c r="D974">
        <v>0</v>
      </c>
      <c r="E974">
        <v>0</v>
      </c>
      <c r="F974">
        <v>0</v>
      </c>
      <c r="G974" s="5">
        <v>0</v>
      </c>
      <c r="H974" s="13">
        <v>0</v>
      </c>
      <c r="I974" s="13">
        <v>0</v>
      </c>
      <c r="J974" s="13">
        <v>0</v>
      </c>
      <c r="K974" s="13">
        <v>0</v>
      </c>
      <c r="M974" t="s">
        <v>1227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W974" t="s">
        <v>1227</v>
      </c>
      <c r="X974">
        <v>1</v>
      </c>
      <c r="Y974">
        <v>1</v>
      </c>
      <c r="Z974">
        <v>1</v>
      </c>
      <c r="AA974">
        <v>1</v>
      </c>
      <c r="AB974">
        <v>0</v>
      </c>
      <c r="AC974" s="5">
        <v>1</v>
      </c>
      <c r="AD974" s="13">
        <v>1</v>
      </c>
      <c r="AE974" s="13">
        <v>1</v>
      </c>
      <c r="AF974" s="13">
        <v>0</v>
      </c>
      <c r="AG974" s="13">
        <v>1</v>
      </c>
      <c r="AH974" s="13">
        <v>1</v>
      </c>
    </row>
    <row r="975" spans="1:34" x14ac:dyDescent="0.35">
      <c r="A975" t="s">
        <v>705</v>
      </c>
      <c r="B975">
        <v>0</v>
      </c>
      <c r="C975">
        <v>0</v>
      </c>
      <c r="D975">
        <v>0</v>
      </c>
      <c r="E975">
        <v>0</v>
      </c>
      <c r="F975">
        <v>0</v>
      </c>
      <c r="G975" s="5">
        <v>0</v>
      </c>
      <c r="H975" s="13">
        <v>0</v>
      </c>
      <c r="I975" s="13">
        <v>0</v>
      </c>
      <c r="J975" s="13">
        <v>0</v>
      </c>
      <c r="K975" s="13">
        <v>0</v>
      </c>
      <c r="M975" t="s">
        <v>1031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W975" t="s">
        <v>1031</v>
      </c>
      <c r="X975">
        <v>83</v>
      </c>
      <c r="Y975">
        <v>48</v>
      </c>
      <c r="Z975">
        <v>669</v>
      </c>
      <c r="AA975">
        <v>1</v>
      </c>
      <c r="AB975">
        <v>0</v>
      </c>
      <c r="AC975" s="5">
        <v>0.57831325301204817</v>
      </c>
      <c r="AD975" s="13">
        <v>13.9375</v>
      </c>
      <c r="AE975" s="13">
        <v>1.2048192771084338E-2</v>
      </c>
      <c r="AF975" s="13">
        <v>0</v>
      </c>
      <c r="AG975" s="13">
        <v>1.4947683109118087E-3</v>
      </c>
      <c r="AH975" s="13">
        <v>8.0602409638554224</v>
      </c>
    </row>
    <row r="976" spans="1:34" x14ac:dyDescent="0.35">
      <c r="A976" t="s">
        <v>1313</v>
      </c>
      <c r="B976">
        <v>0</v>
      </c>
      <c r="C976">
        <v>0</v>
      </c>
      <c r="D976">
        <v>0</v>
      </c>
      <c r="E976">
        <v>0</v>
      </c>
      <c r="F976">
        <v>0</v>
      </c>
      <c r="G976" s="5">
        <v>0</v>
      </c>
      <c r="H976" s="13">
        <v>0</v>
      </c>
      <c r="I976" s="13">
        <v>0</v>
      </c>
      <c r="J976" s="13">
        <v>0</v>
      </c>
      <c r="K976" s="13">
        <v>0</v>
      </c>
      <c r="M976" t="s">
        <v>1032</v>
      </c>
      <c r="N976">
        <v>3</v>
      </c>
      <c r="O976">
        <v>1</v>
      </c>
      <c r="P976">
        <v>0</v>
      </c>
      <c r="Q976">
        <v>0</v>
      </c>
      <c r="R976">
        <v>3</v>
      </c>
      <c r="S976">
        <v>0</v>
      </c>
      <c r="T976">
        <v>0</v>
      </c>
      <c r="U976">
        <v>0</v>
      </c>
      <c r="W976" t="s">
        <v>1032</v>
      </c>
      <c r="X976">
        <v>6</v>
      </c>
      <c r="Y976">
        <v>3</v>
      </c>
      <c r="Z976">
        <v>32</v>
      </c>
      <c r="AA976">
        <v>0</v>
      </c>
      <c r="AB976">
        <v>0</v>
      </c>
      <c r="AC976" s="5">
        <v>0.5</v>
      </c>
      <c r="AD976" s="13">
        <v>10.666666666666666</v>
      </c>
      <c r="AE976" s="13">
        <v>0</v>
      </c>
      <c r="AF976" s="13">
        <v>0</v>
      </c>
      <c r="AG976" s="13">
        <v>0</v>
      </c>
      <c r="AH976" s="13">
        <v>5.333333333333333</v>
      </c>
    </row>
    <row r="977" spans="1:34" x14ac:dyDescent="0.35">
      <c r="A977" t="s">
        <v>706</v>
      </c>
      <c r="B977">
        <v>0</v>
      </c>
      <c r="C977">
        <v>0</v>
      </c>
      <c r="D977">
        <v>0</v>
      </c>
      <c r="E977">
        <v>0</v>
      </c>
      <c r="F977">
        <v>0</v>
      </c>
      <c r="G977" s="5">
        <v>0</v>
      </c>
      <c r="H977" s="13">
        <v>0</v>
      </c>
      <c r="I977" s="13">
        <v>0</v>
      </c>
      <c r="J977" s="13">
        <v>0</v>
      </c>
      <c r="K977" s="13">
        <v>0</v>
      </c>
      <c r="M977" t="s">
        <v>1033</v>
      </c>
      <c r="N977">
        <v>73</v>
      </c>
      <c r="O977">
        <v>12</v>
      </c>
      <c r="P977">
        <v>0</v>
      </c>
      <c r="Q977">
        <v>1</v>
      </c>
      <c r="R977">
        <v>6.083333333333333</v>
      </c>
      <c r="S977">
        <v>0</v>
      </c>
      <c r="T977">
        <v>8.3333333333333329E-2</v>
      </c>
      <c r="U977">
        <v>0</v>
      </c>
      <c r="W977" t="s">
        <v>1033</v>
      </c>
      <c r="X977">
        <v>663</v>
      </c>
      <c r="Y977">
        <v>422</v>
      </c>
      <c r="Z977">
        <v>5762</v>
      </c>
      <c r="AA977">
        <v>34</v>
      </c>
      <c r="AB977">
        <v>1</v>
      </c>
      <c r="AC977" s="5">
        <v>0.63650075414781293</v>
      </c>
      <c r="AD977" s="13">
        <v>13.654028436018958</v>
      </c>
      <c r="AE977" s="13">
        <v>5.128205128205128E-2</v>
      </c>
      <c r="AF977" s="13">
        <v>2.3696682464454978E-3</v>
      </c>
      <c r="AG977" s="13">
        <v>5.9007289135716767E-3</v>
      </c>
      <c r="AH977" s="13">
        <v>8.6907993966817489</v>
      </c>
    </row>
    <row r="978" spans="1:34" x14ac:dyDescent="0.35">
      <c r="A978" t="s">
        <v>1356</v>
      </c>
      <c r="B978">
        <v>0</v>
      </c>
      <c r="C978">
        <v>0</v>
      </c>
      <c r="D978">
        <v>0</v>
      </c>
      <c r="E978">
        <v>0</v>
      </c>
      <c r="F978">
        <v>0</v>
      </c>
      <c r="G978" s="5">
        <v>0</v>
      </c>
      <c r="H978" s="13">
        <v>0</v>
      </c>
      <c r="I978" s="13">
        <v>0</v>
      </c>
      <c r="J978" s="13">
        <v>0</v>
      </c>
      <c r="K978" s="13">
        <v>0</v>
      </c>
      <c r="M978" t="s">
        <v>1229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W978" t="s">
        <v>1229</v>
      </c>
      <c r="X978">
        <v>1</v>
      </c>
      <c r="Y978">
        <v>0</v>
      </c>
      <c r="Z978">
        <v>0</v>
      </c>
      <c r="AA978">
        <v>0</v>
      </c>
      <c r="AB978">
        <v>0</v>
      </c>
      <c r="AC978" s="5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</row>
    <row r="979" spans="1:34" x14ac:dyDescent="0.35">
      <c r="A979" t="s">
        <v>617</v>
      </c>
      <c r="B979">
        <v>0</v>
      </c>
      <c r="C979">
        <v>0</v>
      </c>
      <c r="D979">
        <v>0</v>
      </c>
      <c r="E979">
        <v>0</v>
      </c>
      <c r="F979">
        <v>0</v>
      </c>
      <c r="G979" s="5">
        <v>0</v>
      </c>
      <c r="H979" s="13">
        <v>0</v>
      </c>
      <c r="I979" s="13">
        <v>0</v>
      </c>
      <c r="J979" s="13">
        <v>0</v>
      </c>
      <c r="K979" s="13">
        <v>0</v>
      </c>
      <c r="M979" t="s">
        <v>1034</v>
      </c>
      <c r="N979">
        <v>435</v>
      </c>
      <c r="O979">
        <v>124</v>
      </c>
      <c r="P979">
        <v>1</v>
      </c>
      <c r="Q979">
        <v>0</v>
      </c>
      <c r="R979">
        <v>3.5080645161290325</v>
      </c>
      <c r="S979">
        <v>8.0645161290322578E-3</v>
      </c>
      <c r="T979">
        <v>0</v>
      </c>
      <c r="U979">
        <v>2.2988505747126436E-3</v>
      </c>
      <c r="W979" t="s">
        <v>1034</v>
      </c>
      <c r="X979">
        <v>24</v>
      </c>
      <c r="Y979">
        <v>18</v>
      </c>
      <c r="Z979">
        <v>127</v>
      </c>
      <c r="AA979">
        <v>1</v>
      </c>
      <c r="AB979">
        <v>0</v>
      </c>
      <c r="AC979" s="5">
        <v>0.75</v>
      </c>
      <c r="AD979" s="13">
        <v>7.0555555555555554</v>
      </c>
      <c r="AE979" s="13">
        <v>4.1666666666666664E-2</v>
      </c>
      <c r="AF979" s="13">
        <v>0</v>
      </c>
      <c r="AG979" s="13">
        <v>7.874015748031496E-3</v>
      </c>
      <c r="AH979" s="13">
        <v>5.291666666666667</v>
      </c>
    </row>
    <row r="980" spans="1:34" x14ac:dyDescent="0.35">
      <c r="A980" t="s">
        <v>781</v>
      </c>
      <c r="B980">
        <v>0</v>
      </c>
      <c r="C980">
        <v>0</v>
      </c>
      <c r="D980">
        <v>0</v>
      </c>
      <c r="E980">
        <v>0</v>
      </c>
      <c r="F980">
        <v>0</v>
      </c>
      <c r="G980" s="5">
        <v>0</v>
      </c>
      <c r="H980" s="13">
        <v>0</v>
      </c>
      <c r="I980" s="13">
        <v>0</v>
      </c>
      <c r="J980" s="13">
        <v>0</v>
      </c>
      <c r="K980" s="13">
        <v>0</v>
      </c>
      <c r="M980" t="s">
        <v>1035</v>
      </c>
      <c r="N980">
        <v>14</v>
      </c>
      <c r="O980">
        <v>6</v>
      </c>
      <c r="P980">
        <v>0</v>
      </c>
      <c r="Q980">
        <v>0</v>
      </c>
      <c r="R980">
        <v>2.3333333333333335</v>
      </c>
      <c r="S980">
        <v>0</v>
      </c>
      <c r="T980">
        <v>0</v>
      </c>
      <c r="U980">
        <v>0</v>
      </c>
      <c r="W980" t="s">
        <v>1035</v>
      </c>
      <c r="X980">
        <v>6</v>
      </c>
      <c r="Y980">
        <v>5</v>
      </c>
      <c r="Z980">
        <v>43</v>
      </c>
      <c r="AA980">
        <v>0</v>
      </c>
      <c r="AB980">
        <v>0</v>
      </c>
      <c r="AC980" s="5">
        <v>0.83333333333333337</v>
      </c>
      <c r="AD980" s="13">
        <v>8.6</v>
      </c>
      <c r="AE980" s="13">
        <v>0</v>
      </c>
      <c r="AF980" s="13">
        <v>0</v>
      </c>
      <c r="AG980" s="13">
        <v>0</v>
      </c>
      <c r="AH980" s="13">
        <v>7.166666666666667</v>
      </c>
    </row>
    <row r="981" spans="1:34" x14ac:dyDescent="0.35">
      <c r="A981" t="s">
        <v>707</v>
      </c>
      <c r="B981">
        <v>0</v>
      </c>
      <c r="C981">
        <v>0</v>
      </c>
      <c r="D981">
        <v>0</v>
      </c>
      <c r="E981">
        <v>0</v>
      </c>
      <c r="F981">
        <v>0</v>
      </c>
      <c r="G981" s="5">
        <v>0</v>
      </c>
      <c r="H981" s="13">
        <v>0</v>
      </c>
      <c r="I981" s="13">
        <v>0</v>
      </c>
      <c r="J981" s="13">
        <v>0</v>
      </c>
      <c r="K981" s="13">
        <v>0</v>
      </c>
      <c r="M981" t="s">
        <v>1148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W981" t="s">
        <v>1148</v>
      </c>
      <c r="X981">
        <v>0</v>
      </c>
      <c r="Y981">
        <v>0</v>
      </c>
      <c r="Z981">
        <v>0</v>
      </c>
      <c r="AA981">
        <v>0</v>
      </c>
      <c r="AB981">
        <v>0</v>
      </c>
      <c r="AC981" s="5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</row>
    <row r="982" spans="1:34" x14ac:dyDescent="0.35">
      <c r="A982" t="s">
        <v>783</v>
      </c>
      <c r="B982">
        <v>0</v>
      </c>
      <c r="C982">
        <v>0</v>
      </c>
      <c r="D982">
        <v>0</v>
      </c>
      <c r="E982">
        <v>0</v>
      </c>
      <c r="F982">
        <v>0</v>
      </c>
      <c r="G982" s="5">
        <v>0</v>
      </c>
      <c r="H982" s="13">
        <v>0</v>
      </c>
      <c r="I982" s="13">
        <v>0</v>
      </c>
      <c r="J982" s="13">
        <v>0</v>
      </c>
      <c r="K982" s="13">
        <v>0</v>
      </c>
      <c r="M982" t="s">
        <v>1036</v>
      </c>
      <c r="N982">
        <v>16</v>
      </c>
      <c r="O982">
        <v>24</v>
      </c>
      <c r="P982">
        <v>0</v>
      </c>
      <c r="Q982">
        <v>0</v>
      </c>
      <c r="R982">
        <v>0.66666666666666663</v>
      </c>
      <c r="S982">
        <v>0</v>
      </c>
      <c r="T982">
        <v>0</v>
      </c>
      <c r="U982">
        <v>0</v>
      </c>
      <c r="W982" t="s">
        <v>1036</v>
      </c>
      <c r="X982">
        <v>0</v>
      </c>
      <c r="Y982">
        <v>0</v>
      </c>
      <c r="Z982">
        <v>0</v>
      </c>
      <c r="AA982">
        <v>0</v>
      </c>
      <c r="AB982">
        <v>0</v>
      </c>
      <c r="AC982" s="5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</row>
    <row r="983" spans="1:34" x14ac:dyDescent="0.35">
      <c r="A983" t="s">
        <v>708</v>
      </c>
      <c r="B983">
        <v>0</v>
      </c>
      <c r="C983">
        <v>0</v>
      </c>
      <c r="D983">
        <v>0</v>
      </c>
      <c r="E983">
        <v>0</v>
      </c>
      <c r="F983">
        <v>0</v>
      </c>
      <c r="G983" s="5">
        <v>0</v>
      </c>
      <c r="H983" s="13">
        <v>0</v>
      </c>
      <c r="I983" s="13">
        <v>0</v>
      </c>
      <c r="J983" s="13">
        <v>0</v>
      </c>
      <c r="K983" s="13">
        <v>0</v>
      </c>
      <c r="M983" t="s">
        <v>1037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W983" t="s">
        <v>1037</v>
      </c>
      <c r="X983">
        <v>27</v>
      </c>
      <c r="Y983">
        <v>17</v>
      </c>
      <c r="Z983">
        <v>154</v>
      </c>
      <c r="AA983">
        <v>0</v>
      </c>
      <c r="AB983">
        <v>0</v>
      </c>
      <c r="AC983" s="5">
        <v>0.62962962962962965</v>
      </c>
      <c r="AD983" s="13">
        <v>9.0588235294117645</v>
      </c>
      <c r="AE983" s="13">
        <v>0</v>
      </c>
      <c r="AF983" s="13">
        <v>0</v>
      </c>
      <c r="AG983" s="13">
        <v>0</v>
      </c>
      <c r="AH983" s="13">
        <v>5.7037037037037033</v>
      </c>
    </row>
    <row r="984" spans="1:34" x14ac:dyDescent="0.35">
      <c r="A984" t="s">
        <v>784</v>
      </c>
      <c r="B984">
        <v>0</v>
      </c>
      <c r="C984">
        <v>0</v>
      </c>
      <c r="D984">
        <v>0</v>
      </c>
      <c r="E984">
        <v>0</v>
      </c>
      <c r="F984">
        <v>0</v>
      </c>
      <c r="G984" s="5">
        <v>0</v>
      </c>
      <c r="H984" s="13">
        <v>0</v>
      </c>
      <c r="I984" s="13">
        <v>0</v>
      </c>
      <c r="J984" s="13">
        <v>0</v>
      </c>
      <c r="K984" s="13">
        <v>0</v>
      </c>
      <c r="M984" t="s">
        <v>1038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W984" t="s">
        <v>1038</v>
      </c>
      <c r="X984">
        <v>212</v>
      </c>
      <c r="Y984">
        <v>138</v>
      </c>
      <c r="Z984">
        <v>1892</v>
      </c>
      <c r="AA984">
        <v>14</v>
      </c>
      <c r="AB984">
        <v>0</v>
      </c>
      <c r="AC984" s="5">
        <v>0.65094339622641506</v>
      </c>
      <c r="AD984" s="13">
        <v>13.710144927536232</v>
      </c>
      <c r="AE984" s="13">
        <v>6.6037735849056603E-2</v>
      </c>
      <c r="AF984" s="13">
        <v>0</v>
      </c>
      <c r="AG984" s="13">
        <v>7.3995771670190271E-3</v>
      </c>
      <c r="AH984" s="13">
        <v>8.9245283018867916</v>
      </c>
    </row>
    <row r="985" spans="1:34" x14ac:dyDescent="0.35">
      <c r="A985" t="s">
        <v>1381</v>
      </c>
      <c r="B985">
        <v>0</v>
      </c>
      <c r="C985">
        <v>0</v>
      </c>
      <c r="D985">
        <v>0</v>
      </c>
      <c r="E985">
        <v>0</v>
      </c>
      <c r="F985">
        <v>0</v>
      </c>
      <c r="G985" s="5">
        <v>0</v>
      </c>
      <c r="H985" s="13">
        <v>0</v>
      </c>
      <c r="I985" s="13">
        <v>0</v>
      </c>
      <c r="J985" s="13">
        <v>0</v>
      </c>
      <c r="K985" s="13">
        <v>0</v>
      </c>
      <c r="M985" t="s">
        <v>1039</v>
      </c>
      <c r="N985">
        <v>678</v>
      </c>
      <c r="O985">
        <v>195</v>
      </c>
      <c r="P985">
        <v>9</v>
      </c>
      <c r="Q985">
        <v>0</v>
      </c>
      <c r="R985">
        <v>3.476923076923077</v>
      </c>
      <c r="S985">
        <v>4.6153846153846156E-2</v>
      </c>
      <c r="T985">
        <v>0</v>
      </c>
      <c r="U985">
        <v>1.3274336283185841E-2</v>
      </c>
      <c r="W985" t="s">
        <v>1039</v>
      </c>
      <c r="X985">
        <v>35</v>
      </c>
      <c r="Y985">
        <v>25</v>
      </c>
      <c r="Z985">
        <v>164</v>
      </c>
      <c r="AA985">
        <v>0</v>
      </c>
      <c r="AB985">
        <v>0</v>
      </c>
      <c r="AC985" s="5">
        <v>0.7142857142857143</v>
      </c>
      <c r="AD985" s="13">
        <v>6.56</v>
      </c>
      <c r="AE985" s="13">
        <v>0</v>
      </c>
      <c r="AF985" s="13">
        <v>0</v>
      </c>
      <c r="AG985" s="13">
        <v>0</v>
      </c>
      <c r="AH985" s="13">
        <v>4.6857142857142859</v>
      </c>
    </row>
    <row r="986" spans="1:34" x14ac:dyDescent="0.35">
      <c r="A986" t="s">
        <v>786</v>
      </c>
      <c r="B986">
        <v>0</v>
      </c>
      <c r="C986">
        <v>0</v>
      </c>
      <c r="D986">
        <v>0</v>
      </c>
      <c r="E986">
        <v>0</v>
      </c>
      <c r="F986">
        <v>0</v>
      </c>
      <c r="G986" s="5">
        <v>0</v>
      </c>
      <c r="H986" s="13">
        <v>0</v>
      </c>
      <c r="I986" s="13">
        <v>0</v>
      </c>
      <c r="J986" s="13">
        <v>0</v>
      </c>
      <c r="K986" s="13">
        <v>0</v>
      </c>
      <c r="M986" t="s">
        <v>1040</v>
      </c>
      <c r="N986">
        <v>83</v>
      </c>
      <c r="O986">
        <v>101</v>
      </c>
      <c r="P986">
        <v>7</v>
      </c>
      <c r="Q986">
        <v>4</v>
      </c>
      <c r="R986">
        <v>0.82178217821782173</v>
      </c>
      <c r="S986">
        <v>6.9306930693069313E-2</v>
      </c>
      <c r="T986">
        <v>3.9603960396039604E-2</v>
      </c>
      <c r="U986">
        <v>8.4337349397590355E-2</v>
      </c>
      <c r="W986" t="s">
        <v>1040</v>
      </c>
      <c r="X986">
        <v>1</v>
      </c>
      <c r="Y986">
        <v>0</v>
      </c>
      <c r="Z986">
        <v>0</v>
      </c>
      <c r="AA986">
        <v>0</v>
      </c>
      <c r="AB986">
        <v>0</v>
      </c>
      <c r="AC986" s="5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</row>
    <row r="987" spans="1:34" x14ac:dyDescent="0.35">
      <c r="A987" t="s">
        <v>709</v>
      </c>
      <c r="B987">
        <v>0</v>
      </c>
      <c r="C987">
        <v>0</v>
      </c>
      <c r="D987">
        <v>0</v>
      </c>
      <c r="E987">
        <v>0</v>
      </c>
      <c r="F987">
        <v>0</v>
      </c>
      <c r="G987" s="5">
        <v>0</v>
      </c>
      <c r="H987" s="13">
        <v>0</v>
      </c>
      <c r="I987" s="13">
        <v>0</v>
      </c>
      <c r="J987" s="13">
        <v>0</v>
      </c>
      <c r="K987" s="13">
        <v>0</v>
      </c>
      <c r="M987" t="s">
        <v>1041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W987" t="s">
        <v>1041</v>
      </c>
      <c r="X987">
        <v>26</v>
      </c>
      <c r="Y987">
        <v>14</v>
      </c>
      <c r="Z987">
        <v>195</v>
      </c>
      <c r="AA987">
        <v>0</v>
      </c>
      <c r="AB987">
        <v>0</v>
      </c>
      <c r="AC987" s="5">
        <v>0.53846153846153844</v>
      </c>
      <c r="AD987" s="13">
        <v>13.928571428571429</v>
      </c>
      <c r="AE987" s="13">
        <v>0</v>
      </c>
      <c r="AF987" s="13">
        <v>0</v>
      </c>
      <c r="AG987" s="13">
        <v>0</v>
      </c>
      <c r="AH987" s="13">
        <v>7.5</v>
      </c>
    </row>
    <row r="988" spans="1:34" x14ac:dyDescent="0.35">
      <c r="A988" t="s">
        <v>788</v>
      </c>
      <c r="B988">
        <v>0</v>
      </c>
      <c r="C988">
        <v>0</v>
      </c>
      <c r="D988">
        <v>0</v>
      </c>
      <c r="E988">
        <v>0</v>
      </c>
      <c r="F988">
        <v>0</v>
      </c>
      <c r="G988" s="5">
        <v>0</v>
      </c>
      <c r="H988" s="13">
        <v>0</v>
      </c>
      <c r="I988" s="13">
        <v>0</v>
      </c>
      <c r="J988" s="13">
        <v>0</v>
      </c>
      <c r="K988" s="13">
        <v>0</v>
      </c>
      <c r="M988" t="s">
        <v>1042</v>
      </c>
      <c r="N988">
        <v>227</v>
      </c>
      <c r="O988">
        <v>44</v>
      </c>
      <c r="P988">
        <v>1</v>
      </c>
      <c r="Q988">
        <v>1</v>
      </c>
      <c r="R988">
        <v>5.1590909090909092</v>
      </c>
      <c r="S988">
        <v>2.2727272727272728E-2</v>
      </c>
      <c r="T988">
        <v>2.2727272727272728E-2</v>
      </c>
      <c r="U988">
        <v>4.4052863436123352E-3</v>
      </c>
      <c r="W988" t="s">
        <v>1042</v>
      </c>
      <c r="X988">
        <v>0</v>
      </c>
      <c r="Y988">
        <v>0</v>
      </c>
      <c r="Z988">
        <v>0</v>
      </c>
      <c r="AA988">
        <v>0</v>
      </c>
      <c r="AB988">
        <v>0</v>
      </c>
      <c r="AC988" s="5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</row>
    <row r="989" spans="1:34" x14ac:dyDescent="0.35">
      <c r="A989" t="s">
        <v>710</v>
      </c>
      <c r="B989">
        <v>0</v>
      </c>
      <c r="C989">
        <v>0</v>
      </c>
      <c r="D989">
        <v>0</v>
      </c>
      <c r="E989">
        <v>0</v>
      </c>
      <c r="F989">
        <v>0</v>
      </c>
      <c r="G989" s="5">
        <v>0</v>
      </c>
      <c r="H989" s="13">
        <v>0</v>
      </c>
      <c r="I989" s="13">
        <v>0</v>
      </c>
      <c r="J989" s="13">
        <v>0</v>
      </c>
      <c r="K989" s="13">
        <v>0</v>
      </c>
      <c r="M989" t="s">
        <v>1193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W989" t="s">
        <v>1193</v>
      </c>
      <c r="X989">
        <v>1</v>
      </c>
      <c r="Y989">
        <v>1</v>
      </c>
      <c r="Z989">
        <v>1</v>
      </c>
      <c r="AA989">
        <v>1</v>
      </c>
      <c r="AB989">
        <v>0</v>
      </c>
      <c r="AC989" s="5">
        <v>1</v>
      </c>
      <c r="AD989" s="13">
        <v>1</v>
      </c>
      <c r="AE989" s="13">
        <v>1</v>
      </c>
      <c r="AF989" s="13">
        <v>0</v>
      </c>
      <c r="AG989" s="13">
        <v>1</v>
      </c>
      <c r="AH989" s="13">
        <v>1</v>
      </c>
    </row>
    <row r="990" spans="1:34" x14ac:dyDescent="0.35">
      <c r="A990" t="s">
        <v>1237</v>
      </c>
      <c r="B990">
        <v>0</v>
      </c>
      <c r="C990">
        <v>0</v>
      </c>
      <c r="D990">
        <v>0</v>
      </c>
      <c r="E990">
        <v>0</v>
      </c>
      <c r="F990">
        <v>0</v>
      </c>
      <c r="G990" s="5">
        <v>0</v>
      </c>
      <c r="H990" s="13">
        <v>0</v>
      </c>
      <c r="I990" s="13">
        <v>0</v>
      </c>
      <c r="J990" s="13">
        <v>0</v>
      </c>
      <c r="K990" s="13">
        <v>0</v>
      </c>
      <c r="M990" t="s">
        <v>1174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W990" t="s">
        <v>1174</v>
      </c>
      <c r="X990">
        <v>6</v>
      </c>
      <c r="Y990">
        <v>3</v>
      </c>
      <c r="Z990">
        <v>31</v>
      </c>
      <c r="AA990">
        <v>0</v>
      </c>
      <c r="AB990">
        <v>0</v>
      </c>
      <c r="AC990" s="5">
        <v>0.5</v>
      </c>
      <c r="AD990" s="13">
        <v>10.333333333333334</v>
      </c>
      <c r="AE990" s="13">
        <v>0</v>
      </c>
      <c r="AF990" s="13">
        <v>0</v>
      </c>
      <c r="AG990" s="13">
        <v>0</v>
      </c>
      <c r="AH990" s="13">
        <v>5.166666666666667</v>
      </c>
    </row>
    <row r="991" spans="1:34" x14ac:dyDescent="0.35">
      <c r="A991" t="s">
        <v>1345</v>
      </c>
      <c r="B991">
        <v>0</v>
      </c>
      <c r="C991">
        <v>0</v>
      </c>
      <c r="D991">
        <v>0</v>
      </c>
      <c r="E991">
        <v>0</v>
      </c>
      <c r="F991">
        <v>0</v>
      </c>
      <c r="G991" s="5">
        <v>0</v>
      </c>
      <c r="H991" s="13">
        <v>0</v>
      </c>
      <c r="I991" s="13">
        <v>0</v>
      </c>
      <c r="J991" s="13">
        <v>0</v>
      </c>
      <c r="K991" s="13">
        <v>0</v>
      </c>
      <c r="M991" t="s">
        <v>1195</v>
      </c>
      <c r="N991">
        <v>24</v>
      </c>
      <c r="O991">
        <v>4</v>
      </c>
      <c r="P991">
        <v>0</v>
      </c>
      <c r="Q991">
        <v>0</v>
      </c>
      <c r="R991">
        <v>6</v>
      </c>
      <c r="S991">
        <v>0</v>
      </c>
      <c r="T991">
        <v>0</v>
      </c>
      <c r="U991">
        <v>0</v>
      </c>
      <c r="W991" t="s">
        <v>1195</v>
      </c>
      <c r="X991">
        <v>0</v>
      </c>
      <c r="Y991">
        <v>0</v>
      </c>
      <c r="Z991">
        <v>0</v>
      </c>
      <c r="AA991">
        <v>0</v>
      </c>
      <c r="AB991">
        <v>0</v>
      </c>
      <c r="AC991" s="5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</row>
    <row r="992" spans="1:34" x14ac:dyDescent="0.35">
      <c r="A992" t="s">
        <v>1239</v>
      </c>
      <c r="B992">
        <v>0</v>
      </c>
      <c r="C992">
        <v>0</v>
      </c>
      <c r="D992">
        <v>0</v>
      </c>
      <c r="E992">
        <v>0</v>
      </c>
      <c r="F992">
        <v>0</v>
      </c>
      <c r="G992" s="5">
        <v>0</v>
      </c>
      <c r="H992" s="13">
        <v>0</v>
      </c>
      <c r="I992" s="13">
        <v>0</v>
      </c>
      <c r="J992" s="13">
        <v>0</v>
      </c>
      <c r="K992" s="13">
        <v>0</v>
      </c>
      <c r="M992" t="s">
        <v>1043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W992" t="s">
        <v>1043</v>
      </c>
      <c r="X992">
        <v>13</v>
      </c>
      <c r="Y992">
        <v>10</v>
      </c>
      <c r="Z992">
        <v>51</v>
      </c>
      <c r="AA992">
        <v>1</v>
      </c>
      <c r="AB992">
        <v>0</v>
      </c>
      <c r="AC992" s="5">
        <v>0.76923076923076927</v>
      </c>
      <c r="AD992" s="13">
        <v>5.0999999999999996</v>
      </c>
      <c r="AE992" s="13">
        <v>7.6923076923076927E-2</v>
      </c>
      <c r="AF992" s="13">
        <v>0</v>
      </c>
      <c r="AG992" s="13">
        <v>1.9607843137254902E-2</v>
      </c>
      <c r="AH992" s="13">
        <v>3.9230769230769229</v>
      </c>
    </row>
    <row r="993" spans="1:34" x14ac:dyDescent="0.35">
      <c r="A993" t="s">
        <v>712</v>
      </c>
      <c r="B993">
        <v>0</v>
      </c>
      <c r="C993">
        <v>0</v>
      </c>
      <c r="D993">
        <v>0</v>
      </c>
      <c r="E993">
        <v>0</v>
      </c>
      <c r="F993">
        <v>0</v>
      </c>
      <c r="G993" s="5">
        <v>0</v>
      </c>
      <c r="H993" s="13">
        <v>0</v>
      </c>
      <c r="I993" s="13">
        <v>0</v>
      </c>
      <c r="J993" s="13">
        <v>0</v>
      </c>
      <c r="K993" s="13">
        <v>0</v>
      </c>
      <c r="M993" t="s">
        <v>1137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W993" t="s">
        <v>1137</v>
      </c>
      <c r="X993">
        <v>0</v>
      </c>
      <c r="Y993">
        <v>0</v>
      </c>
      <c r="Z993">
        <v>0</v>
      </c>
      <c r="AA993">
        <v>0</v>
      </c>
      <c r="AB993">
        <v>0</v>
      </c>
      <c r="AC993" s="5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</row>
    <row r="994" spans="1:34" x14ac:dyDescent="0.35">
      <c r="A994" t="s">
        <v>1240</v>
      </c>
      <c r="B994">
        <v>0</v>
      </c>
      <c r="C994">
        <v>0</v>
      </c>
      <c r="D994">
        <v>0</v>
      </c>
      <c r="E994">
        <v>0</v>
      </c>
      <c r="F994">
        <v>0</v>
      </c>
      <c r="G994" s="5">
        <v>0</v>
      </c>
      <c r="H994" s="13">
        <v>0</v>
      </c>
      <c r="I994" s="13">
        <v>0</v>
      </c>
      <c r="J994" s="13">
        <v>0</v>
      </c>
      <c r="K994" s="13">
        <v>0</v>
      </c>
      <c r="M994" t="s">
        <v>1044</v>
      </c>
      <c r="N994">
        <v>11</v>
      </c>
      <c r="O994">
        <v>3</v>
      </c>
      <c r="P994">
        <v>1</v>
      </c>
      <c r="Q994">
        <v>0</v>
      </c>
      <c r="R994">
        <v>3.6666666666666665</v>
      </c>
      <c r="S994">
        <v>0.33333333333333331</v>
      </c>
      <c r="T994">
        <v>0</v>
      </c>
      <c r="U994">
        <v>9.0909090909090912E-2</v>
      </c>
      <c r="W994" t="s">
        <v>1044</v>
      </c>
      <c r="X994">
        <v>131</v>
      </c>
      <c r="Y994">
        <v>85</v>
      </c>
      <c r="Z994">
        <v>782</v>
      </c>
      <c r="AA994">
        <v>9</v>
      </c>
      <c r="AB994">
        <v>1</v>
      </c>
      <c r="AC994" s="5">
        <v>0.64885496183206104</v>
      </c>
      <c r="AD994" s="13">
        <v>9.1999999999999993</v>
      </c>
      <c r="AE994" s="13">
        <v>6.8702290076335881E-2</v>
      </c>
      <c r="AF994" s="13">
        <v>1.1764705882352941E-2</v>
      </c>
      <c r="AG994" s="13">
        <v>1.1508951406649617E-2</v>
      </c>
      <c r="AH994" s="13">
        <v>5.9694656488549622</v>
      </c>
    </row>
    <row r="995" spans="1:34" x14ac:dyDescent="0.35">
      <c r="A995" t="s">
        <v>1347</v>
      </c>
      <c r="B995">
        <v>0</v>
      </c>
      <c r="C995">
        <v>0</v>
      </c>
      <c r="D995">
        <v>0</v>
      </c>
      <c r="E995">
        <v>0</v>
      </c>
      <c r="F995">
        <v>0</v>
      </c>
      <c r="G995" s="5">
        <v>0</v>
      </c>
      <c r="H995" s="13">
        <v>0</v>
      </c>
      <c r="I995" s="13">
        <v>0</v>
      </c>
      <c r="J995" s="13">
        <v>0</v>
      </c>
      <c r="K995" s="13">
        <v>0</v>
      </c>
      <c r="M995" t="s">
        <v>1198</v>
      </c>
      <c r="N995">
        <v>14</v>
      </c>
      <c r="O995">
        <v>2</v>
      </c>
      <c r="P995">
        <v>0</v>
      </c>
      <c r="Q995">
        <v>0</v>
      </c>
      <c r="R995">
        <v>7</v>
      </c>
      <c r="S995">
        <v>0</v>
      </c>
      <c r="T995">
        <v>0</v>
      </c>
      <c r="U995">
        <v>0</v>
      </c>
      <c r="W995" t="s">
        <v>1198</v>
      </c>
      <c r="X995">
        <v>5</v>
      </c>
      <c r="Y995">
        <v>2</v>
      </c>
      <c r="Z995">
        <v>12</v>
      </c>
      <c r="AA995">
        <v>0</v>
      </c>
      <c r="AB995">
        <v>0</v>
      </c>
      <c r="AC995" s="5">
        <v>0.4</v>
      </c>
      <c r="AD995" s="13">
        <v>6</v>
      </c>
      <c r="AE995" s="13">
        <v>0</v>
      </c>
      <c r="AF995" s="13">
        <v>0</v>
      </c>
      <c r="AG995" s="13">
        <v>0</v>
      </c>
      <c r="AH995" s="13">
        <v>2.4</v>
      </c>
    </row>
    <row r="996" spans="1:34" x14ac:dyDescent="0.35">
      <c r="A996" t="s">
        <v>616</v>
      </c>
      <c r="B996">
        <v>0</v>
      </c>
      <c r="C996">
        <v>0</v>
      </c>
      <c r="D996">
        <v>0</v>
      </c>
      <c r="E996">
        <v>0</v>
      </c>
      <c r="F996">
        <v>0</v>
      </c>
      <c r="G996" s="5">
        <v>0</v>
      </c>
      <c r="H996" s="13">
        <v>0</v>
      </c>
      <c r="I996" s="13">
        <v>0</v>
      </c>
      <c r="J996" s="13">
        <v>0</v>
      </c>
      <c r="K996" s="13">
        <v>0</v>
      </c>
      <c r="M996" t="s">
        <v>1171</v>
      </c>
      <c r="N996">
        <v>4</v>
      </c>
      <c r="O996">
        <v>3</v>
      </c>
      <c r="P996">
        <v>0</v>
      </c>
      <c r="Q996">
        <v>0</v>
      </c>
      <c r="R996">
        <v>1.3333333333333333</v>
      </c>
      <c r="S996">
        <v>0</v>
      </c>
      <c r="T996">
        <v>0</v>
      </c>
      <c r="U996">
        <v>0</v>
      </c>
      <c r="W996" t="s">
        <v>1171</v>
      </c>
      <c r="X996">
        <v>0</v>
      </c>
      <c r="Y996">
        <v>0</v>
      </c>
      <c r="Z996">
        <v>0</v>
      </c>
      <c r="AA996">
        <v>0</v>
      </c>
      <c r="AB996">
        <v>0</v>
      </c>
      <c r="AC996" s="5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</row>
    <row r="997" spans="1:34" x14ac:dyDescent="0.35">
      <c r="A997" t="s">
        <v>608</v>
      </c>
      <c r="B997">
        <v>0</v>
      </c>
      <c r="C997">
        <v>0</v>
      </c>
      <c r="D997">
        <v>0</v>
      </c>
      <c r="E997">
        <v>0</v>
      </c>
      <c r="F997">
        <v>0</v>
      </c>
      <c r="G997" s="5">
        <v>0</v>
      </c>
      <c r="H997" s="13">
        <v>0</v>
      </c>
      <c r="I997" s="13">
        <v>0</v>
      </c>
      <c r="J997" s="13">
        <v>0</v>
      </c>
      <c r="K997" s="13">
        <v>0</v>
      </c>
      <c r="M997" t="s">
        <v>1045</v>
      </c>
      <c r="N997">
        <v>329</v>
      </c>
      <c r="O997">
        <v>97</v>
      </c>
      <c r="P997">
        <v>3</v>
      </c>
      <c r="Q997">
        <v>0</v>
      </c>
      <c r="R997">
        <v>3.3917525773195876</v>
      </c>
      <c r="S997">
        <v>3.0927835051546393E-2</v>
      </c>
      <c r="T997">
        <v>0</v>
      </c>
      <c r="U997">
        <v>9.11854103343465E-3</v>
      </c>
      <c r="W997" t="s">
        <v>1045</v>
      </c>
      <c r="X997">
        <v>26</v>
      </c>
      <c r="Y997">
        <v>17</v>
      </c>
      <c r="Z997">
        <v>96</v>
      </c>
      <c r="AA997">
        <v>0</v>
      </c>
      <c r="AB997">
        <v>0</v>
      </c>
      <c r="AC997" s="5">
        <v>0.65384615384615385</v>
      </c>
      <c r="AD997" s="13">
        <v>5.6470588235294121</v>
      </c>
      <c r="AE997" s="13">
        <v>0</v>
      </c>
      <c r="AF997" s="13">
        <v>0</v>
      </c>
      <c r="AG997" s="13">
        <v>0</v>
      </c>
      <c r="AH997" s="13">
        <v>3.6923076923076925</v>
      </c>
    </row>
    <row r="998" spans="1:34" x14ac:dyDescent="0.35">
      <c r="A998" t="s">
        <v>1358</v>
      </c>
      <c r="B998">
        <v>0</v>
      </c>
      <c r="C998">
        <v>0</v>
      </c>
      <c r="D998">
        <v>0</v>
      </c>
      <c r="E998">
        <v>0</v>
      </c>
      <c r="F998">
        <v>0</v>
      </c>
      <c r="G998" s="5">
        <v>0</v>
      </c>
      <c r="H998" s="13">
        <v>0</v>
      </c>
      <c r="I998" s="13">
        <v>0</v>
      </c>
      <c r="J998" s="13">
        <v>0</v>
      </c>
      <c r="K998" s="13">
        <v>0</v>
      </c>
      <c r="M998" t="s">
        <v>1046</v>
      </c>
      <c r="N998">
        <v>4414</v>
      </c>
      <c r="O998">
        <v>976</v>
      </c>
      <c r="P998">
        <v>27</v>
      </c>
      <c r="Q998">
        <v>3</v>
      </c>
      <c r="R998">
        <v>4.5225409836065573</v>
      </c>
      <c r="S998">
        <v>2.7663934426229508E-2</v>
      </c>
      <c r="T998">
        <v>3.0737704918032786E-3</v>
      </c>
      <c r="U998">
        <v>6.1169007702763937E-3</v>
      </c>
      <c r="W998" t="s">
        <v>1046</v>
      </c>
      <c r="X998">
        <v>282</v>
      </c>
      <c r="Y998">
        <v>216</v>
      </c>
      <c r="Z998">
        <v>1514</v>
      </c>
      <c r="AA998">
        <v>4</v>
      </c>
      <c r="AB998">
        <v>0</v>
      </c>
      <c r="AC998" s="5">
        <v>0.76595744680851063</v>
      </c>
      <c r="AD998" s="13">
        <v>7.0092592592592595</v>
      </c>
      <c r="AE998" s="13">
        <v>1.4184397163120567E-2</v>
      </c>
      <c r="AF998" s="13">
        <v>0</v>
      </c>
      <c r="AG998" s="13">
        <v>2.6420079260237781E-3</v>
      </c>
      <c r="AH998" s="13">
        <v>5.3687943262411348</v>
      </c>
    </row>
    <row r="999" spans="1:34" x14ac:dyDescent="0.35">
      <c r="A999" t="s">
        <v>715</v>
      </c>
      <c r="B999">
        <v>0</v>
      </c>
      <c r="C999">
        <v>0</v>
      </c>
      <c r="D999">
        <v>0</v>
      </c>
      <c r="E999">
        <v>0</v>
      </c>
      <c r="F999">
        <v>0</v>
      </c>
      <c r="G999" s="5">
        <v>0</v>
      </c>
      <c r="H999" s="13">
        <v>0</v>
      </c>
      <c r="I999" s="13">
        <v>0</v>
      </c>
      <c r="J999" s="13">
        <v>0</v>
      </c>
      <c r="K999" s="13">
        <v>0</v>
      </c>
      <c r="M999" t="s">
        <v>1047</v>
      </c>
      <c r="N999">
        <v>78</v>
      </c>
      <c r="O999">
        <v>20</v>
      </c>
      <c r="P999">
        <v>0</v>
      </c>
      <c r="Q999">
        <v>1</v>
      </c>
      <c r="R999">
        <v>3.9</v>
      </c>
      <c r="S999">
        <v>0</v>
      </c>
      <c r="T999">
        <v>0.05</v>
      </c>
      <c r="U999">
        <v>0</v>
      </c>
      <c r="W999" t="s">
        <v>1047</v>
      </c>
      <c r="X999">
        <v>0</v>
      </c>
      <c r="Y999">
        <v>0</v>
      </c>
      <c r="Z999">
        <v>0</v>
      </c>
      <c r="AA999">
        <v>0</v>
      </c>
      <c r="AB999">
        <v>0</v>
      </c>
      <c r="AC999" s="5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</row>
    <row r="1000" spans="1:34" x14ac:dyDescent="0.35">
      <c r="A1000" t="s">
        <v>797</v>
      </c>
      <c r="B1000">
        <v>0</v>
      </c>
      <c r="C1000">
        <v>0</v>
      </c>
      <c r="D1000">
        <v>0</v>
      </c>
      <c r="E1000">
        <v>0</v>
      </c>
      <c r="F1000">
        <v>0</v>
      </c>
      <c r="G1000" s="5">
        <v>0</v>
      </c>
      <c r="H1000" s="13">
        <v>0</v>
      </c>
      <c r="I1000" s="13">
        <v>0</v>
      </c>
      <c r="J1000" s="13">
        <v>0</v>
      </c>
      <c r="K1000" s="13">
        <v>0</v>
      </c>
      <c r="M1000" t="s">
        <v>1161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W1000" t="s">
        <v>1161</v>
      </c>
      <c r="X1000">
        <v>7</v>
      </c>
      <c r="Y1000">
        <v>1</v>
      </c>
      <c r="Z1000">
        <v>17</v>
      </c>
      <c r="AA1000">
        <v>0</v>
      </c>
      <c r="AB1000">
        <v>0</v>
      </c>
      <c r="AC1000" s="5">
        <v>0.14285714285714285</v>
      </c>
      <c r="AD1000" s="13">
        <v>17</v>
      </c>
      <c r="AE1000" s="13">
        <v>0</v>
      </c>
      <c r="AF1000" s="13">
        <v>0</v>
      </c>
      <c r="AG1000" s="13">
        <v>0</v>
      </c>
      <c r="AH1000" s="13">
        <v>2.4285714285714284</v>
      </c>
    </row>
    <row r="1001" spans="1:34" x14ac:dyDescent="0.35">
      <c r="A1001" t="s">
        <v>716</v>
      </c>
      <c r="B1001">
        <v>0</v>
      </c>
      <c r="C1001">
        <v>0</v>
      </c>
      <c r="D1001">
        <v>0</v>
      </c>
      <c r="E1001">
        <v>0</v>
      </c>
      <c r="F1001">
        <v>0</v>
      </c>
      <c r="G1001" s="5">
        <v>0</v>
      </c>
      <c r="H1001" s="13">
        <v>0</v>
      </c>
      <c r="I1001" s="13">
        <v>0</v>
      </c>
      <c r="J1001" s="13">
        <v>0</v>
      </c>
      <c r="K1001" s="13">
        <v>0</v>
      </c>
      <c r="M1001" t="s">
        <v>1048</v>
      </c>
      <c r="N1001">
        <v>2862</v>
      </c>
      <c r="O1001">
        <v>667</v>
      </c>
      <c r="P1001">
        <v>19</v>
      </c>
      <c r="Q1001">
        <v>4</v>
      </c>
      <c r="R1001">
        <v>4.2908545727136431</v>
      </c>
      <c r="S1001">
        <v>2.8485757121439279E-2</v>
      </c>
      <c r="T1001">
        <v>5.9970014992503746E-3</v>
      </c>
      <c r="U1001">
        <v>6.638714185883997E-3</v>
      </c>
      <c r="W1001" t="s">
        <v>1048</v>
      </c>
      <c r="X1001">
        <v>174</v>
      </c>
      <c r="Y1001">
        <v>136</v>
      </c>
      <c r="Z1001">
        <v>1076</v>
      </c>
      <c r="AA1001">
        <v>1</v>
      </c>
      <c r="AB1001">
        <v>1</v>
      </c>
      <c r="AC1001" s="5">
        <v>0.7816091954022989</v>
      </c>
      <c r="AD1001" s="13">
        <v>7.9117647058823533</v>
      </c>
      <c r="AE1001" s="13">
        <v>5.7471264367816091E-3</v>
      </c>
      <c r="AF1001" s="13">
        <v>7.3529411764705881E-3</v>
      </c>
      <c r="AG1001" s="13">
        <v>9.2936802973977691E-4</v>
      </c>
      <c r="AH1001" s="13">
        <v>6.1839080459770113</v>
      </c>
    </row>
    <row r="1002" spans="1:34" x14ac:dyDescent="0.35">
      <c r="A1002" t="s">
        <v>799</v>
      </c>
      <c r="B1002">
        <v>0</v>
      </c>
      <c r="C1002">
        <v>0</v>
      </c>
      <c r="D1002">
        <v>0</v>
      </c>
      <c r="E1002">
        <v>0</v>
      </c>
      <c r="F1002">
        <v>0</v>
      </c>
      <c r="G1002" s="5">
        <v>0</v>
      </c>
      <c r="H1002" s="13">
        <v>0</v>
      </c>
      <c r="I1002" s="13">
        <v>0</v>
      </c>
      <c r="J1002" s="13">
        <v>0</v>
      </c>
      <c r="K1002" s="13">
        <v>0</v>
      </c>
      <c r="M1002" t="s">
        <v>1049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W1002" t="s">
        <v>1049</v>
      </c>
      <c r="X1002">
        <v>67</v>
      </c>
      <c r="Y1002">
        <v>38</v>
      </c>
      <c r="Z1002">
        <v>539</v>
      </c>
      <c r="AA1002">
        <v>4</v>
      </c>
      <c r="AB1002">
        <v>0</v>
      </c>
      <c r="AC1002" s="5">
        <v>0.56716417910447758</v>
      </c>
      <c r="AD1002" s="13">
        <v>14.184210526315789</v>
      </c>
      <c r="AE1002" s="13">
        <v>5.9701492537313432E-2</v>
      </c>
      <c r="AF1002" s="13">
        <v>0</v>
      </c>
      <c r="AG1002" s="13">
        <v>7.4211502782931356E-3</v>
      </c>
      <c r="AH1002" s="13">
        <v>8.0447761194029859</v>
      </c>
    </row>
    <row r="1003" spans="1:34" x14ac:dyDescent="0.35">
      <c r="A1003" t="s">
        <v>1352</v>
      </c>
      <c r="B1003">
        <v>0</v>
      </c>
      <c r="C1003">
        <v>0</v>
      </c>
      <c r="D1003">
        <v>0</v>
      </c>
      <c r="E1003">
        <v>0</v>
      </c>
      <c r="F1003">
        <v>0</v>
      </c>
      <c r="G1003" s="5">
        <v>0</v>
      </c>
      <c r="H1003" s="13">
        <v>0</v>
      </c>
      <c r="I1003" s="13">
        <v>0</v>
      </c>
      <c r="J1003" s="13">
        <v>0</v>
      </c>
      <c r="K1003" s="13">
        <v>0</v>
      </c>
      <c r="M1003" t="s">
        <v>1050</v>
      </c>
      <c r="N1003">
        <v>362</v>
      </c>
      <c r="O1003">
        <v>71</v>
      </c>
      <c r="P1003">
        <v>1</v>
      </c>
      <c r="Q1003">
        <v>0</v>
      </c>
      <c r="R1003">
        <v>5.098591549295775</v>
      </c>
      <c r="S1003">
        <v>1.4084507042253521E-2</v>
      </c>
      <c r="T1003">
        <v>0</v>
      </c>
      <c r="U1003">
        <v>2.7624309392265192E-3</v>
      </c>
      <c r="W1003" t="s">
        <v>1050</v>
      </c>
      <c r="X1003">
        <v>52</v>
      </c>
      <c r="Y1003">
        <v>44</v>
      </c>
      <c r="Z1003">
        <v>419</v>
      </c>
      <c r="AA1003">
        <v>2</v>
      </c>
      <c r="AB1003">
        <v>1</v>
      </c>
      <c r="AC1003" s="5">
        <v>0.84615384615384615</v>
      </c>
      <c r="AD1003" s="13">
        <v>9.5227272727272734</v>
      </c>
      <c r="AE1003" s="13">
        <v>3.8461538461538464E-2</v>
      </c>
      <c r="AF1003" s="13">
        <v>2.2727272727272728E-2</v>
      </c>
      <c r="AG1003" s="13">
        <v>4.7732696897374704E-3</v>
      </c>
      <c r="AH1003" s="13">
        <v>8.0576923076923084</v>
      </c>
    </row>
    <row r="1004" spans="1:34" x14ac:dyDescent="0.35">
      <c r="A1004" t="s">
        <v>801</v>
      </c>
      <c r="B1004">
        <v>0</v>
      </c>
      <c r="C1004">
        <v>0</v>
      </c>
      <c r="D1004">
        <v>0</v>
      </c>
      <c r="E1004">
        <v>0</v>
      </c>
      <c r="F1004">
        <v>0</v>
      </c>
      <c r="G1004" s="5">
        <v>0</v>
      </c>
      <c r="H1004" s="13">
        <v>0</v>
      </c>
      <c r="I1004" s="13">
        <v>0</v>
      </c>
      <c r="J1004" s="13">
        <v>0</v>
      </c>
      <c r="K1004" s="13">
        <v>0</v>
      </c>
      <c r="M1004" t="s">
        <v>1051</v>
      </c>
      <c r="N1004">
        <v>14</v>
      </c>
      <c r="O1004">
        <v>6</v>
      </c>
      <c r="P1004">
        <v>1</v>
      </c>
      <c r="Q1004">
        <v>0</v>
      </c>
      <c r="R1004">
        <v>2.3333333333333335</v>
      </c>
      <c r="S1004">
        <v>0.16666666666666666</v>
      </c>
      <c r="T1004">
        <v>0</v>
      </c>
      <c r="U1004">
        <v>7.1428571428571425E-2</v>
      </c>
      <c r="W1004" t="s">
        <v>1051</v>
      </c>
      <c r="X1004">
        <v>838</v>
      </c>
      <c r="Y1004">
        <v>623</v>
      </c>
      <c r="Z1004">
        <v>7132</v>
      </c>
      <c r="AA1004">
        <v>54</v>
      </c>
      <c r="AB1004">
        <v>5</v>
      </c>
      <c r="AC1004" s="5">
        <v>0.74343675417661093</v>
      </c>
      <c r="AD1004" s="13">
        <v>11.447833065810594</v>
      </c>
      <c r="AE1004" s="13">
        <v>6.4439140811455853E-2</v>
      </c>
      <c r="AF1004" s="13">
        <v>8.0256821829855531E-3</v>
      </c>
      <c r="AG1004" s="13">
        <v>7.5715086932136846E-3</v>
      </c>
      <c r="AH1004" s="13">
        <v>8.5107398568019086</v>
      </c>
    </row>
    <row r="1005" spans="1:34" x14ac:dyDescent="0.35">
      <c r="A1005" t="s">
        <v>717</v>
      </c>
      <c r="B1005">
        <v>0</v>
      </c>
      <c r="C1005">
        <v>0</v>
      </c>
      <c r="D1005">
        <v>0</v>
      </c>
      <c r="E1005">
        <v>0</v>
      </c>
      <c r="F1005">
        <v>0</v>
      </c>
      <c r="G1005" s="5">
        <v>0</v>
      </c>
      <c r="H1005" s="13">
        <v>0</v>
      </c>
      <c r="I1005" s="13">
        <v>0</v>
      </c>
      <c r="J1005" s="13">
        <v>0</v>
      </c>
      <c r="K1005" s="13">
        <v>0</v>
      </c>
      <c r="M1005" t="s">
        <v>1052</v>
      </c>
      <c r="N1005">
        <v>307</v>
      </c>
      <c r="O1005">
        <v>62</v>
      </c>
      <c r="P1005">
        <v>0</v>
      </c>
      <c r="Q1005">
        <v>1</v>
      </c>
      <c r="R1005">
        <v>4.9516129032258061</v>
      </c>
      <c r="S1005">
        <v>0</v>
      </c>
      <c r="T1005">
        <v>1.6129032258064516E-2</v>
      </c>
      <c r="U1005">
        <v>0</v>
      </c>
      <c r="W1005" t="s">
        <v>1052</v>
      </c>
      <c r="X1005">
        <v>19</v>
      </c>
      <c r="Y1005">
        <v>15</v>
      </c>
      <c r="Z1005">
        <v>74</v>
      </c>
      <c r="AA1005">
        <v>0</v>
      </c>
      <c r="AB1005">
        <v>0</v>
      </c>
      <c r="AC1005" s="5">
        <v>0.78947368421052633</v>
      </c>
      <c r="AD1005" s="13">
        <v>4.9333333333333336</v>
      </c>
      <c r="AE1005" s="13">
        <v>0</v>
      </c>
      <c r="AF1005" s="13">
        <v>0</v>
      </c>
      <c r="AG1005" s="13">
        <v>0</v>
      </c>
      <c r="AH1005" s="13">
        <v>3.8947368421052633</v>
      </c>
    </row>
    <row r="1006" spans="1:34" x14ac:dyDescent="0.35">
      <c r="A1006" t="s">
        <v>1359</v>
      </c>
      <c r="B1006">
        <v>0</v>
      </c>
      <c r="C1006">
        <v>0</v>
      </c>
      <c r="D1006">
        <v>0</v>
      </c>
      <c r="E1006">
        <v>0</v>
      </c>
      <c r="F1006">
        <v>0</v>
      </c>
      <c r="G1006" s="5">
        <v>0</v>
      </c>
      <c r="H1006" s="13">
        <v>0</v>
      </c>
      <c r="I1006" s="13">
        <v>0</v>
      </c>
      <c r="J1006" s="13">
        <v>0</v>
      </c>
      <c r="K1006" s="13">
        <v>0</v>
      </c>
      <c r="M1006" t="s">
        <v>1053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W1006" t="s">
        <v>1053</v>
      </c>
      <c r="X1006">
        <v>28</v>
      </c>
      <c r="Y1006">
        <v>18</v>
      </c>
      <c r="Z1006">
        <v>133</v>
      </c>
      <c r="AA1006">
        <v>0</v>
      </c>
      <c r="AB1006">
        <v>0</v>
      </c>
      <c r="AC1006" s="5">
        <v>0.6428571428571429</v>
      </c>
      <c r="AD1006" s="13">
        <v>7.3888888888888893</v>
      </c>
      <c r="AE1006" s="13">
        <v>0</v>
      </c>
      <c r="AF1006" s="13">
        <v>0</v>
      </c>
      <c r="AG1006" s="13">
        <v>0</v>
      </c>
      <c r="AH1006" s="13">
        <v>4.75</v>
      </c>
    </row>
    <row r="1007" spans="1:34" x14ac:dyDescent="0.35">
      <c r="A1007" t="s">
        <v>603</v>
      </c>
      <c r="B1007">
        <v>0</v>
      </c>
      <c r="C1007">
        <v>0</v>
      </c>
      <c r="D1007">
        <v>0</v>
      </c>
      <c r="E1007">
        <v>0</v>
      </c>
      <c r="F1007">
        <v>0</v>
      </c>
      <c r="G1007" s="5">
        <v>0</v>
      </c>
      <c r="H1007" s="13">
        <v>0</v>
      </c>
      <c r="I1007" s="13">
        <v>0</v>
      </c>
      <c r="J1007" s="13">
        <v>0</v>
      </c>
      <c r="K1007" s="13">
        <v>0</v>
      </c>
      <c r="M1007" t="s">
        <v>1054</v>
      </c>
      <c r="N1007">
        <v>121</v>
      </c>
      <c r="O1007">
        <v>19</v>
      </c>
      <c r="P1007">
        <v>1</v>
      </c>
      <c r="Q1007">
        <v>0</v>
      </c>
      <c r="R1007">
        <v>6.3684210526315788</v>
      </c>
      <c r="S1007">
        <v>5.2631578947368418E-2</v>
      </c>
      <c r="T1007">
        <v>0</v>
      </c>
      <c r="U1007">
        <v>8.2644628099173556E-3</v>
      </c>
      <c r="W1007" t="s">
        <v>1054</v>
      </c>
      <c r="X1007">
        <v>115</v>
      </c>
      <c r="Y1007">
        <v>66</v>
      </c>
      <c r="Z1007">
        <v>870</v>
      </c>
      <c r="AA1007">
        <v>5</v>
      </c>
      <c r="AB1007">
        <v>0</v>
      </c>
      <c r="AC1007" s="5">
        <v>0.57391304347826089</v>
      </c>
      <c r="AD1007" s="13">
        <v>13.181818181818182</v>
      </c>
      <c r="AE1007" s="13">
        <v>4.3478260869565216E-2</v>
      </c>
      <c r="AF1007" s="13">
        <v>0</v>
      </c>
      <c r="AG1007" s="13">
        <v>5.7471264367816091E-3</v>
      </c>
      <c r="AH1007" s="13">
        <v>7.5652173913043477</v>
      </c>
    </row>
    <row r="1008" spans="1:34" x14ac:dyDescent="0.35">
      <c r="A1008" t="s">
        <v>1249</v>
      </c>
      <c r="B1008">
        <v>0</v>
      </c>
      <c r="C1008">
        <v>0</v>
      </c>
      <c r="D1008">
        <v>0</v>
      </c>
      <c r="E1008">
        <v>0</v>
      </c>
      <c r="F1008">
        <v>0</v>
      </c>
      <c r="G1008" s="5">
        <v>0</v>
      </c>
      <c r="H1008" s="13">
        <v>0</v>
      </c>
      <c r="I1008" s="13">
        <v>0</v>
      </c>
      <c r="J1008" s="13">
        <v>0</v>
      </c>
      <c r="K1008" s="13">
        <v>0</v>
      </c>
      <c r="M1008" t="s">
        <v>1165</v>
      </c>
      <c r="N1008">
        <v>7</v>
      </c>
      <c r="O1008">
        <v>1</v>
      </c>
      <c r="P1008">
        <v>0</v>
      </c>
      <c r="Q1008">
        <v>0</v>
      </c>
      <c r="R1008">
        <v>7</v>
      </c>
      <c r="S1008">
        <v>0</v>
      </c>
      <c r="T1008">
        <v>0</v>
      </c>
      <c r="U1008">
        <v>0</v>
      </c>
      <c r="W1008" t="s">
        <v>1165</v>
      </c>
      <c r="X1008">
        <v>0</v>
      </c>
      <c r="Y1008">
        <v>0</v>
      </c>
      <c r="Z1008">
        <v>0</v>
      </c>
      <c r="AA1008">
        <v>0</v>
      </c>
      <c r="AB1008">
        <v>0</v>
      </c>
      <c r="AC1008" s="5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</row>
    <row r="1009" spans="1:34" x14ac:dyDescent="0.35">
      <c r="A1009" t="s">
        <v>719</v>
      </c>
      <c r="B1009">
        <v>0</v>
      </c>
      <c r="C1009">
        <v>0</v>
      </c>
      <c r="D1009">
        <v>0</v>
      </c>
      <c r="E1009">
        <v>0</v>
      </c>
      <c r="F1009">
        <v>0</v>
      </c>
      <c r="G1009" s="5">
        <v>0</v>
      </c>
      <c r="H1009" s="13">
        <v>0</v>
      </c>
      <c r="I1009" s="13">
        <v>0</v>
      </c>
      <c r="J1009" s="13">
        <v>0</v>
      </c>
      <c r="K1009" s="13">
        <v>0</v>
      </c>
      <c r="M1009" t="s">
        <v>1055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W1009" t="s">
        <v>1055</v>
      </c>
      <c r="X1009">
        <v>119</v>
      </c>
      <c r="Y1009">
        <v>66</v>
      </c>
      <c r="Z1009">
        <v>738</v>
      </c>
      <c r="AA1009">
        <v>5</v>
      </c>
      <c r="AB1009">
        <v>0</v>
      </c>
      <c r="AC1009" s="5">
        <v>0.55462184873949583</v>
      </c>
      <c r="AD1009" s="13">
        <v>11.181818181818182</v>
      </c>
      <c r="AE1009" s="13">
        <v>4.2016806722689079E-2</v>
      </c>
      <c r="AF1009" s="13">
        <v>0</v>
      </c>
      <c r="AG1009" s="13">
        <v>6.7750677506775072E-3</v>
      </c>
      <c r="AH1009" s="13">
        <v>6.2016806722689077</v>
      </c>
    </row>
    <row r="1010" spans="1:34" x14ac:dyDescent="0.35">
      <c r="A1010" t="s">
        <v>805</v>
      </c>
      <c r="B1010">
        <v>0</v>
      </c>
      <c r="C1010">
        <v>0</v>
      </c>
      <c r="D1010">
        <v>0</v>
      </c>
      <c r="E1010">
        <v>0</v>
      </c>
      <c r="F1010">
        <v>0</v>
      </c>
      <c r="G1010" s="5">
        <v>0</v>
      </c>
      <c r="H1010" s="13">
        <v>0</v>
      </c>
      <c r="I1010" s="13">
        <v>0</v>
      </c>
      <c r="J1010" s="13">
        <v>0</v>
      </c>
      <c r="K1010" s="13">
        <v>0</v>
      </c>
      <c r="M1010" t="s">
        <v>1056</v>
      </c>
      <c r="N1010">
        <v>13</v>
      </c>
      <c r="O1010">
        <v>5</v>
      </c>
      <c r="P1010">
        <v>0</v>
      </c>
      <c r="Q1010">
        <v>0</v>
      </c>
      <c r="R1010">
        <v>2.6</v>
      </c>
      <c r="S1010">
        <v>0</v>
      </c>
      <c r="T1010">
        <v>0</v>
      </c>
      <c r="U1010">
        <v>0</v>
      </c>
      <c r="W1010" t="s">
        <v>1056</v>
      </c>
      <c r="X1010">
        <v>37</v>
      </c>
      <c r="Y1010">
        <v>19</v>
      </c>
      <c r="Z1010">
        <v>200</v>
      </c>
      <c r="AA1010">
        <v>0</v>
      </c>
      <c r="AB1010">
        <v>0</v>
      </c>
      <c r="AC1010" s="5">
        <v>0.51351351351351349</v>
      </c>
      <c r="AD1010" s="13">
        <v>10.526315789473685</v>
      </c>
      <c r="AE1010" s="13">
        <v>0</v>
      </c>
      <c r="AF1010" s="13">
        <v>0</v>
      </c>
      <c r="AG1010" s="13">
        <v>0</v>
      </c>
      <c r="AH1010" s="13">
        <v>5.4054054054054053</v>
      </c>
    </row>
    <row r="1011" spans="1:34" x14ac:dyDescent="0.35">
      <c r="A1011" t="s">
        <v>720</v>
      </c>
      <c r="B1011">
        <v>0</v>
      </c>
      <c r="C1011">
        <v>0</v>
      </c>
      <c r="D1011">
        <v>0</v>
      </c>
      <c r="E1011">
        <v>0</v>
      </c>
      <c r="F1011">
        <v>0</v>
      </c>
      <c r="G1011" s="5">
        <v>0</v>
      </c>
      <c r="H1011" s="13">
        <v>0</v>
      </c>
      <c r="I1011" s="13">
        <v>0</v>
      </c>
      <c r="J1011" s="13">
        <v>0</v>
      </c>
      <c r="K1011" s="13">
        <v>0</v>
      </c>
      <c r="M1011" t="s">
        <v>1202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W1011" t="s">
        <v>1202</v>
      </c>
      <c r="X1011">
        <v>1</v>
      </c>
      <c r="Y1011">
        <v>0</v>
      </c>
      <c r="Z1011">
        <v>0</v>
      </c>
      <c r="AA1011">
        <v>0</v>
      </c>
      <c r="AB1011">
        <v>0</v>
      </c>
      <c r="AC1011" s="5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</row>
    <row r="1012" spans="1:34" x14ac:dyDescent="0.35">
      <c r="A1012" t="s">
        <v>806</v>
      </c>
      <c r="B1012">
        <v>0</v>
      </c>
      <c r="C1012">
        <v>0</v>
      </c>
      <c r="D1012">
        <v>0</v>
      </c>
      <c r="E1012">
        <v>0</v>
      </c>
      <c r="F1012">
        <v>0</v>
      </c>
      <c r="G1012" s="5">
        <v>0</v>
      </c>
      <c r="H1012" s="13">
        <v>0</v>
      </c>
      <c r="I1012" s="13">
        <v>0</v>
      </c>
      <c r="J1012" s="13">
        <v>0</v>
      </c>
      <c r="K1012" s="13">
        <v>0</v>
      </c>
      <c r="M1012" t="s">
        <v>1172</v>
      </c>
      <c r="N1012">
        <v>37</v>
      </c>
      <c r="O1012">
        <v>13</v>
      </c>
      <c r="P1012">
        <v>0</v>
      </c>
      <c r="Q1012">
        <v>0</v>
      </c>
      <c r="R1012">
        <v>2.8461538461538463</v>
      </c>
      <c r="S1012">
        <v>0</v>
      </c>
      <c r="T1012">
        <v>0</v>
      </c>
      <c r="U1012">
        <v>0</v>
      </c>
      <c r="W1012" t="s">
        <v>1172</v>
      </c>
      <c r="X1012">
        <v>3</v>
      </c>
      <c r="Y1012">
        <v>3</v>
      </c>
      <c r="Z1012">
        <v>16</v>
      </c>
      <c r="AA1012">
        <v>0</v>
      </c>
      <c r="AB1012">
        <v>0</v>
      </c>
      <c r="AC1012" s="5">
        <v>1</v>
      </c>
      <c r="AD1012" s="13">
        <v>5.333333333333333</v>
      </c>
      <c r="AE1012" s="13">
        <v>0</v>
      </c>
      <c r="AF1012" s="13">
        <v>0</v>
      </c>
      <c r="AG1012" s="13">
        <v>0</v>
      </c>
      <c r="AH1012" s="13">
        <v>5.333333333333333</v>
      </c>
    </row>
    <row r="1013" spans="1:34" x14ac:dyDescent="0.35">
      <c r="A1013" t="s">
        <v>721</v>
      </c>
      <c r="B1013">
        <v>0</v>
      </c>
      <c r="C1013">
        <v>0</v>
      </c>
      <c r="D1013">
        <v>0</v>
      </c>
      <c r="E1013">
        <v>0</v>
      </c>
      <c r="F1013">
        <v>0</v>
      </c>
      <c r="G1013" s="5">
        <v>0</v>
      </c>
      <c r="H1013" s="13">
        <v>0</v>
      </c>
      <c r="I1013" s="13">
        <v>0</v>
      </c>
      <c r="J1013" s="13">
        <v>0</v>
      </c>
      <c r="K1013" s="13">
        <v>0</v>
      </c>
      <c r="M1013" t="s">
        <v>1057</v>
      </c>
      <c r="N1013">
        <v>11</v>
      </c>
      <c r="O1013">
        <v>1</v>
      </c>
      <c r="P1013">
        <v>0</v>
      </c>
      <c r="Q1013">
        <v>0</v>
      </c>
      <c r="R1013">
        <v>11</v>
      </c>
      <c r="S1013">
        <v>0</v>
      </c>
      <c r="T1013">
        <v>0</v>
      </c>
      <c r="U1013">
        <v>0</v>
      </c>
      <c r="W1013" t="s">
        <v>1057</v>
      </c>
      <c r="X1013">
        <v>76</v>
      </c>
      <c r="Y1013">
        <v>48</v>
      </c>
      <c r="Z1013">
        <v>620</v>
      </c>
      <c r="AA1013">
        <v>5</v>
      </c>
      <c r="AB1013">
        <v>0</v>
      </c>
      <c r="AC1013" s="5">
        <v>0.63157894736842102</v>
      </c>
      <c r="AD1013" s="13">
        <v>12.916666666666666</v>
      </c>
      <c r="AE1013" s="13">
        <v>6.5789473684210523E-2</v>
      </c>
      <c r="AF1013" s="13">
        <v>0</v>
      </c>
      <c r="AG1013" s="13">
        <v>8.0645161290322578E-3</v>
      </c>
      <c r="AH1013" s="13">
        <v>8.1578947368421044</v>
      </c>
    </row>
    <row r="1014" spans="1:34" x14ac:dyDescent="0.35">
      <c r="A1014" t="s">
        <v>807</v>
      </c>
      <c r="B1014">
        <v>0</v>
      </c>
      <c r="C1014">
        <v>0</v>
      </c>
      <c r="D1014">
        <v>0</v>
      </c>
      <c r="E1014">
        <v>0</v>
      </c>
      <c r="F1014">
        <v>0</v>
      </c>
      <c r="G1014" s="5">
        <v>0</v>
      </c>
      <c r="H1014" s="13">
        <v>0</v>
      </c>
      <c r="I1014" s="13">
        <v>0</v>
      </c>
      <c r="J1014" s="13">
        <v>0</v>
      </c>
      <c r="K1014" s="13">
        <v>0</v>
      </c>
      <c r="M1014" t="s">
        <v>1058</v>
      </c>
      <c r="N1014">
        <v>3</v>
      </c>
      <c r="O1014">
        <v>1</v>
      </c>
      <c r="P1014">
        <v>0</v>
      </c>
      <c r="Q1014">
        <v>0</v>
      </c>
      <c r="R1014">
        <v>3</v>
      </c>
      <c r="S1014">
        <v>0</v>
      </c>
      <c r="T1014">
        <v>0</v>
      </c>
      <c r="U1014">
        <v>0</v>
      </c>
      <c r="W1014" t="s">
        <v>1058</v>
      </c>
      <c r="X1014">
        <v>130</v>
      </c>
      <c r="Y1014">
        <v>88</v>
      </c>
      <c r="Z1014">
        <v>1188</v>
      </c>
      <c r="AA1014">
        <v>10</v>
      </c>
      <c r="AB1014">
        <v>0</v>
      </c>
      <c r="AC1014" s="5">
        <v>0.67692307692307696</v>
      </c>
      <c r="AD1014" s="13">
        <v>13.5</v>
      </c>
      <c r="AE1014" s="13">
        <v>7.6923076923076927E-2</v>
      </c>
      <c r="AF1014" s="13">
        <v>0</v>
      </c>
      <c r="AG1014" s="13">
        <v>8.4175084175084174E-3</v>
      </c>
      <c r="AH1014" s="13">
        <v>9.138461538461538</v>
      </c>
    </row>
    <row r="1015" spans="1:34" x14ac:dyDescent="0.35">
      <c r="A1015" t="s">
        <v>1350</v>
      </c>
      <c r="B1015">
        <v>0</v>
      </c>
      <c r="C1015">
        <v>0</v>
      </c>
      <c r="D1015">
        <v>0</v>
      </c>
      <c r="E1015">
        <v>0</v>
      </c>
      <c r="F1015">
        <v>0</v>
      </c>
      <c r="G1015" s="5">
        <v>0</v>
      </c>
      <c r="H1015" s="13">
        <v>0</v>
      </c>
      <c r="I1015" s="13">
        <v>0</v>
      </c>
      <c r="J1015" s="13">
        <v>0</v>
      </c>
      <c r="K1015" s="13">
        <v>0</v>
      </c>
      <c r="M1015" t="s">
        <v>1204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W1015" t="s">
        <v>1204</v>
      </c>
      <c r="X1015">
        <v>0</v>
      </c>
      <c r="Y1015">
        <v>0</v>
      </c>
      <c r="Z1015">
        <v>0</v>
      </c>
      <c r="AA1015">
        <v>0</v>
      </c>
      <c r="AB1015">
        <v>0</v>
      </c>
      <c r="AC1015" s="5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</row>
    <row r="1016" spans="1:34" x14ac:dyDescent="0.35">
      <c r="A1016" t="s">
        <v>1360</v>
      </c>
      <c r="B1016">
        <v>0</v>
      </c>
      <c r="C1016">
        <v>0</v>
      </c>
      <c r="D1016">
        <v>0</v>
      </c>
      <c r="E1016">
        <v>0</v>
      </c>
      <c r="F1016">
        <v>0</v>
      </c>
      <c r="G1016" s="5">
        <v>0</v>
      </c>
      <c r="H1016" s="13">
        <v>0</v>
      </c>
      <c r="I1016" s="13">
        <v>0</v>
      </c>
      <c r="J1016" s="13">
        <v>0</v>
      </c>
      <c r="K1016" s="13">
        <v>0</v>
      </c>
      <c r="M1016" t="s">
        <v>1059</v>
      </c>
      <c r="N1016">
        <v>54</v>
      </c>
      <c r="O1016">
        <v>24</v>
      </c>
      <c r="P1016">
        <v>0</v>
      </c>
      <c r="Q1016">
        <v>0</v>
      </c>
      <c r="R1016">
        <v>2.25</v>
      </c>
      <c r="S1016">
        <v>0</v>
      </c>
      <c r="T1016">
        <v>0</v>
      </c>
      <c r="U1016">
        <v>0</v>
      </c>
      <c r="W1016" t="s">
        <v>1059</v>
      </c>
      <c r="X1016">
        <v>8</v>
      </c>
      <c r="Y1016">
        <v>2</v>
      </c>
      <c r="Z1016">
        <v>8</v>
      </c>
      <c r="AA1016">
        <v>0</v>
      </c>
      <c r="AB1016">
        <v>0</v>
      </c>
      <c r="AC1016" s="5">
        <v>0.25</v>
      </c>
      <c r="AD1016" s="13">
        <v>4</v>
      </c>
      <c r="AE1016" s="13">
        <v>0</v>
      </c>
      <c r="AF1016" s="13">
        <v>0</v>
      </c>
      <c r="AG1016" s="13">
        <v>0</v>
      </c>
      <c r="AH1016" s="13">
        <v>1</v>
      </c>
    </row>
    <row r="1017" spans="1:34" x14ac:dyDescent="0.35">
      <c r="A1017" t="s">
        <v>1384</v>
      </c>
      <c r="B1017">
        <v>0</v>
      </c>
      <c r="C1017">
        <v>0</v>
      </c>
      <c r="D1017">
        <v>0</v>
      </c>
      <c r="E1017">
        <v>0</v>
      </c>
      <c r="F1017">
        <v>0</v>
      </c>
      <c r="G1017" s="5">
        <v>0</v>
      </c>
      <c r="H1017" s="13">
        <v>0</v>
      </c>
      <c r="I1017" s="13">
        <v>0</v>
      </c>
      <c r="J1017" s="13">
        <v>0</v>
      </c>
      <c r="K1017" s="13">
        <v>0</v>
      </c>
      <c r="M1017" t="s">
        <v>1205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W1017" t="s">
        <v>1205</v>
      </c>
      <c r="X1017">
        <v>14</v>
      </c>
      <c r="Y1017">
        <v>7</v>
      </c>
      <c r="Z1017">
        <v>87</v>
      </c>
      <c r="AA1017">
        <v>0</v>
      </c>
      <c r="AB1017">
        <v>0</v>
      </c>
      <c r="AC1017" s="5">
        <v>0.5</v>
      </c>
      <c r="AD1017" s="13">
        <v>12.428571428571429</v>
      </c>
      <c r="AE1017" s="13">
        <v>0</v>
      </c>
      <c r="AF1017" s="13">
        <v>0</v>
      </c>
      <c r="AG1017" s="13">
        <v>0</v>
      </c>
      <c r="AH1017" s="13">
        <v>6.2142857142857144</v>
      </c>
    </row>
    <row r="1018" spans="1:34" x14ac:dyDescent="0.35">
      <c r="A1018" t="s">
        <v>1349</v>
      </c>
      <c r="B1018">
        <v>0</v>
      </c>
      <c r="C1018">
        <v>0</v>
      </c>
      <c r="D1018">
        <v>0</v>
      </c>
      <c r="E1018">
        <v>0</v>
      </c>
      <c r="F1018">
        <v>0</v>
      </c>
      <c r="G1018" s="5">
        <v>0</v>
      </c>
      <c r="H1018" s="13">
        <v>0</v>
      </c>
      <c r="I1018" s="13">
        <v>0</v>
      </c>
      <c r="J1018" s="13">
        <v>0</v>
      </c>
      <c r="K1018" s="13">
        <v>0</v>
      </c>
      <c r="M1018" t="s">
        <v>1060</v>
      </c>
      <c r="N1018">
        <v>1117</v>
      </c>
      <c r="O1018">
        <v>235</v>
      </c>
      <c r="P1018">
        <v>14</v>
      </c>
      <c r="Q1018">
        <v>6</v>
      </c>
      <c r="R1018">
        <v>4.7531914893617024</v>
      </c>
      <c r="S1018">
        <v>5.9574468085106386E-2</v>
      </c>
      <c r="T1018">
        <v>2.553191489361702E-2</v>
      </c>
      <c r="U1018">
        <v>1.2533572068039392E-2</v>
      </c>
      <c r="W1018" t="s">
        <v>1060</v>
      </c>
      <c r="X1018">
        <v>0</v>
      </c>
      <c r="Y1018">
        <v>0</v>
      </c>
      <c r="Z1018">
        <v>0</v>
      </c>
      <c r="AA1018">
        <v>0</v>
      </c>
      <c r="AB1018">
        <v>0</v>
      </c>
      <c r="AC1018" s="5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</row>
    <row r="1019" spans="1:34" x14ac:dyDescent="0.35">
      <c r="A1019" t="s">
        <v>518</v>
      </c>
      <c r="B1019">
        <v>0</v>
      </c>
      <c r="C1019">
        <v>0</v>
      </c>
      <c r="D1019">
        <v>0</v>
      </c>
      <c r="E1019">
        <v>0</v>
      </c>
      <c r="F1019">
        <v>0</v>
      </c>
      <c r="G1019" s="5">
        <v>0</v>
      </c>
      <c r="H1019" s="13">
        <v>0</v>
      </c>
      <c r="I1019" s="13">
        <v>0</v>
      </c>
      <c r="J1019" s="13">
        <v>0</v>
      </c>
      <c r="K1019" s="13">
        <v>0</v>
      </c>
      <c r="M1019" t="s">
        <v>1061</v>
      </c>
      <c r="N1019">
        <v>68</v>
      </c>
      <c r="O1019">
        <v>24</v>
      </c>
      <c r="P1019">
        <v>1</v>
      </c>
      <c r="Q1019">
        <v>1</v>
      </c>
      <c r="R1019">
        <v>2.8333333333333335</v>
      </c>
      <c r="S1019">
        <v>4.1666666666666664E-2</v>
      </c>
      <c r="T1019">
        <v>4.1666666666666664E-2</v>
      </c>
      <c r="U1019">
        <v>1.4705882352941176E-2</v>
      </c>
      <c r="W1019" t="s">
        <v>1061</v>
      </c>
      <c r="X1019">
        <v>0</v>
      </c>
      <c r="Y1019">
        <v>0</v>
      </c>
      <c r="Z1019">
        <v>0</v>
      </c>
      <c r="AA1019">
        <v>0</v>
      </c>
      <c r="AB1019">
        <v>0</v>
      </c>
      <c r="AC1019" s="5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</row>
    <row r="1020" spans="1:34" x14ac:dyDescent="0.35">
      <c r="A1020" t="s">
        <v>1477</v>
      </c>
      <c r="B1020">
        <v>0</v>
      </c>
      <c r="C1020">
        <v>0</v>
      </c>
      <c r="D1020">
        <v>0</v>
      </c>
      <c r="E1020">
        <v>0</v>
      </c>
      <c r="F1020">
        <v>0</v>
      </c>
      <c r="G1020" s="5">
        <v>0</v>
      </c>
      <c r="H1020" s="13">
        <v>0</v>
      </c>
      <c r="I1020" s="13">
        <v>0</v>
      </c>
      <c r="J1020" s="13">
        <v>0</v>
      </c>
      <c r="K1020" s="13">
        <v>0</v>
      </c>
      <c r="M1020" t="s">
        <v>1062</v>
      </c>
      <c r="N1020">
        <v>3</v>
      </c>
      <c r="O1020">
        <v>2</v>
      </c>
      <c r="P1020">
        <v>2</v>
      </c>
      <c r="Q1020">
        <v>0</v>
      </c>
      <c r="R1020">
        <v>1.5</v>
      </c>
      <c r="S1020">
        <v>1</v>
      </c>
      <c r="T1020">
        <v>0</v>
      </c>
      <c r="U1020">
        <v>0.66666666666666663</v>
      </c>
      <c r="W1020" t="s">
        <v>1062</v>
      </c>
      <c r="X1020">
        <v>50</v>
      </c>
      <c r="Y1020">
        <v>31</v>
      </c>
      <c r="Z1020">
        <v>284</v>
      </c>
      <c r="AA1020">
        <v>3</v>
      </c>
      <c r="AB1020">
        <v>0</v>
      </c>
      <c r="AC1020" s="5">
        <v>0.62</v>
      </c>
      <c r="AD1020" s="13">
        <v>9.1612903225806459</v>
      </c>
      <c r="AE1020" s="13">
        <v>0.06</v>
      </c>
      <c r="AF1020" s="13">
        <v>0</v>
      </c>
      <c r="AG1020" s="13">
        <v>1.0563380281690141E-2</v>
      </c>
      <c r="AH1020" s="13">
        <v>5.68</v>
      </c>
    </row>
    <row r="1021" spans="1:34" x14ac:dyDescent="0.35">
      <c r="A1021" t="s">
        <v>1465</v>
      </c>
      <c r="B1021">
        <v>0</v>
      </c>
      <c r="C1021">
        <v>0</v>
      </c>
      <c r="D1021">
        <v>0</v>
      </c>
      <c r="E1021">
        <v>0</v>
      </c>
      <c r="F1021">
        <v>0</v>
      </c>
      <c r="G1021" s="5">
        <v>0</v>
      </c>
      <c r="H1021" s="13">
        <v>0</v>
      </c>
      <c r="I1021" s="13">
        <v>0</v>
      </c>
      <c r="J1021" s="13">
        <v>0</v>
      </c>
      <c r="K1021" s="13">
        <v>0</v>
      </c>
      <c r="M1021" t="s">
        <v>1063</v>
      </c>
      <c r="N1021">
        <v>276</v>
      </c>
      <c r="O1021">
        <v>65</v>
      </c>
      <c r="P1021">
        <v>1</v>
      </c>
      <c r="Q1021">
        <v>0</v>
      </c>
      <c r="R1021">
        <v>4.2461538461538462</v>
      </c>
      <c r="S1021">
        <v>1.5384615384615385E-2</v>
      </c>
      <c r="T1021">
        <v>0</v>
      </c>
      <c r="U1021">
        <v>3.6231884057971015E-3</v>
      </c>
      <c r="W1021" t="s">
        <v>1063</v>
      </c>
      <c r="X1021">
        <v>0</v>
      </c>
      <c r="Y1021">
        <v>0</v>
      </c>
      <c r="Z1021">
        <v>0</v>
      </c>
      <c r="AA1021">
        <v>0</v>
      </c>
      <c r="AB1021">
        <v>0</v>
      </c>
      <c r="AC1021" s="5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</row>
    <row r="1022" spans="1:34" x14ac:dyDescent="0.35">
      <c r="A1022" t="s">
        <v>432</v>
      </c>
      <c r="B1022">
        <v>0</v>
      </c>
      <c r="C1022">
        <v>0</v>
      </c>
      <c r="D1022">
        <v>0</v>
      </c>
      <c r="E1022">
        <v>0</v>
      </c>
      <c r="F1022">
        <v>0</v>
      </c>
      <c r="G1022" s="5">
        <v>0</v>
      </c>
      <c r="H1022" s="13">
        <v>0</v>
      </c>
      <c r="I1022" s="13">
        <v>0</v>
      </c>
      <c r="J1022" s="13">
        <v>0</v>
      </c>
      <c r="K1022" s="13">
        <v>0</v>
      </c>
      <c r="M1022" t="s">
        <v>1064</v>
      </c>
      <c r="N1022">
        <v>2</v>
      </c>
      <c r="O1022">
        <v>1</v>
      </c>
      <c r="P1022">
        <v>1</v>
      </c>
      <c r="Q1022">
        <v>0</v>
      </c>
      <c r="R1022">
        <v>2</v>
      </c>
      <c r="S1022">
        <v>1</v>
      </c>
      <c r="T1022">
        <v>0</v>
      </c>
      <c r="U1022">
        <v>0.5</v>
      </c>
      <c r="W1022" t="s">
        <v>1064</v>
      </c>
      <c r="X1022">
        <v>292</v>
      </c>
      <c r="Y1022">
        <v>221</v>
      </c>
      <c r="Z1022">
        <v>2236</v>
      </c>
      <c r="AA1022">
        <v>6</v>
      </c>
      <c r="AB1022">
        <v>0</v>
      </c>
      <c r="AC1022" s="5">
        <v>0.75684931506849318</v>
      </c>
      <c r="AD1022" s="13">
        <v>10.117647058823529</v>
      </c>
      <c r="AE1022" s="13">
        <v>2.0547945205479451E-2</v>
      </c>
      <c r="AF1022" s="13">
        <v>0</v>
      </c>
      <c r="AG1022" s="13">
        <v>2.6833631484794273E-3</v>
      </c>
      <c r="AH1022" s="13">
        <v>7.6575342465753424</v>
      </c>
    </row>
    <row r="1023" spans="1:34" x14ac:dyDescent="0.35">
      <c r="A1023" t="s">
        <v>429</v>
      </c>
      <c r="B1023">
        <v>0</v>
      </c>
      <c r="C1023">
        <v>0</v>
      </c>
      <c r="D1023">
        <v>0</v>
      </c>
      <c r="E1023">
        <v>0</v>
      </c>
      <c r="F1023">
        <v>0</v>
      </c>
      <c r="G1023" s="5">
        <v>0</v>
      </c>
      <c r="H1023" s="13">
        <v>0</v>
      </c>
      <c r="I1023" s="13">
        <v>0</v>
      </c>
      <c r="J1023" s="13">
        <v>0</v>
      </c>
      <c r="K1023" s="13">
        <v>0</v>
      </c>
      <c r="M1023" t="s">
        <v>1065</v>
      </c>
      <c r="N1023">
        <v>31</v>
      </c>
      <c r="O1023">
        <v>4</v>
      </c>
      <c r="P1023">
        <v>0</v>
      </c>
      <c r="Q1023">
        <v>0</v>
      </c>
      <c r="R1023">
        <v>7.75</v>
      </c>
      <c r="S1023">
        <v>0</v>
      </c>
      <c r="T1023">
        <v>0</v>
      </c>
      <c r="U1023">
        <v>0</v>
      </c>
      <c r="W1023" t="s">
        <v>1065</v>
      </c>
      <c r="X1023">
        <v>94</v>
      </c>
      <c r="Y1023">
        <v>54</v>
      </c>
      <c r="Z1023">
        <v>645</v>
      </c>
      <c r="AA1023">
        <v>5</v>
      </c>
      <c r="AB1023">
        <v>1</v>
      </c>
      <c r="AC1023" s="5">
        <v>0.57446808510638303</v>
      </c>
      <c r="AD1023" s="13">
        <v>11.944444444444445</v>
      </c>
      <c r="AE1023" s="13">
        <v>5.3191489361702128E-2</v>
      </c>
      <c r="AF1023" s="13">
        <v>1.8518518518518517E-2</v>
      </c>
      <c r="AG1023" s="13">
        <v>7.7519379844961239E-3</v>
      </c>
      <c r="AH1023" s="13">
        <v>6.8617021276595747</v>
      </c>
    </row>
    <row r="1024" spans="1:34" x14ac:dyDescent="0.35">
      <c r="A1024" t="s">
        <v>433</v>
      </c>
      <c r="B1024">
        <v>0</v>
      </c>
      <c r="C1024">
        <v>0</v>
      </c>
      <c r="D1024">
        <v>0</v>
      </c>
      <c r="E1024">
        <v>0</v>
      </c>
      <c r="F1024">
        <v>0</v>
      </c>
      <c r="G1024" s="5">
        <v>0</v>
      </c>
      <c r="H1024" s="13">
        <v>0</v>
      </c>
      <c r="I1024" s="13">
        <v>0</v>
      </c>
      <c r="J1024" s="13">
        <v>0</v>
      </c>
      <c r="K1024" s="13">
        <v>0</v>
      </c>
      <c r="M1024" t="s">
        <v>1166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W1024" t="s">
        <v>1166</v>
      </c>
      <c r="X1024">
        <v>0</v>
      </c>
      <c r="Y1024">
        <v>0</v>
      </c>
      <c r="Z1024">
        <v>0</v>
      </c>
      <c r="AA1024">
        <v>0</v>
      </c>
      <c r="AB1024">
        <v>0</v>
      </c>
      <c r="AC1024" s="5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</row>
    <row r="1025" spans="1:34" x14ac:dyDescent="0.35">
      <c r="A1025" t="s">
        <v>1479</v>
      </c>
      <c r="B1025">
        <v>0</v>
      </c>
      <c r="C1025">
        <v>0</v>
      </c>
      <c r="D1025">
        <v>0</v>
      </c>
      <c r="E1025">
        <v>0</v>
      </c>
      <c r="F1025">
        <v>0</v>
      </c>
      <c r="G1025" s="5">
        <v>0</v>
      </c>
      <c r="H1025" s="13">
        <v>0</v>
      </c>
      <c r="I1025" s="13">
        <v>0</v>
      </c>
      <c r="J1025" s="13">
        <v>0</v>
      </c>
      <c r="K1025" s="13">
        <v>0</v>
      </c>
      <c r="M1025" t="s">
        <v>1207</v>
      </c>
      <c r="N1025">
        <v>9</v>
      </c>
      <c r="O1025">
        <v>1</v>
      </c>
      <c r="P1025">
        <v>0</v>
      </c>
      <c r="Q1025">
        <v>0</v>
      </c>
      <c r="R1025">
        <v>9</v>
      </c>
      <c r="S1025">
        <v>0</v>
      </c>
      <c r="T1025">
        <v>0</v>
      </c>
      <c r="U1025">
        <v>0</v>
      </c>
      <c r="W1025" t="s">
        <v>1207</v>
      </c>
      <c r="X1025">
        <v>2</v>
      </c>
      <c r="Y1025">
        <v>2</v>
      </c>
      <c r="Z1025">
        <v>6</v>
      </c>
      <c r="AA1025">
        <v>0</v>
      </c>
      <c r="AB1025">
        <v>0</v>
      </c>
      <c r="AC1025" s="5">
        <v>1</v>
      </c>
      <c r="AD1025" s="13">
        <v>3</v>
      </c>
      <c r="AE1025" s="13">
        <v>0</v>
      </c>
      <c r="AF1025" s="13">
        <v>0</v>
      </c>
      <c r="AG1025" s="13">
        <v>0</v>
      </c>
      <c r="AH1025" s="13">
        <v>3</v>
      </c>
    </row>
    <row r="1026" spans="1:34" x14ac:dyDescent="0.35">
      <c r="A1026" t="s">
        <v>1415</v>
      </c>
      <c r="B1026">
        <v>0</v>
      </c>
      <c r="C1026">
        <v>0</v>
      </c>
      <c r="D1026">
        <v>0</v>
      </c>
      <c r="E1026">
        <v>0</v>
      </c>
      <c r="F1026">
        <v>0</v>
      </c>
      <c r="G1026" s="5">
        <v>0</v>
      </c>
      <c r="H1026" s="13">
        <v>0</v>
      </c>
      <c r="I1026" s="13">
        <v>0</v>
      </c>
      <c r="J1026" s="13">
        <v>0</v>
      </c>
      <c r="K1026" s="13">
        <v>0</v>
      </c>
      <c r="M1026" t="s">
        <v>1066</v>
      </c>
      <c r="N1026">
        <v>505</v>
      </c>
      <c r="O1026">
        <v>134</v>
      </c>
      <c r="P1026">
        <v>3</v>
      </c>
      <c r="Q1026">
        <v>0</v>
      </c>
      <c r="R1026">
        <v>3.7686567164179103</v>
      </c>
      <c r="S1026">
        <v>2.2388059701492536E-2</v>
      </c>
      <c r="T1026">
        <v>0</v>
      </c>
      <c r="U1026">
        <v>5.9405940594059407E-3</v>
      </c>
      <c r="W1026" t="s">
        <v>1066</v>
      </c>
      <c r="X1026">
        <v>29</v>
      </c>
      <c r="Y1026">
        <v>22</v>
      </c>
      <c r="Z1026">
        <v>138</v>
      </c>
      <c r="AA1026">
        <v>0</v>
      </c>
      <c r="AB1026">
        <v>0</v>
      </c>
      <c r="AC1026" s="5">
        <v>0.75862068965517238</v>
      </c>
      <c r="AD1026" s="13">
        <v>6.2727272727272725</v>
      </c>
      <c r="AE1026" s="13">
        <v>0</v>
      </c>
      <c r="AF1026" s="13">
        <v>0</v>
      </c>
      <c r="AG1026" s="13">
        <v>0</v>
      </c>
      <c r="AH1026" s="13">
        <v>4.7586206896551726</v>
      </c>
    </row>
    <row r="1027" spans="1:34" x14ac:dyDescent="0.35">
      <c r="A1027" t="s">
        <v>1469</v>
      </c>
      <c r="B1027">
        <v>0</v>
      </c>
      <c r="C1027">
        <v>0</v>
      </c>
      <c r="D1027">
        <v>0</v>
      </c>
      <c r="E1027">
        <v>0</v>
      </c>
      <c r="F1027">
        <v>0</v>
      </c>
      <c r="G1027" s="5">
        <v>0</v>
      </c>
      <c r="H1027" s="13">
        <v>0</v>
      </c>
      <c r="I1027" s="13">
        <v>0</v>
      </c>
      <c r="J1027" s="13">
        <v>0</v>
      </c>
      <c r="K1027" s="13">
        <v>0</v>
      </c>
      <c r="M1027" t="s">
        <v>1067</v>
      </c>
      <c r="N1027">
        <v>66</v>
      </c>
      <c r="O1027">
        <v>11</v>
      </c>
      <c r="P1027">
        <v>0</v>
      </c>
      <c r="Q1027">
        <v>0</v>
      </c>
      <c r="R1027">
        <v>6</v>
      </c>
      <c r="S1027">
        <v>0</v>
      </c>
      <c r="T1027">
        <v>0</v>
      </c>
      <c r="U1027">
        <v>0</v>
      </c>
      <c r="W1027" t="s">
        <v>1067</v>
      </c>
      <c r="X1027">
        <v>92</v>
      </c>
      <c r="Y1027">
        <v>53</v>
      </c>
      <c r="Z1027">
        <v>699</v>
      </c>
      <c r="AA1027">
        <v>1</v>
      </c>
      <c r="AB1027">
        <v>0</v>
      </c>
      <c r="AC1027" s="5">
        <v>0.57608695652173914</v>
      </c>
      <c r="AD1027" s="13">
        <v>13.188679245283019</v>
      </c>
      <c r="AE1027" s="13">
        <v>1.0869565217391304E-2</v>
      </c>
      <c r="AF1027" s="13">
        <v>0</v>
      </c>
      <c r="AG1027" s="13">
        <v>1.4306151645207439E-3</v>
      </c>
      <c r="AH1027" s="13">
        <v>7.5978260869565215</v>
      </c>
    </row>
    <row r="1028" spans="1:34" x14ac:dyDescent="0.35">
      <c r="A1028" t="s">
        <v>389</v>
      </c>
      <c r="B1028">
        <v>0</v>
      </c>
      <c r="C1028">
        <v>0</v>
      </c>
      <c r="D1028">
        <v>0</v>
      </c>
      <c r="E1028">
        <v>0</v>
      </c>
      <c r="F1028">
        <v>0</v>
      </c>
      <c r="G1028" s="5">
        <v>0</v>
      </c>
      <c r="H1028" s="13">
        <v>0</v>
      </c>
      <c r="I1028" s="13">
        <v>0</v>
      </c>
      <c r="J1028" s="13">
        <v>0</v>
      </c>
      <c r="K1028" s="13">
        <v>0</v>
      </c>
      <c r="M1028" t="s">
        <v>1068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W1028" t="s">
        <v>1068</v>
      </c>
      <c r="X1028">
        <v>22</v>
      </c>
      <c r="Y1028">
        <v>10</v>
      </c>
      <c r="Z1028">
        <v>103</v>
      </c>
      <c r="AA1028">
        <v>0</v>
      </c>
      <c r="AB1028">
        <v>0</v>
      </c>
      <c r="AC1028" s="5">
        <v>0.45454545454545453</v>
      </c>
      <c r="AD1028" s="13">
        <v>10.3</v>
      </c>
      <c r="AE1028" s="13">
        <v>0</v>
      </c>
      <c r="AF1028" s="13">
        <v>0</v>
      </c>
      <c r="AG1028" s="13">
        <v>0</v>
      </c>
      <c r="AH1028" s="13">
        <v>4.6818181818181817</v>
      </c>
    </row>
    <row r="1029" spans="1:34" x14ac:dyDescent="0.35">
      <c r="A1029" t="s">
        <v>571</v>
      </c>
      <c r="B1029">
        <v>0</v>
      </c>
      <c r="C1029">
        <v>0</v>
      </c>
      <c r="D1029">
        <v>0</v>
      </c>
      <c r="E1029">
        <v>0</v>
      </c>
      <c r="F1029">
        <v>0</v>
      </c>
      <c r="G1029" s="5">
        <v>0</v>
      </c>
      <c r="H1029" s="13">
        <v>0</v>
      </c>
      <c r="I1029" s="13">
        <v>0</v>
      </c>
      <c r="J1029" s="13">
        <v>0</v>
      </c>
      <c r="K1029" s="13">
        <v>0</v>
      </c>
      <c r="M1029" t="s">
        <v>1209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W1029" t="s">
        <v>1209</v>
      </c>
      <c r="X1029">
        <v>4</v>
      </c>
      <c r="Y1029">
        <v>2</v>
      </c>
      <c r="Z1029">
        <v>9</v>
      </c>
      <c r="AA1029">
        <v>0</v>
      </c>
      <c r="AB1029">
        <v>0</v>
      </c>
      <c r="AC1029" s="5">
        <v>0.5</v>
      </c>
      <c r="AD1029" s="13">
        <v>4.5</v>
      </c>
      <c r="AE1029" s="13">
        <v>0</v>
      </c>
      <c r="AF1029" s="13">
        <v>0</v>
      </c>
      <c r="AG1029" s="13">
        <v>0</v>
      </c>
      <c r="AH1029" s="13">
        <v>2.25</v>
      </c>
    </row>
    <row r="1030" spans="1:34" x14ac:dyDescent="0.35">
      <c r="A1030" t="s">
        <v>1416</v>
      </c>
      <c r="B1030">
        <v>0</v>
      </c>
      <c r="C1030">
        <v>0</v>
      </c>
      <c r="D1030">
        <v>0</v>
      </c>
      <c r="E1030">
        <v>0</v>
      </c>
      <c r="F1030">
        <v>0</v>
      </c>
      <c r="G1030" s="5">
        <v>0</v>
      </c>
      <c r="H1030" s="13">
        <v>0</v>
      </c>
      <c r="I1030" s="13">
        <v>0</v>
      </c>
      <c r="J1030" s="13">
        <v>0</v>
      </c>
      <c r="K1030" s="13">
        <v>0</v>
      </c>
      <c r="M1030" t="s">
        <v>1069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W1030" t="s">
        <v>1069</v>
      </c>
      <c r="X1030">
        <v>15</v>
      </c>
      <c r="Y1030">
        <v>8</v>
      </c>
      <c r="Z1030">
        <v>80</v>
      </c>
      <c r="AA1030">
        <v>1</v>
      </c>
      <c r="AB1030">
        <v>0</v>
      </c>
      <c r="AC1030" s="5">
        <v>0.53333333333333333</v>
      </c>
      <c r="AD1030" s="13">
        <v>10</v>
      </c>
      <c r="AE1030" s="13">
        <v>6.6666666666666666E-2</v>
      </c>
      <c r="AF1030" s="13">
        <v>0</v>
      </c>
      <c r="AG1030" s="13">
        <v>1.2500000000000001E-2</v>
      </c>
      <c r="AH1030" s="13">
        <v>5.333333333333333</v>
      </c>
    </row>
    <row r="1031" spans="1:34" x14ac:dyDescent="0.35">
      <c r="A1031" t="s">
        <v>513</v>
      </c>
      <c r="B1031">
        <v>0</v>
      </c>
      <c r="C1031">
        <v>0</v>
      </c>
      <c r="D1031">
        <v>0</v>
      </c>
      <c r="E1031">
        <v>0</v>
      </c>
      <c r="F1031">
        <v>0</v>
      </c>
      <c r="G1031" s="5">
        <v>0</v>
      </c>
      <c r="H1031" s="13">
        <v>0</v>
      </c>
      <c r="I1031" s="13">
        <v>0</v>
      </c>
      <c r="J1031" s="13">
        <v>0</v>
      </c>
      <c r="K1031" s="13">
        <v>0</v>
      </c>
      <c r="M1031" t="s">
        <v>1211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W1031" t="s">
        <v>1211</v>
      </c>
      <c r="X1031">
        <v>8</v>
      </c>
      <c r="Y1031">
        <v>5</v>
      </c>
      <c r="Z1031">
        <v>19</v>
      </c>
      <c r="AA1031">
        <v>0</v>
      </c>
      <c r="AB1031">
        <v>0</v>
      </c>
      <c r="AC1031" s="5">
        <v>0.625</v>
      </c>
      <c r="AD1031" s="13">
        <v>3.8</v>
      </c>
      <c r="AE1031" s="13">
        <v>0</v>
      </c>
      <c r="AF1031" s="13">
        <v>0</v>
      </c>
      <c r="AG1031" s="13">
        <v>0</v>
      </c>
      <c r="AH1031" s="13">
        <v>2.375</v>
      </c>
    </row>
    <row r="1032" spans="1:34" x14ac:dyDescent="0.35">
      <c r="A1032" t="s">
        <v>1417</v>
      </c>
      <c r="B1032">
        <v>0</v>
      </c>
      <c r="C1032">
        <v>0</v>
      </c>
      <c r="D1032">
        <v>0</v>
      </c>
      <c r="E1032">
        <v>0</v>
      </c>
      <c r="F1032">
        <v>0</v>
      </c>
      <c r="G1032" s="5">
        <v>0</v>
      </c>
      <c r="H1032" s="13">
        <v>0</v>
      </c>
      <c r="I1032" s="13">
        <v>0</v>
      </c>
      <c r="J1032" s="13">
        <v>0</v>
      </c>
      <c r="K1032" s="13">
        <v>0</v>
      </c>
      <c r="M1032" t="s">
        <v>1070</v>
      </c>
      <c r="N1032">
        <v>76</v>
      </c>
      <c r="O1032">
        <v>15</v>
      </c>
      <c r="P1032">
        <v>0</v>
      </c>
      <c r="Q1032">
        <v>0</v>
      </c>
      <c r="R1032">
        <v>5.0666666666666664</v>
      </c>
      <c r="S1032">
        <v>0</v>
      </c>
      <c r="T1032">
        <v>0</v>
      </c>
      <c r="U1032">
        <v>0</v>
      </c>
      <c r="W1032" t="s">
        <v>1070</v>
      </c>
      <c r="X1032">
        <v>10</v>
      </c>
      <c r="Y1032">
        <v>8</v>
      </c>
      <c r="Z1032">
        <v>42</v>
      </c>
      <c r="AA1032">
        <v>0</v>
      </c>
      <c r="AB1032">
        <v>0</v>
      </c>
      <c r="AC1032" s="5">
        <v>0.8</v>
      </c>
      <c r="AD1032" s="13">
        <v>5.25</v>
      </c>
      <c r="AE1032" s="13">
        <v>0</v>
      </c>
      <c r="AF1032" s="13">
        <v>0</v>
      </c>
      <c r="AG1032" s="13">
        <v>0</v>
      </c>
      <c r="AH1032" s="13">
        <v>4.2</v>
      </c>
    </row>
    <row r="1033" spans="1:34" x14ac:dyDescent="0.35">
      <c r="A1033" t="s">
        <v>1458</v>
      </c>
      <c r="B1033">
        <v>0</v>
      </c>
      <c r="C1033">
        <v>0</v>
      </c>
      <c r="D1033">
        <v>0</v>
      </c>
      <c r="E1033">
        <v>0</v>
      </c>
      <c r="F1033">
        <v>0</v>
      </c>
      <c r="G1033" s="5">
        <v>0</v>
      </c>
      <c r="H1033" s="13">
        <v>0</v>
      </c>
      <c r="I1033" s="13">
        <v>0</v>
      </c>
      <c r="J1033" s="13">
        <v>0</v>
      </c>
      <c r="K1033" s="13">
        <v>0</v>
      </c>
      <c r="M1033" t="s">
        <v>1071</v>
      </c>
      <c r="N1033">
        <v>455</v>
      </c>
      <c r="O1033">
        <v>157</v>
      </c>
      <c r="P1033">
        <v>6</v>
      </c>
      <c r="Q1033">
        <v>4</v>
      </c>
      <c r="R1033">
        <v>2.8980891719745223</v>
      </c>
      <c r="S1033">
        <v>3.8216560509554139E-2</v>
      </c>
      <c r="T1033">
        <v>2.5477707006369428E-2</v>
      </c>
      <c r="U1033">
        <v>1.3186813186813187E-2</v>
      </c>
      <c r="W1033" t="s">
        <v>1071</v>
      </c>
      <c r="X1033">
        <v>0</v>
      </c>
      <c r="Y1033">
        <v>0</v>
      </c>
      <c r="Z1033">
        <v>0</v>
      </c>
      <c r="AA1033">
        <v>0</v>
      </c>
      <c r="AB1033">
        <v>0</v>
      </c>
      <c r="AC1033" s="5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</row>
    <row r="1034" spans="1:34" x14ac:dyDescent="0.35">
      <c r="A1034" t="s">
        <v>1418</v>
      </c>
      <c r="B1034">
        <v>0</v>
      </c>
      <c r="C1034">
        <v>0</v>
      </c>
      <c r="D1034">
        <v>0</v>
      </c>
      <c r="E1034">
        <v>0</v>
      </c>
      <c r="F1034">
        <v>0</v>
      </c>
      <c r="G1034" s="5">
        <v>0</v>
      </c>
      <c r="H1034" s="13">
        <v>0</v>
      </c>
      <c r="I1034" s="13">
        <v>0</v>
      </c>
      <c r="J1034" s="13">
        <v>0</v>
      </c>
      <c r="K1034" s="13">
        <v>0</v>
      </c>
      <c r="M1034" t="s">
        <v>1178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W1034" t="s">
        <v>1178</v>
      </c>
      <c r="X1034">
        <v>10</v>
      </c>
      <c r="Y1034">
        <v>9</v>
      </c>
      <c r="Z1034">
        <v>63</v>
      </c>
      <c r="AA1034">
        <v>0</v>
      </c>
      <c r="AB1034">
        <v>0</v>
      </c>
      <c r="AC1034" s="5">
        <v>0.9</v>
      </c>
      <c r="AD1034" s="13">
        <v>7</v>
      </c>
      <c r="AE1034" s="13">
        <v>0</v>
      </c>
      <c r="AF1034" s="13">
        <v>0</v>
      </c>
      <c r="AG1034" s="13">
        <v>0</v>
      </c>
      <c r="AH1034" s="13">
        <v>6.3</v>
      </c>
    </row>
    <row r="1035" spans="1:34" x14ac:dyDescent="0.35">
      <c r="A1035" t="s">
        <v>535</v>
      </c>
      <c r="B1035">
        <v>0</v>
      </c>
      <c r="C1035">
        <v>0</v>
      </c>
      <c r="D1035">
        <v>0</v>
      </c>
      <c r="E1035">
        <v>0</v>
      </c>
      <c r="F1035">
        <v>0</v>
      </c>
      <c r="G1035" s="5">
        <v>0</v>
      </c>
      <c r="H1035" s="13">
        <v>0</v>
      </c>
      <c r="I1035" s="13">
        <v>0</v>
      </c>
      <c r="J1035" s="13">
        <v>0</v>
      </c>
      <c r="K1035" s="13">
        <v>0</v>
      </c>
      <c r="M1035" t="s">
        <v>1072</v>
      </c>
      <c r="N1035">
        <v>16</v>
      </c>
      <c r="O1035">
        <v>5</v>
      </c>
      <c r="P1035">
        <v>0</v>
      </c>
      <c r="Q1035">
        <v>0</v>
      </c>
      <c r="R1035">
        <v>3.2</v>
      </c>
      <c r="S1035">
        <v>0</v>
      </c>
      <c r="T1035">
        <v>0</v>
      </c>
      <c r="U1035">
        <v>0</v>
      </c>
      <c r="W1035" t="s">
        <v>1072</v>
      </c>
      <c r="X1035">
        <v>124</v>
      </c>
      <c r="Y1035">
        <v>91</v>
      </c>
      <c r="Z1035">
        <v>1112</v>
      </c>
      <c r="AA1035">
        <v>10</v>
      </c>
      <c r="AB1035">
        <v>1</v>
      </c>
      <c r="AC1035" s="5">
        <v>0.7338709677419355</v>
      </c>
      <c r="AD1035" s="13">
        <v>12.219780219780219</v>
      </c>
      <c r="AE1035" s="13">
        <v>8.0645161290322578E-2</v>
      </c>
      <c r="AF1035" s="13">
        <v>1.098901098901099E-2</v>
      </c>
      <c r="AG1035" s="13">
        <v>8.9928057553956831E-3</v>
      </c>
      <c r="AH1035" s="13">
        <v>8.9677419354838701</v>
      </c>
    </row>
    <row r="1036" spans="1:34" x14ac:dyDescent="0.35">
      <c r="A1036" t="s">
        <v>390</v>
      </c>
      <c r="B1036">
        <v>0</v>
      </c>
      <c r="C1036">
        <v>0</v>
      </c>
      <c r="D1036">
        <v>0</v>
      </c>
      <c r="E1036">
        <v>0</v>
      </c>
      <c r="F1036">
        <v>0</v>
      </c>
      <c r="G1036" s="5">
        <v>0</v>
      </c>
      <c r="H1036" s="13">
        <v>0</v>
      </c>
      <c r="I1036" s="13">
        <v>0</v>
      </c>
      <c r="J1036" s="13">
        <v>0</v>
      </c>
      <c r="K1036" s="13">
        <v>0</v>
      </c>
      <c r="M1036" t="s">
        <v>1073</v>
      </c>
      <c r="N1036">
        <v>72</v>
      </c>
      <c r="O1036">
        <v>16</v>
      </c>
      <c r="P1036">
        <v>1</v>
      </c>
      <c r="Q1036">
        <v>0</v>
      </c>
      <c r="R1036">
        <v>4.5</v>
      </c>
      <c r="S1036">
        <v>6.25E-2</v>
      </c>
      <c r="T1036">
        <v>0</v>
      </c>
      <c r="U1036">
        <v>1.3888888888888888E-2</v>
      </c>
      <c r="W1036" t="s">
        <v>1073</v>
      </c>
      <c r="X1036">
        <v>166</v>
      </c>
      <c r="Y1036">
        <v>101</v>
      </c>
      <c r="Z1036">
        <v>1399</v>
      </c>
      <c r="AA1036">
        <v>5</v>
      </c>
      <c r="AB1036">
        <v>0</v>
      </c>
      <c r="AC1036" s="5">
        <v>0.60843373493975905</v>
      </c>
      <c r="AD1036" s="13">
        <v>13.851485148514852</v>
      </c>
      <c r="AE1036" s="13">
        <v>3.0120481927710843E-2</v>
      </c>
      <c r="AF1036" s="13">
        <v>0</v>
      </c>
      <c r="AG1036" s="13">
        <v>3.5739814152966403E-3</v>
      </c>
      <c r="AH1036" s="13">
        <v>8.4277108433734949</v>
      </c>
    </row>
    <row r="1037" spans="1:34" x14ac:dyDescent="0.35">
      <c r="A1037" t="s">
        <v>545</v>
      </c>
      <c r="B1037">
        <v>0</v>
      </c>
      <c r="C1037">
        <v>0</v>
      </c>
      <c r="D1037">
        <v>0</v>
      </c>
      <c r="E1037">
        <v>0</v>
      </c>
      <c r="F1037">
        <v>0</v>
      </c>
      <c r="G1037" s="5">
        <v>0</v>
      </c>
      <c r="H1037" s="13">
        <v>0</v>
      </c>
      <c r="I1037" s="13">
        <v>0</v>
      </c>
      <c r="J1037" s="13">
        <v>0</v>
      </c>
      <c r="K1037" s="13">
        <v>0</v>
      </c>
      <c r="M1037" t="s">
        <v>1074</v>
      </c>
      <c r="N1037">
        <v>663</v>
      </c>
      <c r="O1037">
        <v>164</v>
      </c>
      <c r="P1037">
        <v>3</v>
      </c>
      <c r="Q1037">
        <v>0</v>
      </c>
      <c r="R1037">
        <v>4.0426829268292686</v>
      </c>
      <c r="S1037">
        <v>1.8292682926829267E-2</v>
      </c>
      <c r="T1037">
        <v>0</v>
      </c>
      <c r="U1037">
        <v>4.5248868778280547E-3</v>
      </c>
      <c r="W1037" t="s">
        <v>1074</v>
      </c>
      <c r="X1037">
        <v>31</v>
      </c>
      <c r="Y1037">
        <v>27</v>
      </c>
      <c r="Z1037">
        <v>201</v>
      </c>
      <c r="AA1037">
        <v>0</v>
      </c>
      <c r="AB1037">
        <v>0</v>
      </c>
      <c r="AC1037" s="5">
        <v>0.87096774193548387</v>
      </c>
      <c r="AD1037" s="13">
        <v>7.4444444444444446</v>
      </c>
      <c r="AE1037" s="13">
        <v>0</v>
      </c>
      <c r="AF1037" s="13">
        <v>0</v>
      </c>
      <c r="AG1037" s="13">
        <v>0</v>
      </c>
      <c r="AH1037" s="13">
        <v>6.4838709677419351</v>
      </c>
    </row>
    <row r="1038" spans="1:34" x14ac:dyDescent="0.35">
      <c r="A1038" t="s">
        <v>1419</v>
      </c>
      <c r="B1038">
        <v>0</v>
      </c>
      <c r="C1038">
        <v>0</v>
      </c>
      <c r="D1038">
        <v>0</v>
      </c>
      <c r="E1038">
        <v>0</v>
      </c>
      <c r="F1038">
        <v>0</v>
      </c>
      <c r="G1038" s="5">
        <v>0</v>
      </c>
      <c r="H1038" s="13">
        <v>0</v>
      </c>
      <c r="I1038" s="13">
        <v>0</v>
      </c>
      <c r="J1038" s="13">
        <v>0</v>
      </c>
      <c r="K1038" s="13">
        <v>0</v>
      </c>
      <c r="M1038" t="s">
        <v>1075</v>
      </c>
      <c r="N1038">
        <v>1157</v>
      </c>
      <c r="O1038">
        <v>251</v>
      </c>
      <c r="P1038">
        <v>5</v>
      </c>
      <c r="Q1038">
        <v>1</v>
      </c>
      <c r="R1038">
        <v>4.6095617529880482</v>
      </c>
      <c r="S1038">
        <v>1.9920318725099601E-2</v>
      </c>
      <c r="T1038">
        <v>3.9840637450199202E-3</v>
      </c>
      <c r="U1038">
        <v>4.3215211754537601E-3</v>
      </c>
      <c r="W1038" t="s">
        <v>1075</v>
      </c>
      <c r="X1038">
        <v>139</v>
      </c>
      <c r="Y1038">
        <v>92</v>
      </c>
      <c r="Z1038">
        <v>953</v>
      </c>
      <c r="AA1038">
        <v>8</v>
      </c>
      <c r="AB1038">
        <v>0</v>
      </c>
      <c r="AC1038" s="5">
        <v>0.66187050359712229</v>
      </c>
      <c r="AD1038" s="13">
        <v>10.358695652173912</v>
      </c>
      <c r="AE1038" s="13">
        <v>5.7553956834532377E-2</v>
      </c>
      <c r="AF1038" s="13">
        <v>0</v>
      </c>
      <c r="AG1038" s="13">
        <v>8.3945435466946487E-3</v>
      </c>
      <c r="AH1038" s="13">
        <v>6.8561151079136691</v>
      </c>
    </row>
    <row r="1039" spans="1:34" x14ac:dyDescent="0.35">
      <c r="A1039" t="s">
        <v>555</v>
      </c>
      <c r="B1039">
        <v>0</v>
      </c>
      <c r="C1039">
        <v>0</v>
      </c>
      <c r="D1039">
        <v>0</v>
      </c>
      <c r="E1039">
        <v>0</v>
      </c>
      <c r="F1039">
        <v>0</v>
      </c>
      <c r="G1039" s="5">
        <v>0</v>
      </c>
      <c r="H1039" s="13">
        <v>0</v>
      </c>
      <c r="I1039" s="13">
        <v>0</v>
      </c>
      <c r="J1039" s="13">
        <v>0</v>
      </c>
      <c r="K1039" s="13">
        <v>0</v>
      </c>
      <c r="M1039" t="s">
        <v>1147</v>
      </c>
      <c r="N1039">
        <v>-28</v>
      </c>
      <c r="O1039">
        <v>1</v>
      </c>
      <c r="P1039">
        <v>0</v>
      </c>
      <c r="Q1039">
        <v>0</v>
      </c>
      <c r="R1039">
        <v>-28</v>
      </c>
      <c r="S1039">
        <v>0</v>
      </c>
      <c r="T1039">
        <v>0</v>
      </c>
      <c r="U1039">
        <v>0</v>
      </c>
      <c r="W1039" t="s">
        <v>1147</v>
      </c>
      <c r="X1039">
        <v>0</v>
      </c>
      <c r="Y1039">
        <v>0</v>
      </c>
      <c r="Z1039">
        <v>0</v>
      </c>
      <c r="AA1039">
        <v>0</v>
      </c>
      <c r="AB1039">
        <v>0</v>
      </c>
      <c r="AC1039" s="5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</row>
    <row r="1040" spans="1:34" x14ac:dyDescent="0.35">
      <c r="A1040" t="s">
        <v>391</v>
      </c>
      <c r="B1040">
        <v>0</v>
      </c>
      <c r="C1040">
        <v>0</v>
      </c>
      <c r="D1040">
        <v>0</v>
      </c>
      <c r="E1040">
        <v>0</v>
      </c>
      <c r="F1040">
        <v>0</v>
      </c>
      <c r="G1040" s="5">
        <v>0</v>
      </c>
      <c r="H1040" s="13">
        <v>0</v>
      </c>
      <c r="I1040" s="13">
        <v>0</v>
      </c>
      <c r="J1040" s="13">
        <v>0</v>
      </c>
      <c r="K1040" s="13">
        <v>0</v>
      </c>
      <c r="M1040" t="s">
        <v>1076</v>
      </c>
      <c r="N1040">
        <v>166</v>
      </c>
      <c r="O1040">
        <v>43</v>
      </c>
      <c r="P1040">
        <v>0</v>
      </c>
      <c r="Q1040">
        <v>0</v>
      </c>
      <c r="R1040">
        <v>3.86046511627907</v>
      </c>
      <c r="S1040">
        <v>0</v>
      </c>
      <c r="T1040">
        <v>0</v>
      </c>
      <c r="U1040">
        <v>0</v>
      </c>
      <c r="W1040" t="s">
        <v>1076</v>
      </c>
      <c r="X1040">
        <v>49</v>
      </c>
      <c r="Y1040">
        <v>28</v>
      </c>
      <c r="Z1040">
        <v>190</v>
      </c>
      <c r="AA1040">
        <v>1</v>
      </c>
      <c r="AB1040">
        <v>0</v>
      </c>
      <c r="AC1040" s="5">
        <v>0.5714285714285714</v>
      </c>
      <c r="AD1040" s="13">
        <v>6.7857142857142856</v>
      </c>
      <c r="AE1040" s="13">
        <v>2.0408163265306121E-2</v>
      </c>
      <c r="AF1040" s="13">
        <v>0</v>
      </c>
      <c r="AG1040" s="13">
        <v>5.263157894736842E-3</v>
      </c>
      <c r="AH1040" s="13">
        <v>3.8775510204081631</v>
      </c>
    </row>
    <row r="1041" spans="1:34" x14ac:dyDescent="0.35">
      <c r="A1041" t="s">
        <v>564</v>
      </c>
      <c r="B1041">
        <v>0</v>
      </c>
      <c r="C1041">
        <v>0</v>
      </c>
      <c r="D1041">
        <v>0</v>
      </c>
      <c r="E1041">
        <v>0</v>
      </c>
      <c r="F1041">
        <v>0</v>
      </c>
      <c r="G1041" s="5">
        <v>0</v>
      </c>
      <c r="H1041" s="13">
        <v>0</v>
      </c>
      <c r="I1041" s="13">
        <v>0</v>
      </c>
      <c r="J1041" s="13">
        <v>0</v>
      </c>
      <c r="K1041" s="13">
        <v>0</v>
      </c>
      <c r="M1041" t="s">
        <v>1214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W1041" t="s">
        <v>1214</v>
      </c>
      <c r="X1041">
        <v>0</v>
      </c>
      <c r="Y1041">
        <v>0</v>
      </c>
      <c r="Z1041">
        <v>0</v>
      </c>
      <c r="AA1041">
        <v>0</v>
      </c>
      <c r="AB1041">
        <v>0</v>
      </c>
      <c r="AC1041" s="5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</row>
    <row r="1042" spans="1:34" x14ac:dyDescent="0.35">
      <c r="A1042" t="s">
        <v>1420</v>
      </c>
      <c r="B1042">
        <v>0</v>
      </c>
      <c r="C1042">
        <v>0</v>
      </c>
      <c r="D1042">
        <v>0</v>
      </c>
      <c r="E1042">
        <v>0</v>
      </c>
      <c r="F1042">
        <v>0</v>
      </c>
      <c r="G1042" s="5">
        <v>0</v>
      </c>
      <c r="H1042" s="13">
        <v>0</v>
      </c>
      <c r="I1042" s="13">
        <v>0</v>
      </c>
      <c r="J1042" s="13">
        <v>0</v>
      </c>
      <c r="K1042" s="13">
        <v>0</v>
      </c>
      <c r="M1042" t="s">
        <v>1077</v>
      </c>
      <c r="N1042">
        <v>765</v>
      </c>
      <c r="O1042">
        <v>184</v>
      </c>
      <c r="P1042">
        <v>6</v>
      </c>
      <c r="Q1042">
        <v>0</v>
      </c>
      <c r="R1042">
        <v>4.1576086956521738</v>
      </c>
      <c r="S1042">
        <v>3.2608695652173912E-2</v>
      </c>
      <c r="T1042">
        <v>0</v>
      </c>
      <c r="U1042">
        <v>7.8431372549019607E-3</v>
      </c>
      <c r="W1042" t="s">
        <v>1077</v>
      </c>
      <c r="X1042">
        <v>105</v>
      </c>
      <c r="Y1042">
        <v>82</v>
      </c>
      <c r="Z1042">
        <v>609</v>
      </c>
      <c r="AA1042">
        <v>2</v>
      </c>
      <c r="AB1042">
        <v>0</v>
      </c>
      <c r="AC1042" s="5">
        <v>0.78095238095238095</v>
      </c>
      <c r="AD1042" s="13">
        <v>7.4268292682926829</v>
      </c>
      <c r="AE1042" s="13">
        <v>1.9047619047619049E-2</v>
      </c>
      <c r="AF1042" s="13">
        <v>0</v>
      </c>
      <c r="AG1042" s="13">
        <v>3.2840722495894909E-3</v>
      </c>
      <c r="AH1042" s="13">
        <v>5.8</v>
      </c>
    </row>
    <row r="1043" spans="1:34" x14ac:dyDescent="0.35">
      <c r="A1043" t="s">
        <v>1370</v>
      </c>
      <c r="B1043">
        <v>0</v>
      </c>
      <c r="C1043">
        <v>0</v>
      </c>
      <c r="D1043">
        <v>0</v>
      </c>
      <c r="E1043">
        <v>0</v>
      </c>
      <c r="F1043">
        <v>0</v>
      </c>
      <c r="G1043" s="5">
        <v>0</v>
      </c>
      <c r="H1043" s="13">
        <v>0</v>
      </c>
      <c r="I1043" s="13">
        <v>0</v>
      </c>
      <c r="J1043" s="13">
        <v>0</v>
      </c>
      <c r="K1043" s="13">
        <v>0</v>
      </c>
      <c r="M1043" t="s">
        <v>1216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W1043" t="s">
        <v>1216</v>
      </c>
      <c r="X1043">
        <v>30</v>
      </c>
      <c r="Y1043">
        <v>20</v>
      </c>
      <c r="Z1043">
        <v>308</v>
      </c>
      <c r="AA1043">
        <v>1</v>
      </c>
      <c r="AB1043">
        <v>0</v>
      </c>
      <c r="AC1043" s="5">
        <v>0.66666666666666663</v>
      </c>
      <c r="AD1043" s="13">
        <v>15.4</v>
      </c>
      <c r="AE1043" s="13">
        <v>3.3333333333333333E-2</v>
      </c>
      <c r="AF1043" s="13">
        <v>0</v>
      </c>
      <c r="AG1043" s="13">
        <v>3.246753246753247E-3</v>
      </c>
      <c r="AH1043" s="13">
        <v>10.266666666666667</v>
      </c>
    </row>
    <row r="1044" spans="1:34" x14ac:dyDescent="0.35">
      <c r="A1044" t="s">
        <v>438</v>
      </c>
      <c r="B1044">
        <v>0</v>
      </c>
      <c r="C1044">
        <v>0</v>
      </c>
      <c r="D1044">
        <v>0</v>
      </c>
      <c r="E1044">
        <v>0</v>
      </c>
      <c r="F1044">
        <v>0</v>
      </c>
      <c r="G1044" s="5">
        <v>0</v>
      </c>
      <c r="H1044" s="13">
        <v>0</v>
      </c>
      <c r="I1044" s="13">
        <v>0</v>
      </c>
      <c r="J1044" s="13">
        <v>0</v>
      </c>
      <c r="K1044" s="13">
        <v>0</v>
      </c>
      <c r="M1044" t="s">
        <v>1078</v>
      </c>
      <c r="N1044">
        <v>2362</v>
      </c>
      <c r="O1044">
        <v>533</v>
      </c>
      <c r="P1044">
        <v>10</v>
      </c>
      <c r="Q1044">
        <v>0</v>
      </c>
      <c r="R1044">
        <v>4.4315196998123829</v>
      </c>
      <c r="S1044">
        <v>1.8761726078799251E-2</v>
      </c>
      <c r="T1044">
        <v>0</v>
      </c>
      <c r="U1044">
        <v>4.2337002540220152E-3</v>
      </c>
      <c r="W1044" t="s">
        <v>1078</v>
      </c>
      <c r="X1044">
        <v>53</v>
      </c>
      <c r="Y1044">
        <v>47</v>
      </c>
      <c r="Z1044">
        <v>420</v>
      </c>
      <c r="AA1044">
        <v>2</v>
      </c>
      <c r="AB1044">
        <v>0</v>
      </c>
      <c r="AC1044" s="5">
        <v>0.8867924528301887</v>
      </c>
      <c r="AD1044" s="13">
        <v>8.9361702127659566</v>
      </c>
      <c r="AE1044" s="13">
        <v>3.7735849056603772E-2</v>
      </c>
      <c r="AF1044" s="13">
        <v>0</v>
      </c>
      <c r="AG1044" s="13">
        <v>4.7619047619047623E-3</v>
      </c>
      <c r="AH1044" s="13">
        <v>7.9245283018867925</v>
      </c>
    </row>
    <row r="1045" spans="1:34" x14ac:dyDescent="0.35">
      <c r="A1045" t="s">
        <v>589</v>
      </c>
      <c r="B1045">
        <v>0</v>
      </c>
      <c r="C1045">
        <v>0</v>
      </c>
      <c r="D1045">
        <v>0</v>
      </c>
      <c r="E1045">
        <v>0</v>
      </c>
      <c r="F1045">
        <v>0</v>
      </c>
      <c r="G1045" s="5">
        <v>0</v>
      </c>
      <c r="H1045" s="13">
        <v>0</v>
      </c>
      <c r="I1045" s="13">
        <v>0</v>
      </c>
      <c r="J1045" s="13">
        <v>0</v>
      </c>
      <c r="K1045" s="13">
        <v>0</v>
      </c>
      <c r="M1045" t="s">
        <v>1217</v>
      </c>
      <c r="N1045">
        <v>94</v>
      </c>
      <c r="O1045">
        <v>14</v>
      </c>
      <c r="P1045">
        <v>0</v>
      </c>
      <c r="Q1045">
        <v>0</v>
      </c>
      <c r="R1045">
        <v>6.7142857142857144</v>
      </c>
      <c r="S1045">
        <v>0</v>
      </c>
      <c r="T1045">
        <v>0</v>
      </c>
      <c r="U1045">
        <v>0</v>
      </c>
      <c r="W1045" t="s">
        <v>1217</v>
      </c>
      <c r="X1045">
        <v>4</v>
      </c>
      <c r="Y1045">
        <v>4</v>
      </c>
      <c r="Z1045">
        <v>22</v>
      </c>
      <c r="AA1045">
        <v>1</v>
      </c>
      <c r="AB1045">
        <v>1</v>
      </c>
      <c r="AC1045" s="5">
        <v>1</v>
      </c>
      <c r="AD1045" s="13">
        <v>5.5</v>
      </c>
      <c r="AE1045" s="13">
        <v>0.25</v>
      </c>
      <c r="AF1045" s="13">
        <v>0.25</v>
      </c>
      <c r="AG1045" s="13">
        <v>4.5454545454545456E-2</v>
      </c>
      <c r="AH1045" s="13">
        <v>5.5</v>
      </c>
    </row>
    <row r="1046" spans="1:34" x14ac:dyDescent="0.35">
      <c r="A1046" t="s">
        <v>439</v>
      </c>
      <c r="B1046">
        <v>0</v>
      </c>
      <c r="C1046">
        <v>0</v>
      </c>
      <c r="D1046">
        <v>0</v>
      </c>
      <c r="E1046">
        <v>0</v>
      </c>
      <c r="F1046">
        <v>0</v>
      </c>
      <c r="G1046" s="5">
        <v>0</v>
      </c>
      <c r="H1046" s="13">
        <v>0</v>
      </c>
      <c r="I1046" s="13">
        <v>0</v>
      </c>
      <c r="J1046" s="13">
        <v>0</v>
      </c>
      <c r="K1046" s="13">
        <v>0</v>
      </c>
      <c r="M1046" t="s">
        <v>1079</v>
      </c>
      <c r="N1046">
        <v>88</v>
      </c>
      <c r="O1046">
        <v>11</v>
      </c>
      <c r="P1046">
        <v>0</v>
      </c>
      <c r="Q1046">
        <v>0</v>
      </c>
      <c r="R1046">
        <v>8</v>
      </c>
      <c r="S1046">
        <v>0</v>
      </c>
      <c r="T1046">
        <v>0</v>
      </c>
      <c r="U1046">
        <v>0</v>
      </c>
      <c r="W1046" t="s">
        <v>1079</v>
      </c>
      <c r="X1046">
        <v>468</v>
      </c>
      <c r="Y1046">
        <v>331</v>
      </c>
      <c r="Z1046">
        <v>3687</v>
      </c>
      <c r="AA1046">
        <v>17</v>
      </c>
      <c r="AB1046">
        <v>0</v>
      </c>
      <c r="AC1046" s="5">
        <v>0.70726495726495731</v>
      </c>
      <c r="AD1046" s="13">
        <v>11.138972809667674</v>
      </c>
      <c r="AE1046" s="13">
        <v>3.6324786324786328E-2</v>
      </c>
      <c r="AF1046" s="13">
        <v>0</v>
      </c>
      <c r="AG1046" s="13">
        <v>4.6107946840249527E-3</v>
      </c>
      <c r="AH1046" s="13">
        <v>7.8782051282051286</v>
      </c>
    </row>
    <row r="1047" spans="1:34" x14ac:dyDescent="0.35">
      <c r="A1047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 s="5">
        <v>0</v>
      </c>
      <c r="H1047" s="13">
        <v>0</v>
      </c>
      <c r="I1047" s="13">
        <v>0</v>
      </c>
      <c r="J1047" s="13">
        <v>0</v>
      </c>
      <c r="K1047" s="13">
        <v>0</v>
      </c>
      <c r="M1047" t="s">
        <v>1136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W1047" t="s">
        <v>1136</v>
      </c>
      <c r="X1047">
        <v>0</v>
      </c>
      <c r="Y1047">
        <v>0</v>
      </c>
      <c r="Z1047">
        <v>0</v>
      </c>
      <c r="AA1047">
        <v>0</v>
      </c>
      <c r="AB1047">
        <v>0</v>
      </c>
      <c r="AC1047" s="5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</row>
    <row r="1048" spans="1:34" x14ac:dyDescent="0.35">
      <c r="A1048" t="s">
        <v>440</v>
      </c>
      <c r="B1048">
        <v>0</v>
      </c>
      <c r="C1048">
        <v>0</v>
      </c>
      <c r="D1048">
        <v>0</v>
      </c>
      <c r="E1048">
        <v>0</v>
      </c>
      <c r="F1048">
        <v>0</v>
      </c>
      <c r="G1048" s="5">
        <v>0</v>
      </c>
      <c r="H1048" s="13">
        <v>0</v>
      </c>
      <c r="I1048" s="13">
        <v>0</v>
      </c>
      <c r="J1048" s="13">
        <v>0</v>
      </c>
      <c r="K1048" s="13">
        <v>0</v>
      </c>
      <c r="M1048" t="s">
        <v>1080</v>
      </c>
      <c r="N1048">
        <v>3</v>
      </c>
      <c r="O1048">
        <v>4</v>
      </c>
      <c r="P1048">
        <v>0</v>
      </c>
      <c r="Q1048">
        <v>0</v>
      </c>
      <c r="R1048">
        <v>0.75</v>
      </c>
      <c r="S1048">
        <v>0</v>
      </c>
      <c r="T1048">
        <v>0</v>
      </c>
      <c r="U1048">
        <v>0</v>
      </c>
      <c r="W1048" t="s">
        <v>1080</v>
      </c>
      <c r="X1048">
        <v>359</v>
      </c>
      <c r="Y1048">
        <v>250</v>
      </c>
      <c r="Z1048">
        <v>2409</v>
      </c>
      <c r="AA1048">
        <v>11</v>
      </c>
      <c r="AB1048">
        <v>0</v>
      </c>
      <c r="AC1048" s="5">
        <v>0.69637883008356549</v>
      </c>
      <c r="AD1048" s="13">
        <v>9.6359999999999992</v>
      </c>
      <c r="AE1048" s="13">
        <v>3.0640668523676879E-2</v>
      </c>
      <c r="AF1048" s="13">
        <v>0</v>
      </c>
      <c r="AG1048" s="13">
        <v>4.5662100456621002E-3</v>
      </c>
      <c r="AH1048" s="13">
        <v>6.7103064066852367</v>
      </c>
    </row>
    <row r="1049" spans="1:34" x14ac:dyDescent="0.35">
      <c r="A1049" t="s">
        <v>1468</v>
      </c>
      <c r="B1049">
        <v>0</v>
      </c>
      <c r="C1049">
        <v>0</v>
      </c>
      <c r="D1049">
        <v>0</v>
      </c>
      <c r="E1049">
        <v>0</v>
      </c>
      <c r="F1049">
        <v>0</v>
      </c>
      <c r="G1049" s="5">
        <v>0</v>
      </c>
      <c r="H1049" s="13">
        <v>0</v>
      </c>
      <c r="I1049" s="13">
        <v>0</v>
      </c>
      <c r="J1049" s="13">
        <v>0</v>
      </c>
      <c r="K1049" s="13">
        <v>0</v>
      </c>
      <c r="M1049" t="s">
        <v>1219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W1049" t="s">
        <v>1219</v>
      </c>
      <c r="X1049">
        <v>14</v>
      </c>
      <c r="Y1049">
        <v>8</v>
      </c>
      <c r="Z1049">
        <v>61</v>
      </c>
      <c r="AA1049">
        <v>0</v>
      </c>
      <c r="AB1049">
        <v>0</v>
      </c>
      <c r="AC1049" s="5">
        <v>0.5714285714285714</v>
      </c>
      <c r="AD1049" s="13">
        <v>7.625</v>
      </c>
      <c r="AE1049" s="13">
        <v>0</v>
      </c>
      <c r="AF1049" s="13">
        <v>0</v>
      </c>
      <c r="AG1049" s="13">
        <v>0</v>
      </c>
      <c r="AH1049" s="13">
        <v>4.3571428571428568</v>
      </c>
    </row>
    <row r="1050" spans="1:34" x14ac:dyDescent="0.35">
      <c r="A1050" t="s">
        <v>441</v>
      </c>
      <c r="B1050">
        <v>0</v>
      </c>
      <c r="C1050">
        <v>0</v>
      </c>
      <c r="D1050">
        <v>0</v>
      </c>
      <c r="E1050">
        <v>0</v>
      </c>
      <c r="F1050">
        <v>0</v>
      </c>
      <c r="G1050" s="5">
        <v>0</v>
      </c>
      <c r="H1050" s="13">
        <v>0</v>
      </c>
      <c r="I1050" s="13">
        <v>0</v>
      </c>
      <c r="J1050" s="13">
        <v>0</v>
      </c>
      <c r="K1050" s="13">
        <v>0</v>
      </c>
      <c r="M1050" t="s">
        <v>1081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W1050" t="s">
        <v>1081</v>
      </c>
      <c r="X1050">
        <v>60</v>
      </c>
      <c r="Y1050">
        <v>36</v>
      </c>
      <c r="Z1050">
        <v>349</v>
      </c>
      <c r="AA1050">
        <v>2</v>
      </c>
      <c r="AB1050">
        <v>0</v>
      </c>
      <c r="AC1050" s="5">
        <v>0.6</v>
      </c>
      <c r="AD1050" s="13">
        <v>9.6944444444444446</v>
      </c>
      <c r="AE1050" s="13">
        <v>3.3333333333333333E-2</v>
      </c>
      <c r="AF1050" s="13">
        <v>0</v>
      </c>
      <c r="AG1050" s="13">
        <v>5.7306590257879654E-3</v>
      </c>
      <c r="AH1050" s="13">
        <v>5.8166666666666664</v>
      </c>
    </row>
    <row r="1051" spans="1:34" x14ac:dyDescent="0.35">
      <c r="A1051" t="s">
        <v>423</v>
      </c>
      <c r="B1051">
        <v>0</v>
      </c>
      <c r="C1051">
        <v>0</v>
      </c>
      <c r="D1051">
        <v>0</v>
      </c>
      <c r="E1051">
        <v>0</v>
      </c>
      <c r="F1051">
        <v>0</v>
      </c>
      <c r="G1051" s="5">
        <v>0</v>
      </c>
      <c r="H1051" s="13">
        <v>0</v>
      </c>
      <c r="I1051" s="13">
        <v>0</v>
      </c>
      <c r="J1051" s="13">
        <v>0</v>
      </c>
      <c r="K1051" s="13">
        <v>0</v>
      </c>
      <c r="M1051" t="s">
        <v>1082</v>
      </c>
      <c r="N1051">
        <v>67</v>
      </c>
      <c r="O1051">
        <v>13</v>
      </c>
      <c r="P1051">
        <v>0</v>
      </c>
      <c r="Q1051">
        <v>0</v>
      </c>
      <c r="R1051">
        <v>5.1538461538461542</v>
      </c>
      <c r="S1051">
        <v>0</v>
      </c>
      <c r="T1051">
        <v>0</v>
      </c>
      <c r="U1051">
        <v>0</v>
      </c>
      <c r="W1051" t="s">
        <v>1082</v>
      </c>
      <c r="X1051">
        <v>15</v>
      </c>
      <c r="Y1051">
        <v>11</v>
      </c>
      <c r="Z1051">
        <v>84</v>
      </c>
      <c r="AA1051">
        <v>0</v>
      </c>
      <c r="AB1051">
        <v>0</v>
      </c>
      <c r="AC1051" s="5">
        <v>0.73333333333333328</v>
      </c>
      <c r="AD1051" s="13">
        <v>7.6363636363636367</v>
      </c>
      <c r="AE1051" s="13">
        <v>0</v>
      </c>
      <c r="AF1051" s="13">
        <v>0</v>
      </c>
      <c r="AG1051" s="13">
        <v>0</v>
      </c>
      <c r="AH1051" s="13">
        <v>5.6</v>
      </c>
    </row>
    <row r="1052" spans="1:34" x14ac:dyDescent="0.35">
      <c r="A1052" t="s">
        <v>392</v>
      </c>
      <c r="B1052">
        <v>0</v>
      </c>
      <c r="C1052">
        <v>0</v>
      </c>
      <c r="D1052">
        <v>0</v>
      </c>
      <c r="E1052">
        <v>0</v>
      </c>
      <c r="F1052">
        <v>0</v>
      </c>
      <c r="G1052" s="5">
        <v>0</v>
      </c>
      <c r="H1052" s="13">
        <v>0</v>
      </c>
      <c r="I1052" s="13">
        <v>0</v>
      </c>
      <c r="J1052" s="13">
        <v>0</v>
      </c>
      <c r="K1052" s="13">
        <v>0</v>
      </c>
      <c r="M1052" t="s">
        <v>1083</v>
      </c>
      <c r="N1052">
        <v>240</v>
      </c>
      <c r="O1052">
        <v>45</v>
      </c>
      <c r="P1052">
        <v>1</v>
      </c>
      <c r="Q1052">
        <v>0</v>
      </c>
      <c r="R1052">
        <v>5.333333333333333</v>
      </c>
      <c r="S1052">
        <v>2.2222222222222223E-2</v>
      </c>
      <c r="T1052">
        <v>0</v>
      </c>
      <c r="U1052">
        <v>4.1666666666666666E-3</v>
      </c>
      <c r="W1052" t="s">
        <v>1083</v>
      </c>
      <c r="X1052">
        <v>24</v>
      </c>
      <c r="Y1052">
        <v>17</v>
      </c>
      <c r="Z1052">
        <v>95</v>
      </c>
      <c r="AA1052">
        <v>1</v>
      </c>
      <c r="AB1052">
        <v>0</v>
      </c>
      <c r="AC1052" s="5">
        <v>0.70833333333333337</v>
      </c>
      <c r="AD1052" s="13">
        <v>5.5882352941176467</v>
      </c>
      <c r="AE1052" s="13">
        <v>4.1666666666666664E-2</v>
      </c>
      <c r="AF1052" s="13">
        <v>0</v>
      </c>
      <c r="AG1052" s="13">
        <v>1.0526315789473684E-2</v>
      </c>
      <c r="AH1052" s="13">
        <v>3.9583333333333335</v>
      </c>
    </row>
    <row r="1053" spans="1:34" x14ac:dyDescent="0.35">
      <c r="A1053" t="s">
        <v>532</v>
      </c>
      <c r="B1053">
        <v>0</v>
      </c>
      <c r="C1053">
        <v>0</v>
      </c>
      <c r="D1053">
        <v>0</v>
      </c>
      <c r="E1053">
        <v>0</v>
      </c>
      <c r="F1053">
        <v>0</v>
      </c>
      <c r="G1053" s="5">
        <v>0</v>
      </c>
      <c r="H1053" s="13">
        <v>0</v>
      </c>
      <c r="I1053" s="13">
        <v>0</v>
      </c>
      <c r="J1053" s="13">
        <v>0</v>
      </c>
      <c r="K1053" s="13">
        <v>0</v>
      </c>
      <c r="M1053" t="s">
        <v>1084</v>
      </c>
      <c r="N1053">
        <v>1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W1053" t="s">
        <v>1084</v>
      </c>
      <c r="X1053">
        <v>370</v>
      </c>
      <c r="Y1053">
        <v>256</v>
      </c>
      <c r="Z1053">
        <v>2498</v>
      </c>
      <c r="AA1053">
        <v>18</v>
      </c>
      <c r="AB1053">
        <v>0</v>
      </c>
      <c r="AC1053" s="5">
        <v>0.69189189189189193</v>
      </c>
      <c r="AD1053" s="13">
        <v>9.7578125</v>
      </c>
      <c r="AE1053" s="13">
        <v>4.8648648648648651E-2</v>
      </c>
      <c r="AF1053" s="13">
        <v>0</v>
      </c>
      <c r="AG1053" s="13">
        <v>7.2057646116893519E-3</v>
      </c>
      <c r="AH1053" s="13">
        <v>6.7513513513513512</v>
      </c>
    </row>
    <row r="1054" spans="1:34" x14ac:dyDescent="0.35">
      <c r="A1054" t="s">
        <v>1424</v>
      </c>
      <c r="B1054">
        <v>0</v>
      </c>
      <c r="C1054">
        <v>0</v>
      </c>
      <c r="D1054">
        <v>0</v>
      </c>
      <c r="E1054">
        <v>0</v>
      </c>
      <c r="F1054">
        <v>0</v>
      </c>
      <c r="G1054" s="5">
        <v>0</v>
      </c>
      <c r="H1054" s="13">
        <v>0</v>
      </c>
      <c r="I1054" s="13">
        <v>0</v>
      </c>
      <c r="J1054" s="13">
        <v>0</v>
      </c>
      <c r="K1054" s="13">
        <v>0</v>
      </c>
      <c r="M1054" t="s">
        <v>1085</v>
      </c>
      <c r="N1054">
        <v>730</v>
      </c>
      <c r="O1054">
        <v>153</v>
      </c>
      <c r="P1054">
        <v>5</v>
      </c>
      <c r="Q1054">
        <v>2</v>
      </c>
      <c r="R1054">
        <v>4.7712418300653594</v>
      </c>
      <c r="S1054">
        <v>3.2679738562091505E-2</v>
      </c>
      <c r="T1054">
        <v>1.3071895424836602E-2</v>
      </c>
      <c r="U1054">
        <v>6.8493150684931503E-3</v>
      </c>
      <c r="W1054" t="s">
        <v>1085</v>
      </c>
      <c r="X1054">
        <v>0</v>
      </c>
      <c r="Y1054">
        <v>0</v>
      </c>
      <c r="Z1054">
        <v>0</v>
      </c>
      <c r="AA1054">
        <v>0</v>
      </c>
      <c r="AB1054">
        <v>0</v>
      </c>
      <c r="AC1054" s="5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</row>
    <row r="1055" spans="1:34" x14ac:dyDescent="0.35">
      <c r="A1055" t="s">
        <v>1464</v>
      </c>
      <c r="B1055">
        <v>0</v>
      </c>
      <c r="C1055">
        <v>0</v>
      </c>
      <c r="D1055">
        <v>0</v>
      </c>
      <c r="E1055">
        <v>0</v>
      </c>
      <c r="F1055">
        <v>0</v>
      </c>
      <c r="G1055" s="5">
        <v>0</v>
      </c>
      <c r="H1055" s="13">
        <v>0</v>
      </c>
      <c r="I1055" s="13">
        <v>0</v>
      </c>
      <c r="J1055" s="13">
        <v>0</v>
      </c>
      <c r="K1055" s="13">
        <v>0</v>
      </c>
      <c r="M1055" t="s">
        <v>1086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W1055" t="s">
        <v>1086</v>
      </c>
      <c r="X1055">
        <v>129</v>
      </c>
      <c r="Y1055">
        <v>83</v>
      </c>
      <c r="Z1055">
        <v>904</v>
      </c>
      <c r="AA1055">
        <v>4</v>
      </c>
      <c r="AB1055">
        <v>0</v>
      </c>
      <c r="AC1055" s="5">
        <v>0.64341085271317833</v>
      </c>
      <c r="AD1055" s="13">
        <v>10.891566265060241</v>
      </c>
      <c r="AE1055" s="13">
        <v>3.1007751937984496E-2</v>
      </c>
      <c r="AF1055" s="13">
        <v>0</v>
      </c>
      <c r="AG1055" s="13">
        <v>4.4247787610619468E-3</v>
      </c>
      <c r="AH1055" s="13">
        <v>7.0077519379844961</v>
      </c>
    </row>
    <row r="1056" spans="1:34" x14ac:dyDescent="0.35">
      <c r="A1056" t="s">
        <v>1425</v>
      </c>
      <c r="B1056">
        <v>0</v>
      </c>
      <c r="C1056">
        <v>0</v>
      </c>
      <c r="D1056">
        <v>0</v>
      </c>
      <c r="E1056">
        <v>0</v>
      </c>
      <c r="F1056">
        <v>0</v>
      </c>
      <c r="G1056" s="5">
        <v>0</v>
      </c>
      <c r="H1056" s="13">
        <v>0</v>
      </c>
      <c r="I1056" s="13">
        <v>0</v>
      </c>
      <c r="J1056" s="13">
        <v>0</v>
      </c>
      <c r="K1056" s="13">
        <v>0</v>
      </c>
      <c r="M1056" t="s">
        <v>1087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W1056" t="s">
        <v>1087</v>
      </c>
      <c r="X1056">
        <v>46</v>
      </c>
      <c r="Y1056">
        <v>32</v>
      </c>
      <c r="Z1056">
        <v>349</v>
      </c>
      <c r="AA1056">
        <v>4</v>
      </c>
      <c r="AB1056">
        <v>0</v>
      </c>
      <c r="AC1056" s="5">
        <v>0.69565217391304346</v>
      </c>
      <c r="AD1056" s="13">
        <v>10.90625</v>
      </c>
      <c r="AE1056" s="13">
        <v>8.6956521739130432E-2</v>
      </c>
      <c r="AF1056" s="13">
        <v>0</v>
      </c>
      <c r="AG1056" s="13">
        <v>1.1461318051575931E-2</v>
      </c>
      <c r="AH1056" s="13">
        <v>7.5869565217391308</v>
      </c>
    </row>
    <row r="1057" spans="1:34" x14ac:dyDescent="0.35">
      <c r="A1057" t="s">
        <v>543</v>
      </c>
      <c r="B1057">
        <v>0</v>
      </c>
      <c r="C1057">
        <v>0</v>
      </c>
      <c r="D1057">
        <v>0</v>
      </c>
      <c r="E1057">
        <v>0</v>
      </c>
      <c r="F1057">
        <v>0</v>
      </c>
      <c r="G1057" s="5">
        <v>0</v>
      </c>
      <c r="H1057" s="13">
        <v>0</v>
      </c>
      <c r="I1057" s="13">
        <v>0</v>
      </c>
      <c r="J1057" s="13">
        <v>0</v>
      </c>
      <c r="K1057" s="13">
        <v>0</v>
      </c>
      <c r="M1057" t="s">
        <v>1088</v>
      </c>
      <c r="N1057">
        <v>9</v>
      </c>
      <c r="O1057">
        <v>2</v>
      </c>
      <c r="P1057">
        <v>0</v>
      </c>
      <c r="Q1057">
        <v>0</v>
      </c>
      <c r="R1057">
        <v>4.5</v>
      </c>
      <c r="S1057">
        <v>0</v>
      </c>
      <c r="T1057">
        <v>0</v>
      </c>
      <c r="U1057">
        <v>0</v>
      </c>
      <c r="W1057" t="s">
        <v>1088</v>
      </c>
      <c r="X1057">
        <v>564</v>
      </c>
      <c r="Y1057">
        <v>393</v>
      </c>
      <c r="Z1057">
        <v>4838</v>
      </c>
      <c r="AA1057">
        <v>34</v>
      </c>
      <c r="AB1057">
        <v>1</v>
      </c>
      <c r="AC1057" s="5">
        <v>0.69680851063829785</v>
      </c>
      <c r="AD1057" s="13">
        <v>12.310432569974555</v>
      </c>
      <c r="AE1057" s="13">
        <v>6.0283687943262408E-2</v>
      </c>
      <c r="AF1057" s="13">
        <v>2.5445292620865142E-3</v>
      </c>
      <c r="AG1057" s="13">
        <v>7.0276973956180239E-3</v>
      </c>
      <c r="AH1057" s="13">
        <v>8.5780141843971638</v>
      </c>
    </row>
    <row r="1058" spans="1:34" x14ac:dyDescent="0.35">
      <c r="A1058" t="s">
        <v>443</v>
      </c>
      <c r="B1058">
        <v>0</v>
      </c>
      <c r="C1058">
        <v>0</v>
      </c>
      <c r="D1058">
        <v>0</v>
      </c>
      <c r="E1058">
        <v>0</v>
      </c>
      <c r="F1058">
        <v>0</v>
      </c>
      <c r="G1058" s="5">
        <v>0</v>
      </c>
      <c r="H1058" s="13">
        <v>0</v>
      </c>
      <c r="I1058" s="13">
        <v>0</v>
      </c>
      <c r="J1058" s="13">
        <v>0</v>
      </c>
      <c r="K1058" s="13">
        <v>0</v>
      </c>
      <c r="M1058" t="s">
        <v>1181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W1058" t="s">
        <v>1181</v>
      </c>
      <c r="X1058">
        <v>1</v>
      </c>
      <c r="Y1058">
        <v>1</v>
      </c>
      <c r="Z1058">
        <v>7</v>
      </c>
      <c r="AA1058">
        <v>1</v>
      </c>
      <c r="AB1058">
        <v>0</v>
      </c>
      <c r="AC1058" s="5">
        <v>1</v>
      </c>
      <c r="AD1058" s="13">
        <v>7</v>
      </c>
      <c r="AE1058" s="13">
        <v>1</v>
      </c>
      <c r="AF1058" s="13">
        <v>0</v>
      </c>
      <c r="AG1058" s="13">
        <v>0.14285714285714285</v>
      </c>
      <c r="AH1058" s="13">
        <v>7</v>
      </c>
    </row>
    <row r="1059" spans="1:34" x14ac:dyDescent="0.35">
      <c r="A1059" t="s">
        <v>549</v>
      </c>
      <c r="B1059">
        <v>0</v>
      </c>
      <c r="C1059">
        <v>0</v>
      </c>
      <c r="D1059">
        <v>0</v>
      </c>
      <c r="E1059">
        <v>0</v>
      </c>
      <c r="F1059">
        <v>0</v>
      </c>
      <c r="G1059" s="5">
        <v>0</v>
      </c>
      <c r="H1059" s="13">
        <v>0</v>
      </c>
      <c r="I1059" s="13">
        <v>0</v>
      </c>
      <c r="J1059" s="13">
        <v>0</v>
      </c>
      <c r="K1059" s="13">
        <v>0</v>
      </c>
      <c r="M1059" t="s">
        <v>1089</v>
      </c>
      <c r="N1059">
        <v>41</v>
      </c>
      <c r="O1059">
        <v>7</v>
      </c>
      <c r="P1059">
        <v>0</v>
      </c>
      <c r="Q1059">
        <v>0</v>
      </c>
      <c r="R1059">
        <v>5.8571428571428568</v>
      </c>
      <c r="S1059">
        <v>0</v>
      </c>
      <c r="T1059">
        <v>0</v>
      </c>
      <c r="U1059">
        <v>0</v>
      </c>
      <c r="W1059" t="s">
        <v>1089</v>
      </c>
      <c r="X1059">
        <v>33</v>
      </c>
      <c r="Y1059">
        <v>18</v>
      </c>
      <c r="Z1059">
        <v>173</v>
      </c>
      <c r="AA1059">
        <v>0</v>
      </c>
      <c r="AB1059">
        <v>1</v>
      </c>
      <c r="AC1059" s="5">
        <v>0.54545454545454541</v>
      </c>
      <c r="AD1059" s="13">
        <v>9.6111111111111107</v>
      </c>
      <c r="AE1059" s="13">
        <v>0</v>
      </c>
      <c r="AF1059" s="13">
        <v>5.5555555555555552E-2</v>
      </c>
      <c r="AG1059" s="13">
        <v>0</v>
      </c>
      <c r="AH1059" s="13">
        <v>5.2424242424242422</v>
      </c>
    </row>
    <row r="1060" spans="1:34" x14ac:dyDescent="0.35">
      <c r="A1060" t="s">
        <v>444</v>
      </c>
      <c r="B1060">
        <v>0</v>
      </c>
      <c r="C1060">
        <v>0</v>
      </c>
      <c r="D1060">
        <v>0</v>
      </c>
      <c r="E1060">
        <v>0</v>
      </c>
      <c r="F1060">
        <v>0</v>
      </c>
      <c r="G1060" s="5">
        <v>0</v>
      </c>
      <c r="H1060" s="13">
        <v>0</v>
      </c>
      <c r="I1060" s="13">
        <v>0</v>
      </c>
      <c r="J1060" s="13">
        <v>0</v>
      </c>
      <c r="K1060" s="13">
        <v>0</v>
      </c>
      <c r="M1060" t="s">
        <v>1090</v>
      </c>
      <c r="N1060">
        <v>67</v>
      </c>
      <c r="O1060">
        <v>6</v>
      </c>
      <c r="P1060">
        <v>1</v>
      </c>
      <c r="Q1060">
        <v>0</v>
      </c>
      <c r="R1060">
        <v>11.166666666666666</v>
      </c>
      <c r="S1060">
        <v>0.16666666666666666</v>
      </c>
      <c r="T1060">
        <v>0</v>
      </c>
      <c r="U1060">
        <v>1.4925373134328358E-2</v>
      </c>
      <c r="W1060" t="s">
        <v>1090</v>
      </c>
      <c r="X1060">
        <v>76</v>
      </c>
      <c r="Y1060">
        <v>39</v>
      </c>
      <c r="Z1060">
        <v>385</v>
      </c>
      <c r="AA1060">
        <v>2</v>
      </c>
      <c r="AB1060">
        <v>0</v>
      </c>
      <c r="AC1060" s="5">
        <v>0.51315789473684215</v>
      </c>
      <c r="AD1060" s="13">
        <v>9.8717948717948723</v>
      </c>
      <c r="AE1060" s="13">
        <v>2.6315789473684209E-2</v>
      </c>
      <c r="AF1060" s="13">
        <v>0</v>
      </c>
      <c r="AG1060" s="13">
        <v>5.1948051948051948E-3</v>
      </c>
      <c r="AH1060" s="13">
        <v>5.0657894736842106</v>
      </c>
    </row>
    <row r="1061" spans="1:34" x14ac:dyDescent="0.35">
      <c r="A1061" t="s">
        <v>1404</v>
      </c>
      <c r="B1061">
        <v>0</v>
      </c>
      <c r="C1061">
        <v>0</v>
      </c>
      <c r="D1061">
        <v>0</v>
      </c>
      <c r="E1061">
        <v>0</v>
      </c>
      <c r="F1061">
        <v>0</v>
      </c>
      <c r="G1061" s="5">
        <v>0</v>
      </c>
      <c r="H1061" s="13">
        <v>0</v>
      </c>
      <c r="I1061" s="13">
        <v>0</v>
      </c>
      <c r="J1061" s="13">
        <v>0</v>
      </c>
      <c r="K1061" s="13">
        <v>0</v>
      </c>
      <c r="M1061" t="s">
        <v>1091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W1061" t="s">
        <v>1091</v>
      </c>
      <c r="X1061">
        <v>7</v>
      </c>
      <c r="Y1061">
        <v>3</v>
      </c>
      <c r="Z1061">
        <v>22</v>
      </c>
      <c r="AA1061">
        <v>1</v>
      </c>
      <c r="AB1061">
        <v>0</v>
      </c>
      <c r="AC1061" s="5">
        <v>0.42857142857142855</v>
      </c>
      <c r="AD1061" s="13">
        <v>7.333333333333333</v>
      </c>
      <c r="AE1061" s="13">
        <v>0.14285714285714285</v>
      </c>
      <c r="AF1061" s="13">
        <v>0</v>
      </c>
      <c r="AG1061" s="13">
        <v>4.5454545454545456E-2</v>
      </c>
      <c r="AH1061" s="13">
        <v>3.1428571428571428</v>
      </c>
    </row>
    <row r="1062" spans="1:34" x14ac:dyDescent="0.35">
      <c r="A1062" t="s">
        <v>445</v>
      </c>
      <c r="B1062">
        <v>0</v>
      </c>
      <c r="C1062">
        <v>0</v>
      </c>
      <c r="D1062">
        <v>0</v>
      </c>
      <c r="E1062">
        <v>0</v>
      </c>
      <c r="F1062">
        <v>0</v>
      </c>
      <c r="G1062" s="5">
        <v>0</v>
      </c>
      <c r="H1062" s="13">
        <v>0</v>
      </c>
      <c r="I1062" s="13">
        <v>0</v>
      </c>
      <c r="J1062" s="13">
        <v>0</v>
      </c>
      <c r="K1062" s="13">
        <v>0</v>
      </c>
      <c r="M1062" t="s">
        <v>1092</v>
      </c>
      <c r="N1062">
        <v>336</v>
      </c>
      <c r="O1062">
        <v>50</v>
      </c>
      <c r="P1062">
        <v>3</v>
      </c>
      <c r="Q1062">
        <v>0</v>
      </c>
      <c r="R1062">
        <v>6.72</v>
      </c>
      <c r="S1062">
        <v>0.06</v>
      </c>
      <c r="T1062">
        <v>0</v>
      </c>
      <c r="U1062">
        <v>8.9285714285714281E-3</v>
      </c>
      <c r="W1062" t="s">
        <v>1092</v>
      </c>
      <c r="X1062">
        <v>839</v>
      </c>
      <c r="Y1062">
        <v>576</v>
      </c>
      <c r="Z1062">
        <v>7754</v>
      </c>
      <c r="AA1062">
        <v>54</v>
      </c>
      <c r="AB1062">
        <v>2</v>
      </c>
      <c r="AC1062" s="5">
        <v>0.68653158522050062</v>
      </c>
      <c r="AD1062" s="13">
        <v>13.461805555555555</v>
      </c>
      <c r="AE1062" s="13">
        <v>6.4362336114421936E-2</v>
      </c>
      <c r="AF1062" s="13">
        <v>3.472222222222222E-3</v>
      </c>
      <c r="AG1062" s="13">
        <v>6.9641475367552231E-3</v>
      </c>
      <c r="AH1062" s="13">
        <v>9.2419547079856965</v>
      </c>
    </row>
    <row r="1063" spans="1:34" x14ac:dyDescent="0.35">
      <c r="A1063" t="s">
        <v>556</v>
      </c>
      <c r="B1063">
        <v>0</v>
      </c>
      <c r="C1063">
        <v>0</v>
      </c>
      <c r="D1063">
        <v>0</v>
      </c>
      <c r="E1063">
        <v>0</v>
      </c>
      <c r="F1063">
        <v>0</v>
      </c>
      <c r="G1063" s="5">
        <v>0</v>
      </c>
      <c r="H1063" s="13">
        <v>0</v>
      </c>
      <c r="I1063" s="13">
        <v>0</v>
      </c>
      <c r="J1063" s="13">
        <v>0</v>
      </c>
      <c r="K1063" s="13">
        <v>0</v>
      </c>
      <c r="M1063" t="s">
        <v>1222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W1063" t="s">
        <v>1222</v>
      </c>
      <c r="X1063">
        <v>3</v>
      </c>
      <c r="Y1063">
        <v>2</v>
      </c>
      <c r="Z1063">
        <v>14</v>
      </c>
      <c r="AA1063">
        <v>0</v>
      </c>
      <c r="AB1063">
        <v>0</v>
      </c>
      <c r="AC1063" s="5">
        <v>0.66666666666666663</v>
      </c>
      <c r="AD1063" s="13">
        <v>7</v>
      </c>
      <c r="AE1063" s="13">
        <v>0</v>
      </c>
      <c r="AF1063" s="13">
        <v>0</v>
      </c>
      <c r="AG1063" s="13">
        <v>0</v>
      </c>
      <c r="AH1063" s="13">
        <v>4.666666666666667</v>
      </c>
    </row>
    <row r="1064" spans="1:34" x14ac:dyDescent="0.35">
      <c r="A1064" t="s">
        <v>1428</v>
      </c>
      <c r="B1064">
        <v>0</v>
      </c>
      <c r="C1064">
        <v>0</v>
      </c>
      <c r="D1064">
        <v>0</v>
      </c>
      <c r="E1064">
        <v>0</v>
      </c>
      <c r="F1064">
        <v>0</v>
      </c>
      <c r="G1064" s="5">
        <v>0</v>
      </c>
      <c r="H1064" s="13">
        <v>0</v>
      </c>
      <c r="I1064" s="13">
        <v>0</v>
      </c>
      <c r="J1064" s="13">
        <v>0</v>
      </c>
      <c r="K1064" s="13">
        <v>0</v>
      </c>
      <c r="M1064" t="s">
        <v>1093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W1064" t="s">
        <v>1093</v>
      </c>
      <c r="X1064">
        <v>17</v>
      </c>
      <c r="Y1064">
        <v>8</v>
      </c>
      <c r="Z1064">
        <v>91</v>
      </c>
      <c r="AA1064">
        <v>0</v>
      </c>
      <c r="AB1064">
        <v>0</v>
      </c>
      <c r="AC1064" s="5">
        <v>0.47058823529411764</v>
      </c>
      <c r="AD1064" s="13">
        <v>11.375</v>
      </c>
      <c r="AE1064" s="13">
        <v>0</v>
      </c>
      <c r="AF1064" s="13">
        <v>0</v>
      </c>
      <c r="AG1064" s="13">
        <v>0</v>
      </c>
      <c r="AH1064" s="13">
        <v>5.3529411764705879</v>
      </c>
    </row>
    <row r="1065" spans="1:34" x14ac:dyDescent="0.35">
      <c r="A1065" t="s">
        <v>1481</v>
      </c>
      <c r="B1065">
        <v>0</v>
      </c>
      <c r="C1065">
        <v>0</v>
      </c>
      <c r="D1065">
        <v>0</v>
      </c>
      <c r="E1065">
        <v>0</v>
      </c>
      <c r="F1065">
        <v>0</v>
      </c>
      <c r="G1065" s="5">
        <v>0</v>
      </c>
      <c r="H1065" s="13">
        <v>0</v>
      </c>
      <c r="I1065" s="13">
        <v>0</v>
      </c>
      <c r="J1065" s="13">
        <v>0</v>
      </c>
      <c r="K1065" s="13">
        <v>0</v>
      </c>
      <c r="M1065" t="s">
        <v>1094</v>
      </c>
      <c r="N1065">
        <v>127</v>
      </c>
      <c r="O1065">
        <v>43</v>
      </c>
      <c r="P1065">
        <v>0</v>
      </c>
      <c r="Q1065">
        <v>0</v>
      </c>
      <c r="R1065">
        <v>2.9534883720930232</v>
      </c>
      <c r="S1065">
        <v>0</v>
      </c>
      <c r="T1065">
        <v>0</v>
      </c>
      <c r="U1065">
        <v>0</v>
      </c>
      <c r="W1065" t="s">
        <v>1094</v>
      </c>
      <c r="X1065">
        <v>2</v>
      </c>
      <c r="Y1065">
        <v>0</v>
      </c>
      <c r="Z1065">
        <v>0</v>
      </c>
      <c r="AA1065">
        <v>0</v>
      </c>
      <c r="AB1065">
        <v>0</v>
      </c>
      <c r="AC1065" s="5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</row>
    <row r="1066" spans="1:34" x14ac:dyDescent="0.35">
      <c r="A1066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 s="5">
        <v>0</v>
      </c>
      <c r="H1066" s="13">
        <v>0</v>
      </c>
      <c r="I1066" s="13">
        <v>0</v>
      </c>
      <c r="J1066" s="13">
        <v>0</v>
      </c>
      <c r="K1066" s="13">
        <v>0</v>
      </c>
      <c r="M1066" t="s">
        <v>1095</v>
      </c>
      <c r="N1066">
        <v>438</v>
      </c>
      <c r="O1066">
        <v>71</v>
      </c>
      <c r="P1066">
        <v>3</v>
      </c>
      <c r="Q1066">
        <v>0</v>
      </c>
      <c r="R1066">
        <v>6.169014084507042</v>
      </c>
      <c r="S1066">
        <v>4.2253521126760563E-2</v>
      </c>
      <c r="T1066">
        <v>0</v>
      </c>
      <c r="U1066">
        <v>6.8493150684931503E-3</v>
      </c>
      <c r="W1066" t="s">
        <v>1095</v>
      </c>
      <c r="X1066">
        <v>0</v>
      </c>
      <c r="Y1066">
        <v>0</v>
      </c>
      <c r="Z1066">
        <v>0</v>
      </c>
      <c r="AA1066">
        <v>0</v>
      </c>
      <c r="AB1066">
        <v>0</v>
      </c>
      <c r="AC1066" s="5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</row>
    <row r="1067" spans="1:34" x14ac:dyDescent="0.35">
      <c r="A1067" t="s">
        <v>567</v>
      </c>
      <c r="B1067">
        <v>0</v>
      </c>
      <c r="C1067">
        <v>0</v>
      </c>
      <c r="D1067">
        <v>0</v>
      </c>
      <c r="E1067">
        <v>0</v>
      </c>
      <c r="F1067">
        <v>0</v>
      </c>
      <c r="G1067" s="5">
        <v>0</v>
      </c>
      <c r="H1067" s="13">
        <v>0</v>
      </c>
      <c r="I1067" s="13">
        <v>0</v>
      </c>
      <c r="J1067" s="13">
        <v>0</v>
      </c>
      <c r="K1067" s="13">
        <v>0</v>
      </c>
      <c r="M1067" t="s">
        <v>1096</v>
      </c>
      <c r="N1067">
        <v>17</v>
      </c>
      <c r="O1067">
        <v>3</v>
      </c>
      <c r="P1067">
        <v>0</v>
      </c>
      <c r="Q1067">
        <v>0</v>
      </c>
      <c r="R1067">
        <v>5.666666666666667</v>
      </c>
      <c r="S1067">
        <v>0</v>
      </c>
      <c r="T1067">
        <v>0</v>
      </c>
      <c r="U1067">
        <v>0</v>
      </c>
      <c r="W1067" t="s">
        <v>1096</v>
      </c>
      <c r="X1067">
        <v>32</v>
      </c>
      <c r="Y1067">
        <v>23</v>
      </c>
      <c r="Z1067">
        <v>422</v>
      </c>
      <c r="AA1067">
        <v>3</v>
      </c>
      <c r="AB1067">
        <v>0</v>
      </c>
      <c r="AC1067" s="5">
        <v>0.71875</v>
      </c>
      <c r="AD1067" s="13">
        <v>18.347826086956523</v>
      </c>
      <c r="AE1067" s="13">
        <v>9.375E-2</v>
      </c>
      <c r="AF1067" s="13">
        <v>0</v>
      </c>
      <c r="AG1067" s="13">
        <v>7.1090047393364926E-3</v>
      </c>
      <c r="AH1067" s="13">
        <v>13.1875</v>
      </c>
    </row>
    <row r="1068" spans="1:34" x14ac:dyDescent="0.35">
      <c r="A1068" t="s">
        <v>446</v>
      </c>
      <c r="B1068">
        <v>0</v>
      </c>
      <c r="C1068">
        <v>0</v>
      </c>
      <c r="D1068">
        <v>0</v>
      </c>
      <c r="E1068">
        <v>0</v>
      </c>
      <c r="F1068">
        <v>0</v>
      </c>
      <c r="G1068" s="5">
        <v>0</v>
      </c>
      <c r="H1068" s="13">
        <v>0</v>
      </c>
      <c r="I1068" s="13">
        <v>0</v>
      </c>
      <c r="J1068" s="13">
        <v>0</v>
      </c>
      <c r="K1068" s="13">
        <v>0</v>
      </c>
      <c r="M1068" t="s">
        <v>1097</v>
      </c>
      <c r="N1068">
        <v>102</v>
      </c>
      <c r="O1068">
        <v>29</v>
      </c>
      <c r="P1068">
        <v>2</v>
      </c>
      <c r="Q1068">
        <v>0</v>
      </c>
      <c r="R1068">
        <v>3.5172413793103448</v>
      </c>
      <c r="S1068">
        <v>6.8965517241379309E-2</v>
      </c>
      <c r="T1068">
        <v>0</v>
      </c>
      <c r="U1068">
        <v>1.9607843137254902E-2</v>
      </c>
      <c r="W1068" t="s">
        <v>1097</v>
      </c>
      <c r="X1068">
        <v>0</v>
      </c>
      <c r="Y1068">
        <v>0</v>
      </c>
      <c r="Z1068">
        <v>0</v>
      </c>
      <c r="AA1068">
        <v>0</v>
      </c>
      <c r="AB1068">
        <v>0</v>
      </c>
      <c r="AC1068" s="5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</row>
    <row r="1069" spans="1:34" x14ac:dyDescent="0.35">
      <c r="A1069" t="s">
        <v>409</v>
      </c>
      <c r="B1069">
        <v>0</v>
      </c>
      <c r="C1069">
        <v>0</v>
      </c>
      <c r="D1069">
        <v>0</v>
      </c>
      <c r="E1069">
        <v>0</v>
      </c>
      <c r="F1069">
        <v>0</v>
      </c>
      <c r="G1069" s="5">
        <v>0</v>
      </c>
      <c r="H1069" s="13">
        <v>0</v>
      </c>
      <c r="I1069" s="13">
        <v>0</v>
      </c>
      <c r="J1069" s="13">
        <v>0</v>
      </c>
      <c r="K1069" s="13">
        <v>0</v>
      </c>
      <c r="M1069" t="s">
        <v>1098</v>
      </c>
      <c r="N1069">
        <v>185</v>
      </c>
      <c r="O1069">
        <v>35</v>
      </c>
      <c r="P1069">
        <v>1</v>
      </c>
      <c r="Q1069">
        <v>0</v>
      </c>
      <c r="R1069">
        <v>5.2857142857142856</v>
      </c>
      <c r="S1069">
        <v>2.8571428571428571E-2</v>
      </c>
      <c r="T1069">
        <v>0</v>
      </c>
      <c r="U1069">
        <v>5.4054054054054057E-3</v>
      </c>
      <c r="W1069" t="s">
        <v>1098</v>
      </c>
      <c r="X1069">
        <v>13</v>
      </c>
      <c r="Y1069">
        <v>10</v>
      </c>
      <c r="Z1069">
        <v>89</v>
      </c>
      <c r="AA1069">
        <v>0</v>
      </c>
      <c r="AB1069">
        <v>0</v>
      </c>
      <c r="AC1069" s="5">
        <v>0.76923076923076927</v>
      </c>
      <c r="AD1069" s="13">
        <v>8.9</v>
      </c>
      <c r="AE1069" s="13">
        <v>0</v>
      </c>
      <c r="AF1069" s="13">
        <v>0</v>
      </c>
      <c r="AG1069" s="13">
        <v>0</v>
      </c>
      <c r="AH1069" s="13">
        <v>6.8461538461538458</v>
      </c>
    </row>
    <row r="1070" spans="1:34" x14ac:dyDescent="0.35">
      <c r="A1070" t="s">
        <v>414</v>
      </c>
      <c r="B1070">
        <v>0</v>
      </c>
      <c r="C1070">
        <v>0</v>
      </c>
      <c r="D1070">
        <v>0</v>
      </c>
      <c r="E1070">
        <v>0</v>
      </c>
      <c r="F1070">
        <v>0</v>
      </c>
      <c r="G1070" s="5">
        <v>0</v>
      </c>
      <c r="H1070" s="13">
        <v>0</v>
      </c>
      <c r="I1070" s="13">
        <v>0</v>
      </c>
      <c r="J1070" s="13">
        <v>0</v>
      </c>
      <c r="K1070" s="13">
        <v>0</v>
      </c>
      <c r="M1070" t="s">
        <v>1184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W1070" t="s">
        <v>1184</v>
      </c>
      <c r="X1070">
        <v>0</v>
      </c>
      <c r="Y1070">
        <v>0</v>
      </c>
      <c r="Z1070">
        <v>0</v>
      </c>
      <c r="AA1070">
        <v>0</v>
      </c>
      <c r="AB1070">
        <v>0</v>
      </c>
      <c r="AC1070" s="5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</row>
    <row r="1071" spans="1:34" x14ac:dyDescent="0.35">
      <c r="A1071" t="s">
        <v>1382</v>
      </c>
      <c r="B1071">
        <v>0</v>
      </c>
      <c r="C1071">
        <v>0</v>
      </c>
      <c r="D1071">
        <v>0</v>
      </c>
      <c r="E1071">
        <v>0</v>
      </c>
      <c r="F1071">
        <v>0</v>
      </c>
      <c r="G1071" s="5">
        <v>0</v>
      </c>
      <c r="H1071" s="13">
        <v>0</v>
      </c>
      <c r="I1071" s="13">
        <v>0</v>
      </c>
      <c r="J1071" s="13">
        <v>0</v>
      </c>
      <c r="K1071" s="13">
        <v>0</v>
      </c>
      <c r="M1071" t="s">
        <v>1099</v>
      </c>
      <c r="N1071">
        <v>38</v>
      </c>
      <c r="O1071">
        <v>5</v>
      </c>
      <c r="P1071">
        <v>0</v>
      </c>
      <c r="Q1071">
        <v>0</v>
      </c>
      <c r="R1071">
        <v>7.6</v>
      </c>
      <c r="S1071">
        <v>0</v>
      </c>
      <c r="T1071">
        <v>0</v>
      </c>
      <c r="U1071">
        <v>0</v>
      </c>
      <c r="W1071" t="s">
        <v>1099</v>
      </c>
      <c r="X1071">
        <v>273</v>
      </c>
      <c r="Y1071">
        <v>154</v>
      </c>
      <c r="Z1071">
        <v>2061</v>
      </c>
      <c r="AA1071">
        <v>14</v>
      </c>
      <c r="AB1071">
        <v>0</v>
      </c>
      <c r="AC1071" s="5">
        <v>0.5641025641025641</v>
      </c>
      <c r="AD1071" s="13">
        <v>13.383116883116884</v>
      </c>
      <c r="AE1071" s="13">
        <v>5.128205128205128E-2</v>
      </c>
      <c r="AF1071" s="13">
        <v>0</v>
      </c>
      <c r="AG1071" s="13">
        <v>6.7928190198932557E-3</v>
      </c>
      <c r="AH1071" s="13">
        <v>7.5494505494505493</v>
      </c>
    </row>
    <row r="1072" spans="1:34" x14ac:dyDescent="0.35">
      <c r="A1072" t="s">
        <v>447</v>
      </c>
      <c r="B1072">
        <v>0</v>
      </c>
      <c r="C1072">
        <v>0</v>
      </c>
      <c r="D1072">
        <v>0</v>
      </c>
      <c r="E1072">
        <v>0</v>
      </c>
      <c r="F1072">
        <v>0</v>
      </c>
      <c r="G1072" s="5">
        <v>0</v>
      </c>
      <c r="H1072" s="13">
        <v>0</v>
      </c>
      <c r="I1072" s="13">
        <v>0</v>
      </c>
      <c r="J1072" s="13">
        <v>0</v>
      </c>
      <c r="K1072" s="13">
        <v>0</v>
      </c>
      <c r="M1072" t="s">
        <v>1100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W1072" t="s">
        <v>1100</v>
      </c>
      <c r="X1072">
        <v>22</v>
      </c>
      <c r="Y1072">
        <v>15</v>
      </c>
      <c r="Z1072">
        <v>99</v>
      </c>
      <c r="AA1072">
        <v>0</v>
      </c>
      <c r="AB1072">
        <v>0</v>
      </c>
      <c r="AC1072" s="5">
        <v>0.68181818181818177</v>
      </c>
      <c r="AD1072" s="13">
        <v>6.6</v>
      </c>
      <c r="AE1072" s="13">
        <v>0</v>
      </c>
      <c r="AF1072" s="13">
        <v>0</v>
      </c>
      <c r="AG1072" s="13">
        <v>0</v>
      </c>
      <c r="AH1072" s="13">
        <v>4.5</v>
      </c>
    </row>
    <row r="1073" spans="1:34" x14ac:dyDescent="0.35">
      <c r="A1073" t="s">
        <v>1332</v>
      </c>
      <c r="B1073">
        <v>0</v>
      </c>
      <c r="C1073">
        <v>0</v>
      </c>
      <c r="D1073">
        <v>0</v>
      </c>
      <c r="E1073">
        <v>0</v>
      </c>
      <c r="F1073">
        <v>0</v>
      </c>
      <c r="G1073" s="5">
        <v>0</v>
      </c>
      <c r="H1073" s="13">
        <v>0</v>
      </c>
      <c r="I1073" s="13">
        <v>0</v>
      </c>
      <c r="J1073" s="13">
        <v>0</v>
      </c>
      <c r="K1073" s="13">
        <v>0</v>
      </c>
      <c r="M1073" t="s">
        <v>1101</v>
      </c>
      <c r="N1073">
        <v>114</v>
      </c>
      <c r="O1073">
        <v>12</v>
      </c>
      <c r="P1073">
        <v>1</v>
      </c>
      <c r="Q1073">
        <v>1</v>
      </c>
      <c r="R1073">
        <v>9.5</v>
      </c>
      <c r="S1073">
        <v>8.3333333333333329E-2</v>
      </c>
      <c r="T1073">
        <v>8.3333333333333329E-2</v>
      </c>
      <c r="U1073">
        <v>8.771929824561403E-3</v>
      </c>
      <c r="W1073" t="s">
        <v>1101</v>
      </c>
      <c r="X1073">
        <v>15</v>
      </c>
      <c r="Y1073">
        <v>8</v>
      </c>
      <c r="Z1073">
        <v>115</v>
      </c>
      <c r="AA1073">
        <v>1</v>
      </c>
      <c r="AB1073">
        <v>0</v>
      </c>
      <c r="AC1073" s="5">
        <v>0.53333333333333333</v>
      </c>
      <c r="AD1073" s="13">
        <v>14.375</v>
      </c>
      <c r="AE1073" s="13">
        <v>6.6666666666666666E-2</v>
      </c>
      <c r="AF1073" s="13">
        <v>0</v>
      </c>
      <c r="AG1073" s="13">
        <v>8.6956521739130436E-3</v>
      </c>
      <c r="AH1073" s="13">
        <v>7.666666666666667</v>
      </c>
    </row>
    <row r="1074" spans="1:34" x14ac:dyDescent="0.35">
      <c r="A1074" t="s">
        <v>1433</v>
      </c>
      <c r="B1074">
        <v>0</v>
      </c>
      <c r="C1074">
        <v>0</v>
      </c>
      <c r="D1074">
        <v>0</v>
      </c>
      <c r="E1074">
        <v>0</v>
      </c>
      <c r="F1074">
        <v>0</v>
      </c>
      <c r="G1074" s="5">
        <v>0</v>
      </c>
      <c r="H1074" s="13">
        <v>0</v>
      </c>
      <c r="I1074" s="13">
        <v>0</v>
      </c>
      <c r="J1074" s="13">
        <v>0</v>
      </c>
      <c r="K1074" s="13">
        <v>0</v>
      </c>
      <c r="M1074" t="s">
        <v>1185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W1074" t="s">
        <v>1185</v>
      </c>
      <c r="X1074">
        <v>6</v>
      </c>
      <c r="Y1074">
        <v>3</v>
      </c>
      <c r="Z1074">
        <v>50</v>
      </c>
      <c r="AA1074">
        <v>1</v>
      </c>
      <c r="AB1074">
        <v>0</v>
      </c>
      <c r="AC1074" s="5">
        <v>0.5</v>
      </c>
      <c r="AD1074" s="13">
        <v>16.666666666666668</v>
      </c>
      <c r="AE1074" s="13">
        <v>0.16666666666666666</v>
      </c>
      <c r="AF1074" s="13">
        <v>0</v>
      </c>
      <c r="AG1074" s="13">
        <v>0.02</v>
      </c>
      <c r="AH1074" s="13">
        <v>8.3333333333333339</v>
      </c>
    </row>
    <row r="1075" spans="1:34" x14ac:dyDescent="0.35">
      <c r="A1075" t="s">
        <v>430</v>
      </c>
      <c r="B1075">
        <v>0</v>
      </c>
      <c r="C1075">
        <v>0</v>
      </c>
      <c r="D1075">
        <v>0</v>
      </c>
      <c r="E1075">
        <v>0</v>
      </c>
      <c r="F1075">
        <v>0</v>
      </c>
      <c r="G1075" s="5">
        <v>0</v>
      </c>
      <c r="H1075" s="13">
        <v>0</v>
      </c>
      <c r="I1075" s="13">
        <v>0</v>
      </c>
      <c r="J1075" s="13">
        <v>0</v>
      </c>
      <c r="K1075" s="13">
        <v>0</v>
      </c>
      <c r="M1075" t="s">
        <v>1225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W1075" t="s">
        <v>1225</v>
      </c>
      <c r="X1075">
        <v>4</v>
      </c>
      <c r="Y1075">
        <v>1</v>
      </c>
      <c r="Z1075">
        <v>13</v>
      </c>
      <c r="AA1075">
        <v>0</v>
      </c>
      <c r="AB1075">
        <v>0</v>
      </c>
      <c r="AC1075" s="5">
        <v>0.25</v>
      </c>
      <c r="AD1075" s="13">
        <v>13</v>
      </c>
      <c r="AE1075" s="13">
        <v>0</v>
      </c>
      <c r="AF1075" s="13">
        <v>0</v>
      </c>
      <c r="AG1075" s="13">
        <v>0</v>
      </c>
      <c r="AH1075" s="13">
        <v>3.25</v>
      </c>
    </row>
    <row r="1076" spans="1:34" x14ac:dyDescent="0.35">
      <c r="A1076" t="s">
        <v>448</v>
      </c>
      <c r="B1076">
        <v>0</v>
      </c>
      <c r="C1076">
        <v>0</v>
      </c>
      <c r="D1076">
        <v>0</v>
      </c>
      <c r="E1076">
        <v>0</v>
      </c>
      <c r="F1076">
        <v>0</v>
      </c>
      <c r="G1076" s="5">
        <v>0</v>
      </c>
      <c r="H1076" s="13">
        <v>0</v>
      </c>
      <c r="I1076" s="13">
        <v>0</v>
      </c>
      <c r="J1076" s="13">
        <v>0</v>
      </c>
      <c r="K1076" s="13">
        <v>0</v>
      </c>
      <c r="M1076" t="s">
        <v>1102</v>
      </c>
      <c r="N1076">
        <v>104</v>
      </c>
      <c r="O1076">
        <v>14</v>
      </c>
      <c r="P1076">
        <v>1</v>
      </c>
      <c r="Q1076">
        <v>0</v>
      </c>
      <c r="R1076">
        <v>7.4285714285714288</v>
      </c>
      <c r="S1076">
        <v>7.1428571428571425E-2</v>
      </c>
      <c r="T1076">
        <v>0</v>
      </c>
      <c r="U1076">
        <v>9.6153846153846159E-3</v>
      </c>
      <c r="W1076" t="s">
        <v>1102</v>
      </c>
      <c r="X1076">
        <v>249</v>
      </c>
      <c r="Y1076">
        <v>176</v>
      </c>
      <c r="Z1076">
        <v>1451</v>
      </c>
      <c r="AA1076">
        <v>5</v>
      </c>
      <c r="AB1076">
        <v>0</v>
      </c>
      <c r="AC1076" s="5">
        <v>0.70682730923694781</v>
      </c>
      <c r="AD1076" s="13">
        <v>8.2443181818181817</v>
      </c>
      <c r="AE1076" s="13">
        <v>2.0080321285140562E-2</v>
      </c>
      <c r="AF1076" s="13">
        <v>0</v>
      </c>
      <c r="AG1076" s="13">
        <v>3.4458993797381117E-3</v>
      </c>
      <c r="AH1076" s="13">
        <v>5.8273092369477908</v>
      </c>
    </row>
    <row r="1077" spans="1:34" x14ac:dyDescent="0.35">
      <c r="A1077" t="s">
        <v>515</v>
      </c>
      <c r="B1077">
        <v>0</v>
      </c>
      <c r="C1077">
        <v>0</v>
      </c>
      <c r="D1077">
        <v>0</v>
      </c>
      <c r="E1077">
        <v>0</v>
      </c>
      <c r="F1077">
        <v>0</v>
      </c>
      <c r="G1077" s="5">
        <v>0</v>
      </c>
      <c r="H1077" s="13">
        <v>0</v>
      </c>
      <c r="I1077" s="13">
        <v>0</v>
      </c>
      <c r="J1077" s="13">
        <v>0</v>
      </c>
      <c r="K1077" s="13">
        <v>0</v>
      </c>
      <c r="M1077" t="s">
        <v>1103</v>
      </c>
      <c r="N1077">
        <v>786</v>
      </c>
      <c r="O1077">
        <v>175</v>
      </c>
      <c r="P1077">
        <v>6</v>
      </c>
      <c r="Q1077">
        <v>0</v>
      </c>
      <c r="R1077">
        <v>4.4914285714285711</v>
      </c>
      <c r="S1077">
        <v>3.4285714285714287E-2</v>
      </c>
      <c r="T1077">
        <v>0</v>
      </c>
      <c r="U1077">
        <v>7.6335877862595417E-3</v>
      </c>
      <c r="W1077" t="s">
        <v>1103</v>
      </c>
      <c r="X1077">
        <v>30</v>
      </c>
      <c r="Y1077">
        <v>22</v>
      </c>
      <c r="Z1077">
        <v>135</v>
      </c>
      <c r="AA1077">
        <v>0</v>
      </c>
      <c r="AB1077">
        <v>0</v>
      </c>
      <c r="AC1077" s="5">
        <v>0.73333333333333328</v>
      </c>
      <c r="AD1077" s="13">
        <v>6.1363636363636367</v>
      </c>
      <c r="AE1077" s="13">
        <v>0</v>
      </c>
      <c r="AF1077" s="13">
        <v>0</v>
      </c>
      <c r="AG1077" s="13">
        <v>0</v>
      </c>
      <c r="AH1077" s="13">
        <v>4.5</v>
      </c>
    </row>
    <row r="1078" spans="1:34" x14ac:dyDescent="0.35">
      <c r="A1078" t="s">
        <v>1423</v>
      </c>
      <c r="B1078">
        <v>0</v>
      </c>
      <c r="C1078">
        <v>0</v>
      </c>
      <c r="D1078">
        <v>0</v>
      </c>
      <c r="E1078">
        <v>0</v>
      </c>
      <c r="F1078">
        <v>0</v>
      </c>
      <c r="G1078" s="5">
        <v>0</v>
      </c>
      <c r="H1078" s="13">
        <v>0</v>
      </c>
      <c r="I1078" s="13">
        <v>0</v>
      </c>
      <c r="J1078" s="13">
        <v>0</v>
      </c>
      <c r="K1078" s="13">
        <v>0</v>
      </c>
      <c r="M1078" t="s">
        <v>1186</v>
      </c>
      <c r="N1078">
        <v>25</v>
      </c>
      <c r="O1078">
        <v>5</v>
      </c>
      <c r="P1078">
        <v>0</v>
      </c>
      <c r="Q1078">
        <v>0</v>
      </c>
      <c r="R1078">
        <v>5</v>
      </c>
      <c r="S1078">
        <v>0</v>
      </c>
      <c r="T1078">
        <v>0</v>
      </c>
      <c r="U1078">
        <v>0</v>
      </c>
      <c r="W1078" t="s">
        <v>1186</v>
      </c>
      <c r="X1078">
        <v>5</v>
      </c>
      <c r="Y1078">
        <v>4</v>
      </c>
      <c r="Z1078">
        <v>22</v>
      </c>
      <c r="AA1078">
        <v>0</v>
      </c>
      <c r="AB1078">
        <v>0</v>
      </c>
      <c r="AC1078" s="5">
        <v>0.8</v>
      </c>
      <c r="AD1078" s="13">
        <v>5.5</v>
      </c>
      <c r="AE1078" s="13">
        <v>0</v>
      </c>
      <c r="AF1078" s="13">
        <v>0</v>
      </c>
      <c r="AG1078" s="13">
        <v>0</v>
      </c>
      <c r="AH1078" s="13">
        <v>4.4000000000000004</v>
      </c>
    </row>
    <row r="1079" spans="1:34" x14ac:dyDescent="0.35">
      <c r="A1079" t="s">
        <v>1453</v>
      </c>
      <c r="B1079">
        <v>0</v>
      </c>
      <c r="C1079">
        <v>0</v>
      </c>
      <c r="D1079">
        <v>0</v>
      </c>
      <c r="E1079">
        <v>0</v>
      </c>
      <c r="F1079">
        <v>0</v>
      </c>
      <c r="G1079" s="5">
        <v>0</v>
      </c>
      <c r="H1079" s="13">
        <v>0</v>
      </c>
      <c r="I1079" s="13">
        <v>0</v>
      </c>
      <c r="J1079" s="13">
        <v>0</v>
      </c>
      <c r="K1079" s="13">
        <v>0</v>
      </c>
      <c r="M1079" t="s">
        <v>1104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W1079" t="s">
        <v>1104</v>
      </c>
      <c r="X1079">
        <v>186</v>
      </c>
      <c r="Y1079">
        <v>149</v>
      </c>
      <c r="Z1079">
        <v>1501</v>
      </c>
      <c r="AA1079">
        <v>9</v>
      </c>
      <c r="AB1079">
        <v>0</v>
      </c>
      <c r="AC1079" s="5">
        <v>0.80107526881720426</v>
      </c>
      <c r="AD1079" s="13">
        <v>10.073825503355705</v>
      </c>
      <c r="AE1079" s="13">
        <v>4.8387096774193547E-2</v>
      </c>
      <c r="AF1079" s="13">
        <v>0</v>
      </c>
      <c r="AG1079" s="13">
        <v>5.996002664890073E-3</v>
      </c>
      <c r="AH1079" s="13">
        <v>8.06989247311828</v>
      </c>
    </row>
    <row r="1080" spans="1:34" x14ac:dyDescent="0.35">
      <c r="A1080" t="s">
        <v>450</v>
      </c>
      <c r="B1080">
        <v>0</v>
      </c>
      <c r="C1080">
        <v>0</v>
      </c>
      <c r="D1080">
        <v>0</v>
      </c>
      <c r="E1080">
        <v>0</v>
      </c>
      <c r="F1080">
        <v>0</v>
      </c>
      <c r="G1080" s="5">
        <v>0</v>
      </c>
      <c r="H1080" s="13">
        <v>0</v>
      </c>
      <c r="I1080" s="13">
        <v>0</v>
      </c>
      <c r="J1080" s="13">
        <v>0</v>
      </c>
      <c r="K1080" s="13">
        <v>0</v>
      </c>
      <c r="M1080" t="s">
        <v>1105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W1080" t="s">
        <v>1105</v>
      </c>
      <c r="X1080">
        <v>83</v>
      </c>
      <c r="Y1080">
        <v>57</v>
      </c>
      <c r="Z1080">
        <v>905</v>
      </c>
      <c r="AA1080">
        <v>8</v>
      </c>
      <c r="AB1080">
        <v>0</v>
      </c>
      <c r="AC1080" s="5">
        <v>0.68674698795180722</v>
      </c>
      <c r="AD1080" s="13">
        <v>15.87719298245614</v>
      </c>
      <c r="AE1080" s="13">
        <v>9.6385542168674704E-2</v>
      </c>
      <c r="AF1080" s="13">
        <v>0</v>
      </c>
      <c r="AG1080" s="13">
        <v>8.8397790055248626E-3</v>
      </c>
      <c r="AH1080" s="13">
        <v>10.903614457831326</v>
      </c>
    </row>
    <row r="1081" spans="1:34" x14ac:dyDescent="0.35">
      <c r="A1081" t="s">
        <v>1455</v>
      </c>
      <c r="B1081">
        <v>0</v>
      </c>
      <c r="C1081">
        <v>0</v>
      </c>
      <c r="D1081">
        <v>0</v>
      </c>
      <c r="E1081">
        <v>0</v>
      </c>
      <c r="F1081">
        <v>0</v>
      </c>
      <c r="G1081" s="5">
        <v>0</v>
      </c>
      <c r="H1081" s="13">
        <v>0</v>
      </c>
      <c r="I1081" s="13">
        <v>0</v>
      </c>
      <c r="J1081" s="13">
        <v>0</v>
      </c>
      <c r="K1081" s="13">
        <v>0</v>
      </c>
      <c r="M1081" t="s">
        <v>1106</v>
      </c>
      <c r="N1081">
        <v>240</v>
      </c>
      <c r="O1081">
        <v>70</v>
      </c>
      <c r="P1081">
        <v>1</v>
      </c>
      <c r="Q1081">
        <v>5</v>
      </c>
      <c r="R1081">
        <v>3.4285714285714284</v>
      </c>
      <c r="S1081">
        <v>1.4285714285714285E-2</v>
      </c>
      <c r="T1081">
        <v>7.1428571428571425E-2</v>
      </c>
      <c r="U1081">
        <v>4.1666666666666666E-3</v>
      </c>
      <c r="W1081" t="s">
        <v>1106</v>
      </c>
      <c r="X1081">
        <v>0</v>
      </c>
      <c r="Y1081">
        <v>0</v>
      </c>
      <c r="Z1081">
        <v>0</v>
      </c>
      <c r="AA1081">
        <v>0</v>
      </c>
      <c r="AB1081">
        <v>0</v>
      </c>
      <c r="AC1081" s="5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</row>
    <row r="1082" spans="1:34" x14ac:dyDescent="0.35">
      <c r="A1082" t="s">
        <v>1435</v>
      </c>
      <c r="B1082">
        <v>0</v>
      </c>
      <c r="C1082">
        <v>0</v>
      </c>
      <c r="D1082">
        <v>0</v>
      </c>
      <c r="E1082">
        <v>0</v>
      </c>
      <c r="F1082">
        <v>0</v>
      </c>
      <c r="G1082" s="5">
        <v>0</v>
      </c>
      <c r="H1082" s="13">
        <v>0</v>
      </c>
      <c r="I1082" s="13">
        <v>0</v>
      </c>
      <c r="J1082" s="13">
        <v>0</v>
      </c>
      <c r="K1082" s="13">
        <v>0</v>
      </c>
      <c r="M1082" t="s">
        <v>1107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W1082" t="s">
        <v>1107</v>
      </c>
      <c r="X1082">
        <v>34</v>
      </c>
      <c r="Y1082">
        <v>22</v>
      </c>
      <c r="Z1082">
        <v>236</v>
      </c>
      <c r="AA1082">
        <v>0</v>
      </c>
      <c r="AB1082">
        <v>0</v>
      </c>
      <c r="AC1082" s="5">
        <v>0.6470588235294118</v>
      </c>
      <c r="AD1082" s="13">
        <v>10.727272727272727</v>
      </c>
      <c r="AE1082" s="13">
        <v>0</v>
      </c>
      <c r="AF1082" s="13">
        <v>0</v>
      </c>
      <c r="AG1082" s="13">
        <v>0</v>
      </c>
      <c r="AH1082" s="13">
        <v>6.9411764705882355</v>
      </c>
    </row>
    <row r="1083" spans="1:34" x14ac:dyDescent="0.35">
      <c r="A1083" t="s">
        <v>521</v>
      </c>
      <c r="B1083">
        <v>0</v>
      </c>
      <c r="C1083">
        <v>0</v>
      </c>
      <c r="D1083">
        <v>0</v>
      </c>
      <c r="E1083">
        <v>0</v>
      </c>
      <c r="F1083">
        <v>0</v>
      </c>
      <c r="G1083" s="5">
        <v>0</v>
      </c>
      <c r="H1083" s="13">
        <v>0</v>
      </c>
      <c r="I1083" s="13">
        <v>0</v>
      </c>
      <c r="J1083" s="13">
        <v>0</v>
      </c>
      <c r="K1083" s="13">
        <v>0</v>
      </c>
      <c r="M1083" t="s">
        <v>1228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W1083" t="s">
        <v>1228</v>
      </c>
      <c r="X1083">
        <v>0</v>
      </c>
      <c r="Y1083">
        <v>0</v>
      </c>
      <c r="Z1083">
        <v>0</v>
      </c>
      <c r="AA1083">
        <v>0</v>
      </c>
      <c r="AB1083">
        <v>0</v>
      </c>
      <c r="AC1083" s="5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</row>
    <row r="1084" spans="1:34" x14ac:dyDescent="0.35">
      <c r="A1084" t="s">
        <v>451</v>
      </c>
      <c r="B1084">
        <v>0</v>
      </c>
      <c r="C1084">
        <v>0</v>
      </c>
      <c r="D1084">
        <v>0</v>
      </c>
      <c r="E1084">
        <v>0</v>
      </c>
      <c r="F1084">
        <v>0</v>
      </c>
      <c r="G1084" s="5">
        <v>0</v>
      </c>
      <c r="H1084" s="13">
        <v>0</v>
      </c>
      <c r="I1084" s="13">
        <v>0</v>
      </c>
      <c r="J1084" s="13">
        <v>0</v>
      </c>
      <c r="K1084" s="13">
        <v>0</v>
      </c>
      <c r="M1084" t="s">
        <v>1108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W1084" t="s">
        <v>1108</v>
      </c>
      <c r="X1084">
        <v>66</v>
      </c>
      <c r="Y1084">
        <v>46</v>
      </c>
      <c r="Z1084">
        <v>518</v>
      </c>
      <c r="AA1084">
        <v>3</v>
      </c>
      <c r="AB1084">
        <v>0</v>
      </c>
      <c r="AC1084" s="5">
        <v>0.69696969696969702</v>
      </c>
      <c r="AD1084" s="13">
        <v>11.260869565217391</v>
      </c>
      <c r="AE1084" s="13">
        <v>4.5454545454545456E-2</v>
      </c>
      <c r="AF1084" s="13">
        <v>0</v>
      </c>
      <c r="AG1084" s="13">
        <v>5.7915057915057912E-3</v>
      </c>
      <c r="AH1084" s="13">
        <v>7.8484848484848486</v>
      </c>
    </row>
    <row r="1085" spans="1:34" x14ac:dyDescent="0.35">
      <c r="A1085" t="s">
        <v>405</v>
      </c>
      <c r="B1085">
        <v>0</v>
      </c>
      <c r="C1085">
        <v>0</v>
      </c>
      <c r="D1085">
        <v>0</v>
      </c>
      <c r="E1085">
        <v>0</v>
      </c>
      <c r="F1085">
        <v>0</v>
      </c>
      <c r="G1085" s="5">
        <v>0</v>
      </c>
      <c r="H1085" s="13">
        <v>0</v>
      </c>
      <c r="I1085" s="13">
        <v>0</v>
      </c>
      <c r="J1085" s="13">
        <v>0</v>
      </c>
      <c r="K1085" s="13">
        <v>0</v>
      </c>
      <c r="M1085" t="s">
        <v>1109</v>
      </c>
      <c r="N1085">
        <v>73</v>
      </c>
      <c r="O1085">
        <v>9</v>
      </c>
      <c r="P1085">
        <v>1</v>
      </c>
      <c r="Q1085">
        <v>0</v>
      </c>
      <c r="R1085">
        <v>8.1111111111111107</v>
      </c>
      <c r="S1085">
        <v>0.1111111111111111</v>
      </c>
      <c r="T1085">
        <v>0</v>
      </c>
      <c r="U1085">
        <v>1.3698630136986301E-2</v>
      </c>
      <c r="W1085" t="s">
        <v>1109</v>
      </c>
      <c r="X1085">
        <v>48</v>
      </c>
      <c r="Y1085">
        <v>27</v>
      </c>
      <c r="Z1085">
        <v>268</v>
      </c>
      <c r="AA1085">
        <v>1</v>
      </c>
      <c r="AB1085">
        <v>0</v>
      </c>
      <c r="AC1085" s="5">
        <v>0.5625</v>
      </c>
      <c r="AD1085" s="13">
        <v>9.9259259259259256</v>
      </c>
      <c r="AE1085" s="13">
        <v>2.0833333333333332E-2</v>
      </c>
      <c r="AF1085" s="13">
        <v>0</v>
      </c>
      <c r="AG1085" s="13">
        <v>3.7313432835820895E-3</v>
      </c>
      <c r="AH1085" s="13">
        <v>5.583333333333333</v>
      </c>
    </row>
    <row r="1086" spans="1:34" x14ac:dyDescent="0.35">
      <c r="A1086" t="s">
        <v>452</v>
      </c>
      <c r="B1086">
        <v>0</v>
      </c>
      <c r="C1086">
        <v>0</v>
      </c>
      <c r="D1086">
        <v>0</v>
      </c>
      <c r="E1086">
        <v>0</v>
      </c>
      <c r="F1086">
        <v>0</v>
      </c>
      <c r="G1086" s="5">
        <v>0</v>
      </c>
      <c r="H1086" s="13">
        <v>0</v>
      </c>
      <c r="I1086" s="13">
        <v>0</v>
      </c>
      <c r="J1086" s="13">
        <v>0</v>
      </c>
      <c r="K1086" s="13">
        <v>0</v>
      </c>
      <c r="M1086" t="s">
        <v>1110</v>
      </c>
      <c r="N1086">
        <v>49</v>
      </c>
      <c r="O1086">
        <v>5</v>
      </c>
      <c r="P1086">
        <v>0</v>
      </c>
      <c r="Q1086">
        <v>0</v>
      </c>
      <c r="R1086">
        <v>9.8000000000000007</v>
      </c>
      <c r="S1086">
        <v>0</v>
      </c>
      <c r="T1086">
        <v>0</v>
      </c>
      <c r="U1086">
        <v>0</v>
      </c>
      <c r="W1086" t="s">
        <v>1110</v>
      </c>
      <c r="X1086">
        <v>56</v>
      </c>
      <c r="Y1086">
        <v>29</v>
      </c>
      <c r="Z1086">
        <v>302</v>
      </c>
      <c r="AA1086">
        <v>0</v>
      </c>
      <c r="AB1086">
        <v>0</v>
      </c>
      <c r="AC1086" s="5">
        <v>0.5178571428571429</v>
      </c>
      <c r="AD1086" s="13">
        <v>10.413793103448276</v>
      </c>
      <c r="AE1086" s="13">
        <v>0</v>
      </c>
      <c r="AF1086" s="13">
        <v>0</v>
      </c>
      <c r="AG1086" s="13">
        <v>0</v>
      </c>
      <c r="AH1086" s="13">
        <v>5.3928571428571432</v>
      </c>
    </row>
    <row r="1087" spans="1:34" x14ac:dyDescent="0.35">
      <c r="A1087" t="s">
        <v>424</v>
      </c>
      <c r="B1087">
        <v>0</v>
      </c>
      <c r="C1087">
        <v>0</v>
      </c>
      <c r="D1087">
        <v>0</v>
      </c>
      <c r="E1087">
        <v>0</v>
      </c>
      <c r="F1087">
        <v>0</v>
      </c>
      <c r="G1087" s="5">
        <v>0</v>
      </c>
      <c r="H1087" s="13">
        <v>0</v>
      </c>
      <c r="I1087" s="13">
        <v>0</v>
      </c>
      <c r="J1087" s="13">
        <v>0</v>
      </c>
      <c r="K1087" s="13">
        <v>0</v>
      </c>
      <c r="M1087" t="s">
        <v>1111</v>
      </c>
      <c r="N1087">
        <v>1031</v>
      </c>
      <c r="O1087">
        <v>243</v>
      </c>
      <c r="P1087">
        <v>9</v>
      </c>
      <c r="Q1087">
        <v>0</v>
      </c>
      <c r="R1087">
        <v>4.2427983539094649</v>
      </c>
      <c r="S1087">
        <v>3.7037037037037035E-2</v>
      </c>
      <c r="T1087">
        <v>0</v>
      </c>
      <c r="U1087">
        <v>8.7293889427740058E-3</v>
      </c>
      <c r="W1087" t="s">
        <v>1111</v>
      </c>
      <c r="X1087">
        <v>92</v>
      </c>
      <c r="Y1087">
        <v>75</v>
      </c>
      <c r="Z1087">
        <v>517</v>
      </c>
      <c r="AA1087">
        <v>1</v>
      </c>
      <c r="AB1087">
        <v>0</v>
      </c>
      <c r="AC1087" s="5">
        <v>0.81521739130434778</v>
      </c>
      <c r="AD1087" s="13">
        <v>6.8933333333333335</v>
      </c>
      <c r="AE1087" s="13">
        <v>1.0869565217391304E-2</v>
      </c>
      <c r="AF1087" s="13">
        <v>0</v>
      </c>
      <c r="AG1087" s="13">
        <v>1.9342359767891683E-3</v>
      </c>
      <c r="AH1087" s="13">
        <v>5.6195652173913047</v>
      </c>
    </row>
    <row r="1088" spans="1:34" x14ac:dyDescent="0.35">
      <c r="A1088" t="s">
        <v>1439</v>
      </c>
      <c r="B1088">
        <v>0</v>
      </c>
      <c r="C1088">
        <v>0</v>
      </c>
      <c r="D1088">
        <v>0</v>
      </c>
      <c r="E1088">
        <v>0</v>
      </c>
      <c r="F1088">
        <v>0</v>
      </c>
      <c r="G1088" s="5">
        <v>0</v>
      </c>
      <c r="H1088" s="13">
        <v>0</v>
      </c>
      <c r="I1088" s="13">
        <v>0</v>
      </c>
      <c r="J1088" s="13">
        <v>0</v>
      </c>
      <c r="K1088" s="13">
        <v>0</v>
      </c>
      <c r="M1088" t="s">
        <v>1112</v>
      </c>
      <c r="N1088">
        <v>4</v>
      </c>
      <c r="O1088">
        <v>1</v>
      </c>
      <c r="P1088">
        <v>0</v>
      </c>
      <c r="Q1088">
        <v>0</v>
      </c>
      <c r="R1088">
        <v>4</v>
      </c>
      <c r="S1088">
        <v>0</v>
      </c>
      <c r="T1088">
        <v>0</v>
      </c>
      <c r="U1088">
        <v>0</v>
      </c>
      <c r="W1088" t="s">
        <v>1112</v>
      </c>
      <c r="X1088">
        <v>416</v>
      </c>
      <c r="Y1088">
        <v>271</v>
      </c>
      <c r="Z1088">
        <v>2521</v>
      </c>
      <c r="AA1088">
        <v>19</v>
      </c>
      <c r="AB1088">
        <v>0</v>
      </c>
      <c r="AC1088" s="5">
        <v>0.65144230769230771</v>
      </c>
      <c r="AD1088" s="13">
        <v>9.3025830258302591</v>
      </c>
      <c r="AE1088" s="13">
        <v>4.567307692307692E-2</v>
      </c>
      <c r="AF1088" s="13">
        <v>0</v>
      </c>
      <c r="AG1088" s="13">
        <v>7.5366917889726302E-3</v>
      </c>
      <c r="AH1088" s="13">
        <v>6.0600961538461542</v>
      </c>
    </row>
    <row r="1089" spans="1:34" x14ac:dyDescent="0.35">
      <c r="A1089" t="s">
        <v>530</v>
      </c>
      <c r="B1089">
        <v>0</v>
      </c>
      <c r="C1089">
        <v>0</v>
      </c>
      <c r="D1089">
        <v>0</v>
      </c>
      <c r="E1089">
        <v>0</v>
      </c>
      <c r="F1089">
        <v>0</v>
      </c>
      <c r="G1089" s="5">
        <v>0</v>
      </c>
      <c r="H1089" s="13">
        <v>0</v>
      </c>
      <c r="I1089" s="13">
        <v>0</v>
      </c>
      <c r="J1089" s="13">
        <v>0</v>
      </c>
      <c r="K1089" s="13">
        <v>0</v>
      </c>
      <c r="M1089" t="s">
        <v>1230</v>
      </c>
      <c r="N1089">
        <v>19</v>
      </c>
      <c r="O1089">
        <v>9</v>
      </c>
      <c r="P1089">
        <v>0</v>
      </c>
      <c r="Q1089">
        <v>0</v>
      </c>
      <c r="R1089">
        <v>2.1111111111111112</v>
      </c>
      <c r="S1089">
        <v>0</v>
      </c>
      <c r="T1089">
        <v>0</v>
      </c>
      <c r="U1089">
        <v>0</v>
      </c>
      <c r="W1089" t="s">
        <v>1230</v>
      </c>
      <c r="X1089">
        <v>0</v>
      </c>
      <c r="Y1089">
        <v>0</v>
      </c>
      <c r="Z1089">
        <v>0</v>
      </c>
      <c r="AA1089">
        <v>0</v>
      </c>
      <c r="AB1089">
        <v>0</v>
      </c>
      <c r="AC1089" s="5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</row>
    <row r="1090" spans="1:34" x14ac:dyDescent="0.35">
      <c r="A1090" t="s">
        <v>1441</v>
      </c>
      <c r="B1090">
        <v>0</v>
      </c>
      <c r="C1090">
        <v>0</v>
      </c>
      <c r="D1090">
        <v>0</v>
      </c>
      <c r="E1090">
        <v>0</v>
      </c>
      <c r="F1090">
        <v>0</v>
      </c>
      <c r="G1090" s="5">
        <v>0</v>
      </c>
      <c r="H1090" s="13">
        <v>0</v>
      </c>
      <c r="I1090" s="13">
        <v>0</v>
      </c>
      <c r="J1090" s="13">
        <v>0</v>
      </c>
      <c r="K1090" s="13">
        <v>0</v>
      </c>
      <c r="M1090" t="s">
        <v>1113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W1090" t="s">
        <v>1113</v>
      </c>
      <c r="X1090">
        <v>52</v>
      </c>
      <c r="Y1090">
        <v>42</v>
      </c>
      <c r="Z1090">
        <v>332</v>
      </c>
      <c r="AA1090">
        <v>0</v>
      </c>
      <c r="AB1090">
        <v>0</v>
      </c>
      <c r="AC1090" s="5">
        <v>0.80769230769230771</v>
      </c>
      <c r="AD1090" s="13">
        <v>7.9047619047619051</v>
      </c>
      <c r="AE1090" s="13">
        <v>0</v>
      </c>
      <c r="AF1090" s="13">
        <v>0</v>
      </c>
      <c r="AG1090" s="13">
        <v>0</v>
      </c>
      <c r="AH1090" s="13">
        <v>6.384615384615385</v>
      </c>
    </row>
    <row r="1091" spans="1:34" x14ac:dyDescent="0.35">
      <c r="A1091" t="s">
        <v>533</v>
      </c>
      <c r="B1091">
        <v>0</v>
      </c>
      <c r="C1091">
        <v>0</v>
      </c>
      <c r="D1091">
        <v>0</v>
      </c>
      <c r="E1091">
        <v>0</v>
      </c>
      <c r="F1091">
        <v>0</v>
      </c>
      <c r="G1091" s="5">
        <v>0</v>
      </c>
      <c r="H1091" s="13">
        <v>0</v>
      </c>
      <c r="I1091" s="13">
        <v>0</v>
      </c>
      <c r="J1091" s="13">
        <v>0</v>
      </c>
      <c r="K1091" s="13">
        <v>0</v>
      </c>
      <c r="M1091" t="s">
        <v>1114</v>
      </c>
      <c r="N1091">
        <v>21</v>
      </c>
      <c r="O1091">
        <v>3</v>
      </c>
      <c r="P1091">
        <v>0</v>
      </c>
      <c r="Q1091">
        <v>0</v>
      </c>
      <c r="R1091">
        <v>7</v>
      </c>
      <c r="S1091">
        <v>0</v>
      </c>
      <c r="T1091">
        <v>0</v>
      </c>
      <c r="U1091">
        <v>0</v>
      </c>
      <c r="W1091" t="s">
        <v>1114</v>
      </c>
      <c r="X1091">
        <v>183</v>
      </c>
      <c r="Y1091">
        <v>107</v>
      </c>
      <c r="Z1091">
        <v>1234</v>
      </c>
      <c r="AA1091">
        <v>10</v>
      </c>
      <c r="AB1091">
        <v>1</v>
      </c>
      <c r="AC1091" s="5">
        <v>0.58469945355191255</v>
      </c>
      <c r="AD1091" s="13">
        <v>11.532710280373832</v>
      </c>
      <c r="AE1091" s="13">
        <v>5.4644808743169397E-2</v>
      </c>
      <c r="AF1091" s="13">
        <v>9.3457943925233638E-3</v>
      </c>
      <c r="AG1091" s="13">
        <v>8.1037277147487843E-3</v>
      </c>
      <c r="AH1091" s="13">
        <v>6.7431693989071038</v>
      </c>
    </row>
    <row r="1092" spans="1:34" x14ac:dyDescent="0.35">
      <c r="A1092" t="s">
        <v>1445</v>
      </c>
      <c r="B1092">
        <v>0</v>
      </c>
      <c r="C1092">
        <v>0</v>
      </c>
      <c r="D1092">
        <v>0</v>
      </c>
      <c r="E1092">
        <v>0</v>
      </c>
      <c r="F1092">
        <v>0</v>
      </c>
      <c r="G1092" s="5">
        <v>0</v>
      </c>
      <c r="H1092" s="13">
        <v>0</v>
      </c>
      <c r="I1092" s="13">
        <v>0</v>
      </c>
      <c r="J1092" s="13">
        <v>0</v>
      </c>
      <c r="K1092" s="13">
        <v>0</v>
      </c>
      <c r="M1092" t="s">
        <v>1115</v>
      </c>
      <c r="N1092">
        <v>498</v>
      </c>
      <c r="O1092">
        <v>93</v>
      </c>
      <c r="P1092">
        <v>5</v>
      </c>
      <c r="Q1092">
        <v>3</v>
      </c>
      <c r="R1092">
        <v>5.354838709677419</v>
      </c>
      <c r="S1092">
        <v>5.3763440860215055E-2</v>
      </c>
      <c r="T1092">
        <v>3.2258064516129031E-2</v>
      </c>
      <c r="U1092">
        <v>1.0040160642570281E-2</v>
      </c>
      <c r="W1092" t="s">
        <v>1115</v>
      </c>
      <c r="X1092">
        <v>2</v>
      </c>
      <c r="Y1092">
        <v>1</v>
      </c>
      <c r="Z1092">
        <v>2</v>
      </c>
      <c r="AA1092">
        <v>1</v>
      </c>
      <c r="AB1092">
        <v>0</v>
      </c>
      <c r="AC1092" s="5">
        <v>0.5</v>
      </c>
      <c r="AD1092" s="13">
        <v>2</v>
      </c>
      <c r="AE1092" s="13">
        <v>0.5</v>
      </c>
      <c r="AF1092" s="13">
        <v>0</v>
      </c>
      <c r="AG1092" s="13">
        <v>0.5</v>
      </c>
      <c r="AH1092" s="13">
        <v>1</v>
      </c>
    </row>
    <row r="1093" spans="1:34" x14ac:dyDescent="0.35">
      <c r="A1093" t="s">
        <v>536</v>
      </c>
      <c r="B1093">
        <v>0</v>
      </c>
      <c r="C1093">
        <v>0</v>
      </c>
      <c r="D1093">
        <v>0</v>
      </c>
      <c r="E1093">
        <v>0</v>
      </c>
      <c r="F1093">
        <v>0</v>
      </c>
      <c r="G1093" s="5">
        <v>0</v>
      </c>
      <c r="H1093" s="13">
        <v>0</v>
      </c>
      <c r="I1093" s="13">
        <v>0</v>
      </c>
      <c r="J1093" s="13">
        <v>0</v>
      </c>
      <c r="K1093" s="13">
        <v>0</v>
      </c>
      <c r="M1093" t="s">
        <v>1116</v>
      </c>
      <c r="N1093">
        <v>2339</v>
      </c>
      <c r="O1093">
        <v>566</v>
      </c>
      <c r="P1093">
        <v>16</v>
      </c>
      <c r="Q1093">
        <v>2</v>
      </c>
      <c r="R1093">
        <v>4.1325088339222615</v>
      </c>
      <c r="S1093">
        <v>2.8268551236749116E-2</v>
      </c>
      <c r="T1093">
        <v>3.5335689045936395E-3</v>
      </c>
      <c r="U1093">
        <v>6.8405301410859338E-3</v>
      </c>
      <c r="W1093" t="s">
        <v>1116</v>
      </c>
      <c r="X1093">
        <v>131</v>
      </c>
      <c r="Y1093">
        <v>102</v>
      </c>
      <c r="Z1093">
        <v>736</v>
      </c>
      <c r="AA1093">
        <v>5</v>
      </c>
      <c r="AB1093">
        <v>1</v>
      </c>
      <c r="AC1093" s="5">
        <v>0.77862595419847325</v>
      </c>
      <c r="AD1093" s="13">
        <v>7.215686274509804</v>
      </c>
      <c r="AE1093" s="13">
        <v>3.8167938931297711E-2</v>
      </c>
      <c r="AF1093" s="13">
        <v>9.8039215686274508E-3</v>
      </c>
      <c r="AG1093" s="13">
        <v>6.793478260869565E-3</v>
      </c>
      <c r="AH1093" s="13">
        <v>5.6183206106870225</v>
      </c>
    </row>
    <row r="1094" spans="1:34" x14ac:dyDescent="0.35">
      <c r="A1094" t="s">
        <v>1442</v>
      </c>
      <c r="B1094">
        <v>0</v>
      </c>
      <c r="C1094">
        <v>0</v>
      </c>
      <c r="D1094">
        <v>0</v>
      </c>
      <c r="E1094">
        <v>0</v>
      </c>
      <c r="F1094">
        <v>0</v>
      </c>
      <c r="G1094" s="5">
        <v>0</v>
      </c>
      <c r="H1094" s="13">
        <v>0</v>
      </c>
      <c r="I1094" s="13">
        <v>0</v>
      </c>
      <c r="J1094" s="13">
        <v>0</v>
      </c>
      <c r="K1094" s="13">
        <v>0</v>
      </c>
      <c r="M1094" t="s">
        <v>1117</v>
      </c>
      <c r="N1094">
        <v>704</v>
      </c>
      <c r="O1094">
        <v>186</v>
      </c>
      <c r="P1094">
        <v>2</v>
      </c>
      <c r="Q1094">
        <v>3</v>
      </c>
      <c r="R1094">
        <v>3.78494623655914</v>
      </c>
      <c r="S1094">
        <v>1.0752688172043012E-2</v>
      </c>
      <c r="T1094">
        <v>1.6129032258064516E-2</v>
      </c>
      <c r="U1094">
        <v>2.840909090909091E-3</v>
      </c>
      <c r="W1094" t="s">
        <v>1117</v>
      </c>
      <c r="X1094">
        <v>27</v>
      </c>
      <c r="Y1094">
        <v>21</v>
      </c>
      <c r="Z1094">
        <v>128</v>
      </c>
      <c r="AA1094">
        <v>0</v>
      </c>
      <c r="AB1094">
        <v>0</v>
      </c>
      <c r="AC1094" s="5">
        <v>0.77777777777777779</v>
      </c>
      <c r="AD1094" s="13">
        <v>6.0952380952380949</v>
      </c>
      <c r="AE1094" s="13">
        <v>0</v>
      </c>
      <c r="AF1094" s="13">
        <v>0</v>
      </c>
      <c r="AG1094" s="13">
        <v>0</v>
      </c>
      <c r="AH1094" s="13">
        <v>4.7407407407407405</v>
      </c>
    </row>
    <row r="1095" spans="1:34" x14ac:dyDescent="0.35">
      <c r="A1095" t="s">
        <v>407</v>
      </c>
      <c r="B1095">
        <v>0</v>
      </c>
      <c r="C1095">
        <v>0</v>
      </c>
      <c r="D1095">
        <v>0</v>
      </c>
      <c r="E1095">
        <v>0</v>
      </c>
      <c r="F1095">
        <v>0</v>
      </c>
      <c r="G1095" s="5">
        <v>0</v>
      </c>
      <c r="H1095" s="13">
        <v>0</v>
      </c>
      <c r="I1095" s="13">
        <v>0</v>
      </c>
      <c r="J1095" s="13">
        <v>0</v>
      </c>
      <c r="K1095" s="13">
        <v>0</v>
      </c>
      <c r="M1095" t="s">
        <v>1220</v>
      </c>
      <c r="N1095">
        <v>8</v>
      </c>
      <c r="O1095">
        <v>4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W1095" t="s">
        <v>1220</v>
      </c>
      <c r="X1095">
        <v>8</v>
      </c>
      <c r="Y1095">
        <v>5</v>
      </c>
      <c r="Z1095">
        <v>8</v>
      </c>
      <c r="AA1095">
        <v>2</v>
      </c>
      <c r="AB1095">
        <v>0</v>
      </c>
      <c r="AC1095" s="5">
        <v>0.625</v>
      </c>
      <c r="AD1095" s="13">
        <v>1.6</v>
      </c>
      <c r="AE1095" s="13">
        <v>0.25</v>
      </c>
      <c r="AF1095" s="13">
        <v>0</v>
      </c>
      <c r="AG1095" s="13">
        <v>0.25</v>
      </c>
      <c r="AH1095" s="13">
        <v>1</v>
      </c>
    </row>
    <row r="1096" spans="1:34" x14ac:dyDescent="0.35">
      <c r="A1096" t="s">
        <v>455</v>
      </c>
      <c r="B1096">
        <v>0</v>
      </c>
      <c r="C1096">
        <v>0</v>
      </c>
      <c r="D1096">
        <v>0</v>
      </c>
      <c r="E1096">
        <v>0</v>
      </c>
      <c r="F1096">
        <v>0</v>
      </c>
      <c r="G1096" s="5">
        <v>0</v>
      </c>
      <c r="H1096" s="13">
        <v>0</v>
      </c>
      <c r="I1096" s="13">
        <v>0</v>
      </c>
      <c r="J1096" s="13">
        <v>0</v>
      </c>
      <c r="K1096" s="13">
        <v>0</v>
      </c>
      <c r="M1096" t="s">
        <v>1118</v>
      </c>
      <c r="N1096">
        <v>116</v>
      </c>
      <c r="O1096">
        <v>19</v>
      </c>
      <c r="P1096">
        <v>1</v>
      </c>
      <c r="Q1096">
        <v>0</v>
      </c>
      <c r="R1096">
        <v>6.1052631578947372</v>
      </c>
      <c r="S1096">
        <v>5.2631578947368418E-2</v>
      </c>
      <c r="T1096">
        <v>0</v>
      </c>
      <c r="U1096">
        <v>8.6206896551724137E-3</v>
      </c>
      <c r="W1096" t="s">
        <v>1118</v>
      </c>
      <c r="X1096">
        <v>237</v>
      </c>
      <c r="Y1096">
        <v>160</v>
      </c>
      <c r="Z1096">
        <v>2073</v>
      </c>
      <c r="AA1096">
        <v>10</v>
      </c>
      <c r="AB1096">
        <v>1</v>
      </c>
      <c r="AC1096" s="5">
        <v>0.67510548523206748</v>
      </c>
      <c r="AD1096" s="13">
        <v>12.956250000000001</v>
      </c>
      <c r="AE1096" s="13">
        <v>4.2194092827004218E-2</v>
      </c>
      <c r="AF1096" s="13">
        <v>6.2500000000000003E-3</v>
      </c>
      <c r="AG1096" s="13">
        <v>4.8239266763145201E-3</v>
      </c>
      <c r="AH1096" s="13">
        <v>8.7468354430379751</v>
      </c>
    </row>
    <row r="1097" spans="1:34" x14ac:dyDescent="0.35">
      <c r="A1097" t="s">
        <v>541</v>
      </c>
      <c r="B1097">
        <v>0</v>
      </c>
      <c r="C1097">
        <v>0</v>
      </c>
      <c r="D1097">
        <v>0</v>
      </c>
      <c r="E1097">
        <v>0</v>
      </c>
      <c r="F1097">
        <v>0</v>
      </c>
      <c r="G1097" s="5">
        <v>0</v>
      </c>
      <c r="H1097" s="13">
        <v>0</v>
      </c>
      <c r="I1097" s="13">
        <v>0</v>
      </c>
      <c r="J1097" s="13">
        <v>0</v>
      </c>
      <c r="K1097" s="13">
        <v>0</v>
      </c>
      <c r="M1097" t="s">
        <v>1119</v>
      </c>
      <c r="N1097">
        <v>21</v>
      </c>
      <c r="O1097">
        <v>6</v>
      </c>
      <c r="P1097">
        <v>0</v>
      </c>
      <c r="Q1097">
        <v>0</v>
      </c>
      <c r="R1097">
        <v>3.5</v>
      </c>
      <c r="S1097">
        <v>0</v>
      </c>
      <c r="T1097">
        <v>0</v>
      </c>
      <c r="U1097">
        <v>0</v>
      </c>
      <c r="W1097" t="s">
        <v>1119</v>
      </c>
      <c r="X1097">
        <v>314</v>
      </c>
      <c r="Y1097">
        <v>203</v>
      </c>
      <c r="Z1097">
        <v>2146</v>
      </c>
      <c r="AA1097">
        <v>11</v>
      </c>
      <c r="AB1097">
        <v>1</v>
      </c>
      <c r="AC1097" s="5">
        <v>0.64649681528662417</v>
      </c>
      <c r="AD1097" s="13">
        <v>10.571428571428571</v>
      </c>
      <c r="AE1097" s="13">
        <v>3.5031847133757961E-2</v>
      </c>
      <c r="AF1097" s="13">
        <v>4.9261083743842365E-3</v>
      </c>
      <c r="AG1097" s="13">
        <v>5.1258154706430572E-3</v>
      </c>
      <c r="AH1097" s="13">
        <v>6.8343949044585983</v>
      </c>
    </row>
    <row r="1098" spans="1:34" x14ac:dyDescent="0.35">
      <c r="A1098" t="s">
        <v>1444</v>
      </c>
      <c r="B1098">
        <v>0</v>
      </c>
      <c r="C1098">
        <v>0</v>
      </c>
      <c r="D1098">
        <v>0</v>
      </c>
      <c r="E1098">
        <v>0</v>
      </c>
      <c r="F1098">
        <v>0</v>
      </c>
      <c r="G1098" s="5">
        <v>0</v>
      </c>
      <c r="H1098" s="13">
        <v>0</v>
      </c>
      <c r="I1098" s="13">
        <v>0</v>
      </c>
      <c r="J1098" s="13">
        <v>0</v>
      </c>
      <c r="K1098" s="13">
        <v>0</v>
      </c>
      <c r="M1098" t="s">
        <v>1120</v>
      </c>
      <c r="N1098">
        <v>300</v>
      </c>
      <c r="O1098">
        <v>85</v>
      </c>
      <c r="P1098">
        <v>1</v>
      </c>
      <c r="Q1098">
        <v>0</v>
      </c>
      <c r="R1098">
        <v>3.5294117647058822</v>
      </c>
      <c r="S1098">
        <v>1.1764705882352941E-2</v>
      </c>
      <c r="T1098">
        <v>0</v>
      </c>
      <c r="U1098">
        <v>3.3333333333333335E-3</v>
      </c>
      <c r="W1098" t="s">
        <v>1120</v>
      </c>
      <c r="X1098">
        <v>14</v>
      </c>
      <c r="Y1098">
        <v>13</v>
      </c>
      <c r="Z1098">
        <v>100</v>
      </c>
      <c r="AA1098">
        <v>0</v>
      </c>
      <c r="AB1098">
        <v>0</v>
      </c>
      <c r="AC1098" s="5">
        <v>0.9285714285714286</v>
      </c>
      <c r="AD1098" s="13">
        <v>7.6923076923076925</v>
      </c>
      <c r="AE1098" s="13">
        <v>0</v>
      </c>
      <c r="AF1098" s="13">
        <v>0</v>
      </c>
      <c r="AG1098" s="13">
        <v>0</v>
      </c>
      <c r="AH1098" s="13">
        <v>7.1428571428571432</v>
      </c>
    </row>
    <row r="1099" spans="1:34" x14ac:dyDescent="0.35">
      <c r="A1099" t="s">
        <v>1466</v>
      </c>
      <c r="B1099">
        <v>0</v>
      </c>
      <c r="C1099">
        <v>0</v>
      </c>
      <c r="D1099">
        <v>0</v>
      </c>
      <c r="E1099">
        <v>0</v>
      </c>
      <c r="F1099">
        <v>0</v>
      </c>
      <c r="G1099" s="5">
        <v>0</v>
      </c>
      <c r="H1099" s="13">
        <v>0</v>
      </c>
      <c r="I1099" s="13">
        <v>0</v>
      </c>
      <c r="J1099" s="13">
        <v>0</v>
      </c>
      <c r="K1099" s="13">
        <v>0</v>
      </c>
      <c r="M1099" t="s">
        <v>1800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W1099" t="s">
        <v>1800</v>
      </c>
      <c r="X1099">
        <v>22</v>
      </c>
      <c r="Y1099">
        <v>15</v>
      </c>
      <c r="Z1099">
        <v>160</v>
      </c>
      <c r="AA1099">
        <v>4</v>
      </c>
      <c r="AB1099">
        <v>0</v>
      </c>
      <c r="AC1099" s="5">
        <v>0.68181818181818177</v>
      </c>
      <c r="AD1099" s="13">
        <v>10.666666666666666</v>
      </c>
      <c r="AE1099" s="13">
        <v>0.18181818181818182</v>
      </c>
      <c r="AF1099" s="13">
        <v>0</v>
      </c>
      <c r="AG1099" s="13">
        <v>2.5000000000000001E-2</v>
      </c>
      <c r="AH1099" s="13">
        <v>7.2727272727272725</v>
      </c>
    </row>
    <row r="1100" spans="1:34" x14ac:dyDescent="0.35">
      <c r="A1100" t="s">
        <v>456</v>
      </c>
      <c r="B1100">
        <v>0</v>
      </c>
      <c r="C1100">
        <v>0</v>
      </c>
      <c r="D1100">
        <v>0</v>
      </c>
      <c r="E1100">
        <v>0</v>
      </c>
      <c r="F1100" s="5">
        <v>0</v>
      </c>
      <c r="G1100" s="5">
        <v>0</v>
      </c>
      <c r="H1100" s="13">
        <v>0</v>
      </c>
      <c r="I1100" s="13">
        <v>0</v>
      </c>
      <c r="J1100" s="13">
        <v>0</v>
      </c>
      <c r="K1100" s="13">
        <v>0</v>
      </c>
      <c r="M1100" t="s">
        <v>1758</v>
      </c>
      <c r="N1100">
        <v>188</v>
      </c>
      <c r="O1100">
        <v>41</v>
      </c>
      <c r="P1100">
        <v>0</v>
      </c>
      <c r="Q1100">
        <v>0</v>
      </c>
      <c r="R1100">
        <v>4.5853658536585362</v>
      </c>
      <c r="S1100">
        <v>0</v>
      </c>
      <c r="T1100">
        <v>0</v>
      </c>
      <c r="U1100">
        <v>0</v>
      </c>
      <c r="W1100" t="s">
        <v>1758</v>
      </c>
      <c r="X1100">
        <v>19</v>
      </c>
      <c r="Y1100">
        <v>15</v>
      </c>
      <c r="Z1100">
        <v>91</v>
      </c>
      <c r="AA1100">
        <v>0</v>
      </c>
      <c r="AB1100">
        <v>0</v>
      </c>
      <c r="AC1100" s="5">
        <v>0.78947368421052633</v>
      </c>
      <c r="AD1100" s="13">
        <v>6.0666666666666664</v>
      </c>
      <c r="AE1100" s="13">
        <v>0</v>
      </c>
      <c r="AF1100" s="13">
        <v>0</v>
      </c>
      <c r="AG1100" s="13">
        <v>0</v>
      </c>
      <c r="AH1100" s="13">
        <v>4.7894736842105265</v>
      </c>
    </row>
    <row r="1101" spans="1:34" x14ac:dyDescent="0.35">
      <c r="A1101" t="s">
        <v>547</v>
      </c>
      <c r="B1101">
        <v>0</v>
      </c>
      <c r="C1101">
        <v>0</v>
      </c>
      <c r="D1101">
        <v>0</v>
      </c>
      <c r="E1101">
        <v>0</v>
      </c>
      <c r="F1101" s="5">
        <v>0</v>
      </c>
      <c r="G1101" s="5">
        <v>0</v>
      </c>
      <c r="H1101" s="13">
        <v>0</v>
      </c>
      <c r="I1101" s="13">
        <v>0</v>
      </c>
      <c r="J1101" s="13">
        <v>0</v>
      </c>
      <c r="K1101" s="13">
        <v>0</v>
      </c>
      <c r="M1101" t="s">
        <v>1534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W1101" t="s">
        <v>1534</v>
      </c>
      <c r="X1101">
        <v>45</v>
      </c>
      <c r="Y1101">
        <v>25</v>
      </c>
      <c r="Z1101">
        <v>333</v>
      </c>
      <c r="AA1101">
        <v>3</v>
      </c>
      <c r="AB1101">
        <v>0</v>
      </c>
      <c r="AC1101" s="5">
        <v>0.55555555555555558</v>
      </c>
      <c r="AD1101" s="13">
        <v>13.32</v>
      </c>
      <c r="AE1101" s="13">
        <v>6.6666666666666666E-2</v>
      </c>
      <c r="AF1101" s="13">
        <v>0</v>
      </c>
      <c r="AG1101" s="13">
        <v>9.0090090090090089E-3</v>
      </c>
      <c r="AH1101" s="13">
        <v>7.4</v>
      </c>
    </row>
    <row r="1102" spans="1:34" x14ac:dyDescent="0.35">
      <c r="A1102" t="s">
        <v>1449</v>
      </c>
      <c r="B1102">
        <v>0</v>
      </c>
      <c r="C1102">
        <v>0</v>
      </c>
      <c r="D1102">
        <v>0</v>
      </c>
      <c r="E1102">
        <v>0</v>
      </c>
      <c r="F1102" s="5">
        <v>0</v>
      </c>
      <c r="G1102" s="5">
        <v>0</v>
      </c>
      <c r="H1102" s="13">
        <v>0</v>
      </c>
      <c r="I1102" s="13">
        <v>0</v>
      </c>
      <c r="J1102" s="13">
        <v>0</v>
      </c>
      <c r="K1102" s="13">
        <v>0</v>
      </c>
      <c r="M1102" t="s">
        <v>1801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W1102" t="s">
        <v>1801</v>
      </c>
      <c r="X1102">
        <v>66</v>
      </c>
      <c r="Y1102">
        <v>35</v>
      </c>
      <c r="Z1102">
        <v>525</v>
      </c>
      <c r="AA1102">
        <v>5</v>
      </c>
      <c r="AB1102">
        <v>1</v>
      </c>
      <c r="AC1102" s="5">
        <v>0.53030303030303028</v>
      </c>
      <c r="AD1102" s="13">
        <v>15</v>
      </c>
      <c r="AE1102" s="13">
        <v>7.575757575757576E-2</v>
      </c>
      <c r="AF1102" s="13">
        <v>2.8571428571428571E-2</v>
      </c>
      <c r="AG1102" s="13">
        <v>9.5238095238095247E-3</v>
      </c>
      <c r="AH1102" s="13">
        <v>7.9545454545454541</v>
      </c>
    </row>
    <row r="1103" spans="1:34" x14ac:dyDescent="0.35">
      <c r="A1103" t="s">
        <v>426</v>
      </c>
      <c r="B1103">
        <v>0</v>
      </c>
      <c r="C1103">
        <v>0</v>
      </c>
      <c r="D1103">
        <v>0</v>
      </c>
      <c r="E1103">
        <v>0</v>
      </c>
      <c r="F1103" s="5">
        <v>0</v>
      </c>
      <c r="G1103" s="5">
        <v>0</v>
      </c>
      <c r="H1103" s="13">
        <v>0</v>
      </c>
      <c r="I1103" s="13">
        <v>0</v>
      </c>
      <c r="J1103" s="13">
        <v>0</v>
      </c>
      <c r="K1103" s="13">
        <v>0</v>
      </c>
      <c r="M1103" t="s">
        <v>1543</v>
      </c>
      <c r="N1103">
        <v>21</v>
      </c>
      <c r="O1103">
        <v>4</v>
      </c>
      <c r="P1103">
        <v>1</v>
      </c>
      <c r="Q1103">
        <v>0</v>
      </c>
      <c r="R1103">
        <v>5.25</v>
      </c>
      <c r="S1103">
        <v>0.25</v>
      </c>
      <c r="T1103">
        <v>0</v>
      </c>
      <c r="U1103">
        <v>4.7619047619047616E-2</v>
      </c>
      <c r="W1103" t="s">
        <v>1543</v>
      </c>
      <c r="X1103">
        <v>136</v>
      </c>
      <c r="Y1103">
        <v>96</v>
      </c>
      <c r="Z1103">
        <v>1364</v>
      </c>
      <c r="AA1103">
        <v>8</v>
      </c>
      <c r="AB1103">
        <v>1</v>
      </c>
      <c r="AC1103" s="5">
        <v>0.70588235294117652</v>
      </c>
      <c r="AD1103" s="13">
        <v>14.208333333333334</v>
      </c>
      <c r="AE1103" s="13">
        <v>5.8823529411764705E-2</v>
      </c>
      <c r="AF1103" s="13">
        <v>1.0416666666666666E-2</v>
      </c>
      <c r="AG1103" s="13">
        <v>5.8651026392961877E-3</v>
      </c>
      <c r="AH1103" s="13">
        <v>10.029411764705882</v>
      </c>
    </row>
    <row r="1104" spans="1:34" x14ac:dyDescent="0.35">
      <c r="A1104" t="s">
        <v>393</v>
      </c>
      <c r="B1104">
        <v>0</v>
      </c>
      <c r="C1104">
        <v>0</v>
      </c>
      <c r="D1104">
        <v>0</v>
      </c>
      <c r="E1104">
        <v>0</v>
      </c>
      <c r="F1104" s="5">
        <v>0</v>
      </c>
      <c r="G1104" s="5">
        <v>0</v>
      </c>
      <c r="H1104" s="13">
        <v>0</v>
      </c>
      <c r="I1104" s="13">
        <v>0</v>
      </c>
      <c r="J1104" s="13">
        <v>0</v>
      </c>
      <c r="K1104" s="13">
        <v>0</v>
      </c>
      <c r="M1104" t="s">
        <v>1802</v>
      </c>
      <c r="N1104">
        <v>240</v>
      </c>
      <c r="O1104">
        <v>43</v>
      </c>
      <c r="P1104">
        <v>5</v>
      </c>
      <c r="Q1104">
        <v>0</v>
      </c>
      <c r="R1104">
        <v>5.5813953488372094</v>
      </c>
      <c r="S1104">
        <v>0.11627906976744186</v>
      </c>
      <c r="T1104">
        <v>0</v>
      </c>
      <c r="U1104">
        <v>2.0833333333333332E-2</v>
      </c>
      <c r="W1104" t="s">
        <v>1802</v>
      </c>
      <c r="X1104">
        <v>111</v>
      </c>
      <c r="Y1104">
        <v>73</v>
      </c>
      <c r="Z1104">
        <v>1038</v>
      </c>
      <c r="AA1104">
        <v>7</v>
      </c>
      <c r="AB1104">
        <v>0</v>
      </c>
      <c r="AC1104" s="5">
        <v>0.65765765765765771</v>
      </c>
      <c r="AD1104" s="13">
        <v>14.219178082191782</v>
      </c>
      <c r="AE1104" s="13">
        <v>6.3063063063063057E-2</v>
      </c>
      <c r="AF1104" s="13">
        <v>0</v>
      </c>
      <c r="AG1104" s="13">
        <v>6.7437379576107898E-3</v>
      </c>
      <c r="AH1104" s="13">
        <v>9.3513513513513509</v>
      </c>
    </row>
    <row r="1105" spans="1:34" x14ac:dyDescent="0.35">
      <c r="A1105" t="s">
        <v>1452</v>
      </c>
      <c r="B1105">
        <v>0</v>
      </c>
      <c r="C1105">
        <v>0</v>
      </c>
      <c r="D1105">
        <v>0</v>
      </c>
      <c r="E1105">
        <v>0</v>
      </c>
      <c r="F1105" s="5">
        <v>0</v>
      </c>
      <c r="G1105" s="5">
        <v>0</v>
      </c>
      <c r="H1105" s="13">
        <v>0</v>
      </c>
      <c r="I1105" s="13">
        <v>0</v>
      </c>
      <c r="J1105" s="13">
        <v>0</v>
      </c>
      <c r="K1105" s="13">
        <v>0</v>
      </c>
      <c r="M1105" t="s">
        <v>1536</v>
      </c>
      <c r="N1105">
        <v>613</v>
      </c>
      <c r="O1105">
        <v>178</v>
      </c>
      <c r="P1105">
        <v>2</v>
      </c>
      <c r="Q1105">
        <v>0</v>
      </c>
      <c r="R1105">
        <v>3.4438202247191012</v>
      </c>
      <c r="S1105">
        <v>1.1235955056179775E-2</v>
      </c>
      <c r="T1105">
        <v>0</v>
      </c>
      <c r="U1105">
        <v>3.2626427406199023E-3</v>
      </c>
      <c r="W1105" t="s">
        <v>1536</v>
      </c>
      <c r="X1105">
        <v>28</v>
      </c>
      <c r="Y1105">
        <v>22</v>
      </c>
      <c r="Z1105">
        <v>223</v>
      </c>
      <c r="AA1105">
        <v>0</v>
      </c>
      <c r="AB1105">
        <v>0</v>
      </c>
      <c r="AC1105" s="5">
        <v>0.7857142857142857</v>
      </c>
      <c r="AD1105" s="13">
        <v>10.136363636363637</v>
      </c>
      <c r="AE1105" s="13">
        <v>0</v>
      </c>
      <c r="AF1105" s="13">
        <v>0</v>
      </c>
      <c r="AG1105" s="13">
        <v>0</v>
      </c>
      <c r="AH1105" s="13">
        <v>7.9642857142857144</v>
      </c>
    </row>
    <row r="1106" spans="1:34" x14ac:dyDescent="0.35">
      <c r="A1106" t="s">
        <v>458</v>
      </c>
      <c r="B1106">
        <v>0</v>
      </c>
      <c r="C1106">
        <v>0</v>
      </c>
      <c r="D1106">
        <v>0</v>
      </c>
      <c r="E1106">
        <v>0</v>
      </c>
      <c r="F1106" s="5">
        <v>0</v>
      </c>
      <c r="G1106" s="5">
        <v>0</v>
      </c>
      <c r="H1106" s="13">
        <v>0</v>
      </c>
      <c r="I1106" s="13">
        <v>0</v>
      </c>
      <c r="J1106" s="13">
        <v>0</v>
      </c>
      <c r="K1106" s="13">
        <v>0</v>
      </c>
      <c r="M1106" t="s">
        <v>1803</v>
      </c>
      <c r="N1106">
        <v>56</v>
      </c>
      <c r="O1106">
        <v>13</v>
      </c>
      <c r="P1106">
        <v>0</v>
      </c>
      <c r="Q1106">
        <v>0</v>
      </c>
      <c r="R1106">
        <v>4.3076923076923075</v>
      </c>
      <c r="S1106">
        <v>0</v>
      </c>
      <c r="T1106">
        <v>0</v>
      </c>
      <c r="U1106">
        <v>0</v>
      </c>
      <c r="W1106" t="s">
        <v>1803</v>
      </c>
      <c r="X1106">
        <v>15</v>
      </c>
      <c r="Y1106">
        <v>15</v>
      </c>
      <c r="Z1106">
        <v>96</v>
      </c>
      <c r="AA1106">
        <v>0</v>
      </c>
      <c r="AB1106">
        <v>0</v>
      </c>
      <c r="AC1106" s="5">
        <v>1</v>
      </c>
      <c r="AD1106" s="13">
        <v>6.4</v>
      </c>
      <c r="AE1106" s="13">
        <v>0</v>
      </c>
      <c r="AF1106" s="13">
        <v>0</v>
      </c>
      <c r="AG1106" s="13">
        <v>0</v>
      </c>
      <c r="AH1106" s="13">
        <v>6.4</v>
      </c>
    </row>
    <row r="1107" spans="1:34" x14ac:dyDescent="0.35">
      <c r="A1107" t="s">
        <v>1472</v>
      </c>
      <c r="B1107">
        <v>0</v>
      </c>
      <c r="C1107">
        <v>0</v>
      </c>
      <c r="D1107">
        <v>0</v>
      </c>
      <c r="E1107">
        <v>0</v>
      </c>
      <c r="F1107" s="5">
        <v>0</v>
      </c>
      <c r="G1107" s="5">
        <v>0</v>
      </c>
      <c r="H1107" s="13">
        <v>0</v>
      </c>
      <c r="I1107" s="13">
        <v>0</v>
      </c>
      <c r="J1107" s="13">
        <v>0</v>
      </c>
      <c r="K1107" s="13">
        <v>0</v>
      </c>
      <c r="M1107" t="s">
        <v>1804</v>
      </c>
      <c r="N1107">
        <v>5</v>
      </c>
      <c r="O1107">
        <v>2</v>
      </c>
      <c r="P1107">
        <v>0</v>
      </c>
      <c r="Q1107">
        <v>0</v>
      </c>
      <c r="R1107">
        <v>2.5</v>
      </c>
      <c r="S1107">
        <v>0</v>
      </c>
      <c r="T1107">
        <v>0</v>
      </c>
      <c r="U1107">
        <v>0</v>
      </c>
      <c r="W1107" t="s">
        <v>1804</v>
      </c>
      <c r="X1107">
        <v>1</v>
      </c>
      <c r="Y1107">
        <v>0</v>
      </c>
      <c r="Z1107">
        <v>0</v>
      </c>
      <c r="AA1107">
        <v>0</v>
      </c>
      <c r="AB1107">
        <v>0</v>
      </c>
      <c r="AC1107" s="5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</row>
    <row r="1108" spans="1:34" x14ac:dyDescent="0.35">
      <c r="A1108" t="s">
        <v>459</v>
      </c>
      <c r="B1108">
        <v>0</v>
      </c>
      <c r="C1108">
        <v>0</v>
      </c>
      <c r="D1108">
        <v>0</v>
      </c>
      <c r="E1108">
        <v>0</v>
      </c>
      <c r="F1108" s="5">
        <v>0</v>
      </c>
      <c r="G1108" s="5">
        <v>0</v>
      </c>
      <c r="H1108" s="13">
        <v>0</v>
      </c>
      <c r="I1108" s="13">
        <v>0</v>
      </c>
      <c r="J1108" s="13">
        <v>0</v>
      </c>
      <c r="K1108" s="13">
        <v>0</v>
      </c>
      <c r="M1108" t="s">
        <v>1805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W1108" t="s">
        <v>1805</v>
      </c>
      <c r="X1108">
        <v>33</v>
      </c>
      <c r="Y1108">
        <v>19</v>
      </c>
      <c r="Z1108">
        <v>139</v>
      </c>
      <c r="AA1108">
        <v>0</v>
      </c>
      <c r="AB1108">
        <v>0</v>
      </c>
      <c r="AC1108" s="5">
        <v>0.5757575757575758</v>
      </c>
      <c r="AD1108" s="13">
        <v>7.3157894736842106</v>
      </c>
      <c r="AE1108" s="13">
        <v>0</v>
      </c>
      <c r="AF1108" s="13">
        <v>0</v>
      </c>
      <c r="AG1108" s="13">
        <v>0</v>
      </c>
      <c r="AH1108" s="13">
        <v>4.2121212121212119</v>
      </c>
    </row>
    <row r="1109" spans="1:34" x14ac:dyDescent="0.35">
      <c r="A1109" t="s">
        <v>1475</v>
      </c>
      <c r="B1109">
        <v>0</v>
      </c>
      <c r="C1109">
        <v>0</v>
      </c>
      <c r="D1109">
        <v>0</v>
      </c>
      <c r="E1109">
        <v>0</v>
      </c>
      <c r="F1109" s="5">
        <v>0</v>
      </c>
      <c r="G1109" s="5">
        <v>0</v>
      </c>
      <c r="H1109" s="13">
        <v>0</v>
      </c>
      <c r="I1109" s="13">
        <v>0</v>
      </c>
      <c r="J1109" s="13">
        <v>0</v>
      </c>
      <c r="K1109" s="13">
        <v>0</v>
      </c>
      <c r="M1109" t="s">
        <v>1806</v>
      </c>
      <c r="N1109">
        <v>13</v>
      </c>
      <c r="O1109">
        <v>3</v>
      </c>
      <c r="P1109">
        <v>0</v>
      </c>
      <c r="Q1109">
        <v>0</v>
      </c>
      <c r="R1109">
        <v>4.333333333333333</v>
      </c>
      <c r="S1109">
        <v>0</v>
      </c>
      <c r="T1109">
        <v>0</v>
      </c>
      <c r="U1109">
        <v>0</v>
      </c>
      <c r="W1109" t="s">
        <v>1806</v>
      </c>
      <c r="X1109">
        <v>1</v>
      </c>
      <c r="Y1109">
        <v>1</v>
      </c>
      <c r="Z1109">
        <v>8</v>
      </c>
      <c r="AA1109">
        <v>0</v>
      </c>
      <c r="AB1109">
        <v>0</v>
      </c>
      <c r="AC1109" s="5">
        <v>1</v>
      </c>
      <c r="AD1109" s="13">
        <v>8</v>
      </c>
      <c r="AE1109" s="13">
        <v>0</v>
      </c>
      <c r="AF1109" s="13">
        <v>0</v>
      </c>
      <c r="AG1109" s="13">
        <v>0</v>
      </c>
      <c r="AH1109" s="13">
        <v>8</v>
      </c>
    </row>
    <row r="1110" spans="1:34" x14ac:dyDescent="0.35">
      <c r="A1110" t="s">
        <v>384</v>
      </c>
      <c r="B1110">
        <v>0</v>
      </c>
      <c r="C1110">
        <v>0</v>
      </c>
      <c r="D1110">
        <v>0</v>
      </c>
      <c r="E1110">
        <v>0</v>
      </c>
      <c r="F1110" s="5">
        <v>0</v>
      </c>
      <c r="G1110" s="5">
        <v>0</v>
      </c>
      <c r="H1110" s="13">
        <v>0</v>
      </c>
      <c r="I1110" s="13">
        <v>0</v>
      </c>
      <c r="J1110" s="13">
        <v>0</v>
      </c>
      <c r="K1110" s="13">
        <v>0</v>
      </c>
      <c r="M1110" t="s">
        <v>1807</v>
      </c>
      <c r="N1110">
        <v>13</v>
      </c>
      <c r="O1110">
        <v>2</v>
      </c>
      <c r="P1110">
        <v>0</v>
      </c>
      <c r="Q1110">
        <v>0</v>
      </c>
      <c r="R1110">
        <v>6.5</v>
      </c>
      <c r="S1110">
        <v>0</v>
      </c>
      <c r="T1110">
        <v>0</v>
      </c>
      <c r="U1110">
        <v>0</v>
      </c>
      <c r="W1110" t="s">
        <v>1807</v>
      </c>
      <c r="X1110">
        <v>33</v>
      </c>
      <c r="Y1110">
        <v>19</v>
      </c>
      <c r="Z1110">
        <v>202</v>
      </c>
      <c r="AA1110">
        <v>0</v>
      </c>
      <c r="AB1110">
        <v>0</v>
      </c>
      <c r="AC1110" s="5">
        <v>0.5757575757575758</v>
      </c>
      <c r="AD1110" s="13">
        <v>10.631578947368421</v>
      </c>
      <c r="AE1110" s="13">
        <v>0</v>
      </c>
      <c r="AF1110" s="13">
        <v>0</v>
      </c>
      <c r="AG1110" s="13">
        <v>0</v>
      </c>
      <c r="AH1110" s="13">
        <v>6.1212121212121211</v>
      </c>
    </row>
    <row r="1111" spans="1:34" x14ac:dyDescent="0.35">
      <c r="A1111" t="s">
        <v>1476</v>
      </c>
      <c r="B1111">
        <v>0</v>
      </c>
      <c r="C1111">
        <v>0</v>
      </c>
      <c r="D1111">
        <v>0</v>
      </c>
      <c r="E1111">
        <v>0</v>
      </c>
      <c r="F1111" s="5">
        <v>0</v>
      </c>
      <c r="G1111" s="5">
        <v>0</v>
      </c>
      <c r="H1111" s="13">
        <v>0</v>
      </c>
      <c r="I1111" s="13">
        <v>0</v>
      </c>
      <c r="J1111" s="13">
        <v>0</v>
      </c>
      <c r="K1111" s="13">
        <v>0</v>
      </c>
      <c r="M1111" t="s">
        <v>1808</v>
      </c>
      <c r="N1111">
        <v>51</v>
      </c>
      <c r="O1111">
        <v>8</v>
      </c>
      <c r="P1111">
        <v>0</v>
      </c>
      <c r="Q1111">
        <v>0</v>
      </c>
      <c r="R1111">
        <v>6.375</v>
      </c>
      <c r="S1111">
        <v>0</v>
      </c>
      <c r="T1111">
        <v>0</v>
      </c>
      <c r="U1111">
        <v>0</v>
      </c>
      <c r="W1111" t="s">
        <v>1808</v>
      </c>
      <c r="X1111">
        <v>7</v>
      </c>
      <c r="Y1111">
        <v>4</v>
      </c>
      <c r="Z1111">
        <v>20</v>
      </c>
      <c r="AA1111">
        <v>0</v>
      </c>
      <c r="AB1111">
        <v>0</v>
      </c>
      <c r="AC1111" s="5">
        <v>0.5714285714285714</v>
      </c>
      <c r="AD1111" s="13">
        <v>5</v>
      </c>
      <c r="AE1111" s="13">
        <v>0</v>
      </c>
      <c r="AF1111" s="13">
        <v>0</v>
      </c>
      <c r="AG1111" s="13">
        <v>0</v>
      </c>
      <c r="AH1111" s="13">
        <v>2.8571428571428572</v>
      </c>
    </row>
    <row r="1112" spans="1:34" x14ac:dyDescent="0.35">
      <c r="A1112" t="s">
        <v>461</v>
      </c>
      <c r="B1112">
        <v>0</v>
      </c>
      <c r="C1112">
        <v>0</v>
      </c>
      <c r="D1112">
        <v>0</v>
      </c>
      <c r="E1112">
        <v>0</v>
      </c>
      <c r="F1112" s="5">
        <v>0</v>
      </c>
      <c r="G1112" s="5">
        <v>0</v>
      </c>
      <c r="H1112" s="13">
        <v>0</v>
      </c>
      <c r="I1112" s="13">
        <v>0</v>
      </c>
      <c r="J1112" s="13">
        <v>0</v>
      </c>
      <c r="K1112" s="13">
        <v>0</v>
      </c>
      <c r="M1112" t="s">
        <v>1809</v>
      </c>
      <c r="N1112">
        <v>6</v>
      </c>
      <c r="O1112">
        <v>2</v>
      </c>
      <c r="P1112">
        <v>0</v>
      </c>
      <c r="Q1112">
        <v>0</v>
      </c>
      <c r="R1112">
        <v>3</v>
      </c>
      <c r="S1112">
        <v>0</v>
      </c>
      <c r="T1112">
        <v>0</v>
      </c>
      <c r="U1112">
        <v>0</v>
      </c>
      <c r="W1112" t="s">
        <v>1809</v>
      </c>
      <c r="X1112">
        <v>77</v>
      </c>
      <c r="Y1112">
        <v>54</v>
      </c>
      <c r="Z1112">
        <v>528</v>
      </c>
      <c r="AA1112">
        <v>1</v>
      </c>
      <c r="AB1112">
        <v>0</v>
      </c>
      <c r="AC1112" s="5">
        <v>0.70129870129870131</v>
      </c>
      <c r="AD1112" s="13">
        <v>9.7777777777777786</v>
      </c>
      <c r="AE1112" s="13">
        <v>1.2987012987012988E-2</v>
      </c>
      <c r="AF1112" s="13">
        <v>0</v>
      </c>
      <c r="AG1112" s="13">
        <v>1.893939393939394E-3</v>
      </c>
      <c r="AH1112" s="13">
        <v>6.8571428571428568</v>
      </c>
    </row>
    <row r="1113" spans="1:34" x14ac:dyDescent="0.35">
      <c r="A1113" t="s">
        <v>560</v>
      </c>
      <c r="B1113">
        <v>0</v>
      </c>
      <c r="C1113">
        <v>0</v>
      </c>
      <c r="D1113">
        <v>0</v>
      </c>
      <c r="E1113">
        <v>0</v>
      </c>
      <c r="F1113" s="5">
        <v>0</v>
      </c>
      <c r="G1113" s="5">
        <v>0</v>
      </c>
      <c r="H1113" s="13">
        <v>0</v>
      </c>
      <c r="I1113" s="13">
        <v>0</v>
      </c>
      <c r="J1113" s="13">
        <v>0</v>
      </c>
      <c r="K1113" s="13">
        <v>0</v>
      </c>
      <c r="M1113" t="s">
        <v>1810</v>
      </c>
      <c r="N1113">
        <v>57</v>
      </c>
      <c r="O1113">
        <v>11</v>
      </c>
      <c r="P1113">
        <v>1</v>
      </c>
      <c r="Q1113">
        <v>0</v>
      </c>
      <c r="R1113">
        <v>5.1818181818181817</v>
      </c>
      <c r="S1113">
        <v>9.0909090909090912E-2</v>
      </c>
      <c r="T1113">
        <v>0</v>
      </c>
      <c r="U1113">
        <v>1.7543859649122806E-2</v>
      </c>
      <c r="W1113" t="s">
        <v>1810</v>
      </c>
      <c r="X1113">
        <v>32</v>
      </c>
      <c r="Y1113">
        <v>18</v>
      </c>
      <c r="Z1113">
        <v>187</v>
      </c>
      <c r="AA1113">
        <v>2</v>
      </c>
      <c r="AB1113">
        <v>0</v>
      </c>
      <c r="AC1113" s="5">
        <v>0.5625</v>
      </c>
      <c r="AD1113" s="13">
        <v>10.388888888888889</v>
      </c>
      <c r="AE1113" s="13">
        <v>6.25E-2</v>
      </c>
      <c r="AF1113" s="13">
        <v>0</v>
      </c>
      <c r="AG1113" s="13">
        <v>1.06951871657754E-2</v>
      </c>
      <c r="AH1113" s="13">
        <v>5.84375</v>
      </c>
    </row>
    <row r="1114" spans="1:34" x14ac:dyDescent="0.35">
      <c r="A1114" t="s">
        <v>462</v>
      </c>
      <c r="B1114">
        <v>0</v>
      </c>
      <c r="C1114">
        <v>0</v>
      </c>
      <c r="D1114">
        <v>0</v>
      </c>
      <c r="E1114">
        <v>0</v>
      </c>
      <c r="F1114" s="5">
        <v>0</v>
      </c>
      <c r="G1114" s="5">
        <v>0</v>
      </c>
      <c r="H1114" s="13">
        <v>0</v>
      </c>
      <c r="I1114" s="13">
        <v>0</v>
      </c>
      <c r="J1114" s="13">
        <v>0</v>
      </c>
      <c r="K1114" s="13">
        <v>0</v>
      </c>
      <c r="M1114" t="s">
        <v>1538</v>
      </c>
      <c r="N1114">
        <v>905</v>
      </c>
      <c r="O1114">
        <v>219</v>
      </c>
      <c r="P1114">
        <v>8</v>
      </c>
      <c r="Q1114">
        <v>0</v>
      </c>
      <c r="R1114">
        <v>4.1324200913242013</v>
      </c>
      <c r="S1114">
        <v>3.6529680365296802E-2</v>
      </c>
      <c r="T1114">
        <v>0</v>
      </c>
      <c r="U1114">
        <v>8.8397790055248626E-3</v>
      </c>
      <c r="W1114" t="s">
        <v>1538</v>
      </c>
      <c r="X1114">
        <v>37</v>
      </c>
      <c r="Y1114">
        <v>29</v>
      </c>
      <c r="Z1114">
        <v>259</v>
      </c>
      <c r="AA1114">
        <v>1</v>
      </c>
      <c r="AB1114">
        <v>0</v>
      </c>
      <c r="AC1114" s="5">
        <v>0.78378378378378377</v>
      </c>
      <c r="AD1114" s="13">
        <v>8.931034482758621</v>
      </c>
      <c r="AE1114" s="13">
        <v>2.7027027027027029E-2</v>
      </c>
      <c r="AF1114" s="13">
        <v>0</v>
      </c>
      <c r="AG1114" s="13">
        <v>3.8610038610038611E-3</v>
      </c>
      <c r="AH1114" s="13">
        <v>7</v>
      </c>
    </row>
    <row r="1115" spans="1:34" x14ac:dyDescent="0.35">
      <c r="A1115" t="s">
        <v>563</v>
      </c>
      <c r="B1115">
        <v>0</v>
      </c>
      <c r="C1115">
        <v>0</v>
      </c>
      <c r="D1115">
        <v>0</v>
      </c>
      <c r="E1115">
        <v>0</v>
      </c>
      <c r="F1115" s="5">
        <v>0</v>
      </c>
      <c r="G1115" s="5">
        <v>0</v>
      </c>
      <c r="H1115" s="13">
        <v>0</v>
      </c>
      <c r="I1115" s="13">
        <v>0</v>
      </c>
      <c r="J1115" s="13">
        <v>0</v>
      </c>
      <c r="K1115" s="13">
        <v>0</v>
      </c>
      <c r="M1115" t="s">
        <v>1531</v>
      </c>
      <c r="N1115">
        <v>247</v>
      </c>
      <c r="O1115">
        <v>51</v>
      </c>
      <c r="P1115">
        <v>2</v>
      </c>
      <c r="Q1115">
        <v>1</v>
      </c>
      <c r="R1115">
        <v>4.8431372549019605</v>
      </c>
      <c r="S1115">
        <v>3.9215686274509803E-2</v>
      </c>
      <c r="T1115">
        <v>1.9607843137254902E-2</v>
      </c>
      <c r="U1115">
        <v>8.0971659919028341E-3</v>
      </c>
      <c r="W1115" t="s">
        <v>1531</v>
      </c>
      <c r="X1115">
        <v>2</v>
      </c>
      <c r="Y1115">
        <v>2</v>
      </c>
      <c r="Z1115">
        <v>12</v>
      </c>
      <c r="AA1115">
        <v>0</v>
      </c>
      <c r="AB1115">
        <v>0</v>
      </c>
      <c r="AC1115" s="5">
        <v>1</v>
      </c>
      <c r="AD1115" s="13">
        <v>6</v>
      </c>
      <c r="AE1115" s="13">
        <v>0</v>
      </c>
      <c r="AF1115" s="13">
        <v>0</v>
      </c>
      <c r="AG1115" s="13">
        <v>0</v>
      </c>
      <c r="AH1115" s="13">
        <v>6</v>
      </c>
    </row>
    <row r="1116" spans="1:34" x14ac:dyDescent="0.35">
      <c r="A1116" t="s">
        <v>385</v>
      </c>
      <c r="B1116">
        <v>0</v>
      </c>
      <c r="C1116">
        <v>0</v>
      </c>
      <c r="D1116">
        <v>0</v>
      </c>
      <c r="E1116">
        <v>0</v>
      </c>
      <c r="F1116" s="5">
        <v>0</v>
      </c>
      <c r="G1116" s="5">
        <v>0</v>
      </c>
      <c r="H1116" s="13">
        <v>0</v>
      </c>
      <c r="I1116" s="13">
        <v>0</v>
      </c>
      <c r="J1116" s="13">
        <v>0</v>
      </c>
      <c r="K1116" s="13">
        <v>0</v>
      </c>
      <c r="M1116" t="s">
        <v>1811</v>
      </c>
      <c r="N1116">
        <v>106</v>
      </c>
      <c r="O1116">
        <v>19</v>
      </c>
      <c r="P1116">
        <v>0</v>
      </c>
      <c r="Q1116">
        <v>0</v>
      </c>
      <c r="R1116">
        <v>5.5789473684210522</v>
      </c>
      <c r="S1116">
        <v>0</v>
      </c>
      <c r="T1116">
        <v>0</v>
      </c>
      <c r="U1116">
        <v>0</v>
      </c>
      <c r="W1116" t="s">
        <v>1811</v>
      </c>
      <c r="X1116">
        <v>0</v>
      </c>
      <c r="Y1116">
        <v>0</v>
      </c>
      <c r="Z1116">
        <v>0</v>
      </c>
      <c r="AA1116">
        <v>0</v>
      </c>
      <c r="AB1116">
        <v>0</v>
      </c>
      <c r="AC1116" s="5">
        <v>0</v>
      </c>
      <c r="AD1116" s="13">
        <v>0</v>
      </c>
      <c r="AE1116" s="13">
        <v>0</v>
      </c>
      <c r="AF1116" s="13">
        <v>0</v>
      </c>
      <c r="AG1116" s="13">
        <v>0</v>
      </c>
      <c r="AH1116" s="13">
        <v>0</v>
      </c>
    </row>
    <row r="1117" spans="1:34" x14ac:dyDescent="0.35">
      <c r="A1117" t="s">
        <v>565</v>
      </c>
      <c r="B1117">
        <v>0</v>
      </c>
      <c r="C1117">
        <v>0</v>
      </c>
      <c r="D1117">
        <v>0</v>
      </c>
      <c r="E1117">
        <v>0</v>
      </c>
      <c r="F1117" s="5">
        <v>0</v>
      </c>
      <c r="G1117" s="5">
        <v>0</v>
      </c>
      <c r="H1117" s="13">
        <v>0</v>
      </c>
      <c r="I1117" s="13">
        <v>0</v>
      </c>
      <c r="J1117" s="13">
        <v>0</v>
      </c>
      <c r="K1117" s="13">
        <v>0</v>
      </c>
      <c r="M1117" t="s">
        <v>1532</v>
      </c>
      <c r="N1117">
        <v>30</v>
      </c>
      <c r="O1117">
        <v>9</v>
      </c>
      <c r="P1117">
        <v>0</v>
      </c>
      <c r="Q1117">
        <v>0</v>
      </c>
      <c r="R1117">
        <v>3.3333333333333335</v>
      </c>
      <c r="S1117">
        <v>0</v>
      </c>
      <c r="T1117">
        <v>0</v>
      </c>
      <c r="U1117">
        <v>0</v>
      </c>
      <c r="W1117" t="s">
        <v>1532</v>
      </c>
      <c r="X1117">
        <v>33</v>
      </c>
      <c r="Y1117">
        <v>22</v>
      </c>
      <c r="Z1117">
        <v>377</v>
      </c>
      <c r="AA1117">
        <v>1</v>
      </c>
      <c r="AB1117">
        <v>0</v>
      </c>
      <c r="AC1117" s="5">
        <v>0.66666666666666663</v>
      </c>
      <c r="AD1117" s="13">
        <v>17.136363636363637</v>
      </c>
      <c r="AE1117" s="13">
        <v>3.0303030303030304E-2</v>
      </c>
      <c r="AF1117" s="13">
        <v>0</v>
      </c>
      <c r="AG1117" s="13">
        <v>2.6525198938992041E-3</v>
      </c>
      <c r="AH1117" s="13">
        <v>11.424242424242424</v>
      </c>
    </row>
    <row r="1118" spans="1:34" x14ac:dyDescent="0.35">
      <c r="A1118" t="s">
        <v>464</v>
      </c>
      <c r="B1118">
        <v>0</v>
      </c>
      <c r="C1118">
        <v>0</v>
      </c>
      <c r="D1118">
        <v>0</v>
      </c>
      <c r="E1118">
        <v>0</v>
      </c>
      <c r="F1118" s="5">
        <v>0</v>
      </c>
      <c r="G1118" s="5">
        <v>0</v>
      </c>
      <c r="H1118" s="13">
        <v>0</v>
      </c>
      <c r="I1118" s="13">
        <v>0</v>
      </c>
      <c r="J1118" s="13">
        <v>0</v>
      </c>
      <c r="K1118" s="13">
        <v>0</v>
      </c>
      <c r="M1118" t="s">
        <v>1537</v>
      </c>
      <c r="N1118">
        <v>809</v>
      </c>
      <c r="O1118">
        <v>109</v>
      </c>
      <c r="P1118">
        <v>8</v>
      </c>
      <c r="Q1118">
        <v>1</v>
      </c>
      <c r="R1118">
        <v>7.4220183486238529</v>
      </c>
      <c r="S1118">
        <v>7.3394495412844041E-2</v>
      </c>
      <c r="T1118">
        <v>9.1743119266055051E-3</v>
      </c>
      <c r="U1118">
        <v>9.8887515451174281E-3</v>
      </c>
      <c r="W1118" t="s">
        <v>1537</v>
      </c>
      <c r="X1118">
        <v>43</v>
      </c>
      <c r="Y1118">
        <v>30</v>
      </c>
      <c r="Z1118">
        <v>218</v>
      </c>
      <c r="AA1118">
        <v>3</v>
      </c>
      <c r="AB1118">
        <v>0</v>
      </c>
      <c r="AC1118" s="5">
        <v>0.69767441860465118</v>
      </c>
      <c r="AD1118" s="13">
        <v>7.2666666666666666</v>
      </c>
      <c r="AE1118" s="13">
        <v>6.9767441860465115E-2</v>
      </c>
      <c r="AF1118" s="13">
        <v>0</v>
      </c>
      <c r="AG1118" s="13">
        <v>1.3761467889908258E-2</v>
      </c>
      <c r="AH1118" s="13">
        <v>5.0697674418604652</v>
      </c>
    </row>
    <row r="1119" spans="1:34" x14ac:dyDescent="0.35">
      <c r="A1119" t="s">
        <v>569</v>
      </c>
      <c r="B1119">
        <v>0</v>
      </c>
      <c r="C1119">
        <v>0</v>
      </c>
      <c r="D1119">
        <v>0</v>
      </c>
      <c r="E1119">
        <v>0</v>
      </c>
      <c r="F1119" s="5">
        <v>0</v>
      </c>
      <c r="G1119" s="5">
        <v>0</v>
      </c>
      <c r="H1119" s="13">
        <v>0</v>
      </c>
      <c r="I1119" s="13">
        <v>0</v>
      </c>
      <c r="J1119" s="13">
        <v>0</v>
      </c>
      <c r="K1119" s="13">
        <v>0</v>
      </c>
      <c r="M1119" t="s">
        <v>1812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W1119" t="s">
        <v>1812</v>
      </c>
      <c r="X1119">
        <v>0</v>
      </c>
      <c r="Y1119">
        <v>0</v>
      </c>
      <c r="Z1119">
        <v>0</v>
      </c>
      <c r="AA1119">
        <v>0</v>
      </c>
      <c r="AB1119">
        <v>0</v>
      </c>
      <c r="AC1119" s="5">
        <v>0</v>
      </c>
      <c r="AD1119" s="13">
        <v>0</v>
      </c>
      <c r="AE1119" s="13">
        <v>0</v>
      </c>
      <c r="AF1119" s="13">
        <v>0</v>
      </c>
      <c r="AG1119" s="13">
        <v>0</v>
      </c>
      <c r="AH1119" s="13">
        <v>0</v>
      </c>
    </row>
    <row r="1120" spans="1:34" x14ac:dyDescent="0.35">
      <c r="A1120" t="s">
        <v>1450</v>
      </c>
      <c r="B1120">
        <v>0</v>
      </c>
      <c r="C1120">
        <v>0</v>
      </c>
      <c r="D1120">
        <v>0</v>
      </c>
      <c r="E1120">
        <v>0</v>
      </c>
      <c r="F1120" s="5">
        <v>0</v>
      </c>
      <c r="G1120" s="5">
        <v>0</v>
      </c>
      <c r="H1120" s="13">
        <v>0</v>
      </c>
      <c r="I1120" s="13">
        <v>0</v>
      </c>
      <c r="J1120" s="13">
        <v>0</v>
      </c>
      <c r="K1120" s="13">
        <v>0</v>
      </c>
      <c r="M1120" t="s">
        <v>1813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W1120" t="s">
        <v>1813</v>
      </c>
      <c r="X1120">
        <v>1</v>
      </c>
      <c r="Y1120">
        <v>0</v>
      </c>
      <c r="Z1120">
        <v>0</v>
      </c>
      <c r="AA1120">
        <v>0</v>
      </c>
      <c r="AB1120">
        <v>0</v>
      </c>
      <c r="AC1120" s="5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</row>
    <row r="1121" spans="1:34" x14ac:dyDescent="0.35">
      <c r="A1121" t="s">
        <v>1339</v>
      </c>
      <c r="B1121">
        <v>0</v>
      </c>
      <c r="C1121">
        <v>0</v>
      </c>
      <c r="D1121">
        <v>0</v>
      </c>
      <c r="E1121">
        <v>0</v>
      </c>
      <c r="F1121" s="5">
        <v>0</v>
      </c>
      <c r="G1121" s="5">
        <v>0</v>
      </c>
      <c r="H1121" s="13">
        <v>0</v>
      </c>
      <c r="I1121" s="13">
        <v>0</v>
      </c>
      <c r="J1121" s="13">
        <v>0</v>
      </c>
      <c r="K1121" s="13">
        <v>0</v>
      </c>
      <c r="M1121" t="s">
        <v>346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W1121" t="s">
        <v>346</v>
      </c>
      <c r="X1121">
        <v>0</v>
      </c>
      <c r="Y1121">
        <v>0</v>
      </c>
      <c r="Z1121">
        <v>0</v>
      </c>
      <c r="AA1121">
        <v>0</v>
      </c>
      <c r="AB1121">
        <v>0</v>
      </c>
      <c r="AC1121" s="5">
        <v>0</v>
      </c>
      <c r="AD1121" s="13">
        <v>0</v>
      </c>
      <c r="AE1121" s="13">
        <v>0</v>
      </c>
      <c r="AF1121" s="13">
        <v>0</v>
      </c>
      <c r="AG1121" s="13">
        <v>0</v>
      </c>
      <c r="AH1121" s="13">
        <v>0</v>
      </c>
    </row>
    <row r="1122" spans="1:34" x14ac:dyDescent="0.35">
      <c r="A1122" t="s">
        <v>1451</v>
      </c>
      <c r="B1122">
        <v>0</v>
      </c>
      <c r="C1122">
        <v>0</v>
      </c>
      <c r="D1122">
        <v>0</v>
      </c>
      <c r="E1122">
        <v>0</v>
      </c>
      <c r="F1122" s="5">
        <v>0</v>
      </c>
      <c r="G1122" s="5">
        <v>0</v>
      </c>
      <c r="H1122" s="13">
        <v>0</v>
      </c>
      <c r="I1122" s="13">
        <v>0</v>
      </c>
      <c r="J1122" s="13">
        <v>0</v>
      </c>
      <c r="K1122" s="13">
        <v>0</v>
      </c>
      <c r="M1122" t="s">
        <v>1814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W1122" t="s">
        <v>1814</v>
      </c>
      <c r="X1122">
        <v>0</v>
      </c>
      <c r="Y1122">
        <v>0</v>
      </c>
      <c r="Z1122">
        <v>0</v>
      </c>
      <c r="AA1122">
        <v>0</v>
      </c>
      <c r="AB1122">
        <v>0</v>
      </c>
      <c r="AC1122" s="5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</row>
    <row r="1123" spans="1:34" x14ac:dyDescent="0.35">
      <c r="A1123" t="s">
        <v>575</v>
      </c>
      <c r="B1123">
        <v>0</v>
      </c>
      <c r="C1123">
        <v>0</v>
      </c>
      <c r="D1123">
        <v>0</v>
      </c>
      <c r="E1123">
        <v>0</v>
      </c>
      <c r="F1123" s="5">
        <v>0</v>
      </c>
      <c r="G1123" s="5">
        <v>0</v>
      </c>
      <c r="H1123" s="13">
        <v>0</v>
      </c>
      <c r="I1123" s="13">
        <v>0</v>
      </c>
      <c r="J1123" s="13">
        <v>0</v>
      </c>
      <c r="K1123" s="13">
        <v>0</v>
      </c>
      <c r="M1123" t="s">
        <v>1815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W1123" t="s">
        <v>1815</v>
      </c>
      <c r="X1123">
        <v>0</v>
      </c>
      <c r="Y1123">
        <v>0</v>
      </c>
      <c r="Z1123">
        <v>0</v>
      </c>
      <c r="AA1123">
        <v>0</v>
      </c>
      <c r="AB1123">
        <v>0</v>
      </c>
      <c r="AC1123" s="5">
        <v>0</v>
      </c>
      <c r="AD1123" s="13">
        <v>0</v>
      </c>
      <c r="AE1123" s="13">
        <v>0</v>
      </c>
      <c r="AF1123" s="13">
        <v>0</v>
      </c>
      <c r="AG1123" s="13">
        <v>0</v>
      </c>
      <c r="AH1123" s="13">
        <v>0</v>
      </c>
    </row>
    <row r="1124" spans="1:34" x14ac:dyDescent="0.35">
      <c r="A1124" t="s">
        <v>465</v>
      </c>
      <c r="B1124">
        <v>0</v>
      </c>
      <c r="C1124">
        <v>0</v>
      </c>
      <c r="D1124">
        <v>0</v>
      </c>
      <c r="E1124">
        <v>0</v>
      </c>
      <c r="F1124" s="5">
        <v>0</v>
      </c>
      <c r="G1124" s="5">
        <v>0</v>
      </c>
      <c r="H1124" s="13">
        <v>0</v>
      </c>
      <c r="I1124" s="13">
        <v>0</v>
      </c>
      <c r="J1124" s="13">
        <v>0</v>
      </c>
      <c r="K1124" s="13">
        <v>0</v>
      </c>
      <c r="M1124" t="s">
        <v>1816</v>
      </c>
      <c r="N1124">
        <v>-2</v>
      </c>
      <c r="O1124">
        <v>1</v>
      </c>
      <c r="P1124">
        <v>0</v>
      </c>
      <c r="Q1124">
        <v>0</v>
      </c>
      <c r="R1124">
        <v>-2</v>
      </c>
      <c r="S1124">
        <v>0</v>
      </c>
      <c r="T1124">
        <v>0</v>
      </c>
      <c r="U1124">
        <v>0</v>
      </c>
      <c r="W1124" t="s">
        <v>1816</v>
      </c>
      <c r="X1124">
        <v>0</v>
      </c>
      <c r="Y1124">
        <v>0</v>
      </c>
      <c r="Z1124">
        <v>0</v>
      </c>
      <c r="AA1124">
        <v>0</v>
      </c>
      <c r="AB1124">
        <v>0</v>
      </c>
      <c r="AC1124" s="5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</row>
    <row r="1125" spans="1:34" x14ac:dyDescent="0.35">
      <c r="A1125" t="s">
        <v>577</v>
      </c>
      <c r="B1125">
        <v>0</v>
      </c>
      <c r="C1125">
        <v>0</v>
      </c>
      <c r="D1125">
        <v>0</v>
      </c>
      <c r="E1125">
        <v>0</v>
      </c>
      <c r="F1125" s="5">
        <v>0</v>
      </c>
      <c r="G1125" s="5">
        <v>0</v>
      </c>
      <c r="H1125" s="13">
        <v>0</v>
      </c>
      <c r="I1125" s="13">
        <v>0</v>
      </c>
      <c r="J1125" s="13">
        <v>0</v>
      </c>
      <c r="K1125" s="13">
        <v>0</v>
      </c>
      <c r="M1125" t="s">
        <v>1817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W1125" t="s">
        <v>1817</v>
      </c>
      <c r="X1125">
        <v>1</v>
      </c>
      <c r="Y1125">
        <v>1</v>
      </c>
      <c r="Z1125">
        <v>1</v>
      </c>
      <c r="AA1125">
        <v>1</v>
      </c>
      <c r="AB1125">
        <v>0</v>
      </c>
      <c r="AC1125" s="5">
        <v>1</v>
      </c>
      <c r="AD1125" s="13">
        <v>1</v>
      </c>
      <c r="AE1125" s="13">
        <v>1</v>
      </c>
      <c r="AF1125" s="13">
        <v>0</v>
      </c>
      <c r="AG1125" s="13">
        <v>1</v>
      </c>
      <c r="AH1125" s="13">
        <v>1</v>
      </c>
    </row>
    <row r="1126" spans="1:34" x14ac:dyDescent="0.35">
      <c r="A1126" t="s">
        <v>395</v>
      </c>
      <c r="B1126">
        <v>0</v>
      </c>
      <c r="C1126">
        <v>0</v>
      </c>
      <c r="D1126">
        <v>0</v>
      </c>
      <c r="E1126">
        <v>0</v>
      </c>
      <c r="F1126" s="5">
        <v>0</v>
      </c>
      <c r="G1126" s="5">
        <v>0</v>
      </c>
      <c r="H1126" s="13">
        <v>0</v>
      </c>
      <c r="I1126" s="13">
        <v>0</v>
      </c>
      <c r="J1126" s="13">
        <v>0</v>
      </c>
      <c r="K1126" s="13">
        <v>0</v>
      </c>
      <c r="M1126" t="s">
        <v>1818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W1126" t="s">
        <v>1818</v>
      </c>
      <c r="X1126">
        <v>1</v>
      </c>
      <c r="Y1126">
        <v>1</v>
      </c>
      <c r="Z1126">
        <v>2</v>
      </c>
      <c r="AA1126">
        <v>1</v>
      </c>
      <c r="AB1126">
        <v>0</v>
      </c>
      <c r="AC1126" s="5">
        <v>1</v>
      </c>
      <c r="AD1126" s="13">
        <v>2</v>
      </c>
      <c r="AE1126" s="13">
        <v>1</v>
      </c>
      <c r="AF1126" s="13">
        <v>0</v>
      </c>
      <c r="AG1126" s="13">
        <v>0.5</v>
      </c>
      <c r="AH1126" s="13">
        <v>2</v>
      </c>
    </row>
    <row r="1127" spans="1:34" x14ac:dyDescent="0.35">
      <c r="A1127" t="s">
        <v>580</v>
      </c>
      <c r="B1127">
        <v>0</v>
      </c>
      <c r="C1127">
        <v>0</v>
      </c>
      <c r="D1127">
        <v>0</v>
      </c>
      <c r="E1127">
        <v>0</v>
      </c>
      <c r="F1127" s="5">
        <v>0</v>
      </c>
      <c r="G1127" s="5">
        <v>0</v>
      </c>
      <c r="H1127" s="13">
        <v>0</v>
      </c>
      <c r="I1127" s="13">
        <v>0</v>
      </c>
      <c r="J1127" s="13">
        <v>0</v>
      </c>
      <c r="K1127" s="13">
        <v>0</v>
      </c>
      <c r="M1127" t="s">
        <v>1819</v>
      </c>
      <c r="N1127">
        <v>2</v>
      </c>
      <c r="O1127">
        <v>1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W1127" t="s">
        <v>1819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5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</row>
    <row r="1128" spans="1:34" x14ac:dyDescent="0.35">
      <c r="A1128" t="s">
        <v>416</v>
      </c>
      <c r="B1128">
        <v>0</v>
      </c>
      <c r="C1128">
        <v>0</v>
      </c>
      <c r="D1128">
        <v>0</v>
      </c>
      <c r="E1128">
        <v>0</v>
      </c>
      <c r="F1128" s="5">
        <v>0</v>
      </c>
      <c r="G1128" s="5">
        <v>0</v>
      </c>
      <c r="H1128" s="13">
        <v>0</v>
      </c>
      <c r="I1128" s="13">
        <v>0</v>
      </c>
      <c r="J1128" s="13">
        <v>0</v>
      </c>
      <c r="K1128" s="13">
        <v>0</v>
      </c>
      <c r="M1128" t="s">
        <v>1820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W1128" t="s">
        <v>1820</v>
      </c>
      <c r="X1128">
        <v>0</v>
      </c>
      <c r="Y1128">
        <v>0</v>
      </c>
      <c r="Z1128">
        <v>0</v>
      </c>
      <c r="AA1128">
        <v>0</v>
      </c>
      <c r="AB1128">
        <v>0</v>
      </c>
      <c r="AC1128" s="5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</row>
    <row r="1129" spans="1:34" x14ac:dyDescent="0.35">
      <c r="A1129" t="s">
        <v>584</v>
      </c>
      <c r="B1129">
        <v>0</v>
      </c>
      <c r="C1129">
        <v>0</v>
      </c>
      <c r="D1129">
        <v>0</v>
      </c>
      <c r="E1129">
        <v>0</v>
      </c>
      <c r="F1129" s="5">
        <v>0</v>
      </c>
      <c r="G1129" s="5">
        <v>0</v>
      </c>
      <c r="H1129" s="13">
        <v>0</v>
      </c>
      <c r="I1129" s="13">
        <v>0</v>
      </c>
      <c r="J1129" s="13">
        <v>0</v>
      </c>
      <c r="K1129" s="13">
        <v>0</v>
      </c>
      <c r="M1129" t="s">
        <v>1821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W1129" t="s">
        <v>1821</v>
      </c>
      <c r="X1129">
        <v>1</v>
      </c>
      <c r="Y1129">
        <v>0</v>
      </c>
      <c r="Z1129">
        <v>0</v>
      </c>
      <c r="AA1129">
        <v>0</v>
      </c>
      <c r="AB1129">
        <v>0</v>
      </c>
      <c r="AC1129" s="5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</row>
    <row r="1130" spans="1:34" x14ac:dyDescent="0.35">
      <c r="A1130" t="s">
        <v>1454</v>
      </c>
      <c r="B1130">
        <v>0</v>
      </c>
      <c r="C1130">
        <v>0</v>
      </c>
      <c r="D1130">
        <v>0</v>
      </c>
      <c r="E1130">
        <v>0</v>
      </c>
      <c r="F1130" s="5">
        <v>0</v>
      </c>
      <c r="G1130" s="5">
        <v>0</v>
      </c>
      <c r="H1130" s="13">
        <v>0</v>
      </c>
      <c r="I1130" s="13">
        <v>0</v>
      </c>
      <c r="J1130" s="13">
        <v>0</v>
      </c>
      <c r="K1130" s="13">
        <v>0</v>
      </c>
      <c r="M1130" t="s">
        <v>1822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W1130" t="s">
        <v>1822</v>
      </c>
      <c r="X1130">
        <v>4</v>
      </c>
      <c r="Y1130">
        <v>3</v>
      </c>
      <c r="Z1130">
        <v>37</v>
      </c>
      <c r="AA1130">
        <v>0</v>
      </c>
      <c r="AB1130">
        <v>0</v>
      </c>
      <c r="AC1130" s="5">
        <v>0.75</v>
      </c>
      <c r="AD1130" s="13">
        <v>12.333333333333334</v>
      </c>
      <c r="AE1130" s="13">
        <v>0</v>
      </c>
      <c r="AF1130" s="13">
        <v>0</v>
      </c>
      <c r="AG1130" s="13">
        <v>0</v>
      </c>
      <c r="AH1130" s="13">
        <v>9.25</v>
      </c>
    </row>
    <row r="1131" spans="1:34" x14ac:dyDescent="0.35">
      <c r="A1131" t="s">
        <v>587</v>
      </c>
      <c r="B1131">
        <v>0</v>
      </c>
      <c r="C1131">
        <v>0</v>
      </c>
      <c r="D1131">
        <v>0</v>
      </c>
      <c r="E1131">
        <v>0</v>
      </c>
      <c r="F1131" s="5">
        <v>0</v>
      </c>
      <c r="G1131" s="5">
        <v>0</v>
      </c>
      <c r="H1131" s="13">
        <v>0</v>
      </c>
      <c r="I1131" s="13">
        <v>0</v>
      </c>
      <c r="J1131" s="13">
        <v>0</v>
      </c>
      <c r="K1131" s="13">
        <v>0</v>
      </c>
      <c r="M1131" t="s">
        <v>1823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W1131" t="s">
        <v>1823</v>
      </c>
      <c r="X1131">
        <v>1</v>
      </c>
      <c r="Y1131">
        <v>0</v>
      </c>
      <c r="Z1131">
        <v>0</v>
      </c>
      <c r="AA1131">
        <v>0</v>
      </c>
      <c r="AB1131">
        <v>0</v>
      </c>
      <c r="AC1131" s="5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</row>
    <row r="1132" spans="1:34" x14ac:dyDescent="0.35">
      <c r="A1132" t="s">
        <v>468</v>
      </c>
      <c r="B1132">
        <v>0</v>
      </c>
      <c r="C1132">
        <v>0</v>
      </c>
      <c r="D1132">
        <v>0</v>
      </c>
      <c r="E1132">
        <v>0</v>
      </c>
      <c r="F1132" s="5">
        <v>0</v>
      </c>
      <c r="G1132" s="5">
        <v>0</v>
      </c>
      <c r="H1132" s="13">
        <v>0</v>
      </c>
      <c r="I1132" s="13">
        <v>0</v>
      </c>
      <c r="J1132" s="13">
        <v>0</v>
      </c>
      <c r="K1132" s="13">
        <v>0</v>
      </c>
      <c r="M1132" t="s">
        <v>1824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W1132" t="s">
        <v>1824</v>
      </c>
      <c r="X1132">
        <v>2</v>
      </c>
      <c r="Y1132">
        <v>1</v>
      </c>
      <c r="Z1132">
        <v>17</v>
      </c>
      <c r="AA1132">
        <v>0</v>
      </c>
      <c r="AB1132">
        <v>0</v>
      </c>
      <c r="AC1132" s="5">
        <v>0.5</v>
      </c>
      <c r="AD1132" s="13">
        <v>17</v>
      </c>
      <c r="AE1132" s="13">
        <v>0</v>
      </c>
      <c r="AF1132" s="13">
        <v>0</v>
      </c>
      <c r="AG1132" s="13">
        <v>0</v>
      </c>
      <c r="AH1132" s="13">
        <v>8.5</v>
      </c>
    </row>
    <row r="1133" spans="1:34" x14ac:dyDescent="0.35">
      <c r="A1133" t="s">
        <v>591</v>
      </c>
      <c r="B1133">
        <v>0</v>
      </c>
      <c r="C1133">
        <v>0</v>
      </c>
      <c r="D1133">
        <v>0</v>
      </c>
      <c r="E1133">
        <v>0</v>
      </c>
      <c r="F1133" s="5">
        <v>0</v>
      </c>
      <c r="G1133" s="5">
        <v>0</v>
      </c>
      <c r="H1133" s="13">
        <v>0</v>
      </c>
      <c r="I1133" s="13">
        <v>0</v>
      </c>
      <c r="J1133" s="13">
        <v>0</v>
      </c>
      <c r="K1133" s="13">
        <v>0</v>
      </c>
      <c r="M1133" t="s">
        <v>1825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W1133" t="s">
        <v>1825</v>
      </c>
      <c r="X1133">
        <v>0</v>
      </c>
      <c r="Y1133">
        <v>0</v>
      </c>
      <c r="Z1133">
        <v>0</v>
      </c>
      <c r="AA1133">
        <v>0</v>
      </c>
      <c r="AB1133">
        <v>0</v>
      </c>
      <c r="AC1133" s="5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</row>
    <row r="1134" spans="1:34" x14ac:dyDescent="0.35">
      <c r="A1134" t="s">
        <v>469</v>
      </c>
      <c r="B1134">
        <v>0</v>
      </c>
      <c r="C1134">
        <v>0</v>
      </c>
      <c r="D1134">
        <v>0</v>
      </c>
      <c r="E1134">
        <v>0</v>
      </c>
      <c r="F1134" s="5">
        <v>0</v>
      </c>
      <c r="G1134" s="5">
        <v>0</v>
      </c>
      <c r="H1134" s="13">
        <v>0</v>
      </c>
      <c r="I1134" s="13">
        <v>0</v>
      </c>
      <c r="J1134" s="13">
        <v>0</v>
      </c>
      <c r="K1134" s="13">
        <v>0</v>
      </c>
      <c r="M1134" t="s">
        <v>1826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W1134" t="s">
        <v>1826</v>
      </c>
      <c r="X1134">
        <v>2</v>
      </c>
      <c r="Y1134">
        <v>1</v>
      </c>
      <c r="Z1134">
        <v>5</v>
      </c>
      <c r="AA1134">
        <v>0</v>
      </c>
      <c r="AB1134">
        <v>0</v>
      </c>
      <c r="AC1134" s="5">
        <v>0.5</v>
      </c>
      <c r="AD1134" s="13">
        <v>5</v>
      </c>
      <c r="AE1134" s="13">
        <v>0</v>
      </c>
      <c r="AF1134" s="13">
        <v>0</v>
      </c>
      <c r="AG1134" s="13">
        <v>0</v>
      </c>
      <c r="AH1134" s="13">
        <v>2.5</v>
      </c>
    </row>
    <row r="1135" spans="1:34" x14ac:dyDescent="0.35">
      <c r="A1135" t="s">
        <v>431</v>
      </c>
      <c r="B1135">
        <v>0</v>
      </c>
      <c r="C1135">
        <v>0</v>
      </c>
      <c r="D1135">
        <v>0</v>
      </c>
      <c r="E1135">
        <v>0</v>
      </c>
      <c r="F1135" s="5">
        <v>0</v>
      </c>
      <c r="G1135" s="5">
        <v>0</v>
      </c>
      <c r="H1135" s="13">
        <v>0</v>
      </c>
      <c r="I1135" s="13">
        <v>0</v>
      </c>
      <c r="J1135" s="13">
        <v>0</v>
      </c>
      <c r="K1135" s="13">
        <v>0</v>
      </c>
      <c r="M1135" t="s">
        <v>1827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W1135" t="s">
        <v>1827</v>
      </c>
      <c r="X1135">
        <v>1</v>
      </c>
      <c r="Y1135">
        <v>1</v>
      </c>
      <c r="Z1135">
        <v>34</v>
      </c>
      <c r="AA1135">
        <v>0</v>
      </c>
      <c r="AB1135">
        <v>0</v>
      </c>
      <c r="AC1135" s="5">
        <v>1</v>
      </c>
      <c r="AD1135" s="13">
        <v>34</v>
      </c>
      <c r="AE1135" s="13">
        <v>0</v>
      </c>
      <c r="AF1135" s="13">
        <v>0</v>
      </c>
      <c r="AG1135" s="13">
        <v>0</v>
      </c>
      <c r="AH1135" s="13">
        <v>34</v>
      </c>
    </row>
    <row r="1136" spans="1:34" x14ac:dyDescent="0.35">
      <c r="A1136" t="s">
        <v>397</v>
      </c>
      <c r="B1136">
        <v>0</v>
      </c>
      <c r="C1136">
        <v>0</v>
      </c>
      <c r="D1136">
        <v>0</v>
      </c>
      <c r="E1136">
        <v>0</v>
      </c>
      <c r="F1136" s="5">
        <v>0</v>
      </c>
      <c r="G1136" s="5">
        <v>0</v>
      </c>
      <c r="H1136" s="13">
        <v>0</v>
      </c>
      <c r="I1136" s="13">
        <v>0</v>
      </c>
      <c r="J1136" s="13">
        <v>0</v>
      </c>
      <c r="K1136" s="13">
        <v>0</v>
      </c>
      <c r="M1136" t="s">
        <v>1828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W1136" t="s">
        <v>1828</v>
      </c>
      <c r="X1136">
        <v>0</v>
      </c>
      <c r="Y1136">
        <v>0</v>
      </c>
      <c r="Z1136">
        <v>0</v>
      </c>
      <c r="AA1136">
        <v>0</v>
      </c>
      <c r="AB1136">
        <v>0</v>
      </c>
      <c r="AC1136" s="5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</row>
    <row r="1137" spans="1:34" x14ac:dyDescent="0.35">
      <c r="A1137" t="s">
        <v>514</v>
      </c>
      <c r="B1137">
        <v>0</v>
      </c>
      <c r="C1137">
        <v>0</v>
      </c>
      <c r="D1137">
        <v>0</v>
      </c>
      <c r="E1137">
        <v>0</v>
      </c>
      <c r="F1137" s="5">
        <v>0</v>
      </c>
      <c r="G1137" s="5">
        <v>0</v>
      </c>
      <c r="H1137" s="13">
        <v>0</v>
      </c>
      <c r="I1137" s="13">
        <v>0</v>
      </c>
      <c r="J1137" s="13">
        <v>0</v>
      </c>
      <c r="K1137" s="13">
        <v>0</v>
      </c>
      <c r="M1137" t="s">
        <v>1829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W1137" t="s">
        <v>1829</v>
      </c>
      <c r="X1137">
        <v>1</v>
      </c>
      <c r="Y1137">
        <v>1</v>
      </c>
      <c r="Z1137">
        <v>5</v>
      </c>
      <c r="AA1137">
        <v>0</v>
      </c>
      <c r="AB1137">
        <v>0</v>
      </c>
      <c r="AC1137" s="5">
        <v>1</v>
      </c>
      <c r="AD1137" s="13">
        <v>5</v>
      </c>
      <c r="AE1137" s="13">
        <v>0</v>
      </c>
      <c r="AF1137" s="13">
        <v>0</v>
      </c>
      <c r="AG1137" s="13">
        <v>0</v>
      </c>
      <c r="AH1137" s="13">
        <v>5</v>
      </c>
    </row>
    <row r="1138" spans="1:34" x14ac:dyDescent="0.35">
      <c r="A1138" t="s">
        <v>1457</v>
      </c>
      <c r="B1138">
        <v>0</v>
      </c>
      <c r="C1138">
        <v>0</v>
      </c>
      <c r="D1138">
        <v>0</v>
      </c>
      <c r="E1138">
        <v>0</v>
      </c>
      <c r="F1138" s="5">
        <v>0</v>
      </c>
      <c r="G1138" s="5">
        <v>0</v>
      </c>
      <c r="H1138" s="13">
        <v>0</v>
      </c>
      <c r="I1138" s="13">
        <v>0</v>
      </c>
      <c r="J1138" s="13">
        <v>0</v>
      </c>
      <c r="K1138" s="13">
        <v>0</v>
      </c>
      <c r="M1138" t="s">
        <v>1830</v>
      </c>
      <c r="N1138">
        <v>9</v>
      </c>
      <c r="O1138">
        <v>1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0</v>
      </c>
      <c r="W1138" t="s">
        <v>1830</v>
      </c>
      <c r="X1138">
        <v>22</v>
      </c>
      <c r="Y1138">
        <v>11</v>
      </c>
      <c r="Z1138">
        <v>151</v>
      </c>
      <c r="AA1138">
        <v>0</v>
      </c>
      <c r="AB1138">
        <v>0</v>
      </c>
      <c r="AC1138" s="5">
        <v>0.5</v>
      </c>
      <c r="AD1138" s="13">
        <v>13.727272727272727</v>
      </c>
      <c r="AE1138" s="13">
        <v>0</v>
      </c>
      <c r="AF1138" s="13">
        <v>0</v>
      </c>
      <c r="AG1138" s="13">
        <v>0</v>
      </c>
      <c r="AH1138" s="13">
        <v>6.8636363636363633</v>
      </c>
    </row>
    <row r="1139" spans="1:34" x14ac:dyDescent="0.35">
      <c r="A1139" t="s">
        <v>1407</v>
      </c>
      <c r="B1139">
        <v>0</v>
      </c>
      <c r="C1139">
        <v>0</v>
      </c>
      <c r="D1139">
        <v>0</v>
      </c>
      <c r="E1139">
        <v>0</v>
      </c>
      <c r="F1139" s="5">
        <v>0</v>
      </c>
      <c r="G1139" s="5">
        <v>0</v>
      </c>
      <c r="H1139" s="13">
        <v>0</v>
      </c>
      <c r="I1139" s="13">
        <v>0</v>
      </c>
      <c r="J1139" s="13">
        <v>0</v>
      </c>
      <c r="K1139" s="13">
        <v>0</v>
      </c>
      <c r="M1139" t="s">
        <v>1831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W1139" t="s">
        <v>1831</v>
      </c>
      <c r="X1139">
        <v>1</v>
      </c>
      <c r="Y1139">
        <v>1</v>
      </c>
      <c r="Z1139">
        <v>0</v>
      </c>
      <c r="AA1139">
        <v>0</v>
      </c>
      <c r="AB1139">
        <v>0</v>
      </c>
      <c r="AC1139" s="5">
        <v>1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</row>
    <row r="1140" spans="1:34" x14ac:dyDescent="0.35">
      <c r="A1140" t="s">
        <v>1459</v>
      </c>
      <c r="B1140">
        <v>0</v>
      </c>
      <c r="C1140">
        <v>0</v>
      </c>
      <c r="D1140">
        <v>0</v>
      </c>
      <c r="E1140">
        <v>0</v>
      </c>
      <c r="F1140" s="5">
        <v>0</v>
      </c>
      <c r="G1140" s="5">
        <v>0</v>
      </c>
      <c r="H1140" s="13">
        <v>0</v>
      </c>
      <c r="I1140" s="13">
        <v>0</v>
      </c>
      <c r="J1140" s="13">
        <v>0</v>
      </c>
      <c r="K1140" s="13">
        <v>0</v>
      </c>
      <c r="M1140" t="s">
        <v>1832</v>
      </c>
      <c r="N1140">
        <v>-18</v>
      </c>
      <c r="O1140">
        <v>1</v>
      </c>
      <c r="P1140">
        <v>0</v>
      </c>
      <c r="Q1140">
        <v>0</v>
      </c>
      <c r="R1140">
        <v>-18</v>
      </c>
      <c r="S1140">
        <v>0</v>
      </c>
      <c r="T1140">
        <v>0</v>
      </c>
      <c r="U1140">
        <v>0</v>
      </c>
      <c r="W1140" t="s">
        <v>1832</v>
      </c>
      <c r="X1140">
        <v>0</v>
      </c>
      <c r="Y1140">
        <v>0</v>
      </c>
      <c r="Z1140">
        <v>0</v>
      </c>
      <c r="AA1140">
        <v>0</v>
      </c>
      <c r="AB1140">
        <v>0</v>
      </c>
      <c r="AC1140" s="5">
        <v>0</v>
      </c>
      <c r="AD1140" s="13">
        <v>0</v>
      </c>
      <c r="AE1140" s="13">
        <v>0</v>
      </c>
      <c r="AF1140" s="13">
        <v>0</v>
      </c>
      <c r="AG1140" s="13">
        <v>0</v>
      </c>
      <c r="AH1140" s="13">
        <v>0</v>
      </c>
    </row>
    <row r="1141" spans="1:34" x14ac:dyDescent="0.35">
      <c r="A1141" t="s">
        <v>517</v>
      </c>
      <c r="B1141">
        <v>0</v>
      </c>
      <c r="C1141">
        <v>0</v>
      </c>
      <c r="D1141">
        <v>0</v>
      </c>
      <c r="E1141">
        <v>0</v>
      </c>
      <c r="F1141" s="5">
        <v>0</v>
      </c>
      <c r="G1141" s="5">
        <v>0</v>
      </c>
      <c r="H1141" s="13">
        <v>0</v>
      </c>
      <c r="I1141" s="13">
        <v>0</v>
      </c>
      <c r="J1141" s="13">
        <v>0</v>
      </c>
      <c r="K1141" s="13">
        <v>0</v>
      </c>
      <c r="M1141" t="s">
        <v>1833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W1141" t="s">
        <v>1833</v>
      </c>
      <c r="X1141">
        <v>1</v>
      </c>
      <c r="Y1141">
        <v>1</v>
      </c>
      <c r="Z1141">
        <v>4</v>
      </c>
      <c r="AA1141">
        <v>1</v>
      </c>
      <c r="AB1141">
        <v>0</v>
      </c>
      <c r="AC1141" s="5">
        <v>1</v>
      </c>
      <c r="AD1141" s="13">
        <v>4</v>
      </c>
      <c r="AE1141" s="13">
        <v>1</v>
      </c>
      <c r="AF1141" s="13">
        <v>0</v>
      </c>
      <c r="AG1141" s="13">
        <v>0.25</v>
      </c>
      <c r="AH1141" s="13">
        <v>4</v>
      </c>
    </row>
    <row r="1142" spans="1:34" x14ac:dyDescent="0.35">
      <c r="A1142" t="s">
        <v>471</v>
      </c>
      <c r="B1142">
        <v>0</v>
      </c>
      <c r="C1142">
        <v>0</v>
      </c>
      <c r="D1142">
        <v>0</v>
      </c>
      <c r="E1142">
        <v>0</v>
      </c>
      <c r="F1142" s="5">
        <v>0</v>
      </c>
      <c r="G1142" s="5">
        <v>0</v>
      </c>
      <c r="H1142" s="13">
        <v>0</v>
      </c>
      <c r="I1142" s="13">
        <v>0</v>
      </c>
      <c r="J1142" s="13">
        <v>0</v>
      </c>
      <c r="K1142" s="13">
        <v>0</v>
      </c>
      <c r="M1142" t="s">
        <v>1834</v>
      </c>
      <c r="N1142">
        <v>5</v>
      </c>
      <c r="O1142">
        <v>1</v>
      </c>
      <c r="P1142">
        <v>0</v>
      </c>
      <c r="Q1142">
        <v>0</v>
      </c>
      <c r="R1142">
        <v>5</v>
      </c>
      <c r="S1142">
        <v>0</v>
      </c>
      <c r="T1142">
        <v>0</v>
      </c>
      <c r="U1142">
        <v>0</v>
      </c>
      <c r="W1142" t="s">
        <v>1834</v>
      </c>
      <c r="X1142">
        <v>0</v>
      </c>
      <c r="Y1142">
        <v>0</v>
      </c>
      <c r="Z1142">
        <v>0</v>
      </c>
      <c r="AA1142">
        <v>0</v>
      </c>
      <c r="AB1142">
        <v>0</v>
      </c>
      <c r="AC1142" s="5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</row>
    <row r="1143" spans="1:34" x14ac:dyDescent="0.35">
      <c r="A1143" t="s">
        <v>1414</v>
      </c>
      <c r="B1143">
        <v>0</v>
      </c>
      <c r="C1143">
        <v>0</v>
      </c>
      <c r="D1143">
        <v>0</v>
      </c>
      <c r="E1143">
        <v>0</v>
      </c>
      <c r="F1143" s="5">
        <v>0</v>
      </c>
      <c r="G1143" s="5">
        <v>0</v>
      </c>
      <c r="H1143" s="13">
        <v>0</v>
      </c>
      <c r="I1143" s="13">
        <v>0</v>
      </c>
      <c r="J1143" s="13">
        <v>0</v>
      </c>
      <c r="K1143" s="13">
        <v>0</v>
      </c>
      <c r="M1143" t="s">
        <v>1835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W1143" t="s">
        <v>1835</v>
      </c>
      <c r="X1143">
        <v>1</v>
      </c>
      <c r="Y1143">
        <v>1</v>
      </c>
      <c r="Z1143">
        <v>9</v>
      </c>
      <c r="AA1143">
        <v>0</v>
      </c>
      <c r="AB1143">
        <v>0</v>
      </c>
      <c r="AC1143" s="5">
        <v>1</v>
      </c>
      <c r="AD1143" s="13">
        <v>9</v>
      </c>
      <c r="AE1143" s="13">
        <v>0</v>
      </c>
      <c r="AF1143" s="13">
        <v>0</v>
      </c>
      <c r="AG1143" s="13">
        <v>0</v>
      </c>
      <c r="AH1143" s="13">
        <v>9</v>
      </c>
    </row>
    <row r="1144" spans="1:34" x14ac:dyDescent="0.35">
      <c r="A1144" t="s">
        <v>1460</v>
      </c>
      <c r="B1144">
        <v>0</v>
      </c>
      <c r="C1144">
        <v>0</v>
      </c>
      <c r="D1144">
        <v>0</v>
      </c>
      <c r="E1144">
        <v>0</v>
      </c>
      <c r="F1144" s="5">
        <v>0</v>
      </c>
      <c r="G1144" s="5">
        <v>0</v>
      </c>
      <c r="H1144" s="13">
        <v>0</v>
      </c>
      <c r="I1144" s="13">
        <v>0</v>
      </c>
      <c r="J1144" s="13">
        <v>0</v>
      </c>
      <c r="K1144" s="13">
        <v>0</v>
      </c>
      <c r="M1144" t="s">
        <v>1836</v>
      </c>
      <c r="N1144">
        <v>11</v>
      </c>
      <c r="O1144">
        <v>2</v>
      </c>
      <c r="P1144">
        <v>0</v>
      </c>
      <c r="Q1144">
        <v>0</v>
      </c>
      <c r="R1144">
        <v>5.5</v>
      </c>
      <c r="S1144">
        <v>0</v>
      </c>
      <c r="T1144">
        <v>0</v>
      </c>
      <c r="U1144">
        <v>0</v>
      </c>
      <c r="W1144" t="s">
        <v>1836</v>
      </c>
      <c r="X1144">
        <v>0</v>
      </c>
      <c r="Y1144">
        <v>0</v>
      </c>
      <c r="Z1144">
        <v>0</v>
      </c>
      <c r="AA1144">
        <v>0</v>
      </c>
      <c r="AB1144">
        <v>0</v>
      </c>
      <c r="AC1144" s="5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</row>
    <row r="1145" spans="1:34" x14ac:dyDescent="0.35">
      <c r="A1145" t="s">
        <v>1426</v>
      </c>
      <c r="B1145">
        <v>0</v>
      </c>
      <c r="C1145">
        <v>0</v>
      </c>
      <c r="D1145">
        <v>0</v>
      </c>
      <c r="E1145">
        <v>0</v>
      </c>
      <c r="F1145" s="5">
        <v>0</v>
      </c>
      <c r="G1145" s="5">
        <v>0</v>
      </c>
      <c r="H1145" s="13">
        <v>0</v>
      </c>
      <c r="I1145" s="13">
        <v>0</v>
      </c>
      <c r="J1145" s="13">
        <v>0</v>
      </c>
      <c r="K1145" s="13">
        <v>0</v>
      </c>
      <c r="M1145" t="s">
        <v>1837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W1145" t="s">
        <v>1837</v>
      </c>
      <c r="X1145">
        <v>0</v>
      </c>
      <c r="Y1145">
        <v>0</v>
      </c>
      <c r="Z1145">
        <v>0</v>
      </c>
      <c r="AA1145">
        <v>0</v>
      </c>
      <c r="AB1145">
        <v>0</v>
      </c>
      <c r="AC1145" s="5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</row>
    <row r="1146" spans="1:34" x14ac:dyDescent="0.35">
      <c r="A1146" t="s">
        <v>1461</v>
      </c>
      <c r="B1146">
        <v>0</v>
      </c>
      <c r="C1146">
        <v>0</v>
      </c>
      <c r="D1146">
        <v>0</v>
      </c>
      <c r="E1146">
        <v>0</v>
      </c>
      <c r="F1146" s="5">
        <v>0</v>
      </c>
      <c r="G1146" s="5">
        <v>0</v>
      </c>
      <c r="H1146" s="13">
        <v>0</v>
      </c>
      <c r="I1146" s="13">
        <v>0</v>
      </c>
      <c r="J1146" s="13">
        <v>0</v>
      </c>
      <c r="K1146" s="13">
        <v>0</v>
      </c>
      <c r="M1146" t="s">
        <v>1838</v>
      </c>
      <c r="N1146">
        <v>183</v>
      </c>
      <c r="O1146">
        <v>39</v>
      </c>
      <c r="P1146">
        <v>0</v>
      </c>
      <c r="Q1146">
        <v>0</v>
      </c>
      <c r="R1146">
        <v>4.6923076923076925</v>
      </c>
      <c r="S1146">
        <v>0</v>
      </c>
      <c r="T1146">
        <v>0</v>
      </c>
      <c r="U1146">
        <v>0</v>
      </c>
      <c r="W1146" t="s">
        <v>1838</v>
      </c>
      <c r="X1146">
        <v>7</v>
      </c>
      <c r="Y1146">
        <v>6</v>
      </c>
      <c r="Z1146">
        <v>29</v>
      </c>
      <c r="AA1146">
        <v>0</v>
      </c>
      <c r="AB1146">
        <v>0</v>
      </c>
      <c r="AC1146" s="5">
        <v>0.8571428571428571</v>
      </c>
      <c r="AD1146" s="13">
        <v>4.833333333333333</v>
      </c>
      <c r="AE1146" s="13">
        <v>0</v>
      </c>
      <c r="AF1146" s="13">
        <v>0</v>
      </c>
      <c r="AG1146" s="13">
        <v>0</v>
      </c>
      <c r="AH1146" s="13">
        <v>4.1428571428571432</v>
      </c>
    </row>
    <row r="1147" spans="1:34" x14ac:dyDescent="0.35">
      <c r="A1147" t="s">
        <v>519</v>
      </c>
      <c r="B1147">
        <v>0</v>
      </c>
      <c r="C1147">
        <v>0</v>
      </c>
      <c r="D1147">
        <v>0</v>
      </c>
      <c r="E1147">
        <v>0</v>
      </c>
      <c r="F1147" s="5">
        <v>0</v>
      </c>
      <c r="G1147" s="5">
        <v>0</v>
      </c>
      <c r="H1147" s="13">
        <v>0</v>
      </c>
      <c r="I1147" s="13">
        <v>0</v>
      </c>
      <c r="J1147" s="13">
        <v>0</v>
      </c>
      <c r="K1147" s="13">
        <v>0</v>
      </c>
      <c r="M1147" t="s">
        <v>1839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W1147" t="s">
        <v>1839</v>
      </c>
      <c r="X1147">
        <v>2</v>
      </c>
      <c r="Y1147">
        <v>1</v>
      </c>
      <c r="Z1147">
        <v>49</v>
      </c>
      <c r="AA1147">
        <v>1</v>
      </c>
      <c r="AB1147">
        <v>0</v>
      </c>
      <c r="AC1147" s="5">
        <v>0.5</v>
      </c>
      <c r="AD1147" s="13">
        <v>49</v>
      </c>
      <c r="AE1147" s="13">
        <v>0.5</v>
      </c>
      <c r="AF1147" s="13">
        <v>0</v>
      </c>
      <c r="AG1147" s="13">
        <v>2.0408163265306121E-2</v>
      </c>
      <c r="AH1147" s="13">
        <v>24.5</v>
      </c>
    </row>
    <row r="1148" spans="1:34" x14ac:dyDescent="0.35">
      <c r="A1148" t="s">
        <v>1482</v>
      </c>
      <c r="B1148">
        <v>0</v>
      </c>
      <c r="C1148">
        <v>0</v>
      </c>
      <c r="D1148">
        <v>0</v>
      </c>
      <c r="E1148">
        <v>0</v>
      </c>
      <c r="F1148" s="5">
        <v>0</v>
      </c>
      <c r="G1148" s="5">
        <v>0</v>
      </c>
      <c r="H1148" s="13">
        <v>0</v>
      </c>
      <c r="I1148" s="13">
        <v>0</v>
      </c>
      <c r="J1148" s="13">
        <v>0</v>
      </c>
      <c r="K1148" s="13">
        <v>0</v>
      </c>
      <c r="M1148" t="s">
        <v>1840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W1148" t="s">
        <v>1840</v>
      </c>
      <c r="X1148">
        <v>1</v>
      </c>
      <c r="Y1148">
        <v>1</v>
      </c>
      <c r="Z1148">
        <v>4</v>
      </c>
      <c r="AA1148">
        <v>0</v>
      </c>
      <c r="AB1148">
        <v>0</v>
      </c>
      <c r="AC1148" s="5">
        <v>1</v>
      </c>
      <c r="AD1148" s="13">
        <v>4</v>
      </c>
      <c r="AE1148" s="13">
        <v>0</v>
      </c>
      <c r="AF1148" s="13">
        <v>0</v>
      </c>
      <c r="AG1148" s="13">
        <v>0</v>
      </c>
      <c r="AH1148" s="13">
        <v>4</v>
      </c>
    </row>
    <row r="1149" spans="1:34" x14ac:dyDescent="0.35">
      <c r="A1149" t="s">
        <v>1427</v>
      </c>
      <c r="B1149">
        <v>0</v>
      </c>
      <c r="C1149">
        <v>0</v>
      </c>
      <c r="D1149">
        <v>0</v>
      </c>
      <c r="E1149">
        <v>0</v>
      </c>
      <c r="F1149" s="5">
        <v>0</v>
      </c>
      <c r="G1149" s="5">
        <v>0</v>
      </c>
      <c r="H1149" s="13">
        <v>0</v>
      </c>
      <c r="I1149" s="13">
        <v>0</v>
      </c>
      <c r="J1149" s="13">
        <v>0</v>
      </c>
      <c r="K1149" s="13">
        <v>0</v>
      </c>
      <c r="M1149" t="s">
        <v>1841</v>
      </c>
      <c r="N1149">
        <v>17</v>
      </c>
      <c r="O1149">
        <v>6</v>
      </c>
      <c r="P1149">
        <v>0</v>
      </c>
      <c r="Q1149">
        <v>0</v>
      </c>
      <c r="R1149">
        <v>2.8333333333333335</v>
      </c>
      <c r="S1149">
        <v>0</v>
      </c>
      <c r="T1149">
        <v>0</v>
      </c>
      <c r="U1149">
        <v>0</v>
      </c>
      <c r="W1149" t="s">
        <v>1841</v>
      </c>
      <c r="X1149">
        <v>0</v>
      </c>
      <c r="Y1149">
        <v>0</v>
      </c>
      <c r="Z1149">
        <v>0</v>
      </c>
      <c r="AA1149">
        <v>0</v>
      </c>
      <c r="AB1149">
        <v>0</v>
      </c>
      <c r="AC1149" s="5">
        <v>0</v>
      </c>
      <c r="AD1149" s="13">
        <v>0</v>
      </c>
      <c r="AE1149" s="13">
        <v>0</v>
      </c>
      <c r="AF1149" s="13">
        <v>0</v>
      </c>
      <c r="AG1149" s="13">
        <v>0</v>
      </c>
      <c r="AH1149" s="13">
        <v>0</v>
      </c>
    </row>
    <row r="1150" spans="1:34" x14ac:dyDescent="0.35">
      <c r="A1150" t="s">
        <v>398</v>
      </c>
      <c r="B1150">
        <v>0</v>
      </c>
      <c r="C1150">
        <v>0</v>
      </c>
      <c r="D1150">
        <v>0</v>
      </c>
      <c r="E1150">
        <v>0</v>
      </c>
      <c r="F1150" s="5">
        <v>0</v>
      </c>
      <c r="G1150" s="5">
        <v>0</v>
      </c>
      <c r="H1150" s="13">
        <v>0</v>
      </c>
      <c r="I1150" s="13">
        <v>0</v>
      </c>
      <c r="J1150" s="13">
        <v>0</v>
      </c>
      <c r="K1150" s="13">
        <v>0</v>
      </c>
      <c r="M1150" t="s">
        <v>1842</v>
      </c>
      <c r="N1150">
        <v>10</v>
      </c>
      <c r="O1150">
        <v>1</v>
      </c>
      <c r="P1150">
        <v>0</v>
      </c>
      <c r="Q1150">
        <v>0</v>
      </c>
      <c r="R1150">
        <v>10</v>
      </c>
      <c r="S1150">
        <v>0</v>
      </c>
      <c r="T1150">
        <v>0</v>
      </c>
      <c r="U1150">
        <v>0</v>
      </c>
      <c r="W1150" t="s">
        <v>1842</v>
      </c>
      <c r="X1150">
        <v>0</v>
      </c>
      <c r="Y1150">
        <v>0</v>
      </c>
      <c r="Z1150">
        <v>0</v>
      </c>
      <c r="AA1150">
        <v>0</v>
      </c>
      <c r="AB1150">
        <v>0</v>
      </c>
      <c r="AC1150" s="5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</row>
    <row r="1151" spans="1:34" x14ac:dyDescent="0.35">
      <c r="A1151" t="s">
        <v>522</v>
      </c>
      <c r="B1151">
        <v>0</v>
      </c>
      <c r="C1151">
        <v>0</v>
      </c>
      <c r="D1151">
        <v>0</v>
      </c>
      <c r="E1151">
        <v>0</v>
      </c>
      <c r="F1151" s="5">
        <v>0</v>
      </c>
      <c r="G1151" s="5">
        <v>0</v>
      </c>
      <c r="H1151" s="13">
        <v>0</v>
      </c>
      <c r="I1151" s="13">
        <v>0</v>
      </c>
      <c r="J1151" s="13">
        <v>0</v>
      </c>
      <c r="K1151" s="13">
        <v>0</v>
      </c>
      <c r="M1151" t="s">
        <v>1843</v>
      </c>
      <c r="N1151">
        <v>36</v>
      </c>
      <c r="O1151">
        <v>4</v>
      </c>
      <c r="P1151">
        <v>0</v>
      </c>
      <c r="Q1151">
        <v>0</v>
      </c>
      <c r="R1151">
        <v>9</v>
      </c>
      <c r="S1151">
        <v>0</v>
      </c>
      <c r="T1151">
        <v>0</v>
      </c>
      <c r="U1151">
        <v>0</v>
      </c>
      <c r="W1151" t="s">
        <v>1843</v>
      </c>
      <c r="X1151">
        <v>2</v>
      </c>
      <c r="Y1151">
        <v>2</v>
      </c>
      <c r="Z1151">
        <v>6</v>
      </c>
      <c r="AA1151">
        <v>0</v>
      </c>
      <c r="AB1151">
        <v>0</v>
      </c>
      <c r="AC1151" s="5">
        <v>1</v>
      </c>
      <c r="AD1151" s="13">
        <v>3</v>
      </c>
      <c r="AE1151" s="13">
        <v>0</v>
      </c>
      <c r="AF1151" s="13">
        <v>0</v>
      </c>
      <c r="AG1151" s="13">
        <v>0</v>
      </c>
      <c r="AH1151" s="13">
        <v>3</v>
      </c>
    </row>
    <row r="1152" spans="1:34" x14ac:dyDescent="0.35">
      <c r="A1152" t="s">
        <v>473</v>
      </c>
      <c r="B1152">
        <v>0</v>
      </c>
      <c r="C1152">
        <v>0</v>
      </c>
      <c r="D1152">
        <v>0</v>
      </c>
      <c r="E1152">
        <v>0</v>
      </c>
      <c r="F1152" s="5">
        <v>0</v>
      </c>
      <c r="G1152" s="5">
        <v>0</v>
      </c>
      <c r="H1152" s="13">
        <v>0</v>
      </c>
      <c r="I1152" s="13">
        <v>0</v>
      </c>
      <c r="J1152" s="13">
        <v>0</v>
      </c>
      <c r="K1152" s="13">
        <v>0</v>
      </c>
      <c r="M1152" t="s">
        <v>1844</v>
      </c>
      <c r="N1152">
        <v>-1</v>
      </c>
      <c r="O1152">
        <v>5</v>
      </c>
      <c r="P1152">
        <v>0</v>
      </c>
      <c r="Q1152">
        <v>0</v>
      </c>
      <c r="R1152">
        <v>-0.2</v>
      </c>
      <c r="S1152">
        <v>0</v>
      </c>
      <c r="T1152">
        <v>0</v>
      </c>
      <c r="U1152">
        <v>0</v>
      </c>
      <c r="W1152" t="s">
        <v>1844</v>
      </c>
      <c r="X1152">
        <v>0</v>
      </c>
      <c r="Y1152">
        <v>0</v>
      </c>
      <c r="Z1152">
        <v>0</v>
      </c>
      <c r="AA1152">
        <v>0</v>
      </c>
      <c r="AB1152">
        <v>0</v>
      </c>
      <c r="AC1152" s="5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</row>
    <row r="1153" spans="1:34" x14ac:dyDescent="0.35">
      <c r="A1153" t="s">
        <v>523</v>
      </c>
      <c r="B1153">
        <v>0</v>
      </c>
      <c r="C1153">
        <v>0</v>
      </c>
      <c r="D1153">
        <v>0</v>
      </c>
      <c r="E1153">
        <v>0</v>
      </c>
      <c r="F1153" s="5">
        <v>0</v>
      </c>
      <c r="G1153" s="5">
        <v>0</v>
      </c>
      <c r="H1153" s="13">
        <v>0</v>
      </c>
      <c r="I1153" s="13">
        <v>0</v>
      </c>
      <c r="J1153" s="13">
        <v>0</v>
      </c>
      <c r="K1153" s="13">
        <v>0</v>
      </c>
      <c r="M1153" t="s">
        <v>1845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W1153" t="s">
        <v>1845</v>
      </c>
      <c r="X1153">
        <v>0</v>
      </c>
      <c r="Y1153">
        <v>0</v>
      </c>
      <c r="Z1153">
        <v>0</v>
      </c>
      <c r="AA1153">
        <v>0</v>
      </c>
      <c r="AB1153">
        <v>0</v>
      </c>
      <c r="AC1153" s="5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</row>
    <row r="1154" spans="1:34" x14ac:dyDescent="0.35">
      <c r="A1154" t="s">
        <v>1463</v>
      </c>
      <c r="B1154">
        <v>0</v>
      </c>
      <c r="C1154">
        <v>0</v>
      </c>
      <c r="D1154">
        <v>0</v>
      </c>
      <c r="E1154">
        <v>0</v>
      </c>
      <c r="F1154" s="5">
        <v>0</v>
      </c>
      <c r="G1154" s="5">
        <v>0</v>
      </c>
      <c r="H1154" s="13">
        <v>0</v>
      </c>
      <c r="I1154" s="13">
        <v>0</v>
      </c>
      <c r="J1154" s="13">
        <v>0</v>
      </c>
      <c r="K1154" s="13">
        <v>0</v>
      </c>
      <c r="M1154" t="s">
        <v>1846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W1154" t="s">
        <v>1846</v>
      </c>
      <c r="X1154">
        <v>1</v>
      </c>
      <c r="Y1154">
        <v>1</v>
      </c>
      <c r="Z1154">
        <v>0</v>
      </c>
      <c r="AA1154">
        <v>0</v>
      </c>
      <c r="AB1154">
        <v>0</v>
      </c>
      <c r="AC1154" s="5">
        <v>1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</row>
    <row r="1155" spans="1:34" x14ac:dyDescent="0.35">
      <c r="A1155" t="s">
        <v>1408</v>
      </c>
      <c r="B1155">
        <v>0</v>
      </c>
      <c r="C1155">
        <v>0</v>
      </c>
      <c r="D1155">
        <v>0</v>
      </c>
      <c r="E1155">
        <v>0</v>
      </c>
      <c r="F1155" s="5">
        <v>0</v>
      </c>
      <c r="G1155" s="5">
        <v>0</v>
      </c>
      <c r="H1155" s="13">
        <v>0</v>
      </c>
      <c r="I1155" s="13">
        <v>0</v>
      </c>
      <c r="J1155" s="13">
        <v>0</v>
      </c>
      <c r="K1155" s="13">
        <v>0</v>
      </c>
      <c r="M1155" t="s">
        <v>1847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W1155" t="s">
        <v>1847</v>
      </c>
      <c r="X1155">
        <v>2</v>
      </c>
      <c r="Y1155">
        <v>1</v>
      </c>
      <c r="Z1155">
        <v>7</v>
      </c>
      <c r="AA1155">
        <v>1</v>
      </c>
      <c r="AB1155">
        <v>0</v>
      </c>
      <c r="AC1155" s="5">
        <v>0.5</v>
      </c>
      <c r="AD1155" s="13">
        <v>7</v>
      </c>
      <c r="AE1155" s="13">
        <v>0.5</v>
      </c>
      <c r="AF1155" s="13">
        <v>0</v>
      </c>
      <c r="AG1155" s="13">
        <v>0.14285714285714285</v>
      </c>
      <c r="AH1155" s="13">
        <v>3.5</v>
      </c>
    </row>
    <row r="1156" spans="1:34" x14ac:dyDescent="0.35">
      <c r="A1156" t="s">
        <v>474</v>
      </c>
      <c r="B1156">
        <v>0</v>
      </c>
      <c r="C1156">
        <v>0</v>
      </c>
      <c r="D1156">
        <v>0</v>
      </c>
      <c r="E1156">
        <v>0</v>
      </c>
      <c r="F1156" s="5">
        <v>0</v>
      </c>
      <c r="G1156" s="5">
        <v>0</v>
      </c>
      <c r="H1156" s="13">
        <v>0</v>
      </c>
      <c r="I1156" s="13">
        <v>0</v>
      </c>
      <c r="J1156" s="13">
        <v>0</v>
      </c>
      <c r="K1156" s="13">
        <v>0</v>
      </c>
      <c r="M1156" t="s">
        <v>1848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W1156" t="s">
        <v>1848</v>
      </c>
      <c r="X1156">
        <v>4</v>
      </c>
      <c r="Y1156">
        <v>2</v>
      </c>
      <c r="Z1156">
        <v>11</v>
      </c>
      <c r="AA1156">
        <v>0</v>
      </c>
      <c r="AB1156">
        <v>0</v>
      </c>
      <c r="AC1156" s="5">
        <v>0.5</v>
      </c>
      <c r="AD1156" s="13">
        <v>5.5</v>
      </c>
      <c r="AE1156" s="13">
        <v>0</v>
      </c>
      <c r="AF1156" s="13">
        <v>0</v>
      </c>
      <c r="AG1156" s="13">
        <v>0</v>
      </c>
      <c r="AH1156" s="13">
        <v>2.75</v>
      </c>
    </row>
    <row r="1157" spans="1:34" x14ac:dyDescent="0.35">
      <c r="A1157" t="s">
        <v>1430</v>
      </c>
      <c r="B1157">
        <v>0</v>
      </c>
      <c r="C1157">
        <v>0</v>
      </c>
      <c r="D1157">
        <v>0</v>
      </c>
      <c r="E1157">
        <v>0</v>
      </c>
      <c r="F1157" s="5">
        <v>0</v>
      </c>
      <c r="G1157" s="5">
        <v>0</v>
      </c>
      <c r="H1157" s="13">
        <v>0</v>
      </c>
      <c r="I1157" s="13">
        <v>0</v>
      </c>
      <c r="J1157" s="13">
        <v>0</v>
      </c>
      <c r="K1157" s="13">
        <v>0</v>
      </c>
      <c r="M1157" t="s">
        <v>1849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W1157" t="s">
        <v>1849</v>
      </c>
      <c r="X1157">
        <v>6</v>
      </c>
      <c r="Y1157">
        <v>2</v>
      </c>
      <c r="Z1157">
        <v>48</v>
      </c>
      <c r="AA1157">
        <v>0</v>
      </c>
      <c r="AB1157">
        <v>0</v>
      </c>
      <c r="AC1157" s="5">
        <v>0.33333333333333331</v>
      </c>
      <c r="AD1157" s="13">
        <v>24</v>
      </c>
      <c r="AE1157" s="13">
        <v>0</v>
      </c>
      <c r="AF1157" s="13">
        <v>0</v>
      </c>
      <c r="AG1157" s="13">
        <v>0</v>
      </c>
      <c r="AH1157" s="13">
        <v>8</v>
      </c>
    </row>
    <row r="1158" spans="1:34" x14ac:dyDescent="0.35">
      <c r="A1158" t="s">
        <v>475</v>
      </c>
      <c r="B1158">
        <v>0</v>
      </c>
      <c r="C1158">
        <v>0</v>
      </c>
      <c r="D1158">
        <v>0</v>
      </c>
      <c r="E1158">
        <v>0</v>
      </c>
      <c r="F1158" s="5">
        <v>0</v>
      </c>
      <c r="G1158" s="5">
        <v>0</v>
      </c>
      <c r="H1158" s="13">
        <v>0</v>
      </c>
      <c r="I1158" s="13">
        <v>0</v>
      </c>
      <c r="J1158" s="13">
        <v>0</v>
      </c>
      <c r="K1158" s="13">
        <v>0</v>
      </c>
      <c r="M1158" t="s">
        <v>1541</v>
      </c>
      <c r="N1158">
        <v>2</v>
      </c>
      <c r="O1158">
        <v>5</v>
      </c>
      <c r="P1158">
        <v>0</v>
      </c>
      <c r="Q1158">
        <v>0</v>
      </c>
      <c r="R1158">
        <v>0.4</v>
      </c>
      <c r="S1158">
        <v>0</v>
      </c>
      <c r="T1158">
        <v>0</v>
      </c>
      <c r="U1158">
        <v>0</v>
      </c>
      <c r="W1158" t="s">
        <v>1541</v>
      </c>
      <c r="X1158">
        <v>0</v>
      </c>
      <c r="Y1158">
        <v>0</v>
      </c>
      <c r="Z1158">
        <v>0</v>
      </c>
      <c r="AA1158">
        <v>0</v>
      </c>
      <c r="AB1158">
        <v>0</v>
      </c>
      <c r="AC1158" s="5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</row>
    <row r="1159" spans="1:34" x14ac:dyDescent="0.35">
      <c r="A1159" t="s">
        <v>406</v>
      </c>
      <c r="B1159">
        <v>0</v>
      </c>
      <c r="C1159">
        <v>0</v>
      </c>
      <c r="D1159">
        <v>0</v>
      </c>
      <c r="E1159">
        <v>0</v>
      </c>
      <c r="F1159" s="5">
        <v>0</v>
      </c>
      <c r="G1159" s="5">
        <v>0</v>
      </c>
      <c r="H1159" s="13">
        <v>0</v>
      </c>
      <c r="I1159" s="13">
        <v>0</v>
      </c>
      <c r="J1159" s="13">
        <v>0</v>
      </c>
      <c r="K1159" s="13">
        <v>0</v>
      </c>
      <c r="M1159" t="s">
        <v>1850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W1159" t="s">
        <v>1850</v>
      </c>
      <c r="X1159">
        <v>5</v>
      </c>
      <c r="Y1159">
        <v>4</v>
      </c>
      <c r="Z1159">
        <v>28</v>
      </c>
      <c r="AA1159">
        <v>0</v>
      </c>
      <c r="AB1159">
        <v>0</v>
      </c>
      <c r="AC1159" s="5">
        <v>0.8</v>
      </c>
      <c r="AD1159" s="13">
        <v>7</v>
      </c>
      <c r="AE1159" s="13">
        <v>0</v>
      </c>
      <c r="AF1159" s="13">
        <v>0</v>
      </c>
      <c r="AG1159" s="13">
        <v>0</v>
      </c>
      <c r="AH1159" s="13">
        <v>5.6</v>
      </c>
    </row>
    <row r="1160" spans="1:34" x14ac:dyDescent="0.35">
      <c r="A1160" t="s">
        <v>476</v>
      </c>
      <c r="B1160">
        <v>0</v>
      </c>
      <c r="C1160">
        <v>0</v>
      </c>
      <c r="D1160">
        <v>0</v>
      </c>
      <c r="E1160">
        <v>0</v>
      </c>
      <c r="F1160" s="5">
        <v>0</v>
      </c>
      <c r="G1160" s="5">
        <v>0</v>
      </c>
      <c r="H1160" s="13">
        <v>0</v>
      </c>
      <c r="I1160" s="13">
        <v>0</v>
      </c>
      <c r="J1160" s="13">
        <v>0</v>
      </c>
      <c r="K1160" s="13">
        <v>0</v>
      </c>
      <c r="M1160" t="s">
        <v>1753</v>
      </c>
      <c r="N1160">
        <v>172</v>
      </c>
      <c r="O1160">
        <v>31</v>
      </c>
      <c r="P1160">
        <v>0</v>
      </c>
      <c r="Q1160">
        <v>0</v>
      </c>
      <c r="R1160">
        <v>5.5483870967741939</v>
      </c>
      <c r="S1160">
        <v>0</v>
      </c>
      <c r="T1160">
        <v>0</v>
      </c>
      <c r="U1160">
        <v>0</v>
      </c>
      <c r="W1160" t="s">
        <v>1753</v>
      </c>
      <c r="X1160">
        <v>4</v>
      </c>
      <c r="Y1160">
        <v>3</v>
      </c>
      <c r="Z1160">
        <v>22</v>
      </c>
      <c r="AA1160">
        <v>0</v>
      </c>
      <c r="AB1160">
        <v>0</v>
      </c>
      <c r="AC1160" s="5">
        <v>0.75</v>
      </c>
      <c r="AD1160" s="13">
        <v>7.333333333333333</v>
      </c>
      <c r="AE1160" s="13">
        <v>0</v>
      </c>
      <c r="AF1160" s="13">
        <v>0</v>
      </c>
      <c r="AG1160" s="13">
        <v>0</v>
      </c>
      <c r="AH1160" s="13">
        <v>5.5</v>
      </c>
    </row>
    <row r="1161" spans="1:34" x14ac:dyDescent="0.35">
      <c r="A1161" t="s">
        <v>529</v>
      </c>
      <c r="B1161">
        <v>0</v>
      </c>
      <c r="C1161">
        <v>0</v>
      </c>
      <c r="D1161">
        <v>0</v>
      </c>
      <c r="E1161">
        <v>0</v>
      </c>
      <c r="F1161" s="5">
        <v>0</v>
      </c>
      <c r="G1161" s="5">
        <v>0</v>
      </c>
      <c r="H1161" s="13">
        <v>0</v>
      </c>
      <c r="I1161" s="13">
        <v>0</v>
      </c>
      <c r="J1161" s="13">
        <v>0</v>
      </c>
      <c r="K1161" s="13">
        <v>0</v>
      </c>
      <c r="M1161" t="s">
        <v>1851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W1161" t="s">
        <v>1851</v>
      </c>
      <c r="X1161">
        <v>2</v>
      </c>
      <c r="Y1161">
        <v>0</v>
      </c>
      <c r="Z1161">
        <v>0</v>
      </c>
      <c r="AA1161">
        <v>0</v>
      </c>
      <c r="AB1161">
        <v>0</v>
      </c>
      <c r="AC1161" s="5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</row>
    <row r="1162" spans="1:34" x14ac:dyDescent="0.35">
      <c r="A1162" t="s">
        <v>477</v>
      </c>
      <c r="B1162">
        <v>0</v>
      </c>
      <c r="C1162">
        <v>0</v>
      </c>
      <c r="D1162">
        <v>0</v>
      </c>
      <c r="E1162">
        <v>0</v>
      </c>
      <c r="F1162" s="5">
        <v>0</v>
      </c>
      <c r="G1162" s="5">
        <v>0</v>
      </c>
      <c r="H1162" s="13">
        <v>0</v>
      </c>
      <c r="I1162" s="13">
        <v>0</v>
      </c>
      <c r="J1162" s="13">
        <v>0</v>
      </c>
      <c r="K1162" s="13">
        <v>0</v>
      </c>
      <c r="M1162" t="s">
        <v>1852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W1162" t="s">
        <v>1852</v>
      </c>
      <c r="X1162">
        <v>1</v>
      </c>
      <c r="Y1162">
        <v>1</v>
      </c>
      <c r="Z1162">
        <v>69</v>
      </c>
      <c r="AA1162">
        <v>1</v>
      </c>
      <c r="AB1162">
        <v>0</v>
      </c>
      <c r="AC1162" s="5">
        <v>1</v>
      </c>
      <c r="AD1162" s="13">
        <v>69</v>
      </c>
      <c r="AE1162" s="13">
        <v>1</v>
      </c>
      <c r="AF1162" s="13">
        <v>0</v>
      </c>
      <c r="AG1162" s="13">
        <v>1.4492753623188406E-2</v>
      </c>
      <c r="AH1162" s="13">
        <v>69</v>
      </c>
    </row>
    <row r="1163" spans="1:34" x14ac:dyDescent="0.35">
      <c r="A1163" t="s">
        <v>1403</v>
      </c>
      <c r="B1163">
        <v>0</v>
      </c>
      <c r="C1163">
        <v>0</v>
      </c>
      <c r="D1163">
        <v>0</v>
      </c>
      <c r="E1163">
        <v>0</v>
      </c>
      <c r="F1163" s="5">
        <v>0</v>
      </c>
      <c r="G1163" s="5">
        <v>0</v>
      </c>
      <c r="H1163" s="13">
        <v>0</v>
      </c>
      <c r="I1163" s="13">
        <v>0</v>
      </c>
      <c r="J1163" s="13">
        <v>0</v>
      </c>
      <c r="K1163" s="13">
        <v>0</v>
      </c>
      <c r="M1163" t="s">
        <v>1853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W1163" t="s">
        <v>1853</v>
      </c>
      <c r="X1163">
        <v>9</v>
      </c>
      <c r="Y1163">
        <v>6</v>
      </c>
      <c r="Z1163">
        <v>51</v>
      </c>
      <c r="AA1163">
        <v>1</v>
      </c>
      <c r="AB1163">
        <v>0</v>
      </c>
      <c r="AC1163" s="5">
        <v>0.66666666666666663</v>
      </c>
      <c r="AD1163" s="13">
        <v>8.5</v>
      </c>
      <c r="AE1163" s="13">
        <v>0.1111111111111111</v>
      </c>
      <c r="AF1163" s="13">
        <v>0</v>
      </c>
      <c r="AG1163" s="13">
        <v>1.9607843137254902E-2</v>
      </c>
      <c r="AH1163" s="13">
        <v>5.666666666666667</v>
      </c>
    </row>
    <row r="1164" spans="1:34" x14ac:dyDescent="0.35">
      <c r="A1164" t="s">
        <v>478</v>
      </c>
      <c r="B1164">
        <v>0</v>
      </c>
      <c r="C1164">
        <v>0</v>
      </c>
      <c r="D1164">
        <v>0</v>
      </c>
      <c r="E1164">
        <v>0</v>
      </c>
      <c r="F1164" s="5">
        <v>0</v>
      </c>
      <c r="G1164" s="5">
        <v>0</v>
      </c>
      <c r="H1164" s="13">
        <v>0</v>
      </c>
      <c r="I1164" s="13">
        <v>0</v>
      </c>
      <c r="J1164" s="13">
        <v>0</v>
      </c>
      <c r="K1164" s="13">
        <v>0</v>
      </c>
      <c r="M1164" t="s">
        <v>1854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W1164" t="s">
        <v>1854</v>
      </c>
      <c r="X1164">
        <v>2</v>
      </c>
      <c r="Y1164">
        <v>0</v>
      </c>
      <c r="Z1164">
        <v>0</v>
      </c>
      <c r="AA1164">
        <v>0</v>
      </c>
      <c r="AB1164">
        <v>0</v>
      </c>
      <c r="AC1164" s="5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</row>
    <row r="1165" spans="1:34" x14ac:dyDescent="0.35">
      <c r="A1165" t="s">
        <v>1431</v>
      </c>
      <c r="B1165">
        <v>0</v>
      </c>
      <c r="C1165">
        <v>0</v>
      </c>
      <c r="D1165">
        <v>0</v>
      </c>
      <c r="E1165">
        <v>0</v>
      </c>
      <c r="F1165" s="5">
        <v>0</v>
      </c>
      <c r="G1165" s="5">
        <v>0</v>
      </c>
      <c r="H1165" s="13">
        <v>0</v>
      </c>
      <c r="I1165" s="13">
        <v>0</v>
      </c>
      <c r="J1165" s="13">
        <v>0</v>
      </c>
      <c r="K1165" s="13">
        <v>0</v>
      </c>
      <c r="M1165" t="s">
        <v>1855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W1165" t="s">
        <v>1855</v>
      </c>
      <c r="X1165">
        <v>20</v>
      </c>
      <c r="Y1165">
        <v>12</v>
      </c>
      <c r="Z1165">
        <v>128</v>
      </c>
      <c r="AA1165">
        <v>2</v>
      </c>
      <c r="AB1165">
        <v>0</v>
      </c>
      <c r="AC1165" s="5">
        <v>0.6</v>
      </c>
      <c r="AD1165" s="13">
        <v>10.666666666666666</v>
      </c>
      <c r="AE1165" s="13">
        <v>0.1</v>
      </c>
      <c r="AF1165" s="13">
        <v>0</v>
      </c>
      <c r="AG1165" s="13">
        <v>1.5625E-2</v>
      </c>
      <c r="AH1165" s="13">
        <v>6.4</v>
      </c>
    </row>
    <row r="1166" spans="1:34" x14ac:dyDescent="0.35">
      <c r="A1166" t="s">
        <v>1456</v>
      </c>
      <c r="B1166">
        <v>0</v>
      </c>
      <c r="C1166">
        <v>0</v>
      </c>
      <c r="D1166">
        <v>0</v>
      </c>
      <c r="E1166">
        <v>0</v>
      </c>
      <c r="F1166" s="5">
        <v>0</v>
      </c>
      <c r="G1166" s="5">
        <v>0</v>
      </c>
      <c r="H1166" s="13">
        <v>0</v>
      </c>
      <c r="I1166" s="13">
        <v>0</v>
      </c>
      <c r="J1166" s="13">
        <v>0</v>
      </c>
      <c r="K1166" s="13">
        <v>0</v>
      </c>
      <c r="M1166" t="s">
        <v>1856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W1166" t="s">
        <v>1856</v>
      </c>
      <c r="X1166">
        <v>1</v>
      </c>
      <c r="Y1166">
        <v>1</v>
      </c>
      <c r="Z1166">
        <v>-2</v>
      </c>
      <c r="AA1166">
        <v>0</v>
      </c>
      <c r="AB1166">
        <v>0</v>
      </c>
      <c r="AC1166" s="5">
        <v>1</v>
      </c>
      <c r="AD1166" s="13">
        <v>-2</v>
      </c>
      <c r="AE1166" s="13">
        <v>0</v>
      </c>
      <c r="AF1166" s="13">
        <v>0</v>
      </c>
      <c r="AG1166" s="13">
        <v>0</v>
      </c>
      <c r="AH1166" s="13">
        <v>-2</v>
      </c>
    </row>
    <row r="1167" spans="1:34" x14ac:dyDescent="0.35">
      <c r="A1167" t="s">
        <v>534</v>
      </c>
      <c r="B1167">
        <v>0</v>
      </c>
      <c r="C1167">
        <v>0</v>
      </c>
      <c r="D1167">
        <v>0</v>
      </c>
      <c r="E1167">
        <v>0</v>
      </c>
      <c r="F1167" s="5">
        <v>0</v>
      </c>
      <c r="G1167" s="5">
        <v>0</v>
      </c>
      <c r="H1167" s="13">
        <v>0</v>
      </c>
      <c r="I1167" s="13">
        <v>0</v>
      </c>
      <c r="J1167" s="13">
        <v>0</v>
      </c>
      <c r="K1167" s="13">
        <v>0</v>
      </c>
      <c r="M1167" t="s">
        <v>1857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W1167" t="s">
        <v>1857</v>
      </c>
      <c r="X1167">
        <v>1</v>
      </c>
      <c r="Y1167">
        <v>1</v>
      </c>
      <c r="Z1167">
        <v>7</v>
      </c>
      <c r="AA1167">
        <v>0</v>
      </c>
      <c r="AB1167">
        <v>0</v>
      </c>
      <c r="AC1167" s="5">
        <v>1</v>
      </c>
      <c r="AD1167" s="13">
        <v>7</v>
      </c>
      <c r="AE1167" s="13">
        <v>0</v>
      </c>
      <c r="AF1167" s="13">
        <v>0</v>
      </c>
      <c r="AG1167" s="13">
        <v>0</v>
      </c>
      <c r="AH1167" s="13">
        <v>7</v>
      </c>
    </row>
    <row r="1168" spans="1:34" x14ac:dyDescent="0.35">
      <c r="A1168" t="s">
        <v>480</v>
      </c>
      <c r="B1168">
        <v>0</v>
      </c>
      <c r="C1168">
        <v>0</v>
      </c>
      <c r="D1168">
        <v>0</v>
      </c>
      <c r="E1168">
        <v>0</v>
      </c>
      <c r="F1168" s="5">
        <v>0</v>
      </c>
      <c r="G1168" s="5">
        <v>0</v>
      </c>
      <c r="H1168" s="13">
        <v>0</v>
      </c>
      <c r="I1168" s="13">
        <v>0</v>
      </c>
      <c r="J1168" s="13">
        <v>0</v>
      </c>
      <c r="K1168" s="13">
        <v>0</v>
      </c>
      <c r="M1168" t="s">
        <v>1858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W1168" t="s">
        <v>1858</v>
      </c>
      <c r="X1168">
        <v>1</v>
      </c>
      <c r="Y1168">
        <v>1</v>
      </c>
      <c r="Z1168">
        <v>1</v>
      </c>
      <c r="AA1168">
        <v>1</v>
      </c>
      <c r="AB1168">
        <v>0</v>
      </c>
      <c r="AC1168" s="5">
        <v>1</v>
      </c>
      <c r="AD1168" s="13">
        <v>1</v>
      </c>
      <c r="AE1168" s="13">
        <v>1</v>
      </c>
      <c r="AF1168" s="13">
        <v>0</v>
      </c>
      <c r="AG1168" s="13">
        <v>1</v>
      </c>
      <c r="AH1168" s="13">
        <v>1</v>
      </c>
    </row>
    <row r="1169" spans="1:34" x14ac:dyDescent="0.35">
      <c r="A1169" t="s">
        <v>1432</v>
      </c>
      <c r="B1169">
        <v>0</v>
      </c>
      <c r="C1169">
        <v>0</v>
      </c>
      <c r="D1169">
        <v>0</v>
      </c>
      <c r="E1169">
        <v>0</v>
      </c>
      <c r="F1169" s="5">
        <v>0</v>
      </c>
      <c r="G1169" s="5">
        <v>0</v>
      </c>
      <c r="H1169" s="13">
        <v>0</v>
      </c>
      <c r="I1169" s="13">
        <v>0</v>
      </c>
      <c r="J1169" s="13">
        <v>0</v>
      </c>
      <c r="K1169" s="13">
        <v>0</v>
      </c>
      <c r="M1169" t="s">
        <v>1859</v>
      </c>
      <c r="N1169">
        <v>22</v>
      </c>
      <c r="O1169">
        <v>11</v>
      </c>
      <c r="P1169">
        <v>0</v>
      </c>
      <c r="Q1169">
        <v>0</v>
      </c>
      <c r="R1169">
        <v>2</v>
      </c>
      <c r="S1169">
        <v>0</v>
      </c>
      <c r="T1169">
        <v>0</v>
      </c>
      <c r="U1169">
        <v>0</v>
      </c>
      <c r="W1169" t="s">
        <v>1859</v>
      </c>
      <c r="X1169">
        <v>0</v>
      </c>
      <c r="Y1169">
        <v>0</v>
      </c>
      <c r="Z1169">
        <v>0</v>
      </c>
      <c r="AA1169">
        <v>0</v>
      </c>
      <c r="AB1169">
        <v>0</v>
      </c>
      <c r="AC1169" s="5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</row>
    <row r="1170" spans="1:34" x14ac:dyDescent="0.35">
      <c r="A1170" t="s">
        <v>481</v>
      </c>
      <c r="B1170">
        <v>0</v>
      </c>
      <c r="C1170">
        <v>0</v>
      </c>
      <c r="D1170">
        <v>0</v>
      </c>
      <c r="E1170">
        <v>0</v>
      </c>
      <c r="F1170" s="5">
        <v>0</v>
      </c>
      <c r="G1170" s="5">
        <v>0</v>
      </c>
      <c r="H1170" s="13">
        <v>0</v>
      </c>
      <c r="I1170" s="13">
        <v>0</v>
      </c>
      <c r="J1170" s="13">
        <v>0</v>
      </c>
      <c r="K1170" s="13">
        <v>0</v>
      </c>
      <c r="M1170" t="s">
        <v>1771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W1170" t="s">
        <v>1771</v>
      </c>
      <c r="X1170">
        <v>16</v>
      </c>
      <c r="Y1170">
        <v>5</v>
      </c>
      <c r="Z1170">
        <v>38</v>
      </c>
      <c r="AA1170">
        <v>1</v>
      </c>
      <c r="AB1170">
        <v>0</v>
      </c>
      <c r="AC1170" s="5">
        <v>0.3125</v>
      </c>
      <c r="AD1170" s="13">
        <v>7.6</v>
      </c>
      <c r="AE1170" s="13">
        <v>6.25E-2</v>
      </c>
      <c r="AF1170" s="13">
        <v>0</v>
      </c>
      <c r="AG1170" s="13">
        <v>2.6315789473684209E-2</v>
      </c>
      <c r="AH1170" s="13">
        <v>2.375</v>
      </c>
    </row>
    <row r="1171" spans="1:34" x14ac:dyDescent="0.35">
      <c r="A1171" t="s">
        <v>425</v>
      </c>
      <c r="B1171">
        <v>0</v>
      </c>
      <c r="C1171">
        <v>0</v>
      </c>
      <c r="D1171">
        <v>0</v>
      </c>
      <c r="E1171">
        <v>0</v>
      </c>
      <c r="F1171" s="5">
        <v>0</v>
      </c>
      <c r="G1171" s="5">
        <v>0</v>
      </c>
      <c r="H1171" s="13">
        <v>0</v>
      </c>
      <c r="I1171" s="13">
        <v>0</v>
      </c>
      <c r="J1171" s="13">
        <v>0</v>
      </c>
      <c r="K1171" s="13">
        <v>0</v>
      </c>
      <c r="M1171" t="s">
        <v>1860</v>
      </c>
      <c r="N1171">
        <v>12</v>
      </c>
      <c r="O1171">
        <v>5</v>
      </c>
      <c r="P1171">
        <v>0</v>
      </c>
      <c r="Q1171">
        <v>0</v>
      </c>
      <c r="R1171">
        <v>2.4</v>
      </c>
      <c r="S1171">
        <v>0</v>
      </c>
      <c r="T1171">
        <v>0</v>
      </c>
      <c r="U1171">
        <v>0</v>
      </c>
      <c r="W1171" t="s">
        <v>1860</v>
      </c>
      <c r="X1171">
        <v>2</v>
      </c>
      <c r="Y1171">
        <v>1</v>
      </c>
      <c r="Z1171">
        <v>-4</v>
      </c>
      <c r="AA1171">
        <v>0</v>
      </c>
      <c r="AB1171">
        <v>0</v>
      </c>
      <c r="AC1171" s="5">
        <v>0.5</v>
      </c>
      <c r="AD1171" s="13">
        <v>-4</v>
      </c>
      <c r="AE1171" s="13">
        <v>0</v>
      </c>
      <c r="AF1171" s="13">
        <v>0</v>
      </c>
      <c r="AG1171" s="13">
        <v>0</v>
      </c>
      <c r="AH1171" s="13">
        <v>-2</v>
      </c>
    </row>
    <row r="1172" spans="1:34" x14ac:dyDescent="0.35">
      <c r="A1172" t="s">
        <v>482</v>
      </c>
      <c r="B1172">
        <v>0</v>
      </c>
      <c r="C1172">
        <v>0</v>
      </c>
      <c r="D1172">
        <v>0</v>
      </c>
      <c r="E1172">
        <v>0</v>
      </c>
      <c r="F1172" s="5">
        <v>0</v>
      </c>
      <c r="G1172" s="5">
        <v>0</v>
      </c>
      <c r="H1172" s="13">
        <v>0</v>
      </c>
      <c r="I1172" s="13">
        <v>0</v>
      </c>
      <c r="J1172" s="13">
        <v>0</v>
      </c>
      <c r="K1172" s="13">
        <v>0</v>
      </c>
      <c r="M1172" t="s">
        <v>1861</v>
      </c>
      <c r="N1172">
        <v>10</v>
      </c>
      <c r="O1172">
        <v>3</v>
      </c>
      <c r="P1172">
        <v>0</v>
      </c>
      <c r="Q1172">
        <v>0</v>
      </c>
      <c r="R1172">
        <v>3.3333333333333335</v>
      </c>
      <c r="S1172">
        <v>0</v>
      </c>
      <c r="T1172">
        <v>0</v>
      </c>
      <c r="U1172">
        <v>0</v>
      </c>
      <c r="W1172" t="s">
        <v>1861</v>
      </c>
      <c r="X1172">
        <v>1</v>
      </c>
      <c r="Y1172">
        <v>1</v>
      </c>
      <c r="Z1172">
        <v>-1</v>
      </c>
      <c r="AA1172">
        <v>0</v>
      </c>
      <c r="AB1172">
        <v>0</v>
      </c>
      <c r="AC1172" s="5">
        <v>1</v>
      </c>
      <c r="AD1172" s="13">
        <v>-1</v>
      </c>
      <c r="AE1172" s="13">
        <v>0</v>
      </c>
      <c r="AF1172" s="13">
        <v>0</v>
      </c>
      <c r="AG1172" s="13">
        <v>0</v>
      </c>
      <c r="AH1172" s="13">
        <v>-1</v>
      </c>
    </row>
    <row r="1173" spans="1:34" x14ac:dyDescent="0.35">
      <c r="A1173" t="s">
        <v>538</v>
      </c>
      <c r="B1173">
        <v>0</v>
      </c>
      <c r="C1173">
        <v>0</v>
      </c>
      <c r="D1173">
        <v>0</v>
      </c>
      <c r="E1173">
        <v>0</v>
      </c>
      <c r="F1173" s="5">
        <v>0</v>
      </c>
      <c r="G1173" s="5">
        <v>0</v>
      </c>
      <c r="H1173" s="13">
        <v>0</v>
      </c>
      <c r="I1173" s="13">
        <v>0</v>
      </c>
      <c r="J1173" s="13">
        <v>0</v>
      </c>
      <c r="K1173" s="13">
        <v>0</v>
      </c>
      <c r="M1173" t="s">
        <v>1862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W1173" t="s">
        <v>1862</v>
      </c>
      <c r="X1173">
        <v>1</v>
      </c>
      <c r="Y1173">
        <v>0</v>
      </c>
      <c r="Z1173">
        <v>0</v>
      </c>
      <c r="AA1173">
        <v>0</v>
      </c>
      <c r="AB1173">
        <v>0</v>
      </c>
      <c r="AC1173" s="5">
        <v>0</v>
      </c>
      <c r="AD1173" s="13">
        <v>0</v>
      </c>
      <c r="AE1173" s="13">
        <v>0</v>
      </c>
      <c r="AF1173" s="13">
        <v>0</v>
      </c>
      <c r="AG1173" s="13">
        <v>0</v>
      </c>
      <c r="AH1173" s="13">
        <v>0</v>
      </c>
    </row>
    <row r="1174" spans="1:34" x14ac:dyDescent="0.35">
      <c r="A1174" t="s">
        <v>1467</v>
      </c>
      <c r="B1174">
        <v>0</v>
      </c>
      <c r="C1174">
        <v>0</v>
      </c>
      <c r="D1174">
        <v>0</v>
      </c>
      <c r="E1174">
        <v>0</v>
      </c>
      <c r="F1174" s="5">
        <v>0</v>
      </c>
      <c r="G1174" s="5">
        <v>0</v>
      </c>
      <c r="H1174" s="13">
        <v>0</v>
      </c>
      <c r="I1174" s="13">
        <v>0</v>
      </c>
      <c r="J1174" s="13">
        <v>0</v>
      </c>
      <c r="K1174" s="13">
        <v>0</v>
      </c>
      <c r="M1174" t="s">
        <v>1863</v>
      </c>
      <c r="N1174">
        <v>183</v>
      </c>
      <c r="O1174">
        <v>56</v>
      </c>
      <c r="P1174">
        <v>0</v>
      </c>
      <c r="Q1174">
        <v>2</v>
      </c>
      <c r="R1174">
        <v>3.2678571428571428</v>
      </c>
      <c r="S1174">
        <v>0</v>
      </c>
      <c r="T1174">
        <v>3.5714285714285712E-2</v>
      </c>
      <c r="U1174">
        <v>0</v>
      </c>
      <c r="W1174" t="s">
        <v>1863</v>
      </c>
      <c r="X1174">
        <v>11</v>
      </c>
      <c r="Y1174">
        <v>7</v>
      </c>
      <c r="Z1174">
        <v>26</v>
      </c>
      <c r="AA1174">
        <v>0</v>
      </c>
      <c r="AB1174">
        <v>0</v>
      </c>
      <c r="AC1174" s="5">
        <v>0.63636363636363635</v>
      </c>
      <c r="AD1174" s="13">
        <v>3.7142857142857144</v>
      </c>
      <c r="AE1174" s="13">
        <v>0</v>
      </c>
      <c r="AF1174" s="13">
        <v>0</v>
      </c>
      <c r="AG1174" s="13">
        <v>0</v>
      </c>
      <c r="AH1174" s="13">
        <v>2.3636363636363638</v>
      </c>
    </row>
    <row r="1175" spans="1:34" x14ac:dyDescent="0.35">
      <c r="A1175" t="s">
        <v>540</v>
      </c>
      <c r="B1175">
        <v>0</v>
      </c>
      <c r="C1175">
        <v>0</v>
      </c>
      <c r="D1175">
        <v>0</v>
      </c>
      <c r="E1175">
        <v>0</v>
      </c>
      <c r="F1175" s="5">
        <v>0</v>
      </c>
      <c r="G1175" s="5">
        <v>0</v>
      </c>
      <c r="H1175" s="13">
        <v>0</v>
      </c>
      <c r="I1175" s="13">
        <v>0</v>
      </c>
      <c r="J1175" s="13">
        <v>0</v>
      </c>
      <c r="K1175" s="13">
        <v>0</v>
      </c>
      <c r="M1175" t="s">
        <v>1710</v>
      </c>
      <c r="N1175">
        <v>2</v>
      </c>
      <c r="O1175">
        <v>5</v>
      </c>
      <c r="P1175">
        <v>0</v>
      </c>
      <c r="Q1175">
        <v>0</v>
      </c>
      <c r="R1175">
        <v>0.4</v>
      </c>
      <c r="S1175">
        <v>0</v>
      </c>
      <c r="T1175">
        <v>0</v>
      </c>
      <c r="U1175">
        <v>0</v>
      </c>
      <c r="W1175" t="s">
        <v>1710</v>
      </c>
      <c r="X1175">
        <v>170</v>
      </c>
      <c r="Y1175">
        <v>109</v>
      </c>
      <c r="Z1175">
        <v>1204</v>
      </c>
      <c r="AA1175">
        <v>7</v>
      </c>
      <c r="AB1175">
        <v>0</v>
      </c>
      <c r="AC1175" s="5">
        <v>0.64117647058823535</v>
      </c>
      <c r="AD1175" s="13">
        <v>11.045871559633028</v>
      </c>
      <c r="AE1175" s="13">
        <v>4.1176470588235294E-2</v>
      </c>
      <c r="AF1175" s="13">
        <v>0</v>
      </c>
      <c r="AG1175" s="13">
        <v>5.8139534883720929E-3</v>
      </c>
      <c r="AH1175" s="13">
        <v>7.0823529411764703</v>
      </c>
    </row>
    <row r="1176" spans="1:34" x14ac:dyDescent="0.35">
      <c r="A1176" t="s">
        <v>483</v>
      </c>
      <c r="B1176">
        <v>0</v>
      </c>
      <c r="C1176">
        <v>0</v>
      </c>
      <c r="D1176">
        <v>0</v>
      </c>
      <c r="E1176">
        <v>0</v>
      </c>
      <c r="F1176" s="5">
        <v>0</v>
      </c>
      <c r="G1176" s="5">
        <v>0</v>
      </c>
      <c r="H1176" s="13">
        <v>0</v>
      </c>
      <c r="I1176" s="13">
        <v>0</v>
      </c>
      <c r="J1176" s="13">
        <v>0</v>
      </c>
      <c r="K1176" s="13">
        <v>0</v>
      </c>
      <c r="M1176" t="s">
        <v>1708</v>
      </c>
      <c r="N1176">
        <v>13</v>
      </c>
      <c r="O1176">
        <v>5</v>
      </c>
      <c r="P1176">
        <v>0</v>
      </c>
      <c r="Q1176">
        <v>0</v>
      </c>
      <c r="R1176">
        <v>2.6</v>
      </c>
      <c r="S1176">
        <v>0</v>
      </c>
      <c r="T1176">
        <v>0</v>
      </c>
      <c r="U1176">
        <v>0</v>
      </c>
      <c r="W1176" t="s">
        <v>1708</v>
      </c>
      <c r="X1176">
        <v>153</v>
      </c>
      <c r="Y1176">
        <v>112</v>
      </c>
      <c r="Z1176">
        <v>1194</v>
      </c>
      <c r="AA1176">
        <v>5</v>
      </c>
      <c r="AB1176">
        <v>0</v>
      </c>
      <c r="AC1176" s="5">
        <v>0.73202614379084963</v>
      </c>
      <c r="AD1176" s="13">
        <v>10.660714285714286</v>
      </c>
      <c r="AE1176" s="13">
        <v>3.2679738562091505E-2</v>
      </c>
      <c r="AF1176" s="13">
        <v>0</v>
      </c>
      <c r="AG1176" s="13">
        <v>4.1876046901172526E-3</v>
      </c>
      <c r="AH1176" s="13">
        <v>7.8039215686274508</v>
      </c>
    </row>
    <row r="1177" spans="1:34" x14ac:dyDescent="0.35">
      <c r="A1177" t="s">
        <v>1434</v>
      </c>
      <c r="B1177">
        <v>0</v>
      </c>
      <c r="C1177">
        <v>0</v>
      </c>
      <c r="D1177">
        <v>0</v>
      </c>
      <c r="E1177">
        <v>0</v>
      </c>
      <c r="F1177" s="5">
        <v>0</v>
      </c>
      <c r="G1177" s="5">
        <v>0</v>
      </c>
      <c r="H1177" s="13">
        <v>0</v>
      </c>
      <c r="I1177" s="13">
        <v>0</v>
      </c>
      <c r="J1177" s="13">
        <v>0</v>
      </c>
      <c r="K1177" s="13">
        <v>0</v>
      </c>
      <c r="M1177" t="s">
        <v>1719</v>
      </c>
      <c r="N1177">
        <v>24</v>
      </c>
      <c r="O1177">
        <v>6</v>
      </c>
      <c r="P1177">
        <v>0</v>
      </c>
      <c r="Q1177">
        <v>0</v>
      </c>
      <c r="R1177">
        <v>4</v>
      </c>
      <c r="S1177">
        <v>0</v>
      </c>
      <c r="T1177">
        <v>0</v>
      </c>
      <c r="U1177">
        <v>0</v>
      </c>
      <c r="W1177" t="s">
        <v>1719</v>
      </c>
      <c r="X1177">
        <v>84</v>
      </c>
      <c r="Y1177">
        <v>49</v>
      </c>
      <c r="Z1177">
        <v>497</v>
      </c>
      <c r="AA1177">
        <v>4</v>
      </c>
      <c r="AB1177">
        <v>0</v>
      </c>
      <c r="AC1177" s="5">
        <v>0.58333333333333337</v>
      </c>
      <c r="AD1177" s="13">
        <v>10.142857142857142</v>
      </c>
      <c r="AE1177" s="13">
        <v>4.7619047619047616E-2</v>
      </c>
      <c r="AF1177" s="13">
        <v>0</v>
      </c>
      <c r="AG1177" s="13">
        <v>8.0482897384305842E-3</v>
      </c>
      <c r="AH1177" s="13">
        <v>5.916666666666667</v>
      </c>
    </row>
    <row r="1178" spans="1:34" x14ac:dyDescent="0.35">
      <c r="A1178" t="s">
        <v>1462</v>
      </c>
      <c r="B1178">
        <v>0</v>
      </c>
      <c r="C1178">
        <v>0</v>
      </c>
      <c r="D1178">
        <v>0</v>
      </c>
      <c r="E1178">
        <v>0</v>
      </c>
      <c r="F1178" s="5">
        <v>0</v>
      </c>
      <c r="G1178" s="5">
        <v>0</v>
      </c>
      <c r="H1178" s="13">
        <v>0</v>
      </c>
      <c r="I1178" s="13">
        <v>0</v>
      </c>
      <c r="J1178" s="13">
        <v>0</v>
      </c>
      <c r="K1178" s="13">
        <v>0</v>
      </c>
      <c r="M1178" t="s">
        <v>1721</v>
      </c>
      <c r="N1178">
        <v>22</v>
      </c>
      <c r="O1178">
        <v>9</v>
      </c>
      <c r="P1178">
        <v>0</v>
      </c>
      <c r="Q1178">
        <v>0</v>
      </c>
      <c r="R1178">
        <v>2.4444444444444446</v>
      </c>
      <c r="S1178">
        <v>0</v>
      </c>
      <c r="T1178">
        <v>0</v>
      </c>
      <c r="U1178">
        <v>0</v>
      </c>
      <c r="W1178" t="s">
        <v>1721</v>
      </c>
      <c r="X1178">
        <v>3</v>
      </c>
      <c r="Y1178">
        <v>3</v>
      </c>
      <c r="Z1178">
        <v>23</v>
      </c>
      <c r="AA1178">
        <v>0</v>
      </c>
      <c r="AB1178">
        <v>0</v>
      </c>
      <c r="AC1178" s="5">
        <v>1</v>
      </c>
      <c r="AD1178" s="13">
        <v>7.666666666666667</v>
      </c>
      <c r="AE1178" s="13">
        <v>0</v>
      </c>
      <c r="AF1178" s="13">
        <v>0</v>
      </c>
      <c r="AG1178" s="13">
        <v>0</v>
      </c>
      <c r="AH1178" s="13">
        <v>7.666666666666667</v>
      </c>
    </row>
    <row r="1179" spans="1:34" x14ac:dyDescent="0.35">
      <c r="A1179" t="s">
        <v>542</v>
      </c>
      <c r="B1179">
        <v>0</v>
      </c>
      <c r="C1179">
        <v>0</v>
      </c>
      <c r="D1179">
        <v>0</v>
      </c>
      <c r="E1179">
        <v>0</v>
      </c>
      <c r="F1179" s="5">
        <v>0</v>
      </c>
      <c r="G1179" s="5">
        <v>0</v>
      </c>
      <c r="H1179" s="13">
        <v>0</v>
      </c>
      <c r="I1179" s="13">
        <v>0</v>
      </c>
      <c r="J1179" s="13">
        <v>0</v>
      </c>
      <c r="K1179" s="13">
        <v>0</v>
      </c>
      <c r="M1179" t="s">
        <v>1754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W1179" t="s">
        <v>1754</v>
      </c>
      <c r="X1179">
        <v>25</v>
      </c>
      <c r="Y1179">
        <v>18</v>
      </c>
      <c r="Z1179">
        <v>168</v>
      </c>
      <c r="AA1179">
        <v>0</v>
      </c>
      <c r="AB1179">
        <v>0</v>
      </c>
      <c r="AC1179" s="5">
        <v>0.72</v>
      </c>
      <c r="AD1179" s="13">
        <v>9.3333333333333339</v>
      </c>
      <c r="AE1179" s="13">
        <v>0</v>
      </c>
      <c r="AF1179" s="13">
        <v>0</v>
      </c>
      <c r="AG1179" s="13">
        <v>0</v>
      </c>
      <c r="AH1179" s="13">
        <v>6.72</v>
      </c>
    </row>
    <row r="1180" spans="1:34" x14ac:dyDescent="0.35">
      <c r="A1180" t="s">
        <v>399</v>
      </c>
      <c r="B1180">
        <v>0</v>
      </c>
      <c r="C1180">
        <v>0</v>
      </c>
      <c r="D1180">
        <v>0</v>
      </c>
      <c r="E1180">
        <v>0</v>
      </c>
      <c r="F1180" s="5">
        <v>0</v>
      </c>
      <c r="G1180" s="5">
        <v>0</v>
      </c>
      <c r="H1180" s="13">
        <v>0</v>
      </c>
      <c r="I1180" s="13">
        <v>0</v>
      </c>
      <c r="J1180" s="13">
        <v>0</v>
      </c>
      <c r="K1180" s="13">
        <v>0</v>
      </c>
      <c r="M1180" t="s">
        <v>1714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W1180" t="s">
        <v>1714</v>
      </c>
      <c r="X1180">
        <v>43</v>
      </c>
      <c r="Y1180">
        <v>33</v>
      </c>
      <c r="Z1180">
        <v>342</v>
      </c>
      <c r="AA1180">
        <v>1</v>
      </c>
      <c r="AB1180">
        <v>0</v>
      </c>
      <c r="AC1180" s="5">
        <v>0.76744186046511631</v>
      </c>
      <c r="AD1180" s="13">
        <v>10.363636363636363</v>
      </c>
      <c r="AE1180" s="13">
        <v>2.3255813953488372E-2</v>
      </c>
      <c r="AF1180" s="13">
        <v>0</v>
      </c>
      <c r="AG1180" s="13">
        <v>2.9239766081871343E-3</v>
      </c>
      <c r="AH1180" s="13">
        <v>7.9534883720930232</v>
      </c>
    </row>
    <row r="1181" spans="1:34" x14ac:dyDescent="0.35">
      <c r="A1181" t="s">
        <v>339</v>
      </c>
      <c r="B1181">
        <v>0</v>
      </c>
      <c r="C1181">
        <v>0</v>
      </c>
      <c r="D1181">
        <v>0</v>
      </c>
      <c r="E1181">
        <v>0</v>
      </c>
      <c r="F1181" s="5">
        <v>0</v>
      </c>
      <c r="G1181" s="5">
        <v>0</v>
      </c>
      <c r="H1181" s="13">
        <v>0</v>
      </c>
      <c r="I1181" s="13">
        <v>0</v>
      </c>
      <c r="J1181" s="13">
        <v>0</v>
      </c>
      <c r="K1181" s="13">
        <v>0</v>
      </c>
      <c r="M1181" t="s">
        <v>1727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W1181" t="s">
        <v>1727</v>
      </c>
      <c r="X1181">
        <v>26</v>
      </c>
      <c r="Y1181">
        <v>19</v>
      </c>
      <c r="Z1181">
        <v>161</v>
      </c>
      <c r="AA1181">
        <v>1</v>
      </c>
      <c r="AB1181">
        <v>0</v>
      </c>
      <c r="AC1181" s="5">
        <v>0.73076923076923073</v>
      </c>
      <c r="AD1181" s="13">
        <v>8.473684210526315</v>
      </c>
      <c r="AE1181" s="13">
        <v>3.8461538461538464E-2</v>
      </c>
      <c r="AF1181" s="13">
        <v>0</v>
      </c>
      <c r="AG1181" s="13">
        <v>6.2111801242236021E-3</v>
      </c>
      <c r="AH1181" s="13">
        <v>6.1923076923076925</v>
      </c>
    </row>
    <row r="1182" spans="1:34" x14ac:dyDescent="0.35">
      <c r="A1182" t="s">
        <v>486</v>
      </c>
      <c r="B1182">
        <v>0</v>
      </c>
      <c r="C1182">
        <v>0</v>
      </c>
      <c r="D1182">
        <v>0</v>
      </c>
      <c r="E1182">
        <v>0</v>
      </c>
      <c r="F1182" s="5">
        <v>0</v>
      </c>
      <c r="G1182" s="5">
        <v>0</v>
      </c>
      <c r="H1182" s="13">
        <v>0</v>
      </c>
      <c r="I1182" s="13">
        <v>0</v>
      </c>
      <c r="J1182" s="13">
        <v>0</v>
      </c>
      <c r="K1182" s="13">
        <v>0</v>
      </c>
      <c r="M1182" t="s">
        <v>1728</v>
      </c>
      <c r="N1182">
        <v>1199</v>
      </c>
      <c r="O1182">
        <v>224</v>
      </c>
      <c r="P1182">
        <v>8</v>
      </c>
      <c r="Q1182">
        <v>1</v>
      </c>
      <c r="R1182">
        <v>5.3526785714285712</v>
      </c>
      <c r="S1182">
        <v>3.5714285714285712E-2</v>
      </c>
      <c r="T1182">
        <v>4.464285714285714E-3</v>
      </c>
      <c r="U1182">
        <v>6.672226855713094E-3</v>
      </c>
      <c r="W1182" t="s">
        <v>1728</v>
      </c>
      <c r="X1182">
        <v>54</v>
      </c>
      <c r="Y1182">
        <v>49</v>
      </c>
      <c r="Z1182">
        <v>398</v>
      </c>
      <c r="AA1182">
        <v>1</v>
      </c>
      <c r="AB1182">
        <v>0</v>
      </c>
      <c r="AC1182" s="5">
        <v>0.90740740740740744</v>
      </c>
      <c r="AD1182" s="13">
        <v>8.1224489795918373</v>
      </c>
      <c r="AE1182" s="13">
        <v>1.8518518518518517E-2</v>
      </c>
      <c r="AF1182" s="13">
        <v>0</v>
      </c>
      <c r="AG1182" s="13">
        <v>2.5125628140703518E-3</v>
      </c>
      <c r="AH1182" s="13">
        <v>7.3703703703703702</v>
      </c>
    </row>
    <row r="1183" spans="1:34" x14ac:dyDescent="0.35">
      <c r="A1183" t="s">
        <v>544</v>
      </c>
      <c r="B1183">
        <v>0</v>
      </c>
      <c r="C1183">
        <v>0</v>
      </c>
      <c r="D1183">
        <v>0</v>
      </c>
      <c r="E1183">
        <v>0</v>
      </c>
      <c r="F1183" s="5">
        <v>0</v>
      </c>
      <c r="G1183" s="5">
        <v>0</v>
      </c>
      <c r="H1183" s="13">
        <v>0</v>
      </c>
      <c r="I1183" s="13">
        <v>0</v>
      </c>
      <c r="J1183" s="13">
        <v>0</v>
      </c>
      <c r="K1183" s="13">
        <v>0</v>
      </c>
      <c r="M1183" t="s">
        <v>1738</v>
      </c>
      <c r="N1183">
        <v>420</v>
      </c>
      <c r="O1183">
        <v>84</v>
      </c>
      <c r="P1183">
        <v>4</v>
      </c>
      <c r="Q1183">
        <v>0</v>
      </c>
      <c r="R1183">
        <v>5</v>
      </c>
      <c r="S1183">
        <v>4.7619047619047616E-2</v>
      </c>
      <c r="T1183">
        <v>0</v>
      </c>
      <c r="U1183">
        <v>9.5238095238095247E-3</v>
      </c>
      <c r="W1183" t="s">
        <v>1738</v>
      </c>
      <c r="X1183">
        <v>16</v>
      </c>
      <c r="Y1183">
        <v>15</v>
      </c>
      <c r="Z1183">
        <v>152</v>
      </c>
      <c r="AA1183">
        <v>0</v>
      </c>
      <c r="AB1183">
        <v>0</v>
      </c>
      <c r="AC1183" s="5">
        <v>0.9375</v>
      </c>
      <c r="AD1183" s="13">
        <v>10.133333333333333</v>
      </c>
      <c r="AE1183" s="13">
        <v>0</v>
      </c>
      <c r="AF1183" s="13">
        <v>0</v>
      </c>
      <c r="AG1183" s="13">
        <v>0</v>
      </c>
      <c r="AH1183" s="13">
        <v>9.5</v>
      </c>
    </row>
    <row r="1184" spans="1:34" x14ac:dyDescent="0.35">
      <c r="A1184" t="s">
        <v>1363</v>
      </c>
      <c r="B1184">
        <v>0</v>
      </c>
      <c r="C1184">
        <v>0</v>
      </c>
      <c r="D1184">
        <v>0</v>
      </c>
      <c r="E1184">
        <v>0</v>
      </c>
      <c r="F1184" s="5">
        <v>0</v>
      </c>
      <c r="G1184" s="5">
        <v>0</v>
      </c>
      <c r="H1184" s="13">
        <v>0</v>
      </c>
      <c r="I1184" s="13">
        <v>0</v>
      </c>
      <c r="J1184" s="13">
        <v>0</v>
      </c>
      <c r="K1184" s="13">
        <v>0</v>
      </c>
      <c r="M1184" t="s">
        <v>1864</v>
      </c>
      <c r="N1184">
        <v>14</v>
      </c>
      <c r="O1184">
        <v>6</v>
      </c>
      <c r="P1184">
        <v>0</v>
      </c>
      <c r="Q1184">
        <v>0</v>
      </c>
      <c r="R1184">
        <v>2.3333333333333335</v>
      </c>
      <c r="S1184">
        <v>0</v>
      </c>
      <c r="T1184">
        <v>0</v>
      </c>
      <c r="U1184">
        <v>0</v>
      </c>
      <c r="W1184" t="s">
        <v>1864</v>
      </c>
      <c r="X1184">
        <v>3</v>
      </c>
      <c r="Y1184">
        <v>3</v>
      </c>
      <c r="Z1184">
        <v>37</v>
      </c>
      <c r="AA1184">
        <v>0</v>
      </c>
      <c r="AB1184">
        <v>0</v>
      </c>
      <c r="AC1184" s="5">
        <v>1</v>
      </c>
      <c r="AD1184" s="13">
        <v>12.333333333333334</v>
      </c>
      <c r="AE1184" s="13">
        <v>0</v>
      </c>
      <c r="AF1184" s="13">
        <v>0</v>
      </c>
      <c r="AG1184" s="13">
        <v>0</v>
      </c>
      <c r="AH1184" s="13">
        <v>12.333333333333334</v>
      </c>
    </row>
    <row r="1185" spans="1:34" x14ac:dyDescent="0.35">
      <c r="A1185" t="s">
        <v>546</v>
      </c>
      <c r="B1185">
        <v>0</v>
      </c>
      <c r="C1185">
        <v>0</v>
      </c>
      <c r="D1185">
        <v>0</v>
      </c>
      <c r="E1185">
        <v>0</v>
      </c>
      <c r="F1185" s="5">
        <v>0</v>
      </c>
      <c r="G1185" s="5">
        <v>0</v>
      </c>
      <c r="H1185" s="13">
        <v>0</v>
      </c>
      <c r="I1185" s="13">
        <v>0</v>
      </c>
      <c r="J1185" s="13">
        <v>0</v>
      </c>
      <c r="K1185" s="13">
        <v>0</v>
      </c>
      <c r="M1185" t="s">
        <v>1779</v>
      </c>
      <c r="N1185">
        <v>7</v>
      </c>
      <c r="O1185">
        <v>1</v>
      </c>
      <c r="P1185">
        <v>0</v>
      </c>
      <c r="Q1185">
        <v>0</v>
      </c>
      <c r="R1185">
        <v>7</v>
      </c>
      <c r="S1185">
        <v>0</v>
      </c>
      <c r="T1185">
        <v>0</v>
      </c>
      <c r="U1185">
        <v>0</v>
      </c>
      <c r="W1185" t="s">
        <v>1779</v>
      </c>
      <c r="X1185">
        <v>6</v>
      </c>
      <c r="Y1185">
        <v>4</v>
      </c>
      <c r="Z1185">
        <v>80</v>
      </c>
      <c r="AA1185">
        <v>0</v>
      </c>
      <c r="AB1185">
        <v>0</v>
      </c>
      <c r="AC1185" s="5">
        <v>0.66666666666666663</v>
      </c>
      <c r="AD1185" s="13">
        <v>20</v>
      </c>
      <c r="AE1185" s="13">
        <v>0</v>
      </c>
      <c r="AF1185" s="13">
        <v>0</v>
      </c>
      <c r="AG1185" s="13">
        <v>0</v>
      </c>
      <c r="AH1185" s="13">
        <v>13.333333333333334</v>
      </c>
    </row>
    <row r="1186" spans="1:34" x14ac:dyDescent="0.35">
      <c r="A1186" t="s">
        <v>594</v>
      </c>
      <c r="B1186">
        <v>0</v>
      </c>
      <c r="C1186">
        <v>0</v>
      </c>
      <c r="D1186">
        <v>0</v>
      </c>
      <c r="E1186">
        <v>0</v>
      </c>
      <c r="F1186" s="5">
        <v>0</v>
      </c>
      <c r="G1186" s="5">
        <v>0</v>
      </c>
      <c r="H1186" s="13">
        <v>0</v>
      </c>
      <c r="I1186" s="13">
        <v>0</v>
      </c>
      <c r="J1186" s="13">
        <v>0</v>
      </c>
      <c r="K1186" s="13">
        <v>0</v>
      </c>
      <c r="M1186" t="s">
        <v>1731</v>
      </c>
      <c r="N1186">
        <v>310</v>
      </c>
      <c r="O1186">
        <v>76</v>
      </c>
      <c r="P1186">
        <v>2</v>
      </c>
      <c r="Q1186">
        <v>1</v>
      </c>
      <c r="R1186">
        <v>4.0789473684210522</v>
      </c>
      <c r="S1186">
        <v>2.6315789473684209E-2</v>
      </c>
      <c r="T1186">
        <v>1.3157894736842105E-2</v>
      </c>
      <c r="U1186">
        <v>6.4516129032258064E-3</v>
      </c>
      <c r="W1186" t="s">
        <v>1731</v>
      </c>
      <c r="X1186">
        <v>5</v>
      </c>
      <c r="Y1186">
        <v>5</v>
      </c>
      <c r="Z1186">
        <v>27</v>
      </c>
      <c r="AA1186">
        <v>0</v>
      </c>
      <c r="AB1186">
        <v>0</v>
      </c>
      <c r="AC1186" s="5">
        <v>1</v>
      </c>
      <c r="AD1186" s="13">
        <v>5.4</v>
      </c>
      <c r="AE1186" s="13">
        <v>0</v>
      </c>
      <c r="AF1186" s="13">
        <v>0</v>
      </c>
      <c r="AG1186" s="13">
        <v>0</v>
      </c>
      <c r="AH1186" s="13">
        <v>5.4</v>
      </c>
    </row>
    <row r="1187" spans="1:34" x14ac:dyDescent="0.35">
      <c r="A1187" t="s">
        <v>548</v>
      </c>
      <c r="B1187">
        <v>0</v>
      </c>
      <c r="C1187">
        <v>0</v>
      </c>
      <c r="D1187">
        <v>0</v>
      </c>
      <c r="E1187">
        <v>0</v>
      </c>
      <c r="F1187" s="5">
        <v>0</v>
      </c>
      <c r="G1187" s="5">
        <v>0</v>
      </c>
      <c r="H1187" s="13">
        <v>0</v>
      </c>
      <c r="I1187" s="13">
        <v>0</v>
      </c>
      <c r="J1187" s="13">
        <v>0</v>
      </c>
      <c r="K1187" s="13">
        <v>0</v>
      </c>
      <c r="M1187" t="s">
        <v>1778</v>
      </c>
      <c r="N1187">
        <v>146</v>
      </c>
      <c r="O1187">
        <v>18</v>
      </c>
      <c r="P1187">
        <v>0</v>
      </c>
      <c r="Q1187">
        <v>0</v>
      </c>
      <c r="R1187">
        <v>8.1111111111111107</v>
      </c>
      <c r="S1187">
        <v>0</v>
      </c>
      <c r="T1187">
        <v>0</v>
      </c>
      <c r="U1187">
        <v>0</v>
      </c>
      <c r="W1187" t="s">
        <v>1778</v>
      </c>
      <c r="X1187">
        <v>0</v>
      </c>
      <c r="Y1187">
        <v>0</v>
      </c>
      <c r="Z1187">
        <v>0</v>
      </c>
      <c r="AA1187">
        <v>0</v>
      </c>
      <c r="AB1187">
        <v>0</v>
      </c>
      <c r="AC1187" s="5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</row>
    <row r="1188" spans="1:34" x14ac:dyDescent="0.35">
      <c r="A1188" t="s">
        <v>1446</v>
      </c>
      <c r="B1188">
        <v>0</v>
      </c>
      <c r="C1188">
        <v>0</v>
      </c>
      <c r="D1188">
        <v>0</v>
      </c>
      <c r="E1188">
        <v>0</v>
      </c>
      <c r="F1188" s="5">
        <v>0</v>
      </c>
      <c r="G1188" s="5">
        <v>0</v>
      </c>
      <c r="H1188" s="13">
        <v>0</v>
      </c>
      <c r="I1188" s="13">
        <v>0</v>
      </c>
      <c r="J1188" s="13">
        <v>0</v>
      </c>
      <c r="K1188" s="13">
        <v>0</v>
      </c>
      <c r="M1188" t="s">
        <v>1767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W1188" t="s">
        <v>1767</v>
      </c>
      <c r="X1188">
        <v>7</v>
      </c>
      <c r="Y1188">
        <v>3</v>
      </c>
      <c r="Z1188">
        <v>22</v>
      </c>
      <c r="AA1188">
        <v>0</v>
      </c>
      <c r="AB1188">
        <v>0</v>
      </c>
      <c r="AC1188" s="5">
        <v>0.42857142857142855</v>
      </c>
      <c r="AD1188" s="13">
        <v>7.333333333333333</v>
      </c>
      <c r="AE1188" s="13">
        <v>0</v>
      </c>
      <c r="AF1188" s="13">
        <v>0</v>
      </c>
      <c r="AG1188" s="13">
        <v>0</v>
      </c>
      <c r="AH1188" s="13">
        <v>3.1428571428571428</v>
      </c>
    </row>
    <row r="1189" spans="1:34" x14ac:dyDescent="0.35">
      <c r="A1189" t="s">
        <v>1436</v>
      </c>
      <c r="B1189">
        <v>0</v>
      </c>
      <c r="C1189">
        <v>0</v>
      </c>
      <c r="D1189">
        <v>0</v>
      </c>
      <c r="E1189">
        <v>0</v>
      </c>
      <c r="F1189" s="5">
        <v>0</v>
      </c>
      <c r="G1189" s="5">
        <v>0</v>
      </c>
      <c r="H1189" s="13">
        <v>0</v>
      </c>
      <c r="I1189" s="13">
        <v>0</v>
      </c>
      <c r="J1189" s="13">
        <v>0</v>
      </c>
      <c r="K1189" s="13">
        <v>0</v>
      </c>
      <c r="M1189" t="s">
        <v>1739</v>
      </c>
      <c r="N1189">
        <v>839</v>
      </c>
      <c r="O1189">
        <v>192</v>
      </c>
      <c r="P1189">
        <v>5</v>
      </c>
      <c r="Q1189">
        <v>2</v>
      </c>
      <c r="R1189">
        <v>4.369791666666667</v>
      </c>
      <c r="S1189">
        <v>2.6041666666666668E-2</v>
      </c>
      <c r="T1189">
        <v>1.0416666666666666E-2</v>
      </c>
      <c r="U1189">
        <v>5.9594755661501785E-3</v>
      </c>
      <c r="W1189" t="s">
        <v>1739</v>
      </c>
      <c r="X1189">
        <v>53</v>
      </c>
      <c r="Y1189">
        <v>38</v>
      </c>
      <c r="Z1189">
        <v>284</v>
      </c>
      <c r="AA1189">
        <v>1</v>
      </c>
      <c r="AB1189">
        <v>0</v>
      </c>
      <c r="AC1189" s="5">
        <v>0.71698113207547165</v>
      </c>
      <c r="AD1189" s="13">
        <v>7.4736842105263159</v>
      </c>
      <c r="AE1189" s="13">
        <v>1.8867924528301886E-2</v>
      </c>
      <c r="AF1189" s="13">
        <v>0</v>
      </c>
      <c r="AG1189" s="13">
        <v>3.5211267605633804E-3</v>
      </c>
      <c r="AH1189" s="13">
        <v>5.3584905660377355</v>
      </c>
    </row>
    <row r="1190" spans="1:34" x14ac:dyDescent="0.35">
      <c r="A1190" t="s">
        <v>1470</v>
      </c>
      <c r="B1190">
        <v>0</v>
      </c>
      <c r="C1190">
        <v>0</v>
      </c>
      <c r="D1190">
        <v>0</v>
      </c>
      <c r="E1190">
        <v>0</v>
      </c>
      <c r="F1190" s="5">
        <v>0</v>
      </c>
      <c r="G1190" s="5">
        <v>0</v>
      </c>
      <c r="H1190" s="13">
        <v>0</v>
      </c>
      <c r="I1190" s="13">
        <v>0</v>
      </c>
      <c r="J1190" s="13">
        <v>0</v>
      </c>
      <c r="K1190" s="13">
        <v>0</v>
      </c>
      <c r="M1190" t="s">
        <v>1769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W1190" t="s">
        <v>1769</v>
      </c>
      <c r="X1190">
        <v>15</v>
      </c>
      <c r="Y1190">
        <v>9</v>
      </c>
      <c r="Z1190">
        <v>118</v>
      </c>
      <c r="AA1190">
        <v>1</v>
      </c>
      <c r="AB1190">
        <v>0</v>
      </c>
      <c r="AC1190" s="5">
        <v>0.6</v>
      </c>
      <c r="AD1190" s="13">
        <v>13.111111111111111</v>
      </c>
      <c r="AE1190" s="13">
        <v>6.6666666666666666E-2</v>
      </c>
      <c r="AF1190" s="13">
        <v>0</v>
      </c>
      <c r="AG1190" s="13">
        <v>8.4745762711864406E-3</v>
      </c>
      <c r="AH1190" s="13">
        <v>7.8666666666666663</v>
      </c>
    </row>
    <row r="1191" spans="1:34" x14ac:dyDescent="0.35">
      <c r="A1191" t="s">
        <v>551</v>
      </c>
      <c r="B1191">
        <v>0</v>
      </c>
      <c r="C1191">
        <v>0</v>
      </c>
      <c r="D1191">
        <v>0</v>
      </c>
      <c r="E1191">
        <v>0</v>
      </c>
      <c r="F1191" s="5">
        <v>0</v>
      </c>
      <c r="G1191" s="5">
        <v>0</v>
      </c>
      <c r="H1191" s="13">
        <v>0</v>
      </c>
      <c r="I1191" s="13">
        <v>0</v>
      </c>
      <c r="J1191" s="13">
        <v>0</v>
      </c>
      <c r="K1191" s="13">
        <v>0</v>
      </c>
      <c r="M1191" t="s">
        <v>1741</v>
      </c>
      <c r="N1191">
        <v>155</v>
      </c>
      <c r="O1191">
        <v>43</v>
      </c>
      <c r="P1191">
        <v>0</v>
      </c>
      <c r="Q1191">
        <v>0</v>
      </c>
      <c r="R1191">
        <v>3.6046511627906979</v>
      </c>
      <c r="S1191">
        <v>0</v>
      </c>
      <c r="T1191">
        <v>0</v>
      </c>
      <c r="U1191">
        <v>0</v>
      </c>
      <c r="W1191" t="s">
        <v>1741</v>
      </c>
      <c r="X1191">
        <v>9</v>
      </c>
      <c r="Y1191">
        <v>5</v>
      </c>
      <c r="Z1191">
        <v>62</v>
      </c>
      <c r="AA1191">
        <v>1</v>
      </c>
      <c r="AB1191">
        <v>0</v>
      </c>
      <c r="AC1191" s="5">
        <v>0.55555555555555558</v>
      </c>
      <c r="AD1191" s="13">
        <v>12.4</v>
      </c>
      <c r="AE1191" s="13">
        <v>0.1111111111111111</v>
      </c>
      <c r="AF1191" s="13">
        <v>0</v>
      </c>
      <c r="AG1191" s="13">
        <v>1.6129032258064516E-2</v>
      </c>
      <c r="AH1191" s="13">
        <v>6.8888888888888893</v>
      </c>
    </row>
    <row r="1192" spans="1:34" x14ac:dyDescent="0.35">
      <c r="A1192" t="s">
        <v>490</v>
      </c>
      <c r="B1192">
        <v>0</v>
      </c>
      <c r="C1192">
        <v>0</v>
      </c>
      <c r="D1192">
        <v>0</v>
      </c>
      <c r="E1192">
        <v>0</v>
      </c>
      <c r="F1192" s="5">
        <v>0</v>
      </c>
      <c r="G1192" s="5">
        <v>0</v>
      </c>
      <c r="H1192" s="13">
        <v>0</v>
      </c>
      <c r="I1192" s="13">
        <v>0</v>
      </c>
      <c r="J1192" s="13">
        <v>0</v>
      </c>
      <c r="K1192" s="13">
        <v>0</v>
      </c>
      <c r="M1192" t="s">
        <v>1774</v>
      </c>
      <c r="N1192">
        <v>-5</v>
      </c>
      <c r="O1192">
        <v>1</v>
      </c>
      <c r="P1192">
        <v>0</v>
      </c>
      <c r="Q1192">
        <v>0</v>
      </c>
      <c r="R1192">
        <v>-5</v>
      </c>
      <c r="S1192">
        <v>0</v>
      </c>
      <c r="T1192">
        <v>0</v>
      </c>
      <c r="U1192">
        <v>0</v>
      </c>
      <c r="W1192" t="s">
        <v>1774</v>
      </c>
      <c r="X1192">
        <v>3</v>
      </c>
      <c r="Y1192">
        <v>1</v>
      </c>
      <c r="Z1192">
        <v>8</v>
      </c>
      <c r="AA1192">
        <v>0</v>
      </c>
      <c r="AB1192">
        <v>0</v>
      </c>
      <c r="AC1192" s="5">
        <v>0.33333333333333331</v>
      </c>
      <c r="AD1192" s="13">
        <v>8</v>
      </c>
      <c r="AE1192" s="13">
        <v>0</v>
      </c>
      <c r="AF1192" s="13">
        <v>0</v>
      </c>
      <c r="AG1192" s="13">
        <v>0</v>
      </c>
      <c r="AH1192" s="13">
        <v>2.6666666666666665</v>
      </c>
    </row>
    <row r="1193" spans="1:34" x14ac:dyDescent="0.35">
      <c r="A1193" t="s">
        <v>1437</v>
      </c>
      <c r="B1193">
        <v>0</v>
      </c>
      <c r="C1193">
        <v>0</v>
      </c>
      <c r="D1193">
        <v>0</v>
      </c>
      <c r="E1193">
        <v>0</v>
      </c>
      <c r="F1193" s="5">
        <v>0</v>
      </c>
      <c r="G1193" s="5">
        <v>0</v>
      </c>
      <c r="H1193" s="13">
        <v>0</v>
      </c>
      <c r="I1193" s="13">
        <v>0</v>
      </c>
      <c r="J1193" s="13">
        <v>0</v>
      </c>
      <c r="K1193" s="13">
        <v>0</v>
      </c>
      <c r="M1193" t="s">
        <v>1748</v>
      </c>
      <c r="N1193">
        <v>32</v>
      </c>
      <c r="O1193">
        <v>13</v>
      </c>
      <c r="P1193">
        <v>0</v>
      </c>
      <c r="Q1193">
        <v>0</v>
      </c>
      <c r="R1193">
        <v>2.4615384615384617</v>
      </c>
      <c r="S1193">
        <v>0</v>
      </c>
      <c r="T1193">
        <v>0</v>
      </c>
      <c r="U1193">
        <v>0</v>
      </c>
      <c r="W1193" t="s">
        <v>1748</v>
      </c>
      <c r="X1193">
        <v>0</v>
      </c>
      <c r="Y1193">
        <v>0</v>
      </c>
      <c r="Z1193">
        <v>0</v>
      </c>
      <c r="AA1193">
        <v>0</v>
      </c>
      <c r="AB1193">
        <v>0</v>
      </c>
      <c r="AC1193" s="5">
        <v>0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</row>
    <row r="1194" spans="1:34" x14ac:dyDescent="0.35">
      <c r="A1194" t="s">
        <v>386</v>
      </c>
      <c r="B1194">
        <v>0</v>
      </c>
      <c r="C1194">
        <v>0</v>
      </c>
      <c r="D1194">
        <v>0</v>
      </c>
      <c r="E1194">
        <v>0</v>
      </c>
      <c r="F1194" s="5">
        <v>0</v>
      </c>
      <c r="G1194" s="5">
        <v>0</v>
      </c>
      <c r="H1194" s="13">
        <v>0</v>
      </c>
      <c r="I1194" s="13">
        <v>0</v>
      </c>
      <c r="J1194" s="13">
        <v>0</v>
      </c>
      <c r="K1194" s="13">
        <v>0</v>
      </c>
      <c r="M1194" t="s">
        <v>1775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W1194" t="s">
        <v>1775</v>
      </c>
      <c r="X1194">
        <v>2</v>
      </c>
      <c r="Y1194">
        <v>1</v>
      </c>
      <c r="Z1194">
        <v>14</v>
      </c>
      <c r="AA1194">
        <v>0</v>
      </c>
      <c r="AB1194">
        <v>0</v>
      </c>
      <c r="AC1194" s="5">
        <v>0.5</v>
      </c>
      <c r="AD1194" s="13">
        <v>14</v>
      </c>
      <c r="AE1194" s="13">
        <v>0</v>
      </c>
      <c r="AF1194" s="13">
        <v>0</v>
      </c>
      <c r="AG1194" s="13">
        <v>0</v>
      </c>
      <c r="AH1194" s="13">
        <v>7</v>
      </c>
    </row>
    <row r="1195" spans="1:34" x14ac:dyDescent="0.35">
      <c r="A1195" t="s">
        <v>1402</v>
      </c>
      <c r="B1195">
        <v>0</v>
      </c>
      <c r="C1195">
        <v>0</v>
      </c>
      <c r="D1195">
        <v>0</v>
      </c>
      <c r="E1195">
        <v>0</v>
      </c>
      <c r="F1195" s="5">
        <v>0</v>
      </c>
      <c r="G1195" s="5">
        <v>0</v>
      </c>
      <c r="H1195" s="13">
        <v>0</v>
      </c>
      <c r="I1195" s="13">
        <v>0</v>
      </c>
      <c r="J1195" s="13">
        <v>0</v>
      </c>
      <c r="K1195" s="13">
        <v>0</v>
      </c>
      <c r="M1195" t="s">
        <v>1787</v>
      </c>
      <c r="N1195">
        <v>16</v>
      </c>
      <c r="O1195">
        <v>10</v>
      </c>
      <c r="P1195">
        <v>1</v>
      </c>
      <c r="Q1195">
        <v>1</v>
      </c>
      <c r="R1195">
        <v>1.6</v>
      </c>
      <c r="S1195">
        <v>0.1</v>
      </c>
      <c r="T1195">
        <v>0.1</v>
      </c>
      <c r="U1195">
        <v>6.25E-2</v>
      </c>
      <c r="W1195" t="s">
        <v>1787</v>
      </c>
      <c r="X1195">
        <v>0</v>
      </c>
      <c r="Y1195">
        <v>0</v>
      </c>
      <c r="Z1195">
        <v>0</v>
      </c>
      <c r="AA1195">
        <v>0</v>
      </c>
      <c r="AB1195">
        <v>0</v>
      </c>
      <c r="AC1195" s="5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</row>
    <row r="1196" spans="1:34" x14ac:dyDescent="0.35">
      <c r="A1196" t="s">
        <v>1478</v>
      </c>
      <c r="B1196">
        <v>0</v>
      </c>
      <c r="C1196">
        <v>0</v>
      </c>
      <c r="D1196">
        <v>0</v>
      </c>
      <c r="E1196">
        <v>0</v>
      </c>
      <c r="F1196" s="5">
        <v>0</v>
      </c>
      <c r="G1196" s="5">
        <v>0</v>
      </c>
      <c r="H1196" s="13">
        <v>0</v>
      </c>
      <c r="I1196" s="13">
        <v>0</v>
      </c>
      <c r="J1196" s="13">
        <v>0</v>
      </c>
      <c r="K1196" s="13">
        <v>0</v>
      </c>
      <c r="M1196" t="s">
        <v>1736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1</v>
      </c>
      <c r="U1196">
        <v>0</v>
      </c>
      <c r="W1196" t="s">
        <v>1736</v>
      </c>
      <c r="X1196">
        <v>0</v>
      </c>
      <c r="Y1196">
        <v>0</v>
      </c>
      <c r="Z1196">
        <v>0</v>
      </c>
      <c r="AA1196">
        <v>0</v>
      </c>
      <c r="AB1196">
        <v>0</v>
      </c>
      <c r="AC1196" s="5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</row>
    <row r="1197" spans="1:34" x14ac:dyDescent="0.35">
      <c r="A1197" t="s">
        <v>1438</v>
      </c>
      <c r="B1197">
        <v>0</v>
      </c>
      <c r="C1197">
        <v>0</v>
      </c>
      <c r="D1197">
        <v>0</v>
      </c>
      <c r="E1197">
        <v>0</v>
      </c>
      <c r="F1197" s="5">
        <v>0</v>
      </c>
      <c r="G1197" s="5">
        <v>0</v>
      </c>
      <c r="H1197" s="13">
        <v>0</v>
      </c>
      <c r="I1197" s="13">
        <v>0</v>
      </c>
      <c r="J1197" s="13">
        <v>0</v>
      </c>
      <c r="K1197" s="13">
        <v>0</v>
      </c>
      <c r="M1197" t="s">
        <v>1766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W1197" t="s">
        <v>1766</v>
      </c>
      <c r="X1197">
        <v>14</v>
      </c>
      <c r="Y1197">
        <v>10</v>
      </c>
      <c r="Z1197">
        <v>102</v>
      </c>
      <c r="AA1197">
        <v>0</v>
      </c>
      <c r="AB1197">
        <v>1</v>
      </c>
      <c r="AC1197" s="5">
        <v>0.7142857142857143</v>
      </c>
      <c r="AD1197" s="13">
        <v>10.199999999999999</v>
      </c>
      <c r="AE1197" s="13">
        <v>0</v>
      </c>
      <c r="AF1197" s="13">
        <v>0.1</v>
      </c>
      <c r="AG1197" s="13">
        <v>0</v>
      </c>
      <c r="AH1197" s="13">
        <v>7.2857142857142856</v>
      </c>
    </row>
    <row r="1198" spans="1:34" x14ac:dyDescent="0.35">
      <c r="A1198" t="s">
        <v>1480</v>
      </c>
      <c r="B1198">
        <v>0</v>
      </c>
      <c r="C1198">
        <v>0</v>
      </c>
      <c r="D1198">
        <v>0</v>
      </c>
      <c r="E1198">
        <v>0</v>
      </c>
      <c r="F1198" s="5">
        <v>0</v>
      </c>
      <c r="G1198" s="5">
        <v>0</v>
      </c>
      <c r="H1198" s="13">
        <v>0</v>
      </c>
      <c r="I1198" s="13">
        <v>0</v>
      </c>
      <c r="J1198" s="13">
        <v>0</v>
      </c>
      <c r="K1198" s="13">
        <v>0</v>
      </c>
      <c r="M1198" t="s">
        <v>1782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W1198" t="s">
        <v>1782</v>
      </c>
      <c r="X1198">
        <v>3</v>
      </c>
      <c r="Y1198">
        <v>2</v>
      </c>
      <c r="Z1198">
        <v>20</v>
      </c>
      <c r="AA1198">
        <v>0</v>
      </c>
      <c r="AB1198">
        <v>0</v>
      </c>
      <c r="AC1198" s="5">
        <v>0.66666666666666663</v>
      </c>
      <c r="AD1198" s="13">
        <v>10</v>
      </c>
      <c r="AE1198" s="13">
        <v>0</v>
      </c>
      <c r="AF1198" s="13">
        <v>0</v>
      </c>
      <c r="AG1198" s="13">
        <v>0</v>
      </c>
      <c r="AH1198" s="13">
        <v>6.666666666666667</v>
      </c>
    </row>
    <row r="1199" spans="1:34" x14ac:dyDescent="0.35">
      <c r="A1199" t="s">
        <v>1405</v>
      </c>
      <c r="B1199">
        <v>0</v>
      </c>
      <c r="C1199">
        <v>0</v>
      </c>
      <c r="D1199">
        <v>0</v>
      </c>
      <c r="E1199">
        <v>0</v>
      </c>
      <c r="F1199" s="5">
        <v>0</v>
      </c>
      <c r="G1199" s="5">
        <v>0</v>
      </c>
      <c r="H1199" s="13">
        <v>0</v>
      </c>
      <c r="I1199" s="13">
        <v>0</v>
      </c>
      <c r="J1199" s="13">
        <v>0</v>
      </c>
      <c r="K1199" s="13">
        <v>0</v>
      </c>
      <c r="M1199" t="s">
        <v>1865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W1199" t="s">
        <v>1865</v>
      </c>
      <c r="X1199">
        <v>57</v>
      </c>
      <c r="Y1199">
        <v>41</v>
      </c>
      <c r="Z1199">
        <v>475</v>
      </c>
      <c r="AA1199">
        <v>3</v>
      </c>
      <c r="AB1199">
        <v>0</v>
      </c>
      <c r="AC1199" s="5">
        <v>0.7192982456140351</v>
      </c>
      <c r="AD1199" s="13">
        <v>11.585365853658537</v>
      </c>
      <c r="AE1199" s="13">
        <v>5.2631578947368418E-2</v>
      </c>
      <c r="AF1199" s="13">
        <v>0</v>
      </c>
      <c r="AG1199" s="13">
        <v>6.3157894736842104E-3</v>
      </c>
      <c r="AH1199" s="13">
        <v>8.3333333333333339</v>
      </c>
    </row>
    <row r="1200" spans="1:34" x14ac:dyDescent="0.35">
      <c r="A1200" t="s">
        <v>492</v>
      </c>
      <c r="B1200">
        <v>0</v>
      </c>
      <c r="C1200">
        <v>0</v>
      </c>
      <c r="D1200">
        <v>0</v>
      </c>
      <c r="E1200">
        <v>0</v>
      </c>
      <c r="F1200" s="5">
        <v>0</v>
      </c>
      <c r="G1200" s="5">
        <v>0</v>
      </c>
      <c r="H1200" s="13">
        <v>0</v>
      </c>
      <c r="I1200" s="13">
        <v>0</v>
      </c>
      <c r="J1200" s="13">
        <v>0</v>
      </c>
      <c r="K1200" s="13">
        <v>0</v>
      </c>
      <c r="M1200" t="s">
        <v>1866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W1200" t="s">
        <v>1866</v>
      </c>
      <c r="X1200">
        <v>3</v>
      </c>
      <c r="Y1200">
        <v>2</v>
      </c>
      <c r="Z1200">
        <v>6</v>
      </c>
      <c r="AA1200">
        <v>0</v>
      </c>
      <c r="AB1200">
        <v>0</v>
      </c>
      <c r="AC1200" s="5">
        <v>0.66666666666666663</v>
      </c>
      <c r="AD1200" s="13">
        <v>3</v>
      </c>
      <c r="AE1200" s="13">
        <v>0</v>
      </c>
      <c r="AF1200" s="13">
        <v>0</v>
      </c>
      <c r="AG1200" s="13">
        <v>0</v>
      </c>
      <c r="AH1200" s="13">
        <v>2</v>
      </c>
    </row>
    <row r="1201" spans="1:34" x14ac:dyDescent="0.35">
      <c r="A1201" t="s">
        <v>1440</v>
      </c>
      <c r="B1201">
        <v>0</v>
      </c>
      <c r="C1201">
        <v>0</v>
      </c>
      <c r="D1201">
        <v>0</v>
      </c>
      <c r="E1201">
        <v>0</v>
      </c>
      <c r="F1201" s="5">
        <v>0</v>
      </c>
      <c r="G1201" s="5">
        <v>0</v>
      </c>
      <c r="H1201" s="13">
        <v>0</v>
      </c>
      <c r="I1201" s="13">
        <v>0</v>
      </c>
      <c r="J1201" s="13">
        <v>0</v>
      </c>
      <c r="K1201" s="13">
        <v>0</v>
      </c>
      <c r="M1201" t="s">
        <v>1867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W1201" t="s">
        <v>1867</v>
      </c>
      <c r="X1201">
        <v>1</v>
      </c>
      <c r="Y1201">
        <v>0</v>
      </c>
      <c r="Z1201">
        <v>0</v>
      </c>
      <c r="AA1201">
        <v>0</v>
      </c>
      <c r="AB1201">
        <v>0</v>
      </c>
      <c r="AC1201" s="5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</row>
    <row r="1202" spans="1:34" x14ac:dyDescent="0.35">
      <c r="A1202" t="s">
        <v>1443</v>
      </c>
      <c r="B1202">
        <v>0</v>
      </c>
      <c r="C1202">
        <v>0</v>
      </c>
      <c r="D1202">
        <v>0</v>
      </c>
      <c r="E1202">
        <v>0</v>
      </c>
      <c r="F1202" s="5">
        <v>0</v>
      </c>
      <c r="G1202" s="5">
        <v>0</v>
      </c>
      <c r="H1202" s="13">
        <v>0</v>
      </c>
      <c r="I1202" s="13">
        <v>0</v>
      </c>
      <c r="J1202" s="13">
        <v>0</v>
      </c>
      <c r="K1202" s="13">
        <v>0</v>
      </c>
      <c r="M1202" t="s">
        <v>1794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W1202" t="s">
        <v>1794</v>
      </c>
      <c r="X1202">
        <v>46</v>
      </c>
      <c r="Y1202">
        <v>32</v>
      </c>
      <c r="Z1202">
        <v>478</v>
      </c>
      <c r="AA1202">
        <v>2</v>
      </c>
      <c r="AB1202">
        <v>0</v>
      </c>
      <c r="AC1202" s="5">
        <v>0.69565217391304346</v>
      </c>
      <c r="AD1202" s="13">
        <v>14.9375</v>
      </c>
      <c r="AE1202" s="13">
        <v>4.3478260869565216E-2</v>
      </c>
      <c r="AF1202" s="13">
        <v>0</v>
      </c>
      <c r="AG1202" s="13">
        <v>4.1841004184100415E-3</v>
      </c>
      <c r="AH1202" s="13">
        <v>10.391304347826088</v>
      </c>
    </row>
    <row r="1203" spans="1:34" x14ac:dyDescent="0.35">
      <c r="A1203" t="s">
        <v>1412</v>
      </c>
      <c r="B1203">
        <v>0</v>
      </c>
      <c r="C1203">
        <v>0</v>
      </c>
      <c r="D1203">
        <v>0</v>
      </c>
      <c r="E1203">
        <v>0</v>
      </c>
      <c r="F1203" s="5">
        <v>0</v>
      </c>
      <c r="G1203" s="5">
        <v>0</v>
      </c>
      <c r="H1203" s="13">
        <v>0</v>
      </c>
      <c r="I1203" s="13">
        <v>0</v>
      </c>
      <c r="J1203" s="13">
        <v>0</v>
      </c>
      <c r="K1203" s="13">
        <v>0</v>
      </c>
      <c r="M1203" t="s">
        <v>1868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W1203" t="s">
        <v>1868</v>
      </c>
      <c r="X1203">
        <v>2</v>
      </c>
      <c r="Y1203">
        <v>0</v>
      </c>
      <c r="Z1203">
        <v>0</v>
      </c>
      <c r="AA1203">
        <v>0</v>
      </c>
      <c r="AB1203">
        <v>0</v>
      </c>
      <c r="AC1203" s="5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</row>
    <row r="1204" spans="1:34" x14ac:dyDescent="0.35">
      <c r="A1204" t="s">
        <v>493</v>
      </c>
      <c r="B1204">
        <v>0</v>
      </c>
      <c r="C1204">
        <v>0</v>
      </c>
      <c r="D1204">
        <v>0</v>
      </c>
      <c r="E1204">
        <v>0</v>
      </c>
      <c r="F1204" s="5">
        <v>0</v>
      </c>
      <c r="G1204" s="5">
        <v>0</v>
      </c>
      <c r="H1204" s="13">
        <v>0</v>
      </c>
      <c r="I1204" s="13">
        <v>0</v>
      </c>
      <c r="J1204" s="13">
        <v>0</v>
      </c>
      <c r="K1204" s="13">
        <v>0</v>
      </c>
      <c r="M1204" t="s">
        <v>1795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W1204" t="s">
        <v>1795</v>
      </c>
      <c r="X1204">
        <v>14</v>
      </c>
      <c r="Y1204">
        <v>9</v>
      </c>
      <c r="Z1204">
        <v>88</v>
      </c>
      <c r="AA1204">
        <v>0</v>
      </c>
      <c r="AB1204">
        <v>0</v>
      </c>
      <c r="AC1204" s="5">
        <v>0.6428571428571429</v>
      </c>
      <c r="AD1204" s="13">
        <v>9.7777777777777786</v>
      </c>
      <c r="AE1204" s="13">
        <v>0</v>
      </c>
      <c r="AF1204" s="13">
        <v>0</v>
      </c>
      <c r="AG1204" s="13">
        <v>0</v>
      </c>
      <c r="AH1204" s="13">
        <v>6.2857142857142856</v>
      </c>
    </row>
    <row r="1205" spans="1:34" x14ac:dyDescent="0.35">
      <c r="A1205" t="s">
        <v>1406</v>
      </c>
      <c r="B1205">
        <v>0</v>
      </c>
      <c r="C1205">
        <v>0</v>
      </c>
      <c r="D1205">
        <v>0</v>
      </c>
      <c r="E1205">
        <v>0</v>
      </c>
      <c r="F1205" s="5">
        <v>0</v>
      </c>
      <c r="G1205" s="5">
        <v>0</v>
      </c>
      <c r="H1205" s="13">
        <v>0</v>
      </c>
      <c r="I1205" s="13">
        <v>0</v>
      </c>
      <c r="J1205" s="13">
        <v>0</v>
      </c>
      <c r="K1205" s="13">
        <v>0</v>
      </c>
      <c r="M1205" t="s">
        <v>1869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W1205" t="s">
        <v>1869</v>
      </c>
      <c r="X1205">
        <v>3</v>
      </c>
      <c r="Y1205">
        <v>1</v>
      </c>
      <c r="Z1205">
        <v>7</v>
      </c>
      <c r="AA1205">
        <v>0</v>
      </c>
      <c r="AB1205">
        <v>0</v>
      </c>
      <c r="AC1205" s="5">
        <v>0.33333333333333331</v>
      </c>
      <c r="AD1205" s="13">
        <v>7</v>
      </c>
      <c r="AE1205" s="13">
        <v>0</v>
      </c>
      <c r="AF1205" s="13">
        <v>0</v>
      </c>
      <c r="AG1205" s="13">
        <v>0</v>
      </c>
      <c r="AH1205" s="13">
        <v>2.3333333333333335</v>
      </c>
    </row>
    <row r="1206" spans="1:34" x14ac:dyDescent="0.35">
      <c r="A1206" t="s">
        <v>387</v>
      </c>
      <c r="B1206">
        <v>0</v>
      </c>
      <c r="C1206">
        <v>0</v>
      </c>
      <c r="D1206">
        <v>0</v>
      </c>
      <c r="E1206">
        <v>0</v>
      </c>
      <c r="F1206" s="5">
        <v>0</v>
      </c>
      <c r="G1206" s="5">
        <v>0</v>
      </c>
      <c r="H1206" s="13">
        <v>0</v>
      </c>
      <c r="I1206" s="13">
        <v>0</v>
      </c>
      <c r="J1206" s="13">
        <v>0</v>
      </c>
      <c r="K1206" s="13">
        <v>0</v>
      </c>
      <c r="M1206" t="s">
        <v>1796</v>
      </c>
      <c r="N1206">
        <v>10</v>
      </c>
      <c r="O1206">
        <v>4</v>
      </c>
      <c r="P1206">
        <v>0</v>
      </c>
      <c r="Q1206">
        <v>0</v>
      </c>
      <c r="R1206">
        <v>2.5</v>
      </c>
      <c r="S1206">
        <v>0</v>
      </c>
      <c r="T1206">
        <v>0</v>
      </c>
      <c r="U1206">
        <v>0</v>
      </c>
      <c r="W1206" t="s">
        <v>1796</v>
      </c>
      <c r="X1206">
        <v>2</v>
      </c>
      <c r="Y1206">
        <v>1</v>
      </c>
      <c r="Z1206">
        <v>13</v>
      </c>
      <c r="AA1206">
        <v>0</v>
      </c>
      <c r="AB1206">
        <v>0</v>
      </c>
      <c r="AC1206" s="5">
        <v>0.5</v>
      </c>
      <c r="AD1206" s="13">
        <v>13</v>
      </c>
      <c r="AE1206" s="13">
        <v>0</v>
      </c>
      <c r="AF1206" s="13">
        <v>0</v>
      </c>
      <c r="AG1206" s="13">
        <v>0</v>
      </c>
      <c r="AH1206" s="13">
        <v>6.5</v>
      </c>
    </row>
    <row r="1207" spans="1:34" x14ac:dyDescent="0.35">
      <c r="A1207" t="s">
        <v>558</v>
      </c>
      <c r="B1207">
        <v>0</v>
      </c>
      <c r="C1207">
        <v>0</v>
      </c>
      <c r="D1207">
        <v>0</v>
      </c>
      <c r="E1207">
        <v>0</v>
      </c>
      <c r="F1207" s="5">
        <v>0</v>
      </c>
      <c r="G1207" s="5">
        <v>0</v>
      </c>
      <c r="H1207" s="13">
        <v>0</v>
      </c>
      <c r="I1207" s="13">
        <v>0</v>
      </c>
      <c r="J1207" s="13">
        <v>0</v>
      </c>
      <c r="K1207" s="13">
        <v>0</v>
      </c>
      <c r="M1207" t="s">
        <v>1870</v>
      </c>
      <c r="N1207">
        <v>11</v>
      </c>
      <c r="O1207">
        <v>2</v>
      </c>
      <c r="P1207">
        <v>0</v>
      </c>
      <c r="Q1207">
        <v>0</v>
      </c>
      <c r="R1207">
        <v>5.5</v>
      </c>
      <c r="S1207">
        <v>0</v>
      </c>
      <c r="T1207">
        <v>0</v>
      </c>
      <c r="U1207">
        <v>0</v>
      </c>
      <c r="W1207" t="s">
        <v>1870</v>
      </c>
      <c r="X1207">
        <v>1</v>
      </c>
      <c r="Y1207">
        <v>0</v>
      </c>
      <c r="Z1207">
        <v>0</v>
      </c>
      <c r="AA1207">
        <v>0</v>
      </c>
      <c r="AB1207">
        <v>0</v>
      </c>
      <c r="AC1207" s="5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</row>
    <row r="1208" spans="1:34" x14ac:dyDescent="0.35">
      <c r="A1208" t="s">
        <v>402</v>
      </c>
      <c r="B1208">
        <v>0</v>
      </c>
      <c r="C1208">
        <v>0</v>
      </c>
      <c r="D1208">
        <v>0</v>
      </c>
      <c r="E1208">
        <v>0</v>
      </c>
      <c r="F1208" s="5">
        <v>0</v>
      </c>
      <c r="G1208" s="5">
        <v>0</v>
      </c>
      <c r="H1208" s="13">
        <v>0</v>
      </c>
      <c r="I1208" s="13">
        <v>0</v>
      </c>
      <c r="J1208" s="13">
        <v>0</v>
      </c>
      <c r="K1208" s="13">
        <v>0</v>
      </c>
      <c r="M1208" t="s">
        <v>1871</v>
      </c>
      <c r="N1208">
        <v>2</v>
      </c>
      <c r="O1208">
        <v>1</v>
      </c>
      <c r="P1208">
        <v>0</v>
      </c>
      <c r="Q1208">
        <v>0</v>
      </c>
      <c r="R1208">
        <v>2</v>
      </c>
      <c r="S1208">
        <v>0</v>
      </c>
      <c r="T1208">
        <v>0</v>
      </c>
      <c r="U1208">
        <v>0</v>
      </c>
      <c r="W1208" t="s">
        <v>1871</v>
      </c>
      <c r="X1208">
        <v>0</v>
      </c>
      <c r="Y1208">
        <v>0</v>
      </c>
      <c r="Z1208">
        <v>0</v>
      </c>
      <c r="AA1208">
        <v>0</v>
      </c>
      <c r="AB1208">
        <v>0</v>
      </c>
      <c r="AC1208" s="5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</row>
    <row r="1209" spans="1:34" x14ac:dyDescent="0.35">
      <c r="A1209" t="s">
        <v>559</v>
      </c>
      <c r="B1209">
        <v>0</v>
      </c>
      <c r="C1209">
        <v>0</v>
      </c>
      <c r="D1209">
        <v>0</v>
      </c>
      <c r="E1209">
        <v>0</v>
      </c>
      <c r="F1209" s="5">
        <v>0</v>
      </c>
      <c r="G1209" s="5">
        <v>0</v>
      </c>
      <c r="H1209" s="13">
        <v>0</v>
      </c>
      <c r="I1209" s="13">
        <v>0</v>
      </c>
      <c r="J1209" s="13">
        <v>0</v>
      </c>
      <c r="K1209" s="13">
        <v>0</v>
      </c>
      <c r="M1209" t="s">
        <v>1872</v>
      </c>
      <c r="N1209">
        <v>11</v>
      </c>
      <c r="O1209">
        <v>1</v>
      </c>
      <c r="P1209">
        <v>0</v>
      </c>
      <c r="Q1209">
        <v>0</v>
      </c>
      <c r="R1209">
        <v>11</v>
      </c>
      <c r="S1209">
        <v>0</v>
      </c>
      <c r="T1209">
        <v>0</v>
      </c>
      <c r="U1209">
        <v>0</v>
      </c>
      <c r="W1209" t="s">
        <v>1872</v>
      </c>
      <c r="X1209">
        <v>0</v>
      </c>
      <c r="Y1209">
        <v>0</v>
      </c>
      <c r="Z1209">
        <v>0</v>
      </c>
      <c r="AA1209">
        <v>0</v>
      </c>
      <c r="AB1209">
        <v>0</v>
      </c>
      <c r="AC1209" s="5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</row>
    <row r="1210" spans="1:34" x14ac:dyDescent="0.35">
      <c r="A1210" t="s">
        <v>496</v>
      </c>
      <c r="B1210">
        <v>0</v>
      </c>
      <c r="C1210">
        <v>0</v>
      </c>
      <c r="D1210">
        <v>0</v>
      </c>
      <c r="E1210">
        <v>0</v>
      </c>
      <c r="F1210" s="5">
        <v>0</v>
      </c>
      <c r="G1210" s="5">
        <v>0</v>
      </c>
      <c r="H1210" s="13">
        <v>0</v>
      </c>
      <c r="I1210" s="13">
        <v>0</v>
      </c>
      <c r="J1210" s="13">
        <v>0</v>
      </c>
      <c r="K1210" s="13">
        <v>0</v>
      </c>
      <c r="M1210" t="s">
        <v>1793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W1210" t="s">
        <v>1793</v>
      </c>
      <c r="X1210">
        <v>4</v>
      </c>
      <c r="Y1210">
        <v>3</v>
      </c>
      <c r="Z1210">
        <v>21</v>
      </c>
      <c r="AA1210">
        <v>0</v>
      </c>
      <c r="AB1210">
        <v>0</v>
      </c>
      <c r="AC1210" s="5">
        <v>0.75</v>
      </c>
      <c r="AD1210" s="13">
        <v>7</v>
      </c>
      <c r="AE1210" s="13">
        <v>0</v>
      </c>
      <c r="AF1210" s="13">
        <v>0</v>
      </c>
      <c r="AG1210" s="13">
        <v>0</v>
      </c>
      <c r="AH1210" s="13">
        <v>5.25</v>
      </c>
    </row>
    <row r="1211" spans="1:34" x14ac:dyDescent="0.35">
      <c r="A1211" t="s">
        <v>561</v>
      </c>
      <c r="B1211">
        <v>0</v>
      </c>
      <c r="C1211">
        <v>0</v>
      </c>
      <c r="D1211">
        <v>0</v>
      </c>
      <c r="E1211">
        <v>0</v>
      </c>
      <c r="F1211" s="5">
        <v>0</v>
      </c>
      <c r="G1211" s="5">
        <v>0</v>
      </c>
      <c r="H1211" s="13">
        <v>0</v>
      </c>
      <c r="I1211" s="13">
        <v>0</v>
      </c>
      <c r="J1211" s="13">
        <v>0</v>
      </c>
      <c r="K1211" s="13">
        <v>0</v>
      </c>
      <c r="M1211" t="s">
        <v>1873</v>
      </c>
      <c r="N1211">
        <v>-1</v>
      </c>
      <c r="O1211">
        <v>1</v>
      </c>
      <c r="P1211">
        <v>0</v>
      </c>
      <c r="Q1211">
        <v>0</v>
      </c>
      <c r="R1211">
        <v>-1</v>
      </c>
      <c r="S1211">
        <v>0</v>
      </c>
      <c r="T1211">
        <v>0</v>
      </c>
      <c r="U1211">
        <v>0</v>
      </c>
      <c r="W1211" t="s">
        <v>1873</v>
      </c>
      <c r="X1211">
        <v>0</v>
      </c>
      <c r="Y1211">
        <v>0</v>
      </c>
      <c r="Z1211">
        <v>0</v>
      </c>
      <c r="AA1211">
        <v>0</v>
      </c>
      <c r="AB1211">
        <v>0</v>
      </c>
      <c r="AC1211" s="5">
        <v>0</v>
      </c>
      <c r="AD1211" s="13">
        <v>0</v>
      </c>
      <c r="AE1211" s="13">
        <v>0</v>
      </c>
      <c r="AF1211" s="13">
        <v>0</v>
      </c>
      <c r="AG1211" s="13">
        <v>0</v>
      </c>
      <c r="AH1211" s="13">
        <v>0</v>
      </c>
    </row>
    <row r="1212" spans="1:34" x14ac:dyDescent="0.35">
      <c r="A1212" t="s">
        <v>1421</v>
      </c>
      <c r="B1212">
        <v>0</v>
      </c>
      <c r="C1212">
        <v>0</v>
      </c>
      <c r="D1212">
        <v>0</v>
      </c>
      <c r="E1212">
        <v>0</v>
      </c>
      <c r="F1212" s="5">
        <v>0</v>
      </c>
      <c r="G1212" s="5">
        <v>0</v>
      </c>
      <c r="H1212" s="13">
        <v>0</v>
      </c>
      <c r="I1212" s="13">
        <v>0</v>
      </c>
      <c r="J1212" s="13">
        <v>0</v>
      </c>
      <c r="K1212" s="13">
        <v>0</v>
      </c>
      <c r="M1212" t="s">
        <v>1874</v>
      </c>
      <c r="N1212">
        <v>24</v>
      </c>
      <c r="O1212">
        <v>5</v>
      </c>
      <c r="P1212">
        <v>0</v>
      </c>
      <c r="Q1212">
        <v>0</v>
      </c>
      <c r="R1212">
        <v>4.8</v>
      </c>
      <c r="S1212">
        <v>0</v>
      </c>
      <c r="T1212">
        <v>0</v>
      </c>
      <c r="U1212">
        <v>0</v>
      </c>
      <c r="W1212" t="s">
        <v>1874</v>
      </c>
      <c r="X1212">
        <v>3</v>
      </c>
      <c r="Y1212">
        <v>1</v>
      </c>
      <c r="Z1212">
        <v>15</v>
      </c>
      <c r="AA1212">
        <v>0</v>
      </c>
      <c r="AB1212">
        <v>0</v>
      </c>
      <c r="AC1212" s="5">
        <v>0.33333333333333331</v>
      </c>
      <c r="AD1212" s="13">
        <v>15</v>
      </c>
      <c r="AE1212" s="13">
        <v>0</v>
      </c>
      <c r="AF1212" s="13">
        <v>0</v>
      </c>
      <c r="AG1212" s="13">
        <v>0</v>
      </c>
      <c r="AH1212" s="13">
        <v>5</v>
      </c>
    </row>
    <row r="1213" spans="1:34" x14ac:dyDescent="0.35">
      <c r="A1213" t="s">
        <v>562</v>
      </c>
      <c r="B1213">
        <v>0</v>
      </c>
      <c r="C1213">
        <v>0</v>
      </c>
      <c r="D1213">
        <v>0</v>
      </c>
      <c r="E1213">
        <v>0</v>
      </c>
      <c r="F1213" s="5">
        <v>0</v>
      </c>
      <c r="G1213" s="5">
        <v>0</v>
      </c>
      <c r="H1213" s="13">
        <v>0</v>
      </c>
      <c r="I1213" s="13">
        <v>0</v>
      </c>
      <c r="J1213" s="13">
        <v>0</v>
      </c>
      <c r="K1213" s="13">
        <v>0</v>
      </c>
      <c r="M1213" t="s">
        <v>1875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W1213" t="s">
        <v>1875</v>
      </c>
      <c r="X1213">
        <v>26</v>
      </c>
      <c r="Y1213">
        <v>14</v>
      </c>
      <c r="Z1213">
        <v>99</v>
      </c>
      <c r="AA1213">
        <v>0</v>
      </c>
      <c r="AB1213">
        <v>0</v>
      </c>
      <c r="AC1213" s="5">
        <v>0.53846153846153844</v>
      </c>
      <c r="AD1213" s="13">
        <v>7.0714285714285712</v>
      </c>
      <c r="AE1213" s="13">
        <v>0</v>
      </c>
      <c r="AF1213" s="13">
        <v>0</v>
      </c>
      <c r="AG1213" s="13">
        <v>0</v>
      </c>
      <c r="AH1213" s="13">
        <v>3.8076923076923075</v>
      </c>
    </row>
    <row r="1214" spans="1:34" x14ac:dyDescent="0.35">
      <c r="A1214" t="s">
        <v>497</v>
      </c>
      <c r="B1214">
        <v>0</v>
      </c>
      <c r="C1214">
        <v>0</v>
      </c>
      <c r="D1214">
        <v>0</v>
      </c>
      <c r="E1214">
        <v>0</v>
      </c>
      <c r="F1214" s="5">
        <v>0</v>
      </c>
      <c r="G1214" s="5">
        <v>0</v>
      </c>
      <c r="H1214" s="13">
        <v>0</v>
      </c>
      <c r="I1214" s="13">
        <v>0</v>
      </c>
      <c r="J1214" s="13">
        <v>0</v>
      </c>
      <c r="K1214" s="13">
        <v>0</v>
      </c>
      <c r="M1214" t="s">
        <v>1876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W1214" t="s">
        <v>1876</v>
      </c>
      <c r="X1214">
        <v>5</v>
      </c>
      <c r="Y1214">
        <v>5</v>
      </c>
      <c r="Z1214">
        <v>28</v>
      </c>
      <c r="AA1214">
        <v>0</v>
      </c>
      <c r="AB1214">
        <v>0</v>
      </c>
      <c r="AC1214" s="5">
        <v>1</v>
      </c>
      <c r="AD1214" s="13">
        <v>5.6</v>
      </c>
      <c r="AE1214" s="13">
        <v>0</v>
      </c>
      <c r="AF1214" s="13">
        <v>0</v>
      </c>
      <c r="AG1214" s="13">
        <v>0</v>
      </c>
      <c r="AH1214" s="13">
        <v>5.6</v>
      </c>
    </row>
    <row r="1215" spans="1:34" x14ac:dyDescent="0.35">
      <c r="A1215" t="s">
        <v>1471</v>
      </c>
      <c r="B1215">
        <v>0</v>
      </c>
      <c r="C1215">
        <v>0</v>
      </c>
      <c r="D1215">
        <v>0</v>
      </c>
      <c r="E1215">
        <v>0</v>
      </c>
      <c r="F1215" s="5">
        <v>0</v>
      </c>
      <c r="G1215" s="5">
        <v>0</v>
      </c>
      <c r="H1215" s="13">
        <v>0</v>
      </c>
      <c r="I1215" s="13">
        <v>0</v>
      </c>
      <c r="J1215" s="13">
        <v>0</v>
      </c>
      <c r="K1215" s="13">
        <v>0</v>
      </c>
      <c r="M1215" t="s">
        <v>1877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W1215" t="s">
        <v>1877</v>
      </c>
      <c r="X1215">
        <v>2</v>
      </c>
      <c r="Y1215">
        <v>1</v>
      </c>
      <c r="Z1215">
        <v>6</v>
      </c>
      <c r="AA1215">
        <v>0</v>
      </c>
      <c r="AB1215">
        <v>0</v>
      </c>
      <c r="AC1215" s="5">
        <v>0.5</v>
      </c>
      <c r="AD1215" s="13">
        <v>6</v>
      </c>
      <c r="AE1215" s="13">
        <v>0</v>
      </c>
      <c r="AF1215" s="13">
        <v>0</v>
      </c>
      <c r="AG1215" s="13">
        <v>0</v>
      </c>
      <c r="AH1215" s="13">
        <v>3</v>
      </c>
    </row>
    <row r="1216" spans="1:34" x14ac:dyDescent="0.35">
      <c r="A1216" t="s">
        <v>498</v>
      </c>
      <c r="B1216">
        <v>0</v>
      </c>
      <c r="C1216">
        <v>0</v>
      </c>
      <c r="D1216">
        <v>0</v>
      </c>
      <c r="E1216">
        <v>0</v>
      </c>
      <c r="F1216" s="5">
        <v>0</v>
      </c>
      <c r="G1216" s="5">
        <v>0</v>
      </c>
      <c r="H1216" s="13">
        <v>0</v>
      </c>
      <c r="I1216" s="13">
        <v>0</v>
      </c>
      <c r="J1216" s="13">
        <v>0</v>
      </c>
      <c r="K1216" s="13">
        <v>0</v>
      </c>
      <c r="M1216" t="s">
        <v>1878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W1216" t="s">
        <v>1878</v>
      </c>
      <c r="X1216">
        <v>9</v>
      </c>
      <c r="Y1216">
        <v>6</v>
      </c>
      <c r="Z1216">
        <v>95</v>
      </c>
      <c r="AA1216">
        <v>0</v>
      </c>
      <c r="AB1216">
        <v>0</v>
      </c>
      <c r="AC1216" s="5">
        <v>0.66666666666666663</v>
      </c>
      <c r="AD1216" s="13">
        <v>15.833333333333334</v>
      </c>
      <c r="AE1216" s="13">
        <v>0</v>
      </c>
      <c r="AF1216" s="13">
        <v>0</v>
      </c>
      <c r="AG1216" s="13">
        <v>0</v>
      </c>
      <c r="AH1216" s="13">
        <v>10.555555555555555</v>
      </c>
    </row>
    <row r="1217" spans="1:34" x14ac:dyDescent="0.35">
      <c r="A1217" t="s">
        <v>1473</v>
      </c>
      <c r="B1217">
        <v>0</v>
      </c>
      <c r="C1217">
        <v>0</v>
      </c>
      <c r="D1217">
        <v>0</v>
      </c>
      <c r="E1217">
        <v>0</v>
      </c>
      <c r="F1217" s="5">
        <v>0</v>
      </c>
      <c r="G1217" s="5">
        <v>0</v>
      </c>
      <c r="H1217" s="13">
        <v>0</v>
      </c>
      <c r="I1217" s="13">
        <v>0</v>
      </c>
      <c r="J1217" s="13">
        <v>0</v>
      </c>
      <c r="K1217" s="13">
        <v>0</v>
      </c>
      <c r="M1217" t="s">
        <v>344</v>
      </c>
      <c r="N1217">
        <v>2</v>
      </c>
      <c r="O1217">
        <v>1</v>
      </c>
      <c r="P1217">
        <v>0</v>
      </c>
      <c r="Q1217">
        <v>0</v>
      </c>
      <c r="R1217">
        <v>2</v>
      </c>
      <c r="S1217">
        <v>0</v>
      </c>
      <c r="T1217">
        <v>0</v>
      </c>
      <c r="U1217">
        <v>0</v>
      </c>
      <c r="W1217" t="s">
        <v>344</v>
      </c>
      <c r="X1217">
        <v>0</v>
      </c>
      <c r="Y1217">
        <v>0</v>
      </c>
      <c r="Z1217">
        <v>0</v>
      </c>
      <c r="AA1217">
        <v>0</v>
      </c>
      <c r="AB1217">
        <v>0</v>
      </c>
      <c r="AC1217" s="5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</row>
    <row r="1218" spans="1:34" x14ac:dyDescent="0.35">
      <c r="A1218" t="s">
        <v>418</v>
      </c>
      <c r="B1218">
        <v>0</v>
      </c>
      <c r="C1218">
        <v>0</v>
      </c>
      <c r="D1218">
        <v>0</v>
      </c>
      <c r="E1218">
        <v>0</v>
      </c>
      <c r="F1218" s="5">
        <v>0</v>
      </c>
      <c r="G1218" s="5">
        <v>0</v>
      </c>
      <c r="H1218" s="13">
        <v>0</v>
      </c>
      <c r="I1218" s="13">
        <v>0</v>
      </c>
      <c r="J1218" s="13">
        <v>0</v>
      </c>
      <c r="K1218" s="13">
        <v>0</v>
      </c>
      <c r="M1218" t="s">
        <v>1785</v>
      </c>
      <c r="N1218">
        <v>3</v>
      </c>
      <c r="O1218">
        <v>1</v>
      </c>
      <c r="P1218">
        <v>0</v>
      </c>
      <c r="Q1218">
        <v>0</v>
      </c>
      <c r="R1218">
        <v>3</v>
      </c>
      <c r="S1218">
        <v>0</v>
      </c>
      <c r="T1218">
        <v>0</v>
      </c>
      <c r="U1218">
        <v>0</v>
      </c>
      <c r="W1218" t="s">
        <v>1785</v>
      </c>
      <c r="X1218">
        <v>1</v>
      </c>
      <c r="Y1218">
        <v>1</v>
      </c>
      <c r="Z1218">
        <v>6</v>
      </c>
      <c r="AA1218">
        <v>0</v>
      </c>
      <c r="AB1218">
        <v>0</v>
      </c>
      <c r="AC1218" s="5">
        <v>1</v>
      </c>
      <c r="AD1218" s="13">
        <v>6</v>
      </c>
      <c r="AE1218" s="13">
        <v>0</v>
      </c>
      <c r="AF1218" s="13">
        <v>0</v>
      </c>
      <c r="AG1218" s="13">
        <v>0</v>
      </c>
      <c r="AH1218" s="13">
        <v>6</v>
      </c>
    </row>
    <row r="1219" spans="1:34" x14ac:dyDescent="0.35">
      <c r="A1219" t="s">
        <v>427</v>
      </c>
      <c r="B1219">
        <v>0</v>
      </c>
      <c r="C1219">
        <v>0</v>
      </c>
      <c r="D1219">
        <v>0</v>
      </c>
      <c r="E1219">
        <v>0</v>
      </c>
      <c r="F1219" s="5">
        <v>0</v>
      </c>
      <c r="G1219" s="5">
        <v>0</v>
      </c>
      <c r="H1219" s="13">
        <v>0</v>
      </c>
      <c r="I1219" s="13">
        <v>0</v>
      </c>
      <c r="J1219" s="13">
        <v>0</v>
      </c>
      <c r="K1219" s="13">
        <v>0</v>
      </c>
      <c r="M1219" t="s">
        <v>1879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W1219" t="s">
        <v>1879</v>
      </c>
      <c r="X1219">
        <v>1</v>
      </c>
      <c r="Y1219">
        <v>1</v>
      </c>
      <c r="Z1219">
        <v>0</v>
      </c>
      <c r="AA1219">
        <v>0</v>
      </c>
      <c r="AB1219">
        <v>0</v>
      </c>
      <c r="AC1219" s="5">
        <v>1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</row>
    <row r="1220" spans="1:34" x14ac:dyDescent="0.35">
      <c r="A1220" t="s">
        <v>1401</v>
      </c>
      <c r="B1220">
        <v>0</v>
      </c>
      <c r="C1220">
        <v>0</v>
      </c>
      <c r="D1220">
        <v>0</v>
      </c>
      <c r="E1220">
        <v>0</v>
      </c>
      <c r="F1220" s="5">
        <v>0</v>
      </c>
      <c r="G1220" s="5">
        <v>0</v>
      </c>
      <c r="H1220" s="13">
        <v>0</v>
      </c>
      <c r="I1220" s="13">
        <v>0</v>
      </c>
      <c r="J1220" s="13">
        <v>0</v>
      </c>
      <c r="K1220" s="13">
        <v>0</v>
      </c>
      <c r="M1220" t="s">
        <v>1712</v>
      </c>
      <c r="N1220">
        <v>473</v>
      </c>
      <c r="O1220">
        <v>96</v>
      </c>
      <c r="P1220">
        <v>4</v>
      </c>
      <c r="Q1220">
        <v>0</v>
      </c>
      <c r="R1220">
        <v>4.927083333333333</v>
      </c>
      <c r="S1220">
        <v>4.1666666666666664E-2</v>
      </c>
      <c r="T1220">
        <v>0</v>
      </c>
      <c r="U1220">
        <v>8.4566596194503175E-3</v>
      </c>
      <c r="W1220" t="s">
        <v>1712</v>
      </c>
      <c r="X1220">
        <v>1</v>
      </c>
      <c r="Y1220">
        <v>1</v>
      </c>
      <c r="Z1220">
        <v>2</v>
      </c>
      <c r="AA1220">
        <v>1</v>
      </c>
      <c r="AB1220">
        <v>0</v>
      </c>
      <c r="AC1220" s="5">
        <v>1</v>
      </c>
      <c r="AD1220" s="13">
        <v>2</v>
      </c>
      <c r="AE1220" s="13">
        <v>1</v>
      </c>
      <c r="AF1220" s="13">
        <v>0</v>
      </c>
      <c r="AG1220" s="13">
        <v>0.5</v>
      </c>
      <c r="AH1220" s="13">
        <v>2</v>
      </c>
    </row>
    <row r="1221" spans="1:34" x14ac:dyDescent="0.35">
      <c r="A1221" t="s">
        <v>1409</v>
      </c>
      <c r="B1221">
        <v>0</v>
      </c>
      <c r="C1221">
        <v>0</v>
      </c>
      <c r="D1221">
        <v>0</v>
      </c>
      <c r="E1221">
        <v>0</v>
      </c>
      <c r="F1221" s="5">
        <v>0</v>
      </c>
      <c r="G1221" s="5">
        <v>0</v>
      </c>
      <c r="H1221" s="13">
        <v>0</v>
      </c>
      <c r="I1221" s="13">
        <v>0</v>
      </c>
      <c r="J1221" s="13">
        <v>0</v>
      </c>
      <c r="K1221" s="13">
        <v>0</v>
      </c>
      <c r="M1221" t="s">
        <v>1743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W1221" t="s">
        <v>1743</v>
      </c>
      <c r="X1221">
        <v>7</v>
      </c>
      <c r="Y1221">
        <v>6</v>
      </c>
      <c r="Z1221">
        <v>37</v>
      </c>
      <c r="AA1221">
        <v>0</v>
      </c>
      <c r="AB1221">
        <v>0</v>
      </c>
      <c r="AC1221" s="5">
        <v>0.8571428571428571</v>
      </c>
      <c r="AD1221" s="13">
        <v>6.166666666666667</v>
      </c>
      <c r="AE1221" s="13">
        <v>0</v>
      </c>
      <c r="AF1221" s="13">
        <v>0</v>
      </c>
      <c r="AG1221" s="13">
        <v>0</v>
      </c>
      <c r="AH1221" s="13">
        <v>5.2857142857142856</v>
      </c>
    </row>
    <row r="1222" spans="1:34" x14ac:dyDescent="0.35">
      <c r="A1222" t="s">
        <v>412</v>
      </c>
      <c r="B1222">
        <v>0</v>
      </c>
      <c r="C1222">
        <v>0</v>
      </c>
      <c r="D1222">
        <v>0</v>
      </c>
      <c r="E1222">
        <v>0</v>
      </c>
      <c r="F1222" s="5">
        <v>0</v>
      </c>
      <c r="G1222" s="5">
        <v>0</v>
      </c>
      <c r="H1222" s="13">
        <v>0</v>
      </c>
      <c r="I1222" s="13">
        <v>0</v>
      </c>
      <c r="J1222" s="13">
        <v>0</v>
      </c>
      <c r="K1222" s="13">
        <v>0</v>
      </c>
      <c r="M1222" t="s">
        <v>1723</v>
      </c>
      <c r="N1222">
        <v>207</v>
      </c>
      <c r="O1222">
        <v>58</v>
      </c>
      <c r="P1222">
        <v>0</v>
      </c>
      <c r="Q1222">
        <v>0</v>
      </c>
      <c r="R1222">
        <v>3.5689655172413794</v>
      </c>
      <c r="S1222">
        <v>0</v>
      </c>
      <c r="T1222">
        <v>0</v>
      </c>
      <c r="U1222">
        <v>0</v>
      </c>
      <c r="W1222" t="s">
        <v>1723</v>
      </c>
      <c r="X1222">
        <v>8</v>
      </c>
      <c r="Y1222">
        <v>7</v>
      </c>
      <c r="Z1222">
        <v>58</v>
      </c>
      <c r="AA1222">
        <v>0</v>
      </c>
      <c r="AB1222">
        <v>0</v>
      </c>
      <c r="AC1222" s="5">
        <v>0.875</v>
      </c>
      <c r="AD1222" s="13">
        <v>8.2857142857142865</v>
      </c>
      <c r="AE1222" s="13">
        <v>0</v>
      </c>
      <c r="AF1222" s="13">
        <v>0</v>
      </c>
      <c r="AG1222" s="13">
        <v>0</v>
      </c>
      <c r="AH1222" s="13">
        <v>7.25</v>
      </c>
    </row>
    <row r="1223" spans="1:34" x14ac:dyDescent="0.35">
      <c r="A1223" t="s">
        <v>570</v>
      </c>
      <c r="B1223">
        <v>0</v>
      </c>
      <c r="C1223">
        <v>0</v>
      </c>
      <c r="D1223">
        <v>0</v>
      </c>
      <c r="E1223">
        <v>0</v>
      </c>
      <c r="F1223" s="5">
        <v>0</v>
      </c>
      <c r="G1223" s="5">
        <v>0</v>
      </c>
      <c r="H1223" s="13">
        <v>0</v>
      </c>
      <c r="I1223" s="13">
        <v>0</v>
      </c>
      <c r="J1223" s="13">
        <v>0</v>
      </c>
      <c r="K1223" s="13">
        <v>0</v>
      </c>
      <c r="M1223" t="s">
        <v>1746</v>
      </c>
      <c r="N1223">
        <v>159</v>
      </c>
      <c r="O1223">
        <v>34</v>
      </c>
      <c r="P1223">
        <v>1</v>
      </c>
      <c r="Q1223">
        <v>0</v>
      </c>
      <c r="R1223">
        <v>4.6764705882352944</v>
      </c>
      <c r="S1223">
        <v>2.9411764705882353E-2</v>
      </c>
      <c r="T1223">
        <v>0</v>
      </c>
      <c r="U1223">
        <v>6.2893081761006293E-3</v>
      </c>
      <c r="W1223" t="s">
        <v>1746</v>
      </c>
      <c r="X1223">
        <v>4</v>
      </c>
      <c r="Y1223">
        <v>4</v>
      </c>
      <c r="Z1223">
        <v>35</v>
      </c>
      <c r="AA1223">
        <v>0</v>
      </c>
      <c r="AB1223">
        <v>0</v>
      </c>
      <c r="AC1223" s="5">
        <v>1</v>
      </c>
      <c r="AD1223" s="13">
        <v>8.75</v>
      </c>
      <c r="AE1223" s="13">
        <v>0</v>
      </c>
      <c r="AF1223" s="13">
        <v>0</v>
      </c>
      <c r="AG1223" s="13">
        <v>0</v>
      </c>
      <c r="AH1223" s="13">
        <v>8.75</v>
      </c>
    </row>
    <row r="1224" spans="1:34" x14ac:dyDescent="0.35">
      <c r="A1224" t="s">
        <v>500</v>
      </c>
      <c r="B1224">
        <v>0</v>
      </c>
      <c r="C1224">
        <v>0</v>
      </c>
      <c r="D1224">
        <v>0</v>
      </c>
      <c r="E1224">
        <v>0</v>
      </c>
      <c r="F1224" s="5">
        <v>0</v>
      </c>
      <c r="G1224" s="5">
        <v>0</v>
      </c>
      <c r="H1224" s="13">
        <v>0</v>
      </c>
      <c r="I1224" s="13">
        <v>0</v>
      </c>
      <c r="J1224" s="13">
        <v>0</v>
      </c>
      <c r="K1224" s="13">
        <v>0</v>
      </c>
      <c r="M1224" t="s">
        <v>1773</v>
      </c>
      <c r="N1224">
        <v>6</v>
      </c>
      <c r="O1224">
        <v>2</v>
      </c>
      <c r="P1224">
        <v>0</v>
      </c>
      <c r="Q1224">
        <v>0</v>
      </c>
      <c r="R1224">
        <v>3</v>
      </c>
      <c r="S1224">
        <v>0</v>
      </c>
      <c r="T1224">
        <v>0</v>
      </c>
      <c r="U1224">
        <v>0</v>
      </c>
      <c r="W1224" t="s">
        <v>1773</v>
      </c>
      <c r="X1224">
        <v>9</v>
      </c>
      <c r="Y1224">
        <v>7</v>
      </c>
      <c r="Z1224">
        <v>41</v>
      </c>
      <c r="AA1224">
        <v>1</v>
      </c>
      <c r="AB1224">
        <v>0</v>
      </c>
      <c r="AC1224" s="5">
        <v>0.77777777777777779</v>
      </c>
      <c r="AD1224" s="13">
        <v>5.8571428571428568</v>
      </c>
      <c r="AE1224" s="13">
        <v>0.1111111111111111</v>
      </c>
      <c r="AF1224" s="13">
        <v>0</v>
      </c>
      <c r="AG1224" s="13">
        <v>2.4390243902439025E-2</v>
      </c>
      <c r="AH1224" s="13">
        <v>4.5555555555555554</v>
      </c>
    </row>
    <row r="1225" spans="1:34" x14ac:dyDescent="0.35">
      <c r="A1225" t="s">
        <v>1337</v>
      </c>
      <c r="B1225">
        <v>0</v>
      </c>
      <c r="C1225">
        <v>0</v>
      </c>
      <c r="D1225">
        <v>0</v>
      </c>
      <c r="E1225">
        <v>0</v>
      </c>
      <c r="F1225" s="5">
        <v>0</v>
      </c>
      <c r="G1225" s="5">
        <v>0</v>
      </c>
      <c r="H1225" s="13">
        <v>0</v>
      </c>
      <c r="I1225" s="13">
        <v>0</v>
      </c>
      <c r="J1225" s="13">
        <v>0</v>
      </c>
      <c r="K1225" s="13">
        <v>0</v>
      </c>
      <c r="M1225" t="s">
        <v>1768</v>
      </c>
      <c r="N1225">
        <v>12</v>
      </c>
      <c r="O1225">
        <v>2</v>
      </c>
      <c r="P1225">
        <v>0</v>
      </c>
      <c r="Q1225">
        <v>0</v>
      </c>
      <c r="R1225">
        <v>6</v>
      </c>
      <c r="S1225">
        <v>0</v>
      </c>
      <c r="T1225">
        <v>0</v>
      </c>
      <c r="U1225">
        <v>0</v>
      </c>
      <c r="W1225" t="s">
        <v>1768</v>
      </c>
      <c r="X1225">
        <v>29</v>
      </c>
      <c r="Y1225">
        <v>23</v>
      </c>
      <c r="Z1225">
        <v>305</v>
      </c>
      <c r="AA1225">
        <v>0</v>
      </c>
      <c r="AB1225">
        <v>0</v>
      </c>
      <c r="AC1225" s="5">
        <v>0.7931034482758621</v>
      </c>
      <c r="AD1225" s="13">
        <v>13.260869565217391</v>
      </c>
      <c r="AE1225" s="13">
        <v>0</v>
      </c>
      <c r="AF1225" s="13">
        <v>0</v>
      </c>
      <c r="AG1225" s="13">
        <v>0</v>
      </c>
      <c r="AH1225" s="13">
        <v>10.517241379310345</v>
      </c>
    </row>
    <row r="1226" spans="1:34" x14ac:dyDescent="0.35">
      <c r="A1226" t="s">
        <v>501</v>
      </c>
      <c r="B1226">
        <v>0</v>
      </c>
      <c r="C1226">
        <v>0</v>
      </c>
      <c r="D1226">
        <v>0</v>
      </c>
      <c r="E1226">
        <v>0</v>
      </c>
      <c r="F1226" s="5">
        <v>0</v>
      </c>
      <c r="G1226" s="5">
        <v>0</v>
      </c>
      <c r="H1226" s="13">
        <v>0</v>
      </c>
      <c r="I1226" s="13">
        <v>0</v>
      </c>
      <c r="J1226" s="13">
        <v>0</v>
      </c>
      <c r="K1226" s="13">
        <v>0</v>
      </c>
      <c r="M1226" t="s">
        <v>1880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W1226" t="s">
        <v>1880</v>
      </c>
      <c r="X1226">
        <v>6</v>
      </c>
      <c r="Y1226">
        <v>5</v>
      </c>
      <c r="Z1226">
        <v>88</v>
      </c>
      <c r="AA1226">
        <v>0</v>
      </c>
      <c r="AB1226">
        <v>0</v>
      </c>
      <c r="AC1226" s="5">
        <v>0.83333333333333337</v>
      </c>
      <c r="AD1226" s="13">
        <v>17.600000000000001</v>
      </c>
      <c r="AE1226" s="13">
        <v>0</v>
      </c>
      <c r="AF1226" s="13">
        <v>0</v>
      </c>
      <c r="AG1226" s="13">
        <v>0</v>
      </c>
      <c r="AH1226" s="13">
        <v>14.666666666666666</v>
      </c>
    </row>
    <row r="1227" spans="1:34" x14ac:dyDescent="0.35">
      <c r="A1227" t="s">
        <v>572</v>
      </c>
      <c r="B1227">
        <v>0</v>
      </c>
      <c r="C1227">
        <v>0</v>
      </c>
      <c r="D1227">
        <v>0</v>
      </c>
      <c r="E1227">
        <v>0</v>
      </c>
      <c r="F1227" s="5">
        <v>0</v>
      </c>
      <c r="G1227" s="5">
        <v>0</v>
      </c>
      <c r="H1227" s="13">
        <v>0</v>
      </c>
      <c r="I1227" s="13">
        <v>0</v>
      </c>
      <c r="J1227" s="13">
        <v>0</v>
      </c>
      <c r="K1227" s="13">
        <v>0</v>
      </c>
      <c r="M1227" t="s">
        <v>1881</v>
      </c>
      <c r="N1227">
        <v>33</v>
      </c>
      <c r="O1227">
        <v>13</v>
      </c>
      <c r="P1227">
        <v>0</v>
      </c>
      <c r="Q1227">
        <v>0</v>
      </c>
      <c r="R1227">
        <v>2.5384615384615383</v>
      </c>
      <c r="S1227">
        <v>0</v>
      </c>
      <c r="T1227">
        <v>0</v>
      </c>
      <c r="U1227">
        <v>0</v>
      </c>
      <c r="W1227" t="s">
        <v>1881</v>
      </c>
      <c r="X1227">
        <v>1</v>
      </c>
      <c r="Y1227">
        <v>0</v>
      </c>
      <c r="Z1227">
        <v>0</v>
      </c>
      <c r="AA1227">
        <v>0</v>
      </c>
      <c r="AB1227">
        <v>0</v>
      </c>
      <c r="AC1227" s="5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</row>
    <row r="1228" spans="1:34" x14ac:dyDescent="0.35">
      <c r="A1228" t="s">
        <v>419</v>
      </c>
      <c r="B1228">
        <v>0</v>
      </c>
      <c r="C1228">
        <v>0</v>
      </c>
      <c r="D1228">
        <v>0</v>
      </c>
      <c r="E1228">
        <v>0</v>
      </c>
      <c r="F1228" s="5">
        <v>0</v>
      </c>
      <c r="G1228" s="5">
        <v>0</v>
      </c>
      <c r="H1228" s="13">
        <v>0</v>
      </c>
      <c r="I1228" s="13">
        <v>0</v>
      </c>
      <c r="J1228" s="13">
        <v>0</v>
      </c>
      <c r="K1228" s="13">
        <v>0</v>
      </c>
      <c r="M1228" t="s">
        <v>1757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W1228" t="s">
        <v>1757</v>
      </c>
      <c r="X1228">
        <v>3</v>
      </c>
      <c r="Y1228">
        <v>1</v>
      </c>
      <c r="Z1228">
        <v>21</v>
      </c>
      <c r="AA1228">
        <v>1</v>
      </c>
      <c r="AB1228">
        <v>0</v>
      </c>
      <c r="AC1228" s="5">
        <v>0.33333333333333331</v>
      </c>
      <c r="AD1228" s="13">
        <v>21</v>
      </c>
      <c r="AE1228" s="13">
        <v>0.33333333333333331</v>
      </c>
      <c r="AF1228" s="13">
        <v>0</v>
      </c>
      <c r="AG1228" s="13">
        <v>4.7619047619047616E-2</v>
      </c>
      <c r="AH1228" s="13">
        <v>7</v>
      </c>
    </row>
    <row r="1229" spans="1:34" x14ac:dyDescent="0.35">
      <c r="A1229" t="s">
        <v>410</v>
      </c>
      <c r="B1229">
        <v>0</v>
      </c>
      <c r="C1229">
        <v>0</v>
      </c>
      <c r="D1229">
        <v>0</v>
      </c>
      <c r="E1229">
        <v>0</v>
      </c>
      <c r="F1229" s="5">
        <v>0</v>
      </c>
      <c r="G1229" s="5">
        <v>0</v>
      </c>
      <c r="H1229" s="13">
        <v>0</v>
      </c>
      <c r="I1229" s="13">
        <v>0</v>
      </c>
      <c r="J1229" s="13">
        <v>0</v>
      </c>
      <c r="K1229" s="13">
        <v>0</v>
      </c>
      <c r="M1229" t="s">
        <v>1797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W1229" t="s">
        <v>1797</v>
      </c>
      <c r="X1229">
        <v>38</v>
      </c>
      <c r="Y1229">
        <v>30</v>
      </c>
      <c r="Z1229">
        <v>245</v>
      </c>
      <c r="AA1229">
        <v>4</v>
      </c>
      <c r="AB1229">
        <v>0</v>
      </c>
      <c r="AC1229" s="5">
        <v>0.78947368421052633</v>
      </c>
      <c r="AD1229" s="13">
        <v>8.1666666666666661</v>
      </c>
      <c r="AE1229" s="13">
        <v>0.10526315789473684</v>
      </c>
      <c r="AF1229" s="13">
        <v>0</v>
      </c>
      <c r="AG1229" s="13">
        <v>1.6326530612244899E-2</v>
      </c>
      <c r="AH1229" s="13">
        <v>6.4473684210526319</v>
      </c>
    </row>
    <row r="1230" spans="1:34" x14ac:dyDescent="0.35">
      <c r="A1230" t="s">
        <v>503</v>
      </c>
      <c r="B1230">
        <v>0</v>
      </c>
      <c r="C1230">
        <v>0</v>
      </c>
      <c r="D1230">
        <v>0</v>
      </c>
      <c r="E1230">
        <v>0</v>
      </c>
      <c r="F1230" s="5">
        <v>0</v>
      </c>
      <c r="G1230" s="5">
        <v>0</v>
      </c>
      <c r="H1230" s="13">
        <v>0</v>
      </c>
      <c r="I1230" s="13">
        <v>0</v>
      </c>
      <c r="J1230" s="13">
        <v>0</v>
      </c>
      <c r="K1230" s="13">
        <v>0</v>
      </c>
      <c r="M1230" t="s">
        <v>1735</v>
      </c>
      <c r="N1230">
        <v>334</v>
      </c>
      <c r="O1230">
        <v>92</v>
      </c>
      <c r="P1230">
        <v>2</v>
      </c>
      <c r="Q1230">
        <v>0</v>
      </c>
      <c r="R1230">
        <v>3.6304347826086958</v>
      </c>
      <c r="S1230">
        <v>2.1739130434782608E-2</v>
      </c>
      <c r="T1230">
        <v>0</v>
      </c>
      <c r="U1230">
        <v>5.9880239520958087E-3</v>
      </c>
      <c r="W1230" t="s">
        <v>1735</v>
      </c>
      <c r="X1230">
        <v>27</v>
      </c>
      <c r="Y1230">
        <v>19</v>
      </c>
      <c r="Z1230">
        <v>148</v>
      </c>
      <c r="AA1230">
        <v>1</v>
      </c>
      <c r="AB1230">
        <v>0</v>
      </c>
      <c r="AC1230" s="5">
        <v>0.70370370370370372</v>
      </c>
      <c r="AD1230" s="13">
        <v>7.7894736842105265</v>
      </c>
      <c r="AE1230" s="13">
        <v>3.7037037037037035E-2</v>
      </c>
      <c r="AF1230" s="13">
        <v>0</v>
      </c>
      <c r="AG1230" s="13">
        <v>6.7567567567567571E-3</v>
      </c>
      <c r="AH1230" s="13">
        <v>5.4814814814814818</v>
      </c>
    </row>
    <row r="1231" spans="1:34" x14ac:dyDescent="0.35">
      <c r="A1231" t="s">
        <v>576</v>
      </c>
      <c r="B1231">
        <v>0</v>
      </c>
      <c r="C1231">
        <v>0</v>
      </c>
      <c r="D1231">
        <v>0</v>
      </c>
      <c r="E1231">
        <v>0</v>
      </c>
      <c r="F1231" s="5">
        <v>0</v>
      </c>
      <c r="G1231" s="5">
        <v>0</v>
      </c>
      <c r="H1231" s="13">
        <v>0</v>
      </c>
      <c r="I1231" s="13">
        <v>0</v>
      </c>
      <c r="J1231" s="13">
        <v>0</v>
      </c>
      <c r="K1231" s="13">
        <v>0</v>
      </c>
      <c r="M1231" t="s">
        <v>1744</v>
      </c>
      <c r="N1231">
        <v>31</v>
      </c>
      <c r="O1231">
        <v>10</v>
      </c>
      <c r="P1231">
        <v>0</v>
      </c>
      <c r="Q1231">
        <v>0</v>
      </c>
      <c r="R1231">
        <v>3.1</v>
      </c>
      <c r="S1231">
        <v>0</v>
      </c>
      <c r="T1231">
        <v>0</v>
      </c>
      <c r="U1231">
        <v>0</v>
      </c>
      <c r="W1231" t="s">
        <v>1744</v>
      </c>
      <c r="X1231">
        <v>2</v>
      </c>
      <c r="Y1231">
        <v>0</v>
      </c>
      <c r="Z1231">
        <v>0</v>
      </c>
      <c r="AA1231">
        <v>0</v>
      </c>
      <c r="AB1231">
        <v>0</v>
      </c>
      <c r="AC1231" s="5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</row>
    <row r="1232" spans="1:34" x14ac:dyDescent="0.35">
      <c r="A1232" t="s">
        <v>420</v>
      </c>
      <c r="B1232">
        <v>0</v>
      </c>
      <c r="C1232">
        <v>0</v>
      </c>
      <c r="D1232">
        <v>0</v>
      </c>
      <c r="E1232">
        <v>0</v>
      </c>
      <c r="F1232" s="5">
        <v>0</v>
      </c>
      <c r="G1232" s="5">
        <v>0</v>
      </c>
      <c r="H1232" s="13">
        <v>0</v>
      </c>
      <c r="I1232" s="13">
        <v>0</v>
      </c>
      <c r="J1232" s="13">
        <v>0</v>
      </c>
      <c r="K1232" s="13">
        <v>0</v>
      </c>
      <c r="M1232" t="s">
        <v>1747</v>
      </c>
      <c r="N1232">
        <v>174</v>
      </c>
      <c r="O1232">
        <v>30</v>
      </c>
      <c r="P1232">
        <v>1</v>
      </c>
      <c r="Q1232">
        <v>0</v>
      </c>
      <c r="R1232">
        <v>5.8</v>
      </c>
      <c r="S1232">
        <v>3.3333333333333333E-2</v>
      </c>
      <c r="T1232">
        <v>0</v>
      </c>
      <c r="U1232">
        <v>5.7471264367816091E-3</v>
      </c>
      <c r="W1232" t="s">
        <v>1747</v>
      </c>
      <c r="X1232">
        <v>12</v>
      </c>
      <c r="Y1232">
        <v>9</v>
      </c>
      <c r="Z1232">
        <v>75</v>
      </c>
      <c r="AA1232">
        <v>1</v>
      </c>
      <c r="AB1232">
        <v>0</v>
      </c>
      <c r="AC1232" s="5">
        <v>0.75</v>
      </c>
      <c r="AD1232" s="13">
        <v>8.3333333333333339</v>
      </c>
      <c r="AE1232" s="13">
        <v>8.3333333333333329E-2</v>
      </c>
      <c r="AF1232" s="13">
        <v>0</v>
      </c>
      <c r="AG1232" s="13">
        <v>1.3333333333333334E-2</v>
      </c>
      <c r="AH1232" s="13">
        <v>6.25</v>
      </c>
    </row>
    <row r="1233" spans="1:34" x14ac:dyDescent="0.35">
      <c r="A1233" t="s">
        <v>1346</v>
      </c>
      <c r="B1233">
        <v>0</v>
      </c>
      <c r="C1233">
        <v>0</v>
      </c>
      <c r="D1233">
        <v>0</v>
      </c>
      <c r="E1233">
        <v>0</v>
      </c>
      <c r="F1233" s="5">
        <v>0</v>
      </c>
      <c r="G1233" s="5">
        <v>0</v>
      </c>
      <c r="H1233" s="13">
        <v>0</v>
      </c>
      <c r="I1233" s="13">
        <v>0</v>
      </c>
      <c r="J1233" s="13">
        <v>0</v>
      </c>
      <c r="K1233" s="13">
        <v>0</v>
      </c>
      <c r="M1233" t="s">
        <v>1740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W1233" t="s">
        <v>1740</v>
      </c>
      <c r="X1233">
        <v>14</v>
      </c>
      <c r="Y1233">
        <v>4</v>
      </c>
      <c r="Z1233">
        <v>107</v>
      </c>
      <c r="AA1233">
        <v>0</v>
      </c>
      <c r="AB1233">
        <v>0</v>
      </c>
      <c r="AC1233" s="5">
        <v>0.2857142857142857</v>
      </c>
      <c r="AD1233" s="13">
        <v>26.75</v>
      </c>
      <c r="AE1233" s="13">
        <v>0</v>
      </c>
      <c r="AF1233" s="13">
        <v>0</v>
      </c>
      <c r="AG1233" s="13">
        <v>0</v>
      </c>
      <c r="AH1233" s="13">
        <v>7.6428571428571432</v>
      </c>
    </row>
    <row r="1234" spans="1:34" x14ac:dyDescent="0.35">
      <c r="A1234" t="s">
        <v>1447</v>
      </c>
      <c r="B1234">
        <v>0</v>
      </c>
      <c r="C1234">
        <v>0</v>
      </c>
      <c r="D1234">
        <v>0</v>
      </c>
      <c r="E1234">
        <v>0</v>
      </c>
      <c r="F1234" s="5">
        <v>0</v>
      </c>
      <c r="G1234" s="5">
        <v>0</v>
      </c>
      <c r="H1234" s="13">
        <v>0</v>
      </c>
      <c r="I1234" s="13">
        <v>0</v>
      </c>
      <c r="J1234" s="13">
        <v>0</v>
      </c>
      <c r="K1234" s="13">
        <v>0</v>
      </c>
      <c r="M1234" t="s">
        <v>1725</v>
      </c>
      <c r="N1234">
        <v>15</v>
      </c>
      <c r="O1234">
        <v>6</v>
      </c>
      <c r="P1234">
        <v>0</v>
      </c>
      <c r="Q1234">
        <v>0</v>
      </c>
      <c r="R1234">
        <v>2.5</v>
      </c>
      <c r="S1234">
        <v>0</v>
      </c>
      <c r="T1234">
        <v>0</v>
      </c>
      <c r="U1234">
        <v>0</v>
      </c>
      <c r="W1234" t="s">
        <v>1725</v>
      </c>
      <c r="X1234">
        <v>1</v>
      </c>
      <c r="Y1234">
        <v>1</v>
      </c>
      <c r="Z1234">
        <v>3</v>
      </c>
      <c r="AA1234">
        <v>0</v>
      </c>
      <c r="AB1234">
        <v>0</v>
      </c>
      <c r="AC1234" s="5">
        <v>1</v>
      </c>
      <c r="AD1234" s="13">
        <v>3</v>
      </c>
      <c r="AE1234" s="13">
        <v>0</v>
      </c>
      <c r="AF1234" s="13">
        <v>0</v>
      </c>
      <c r="AG1234" s="13">
        <v>0</v>
      </c>
      <c r="AH1234" s="13">
        <v>3</v>
      </c>
    </row>
    <row r="1235" spans="1:34" x14ac:dyDescent="0.35">
      <c r="A1235" t="s">
        <v>428</v>
      </c>
      <c r="B1235">
        <v>0</v>
      </c>
      <c r="C1235">
        <v>0</v>
      </c>
      <c r="D1235">
        <v>0</v>
      </c>
      <c r="E1235">
        <v>0</v>
      </c>
      <c r="F1235" s="5">
        <v>0</v>
      </c>
      <c r="G1235" s="5">
        <v>0</v>
      </c>
      <c r="H1235" s="13">
        <v>0</v>
      </c>
      <c r="I1235" s="13">
        <v>0</v>
      </c>
      <c r="J1235" s="13">
        <v>0</v>
      </c>
      <c r="K1235" s="13">
        <v>0</v>
      </c>
      <c r="M1235" t="s">
        <v>1737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W1235" t="s">
        <v>1737</v>
      </c>
      <c r="X1235">
        <v>22</v>
      </c>
      <c r="Y1235">
        <v>20</v>
      </c>
      <c r="Z1235">
        <v>158</v>
      </c>
      <c r="AA1235">
        <v>0</v>
      </c>
      <c r="AB1235">
        <v>0</v>
      </c>
      <c r="AC1235" s="5">
        <v>0.90909090909090906</v>
      </c>
      <c r="AD1235" s="13">
        <v>7.9</v>
      </c>
      <c r="AE1235" s="13">
        <v>0</v>
      </c>
      <c r="AF1235" s="13">
        <v>0</v>
      </c>
      <c r="AG1235" s="13">
        <v>0</v>
      </c>
      <c r="AH1235" s="13">
        <v>7.1818181818181817</v>
      </c>
    </row>
    <row r="1236" spans="1:34" x14ac:dyDescent="0.35">
      <c r="A1236" t="s">
        <v>504</v>
      </c>
      <c r="B1236">
        <v>0</v>
      </c>
      <c r="C1236">
        <v>0</v>
      </c>
      <c r="D1236">
        <v>0</v>
      </c>
      <c r="E1236">
        <v>0</v>
      </c>
      <c r="F1236" s="5">
        <v>0</v>
      </c>
      <c r="G1236" s="5">
        <v>0</v>
      </c>
      <c r="H1236" s="13">
        <v>0</v>
      </c>
      <c r="I1236" s="13">
        <v>0</v>
      </c>
      <c r="J1236" s="13">
        <v>0</v>
      </c>
      <c r="K1236" s="13">
        <v>0</v>
      </c>
      <c r="M1236" t="s">
        <v>1765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W1236" t="s">
        <v>1765</v>
      </c>
      <c r="X1236">
        <v>1</v>
      </c>
      <c r="Y1236">
        <v>1</v>
      </c>
      <c r="Z1236">
        <v>23</v>
      </c>
      <c r="AA1236">
        <v>0</v>
      </c>
      <c r="AB1236">
        <v>0</v>
      </c>
      <c r="AC1236" s="5">
        <v>1</v>
      </c>
      <c r="AD1236" s="13">
        <v>23</v>
      </c>
      <c r="AE1236" s="13">
        <v>0</v>
      </c>
      <c r="AF1236" s="13">
        <v>0</v>
      </c>
      <c r="AG1236" s="13">
        <v>0</v>
      </c>
      <c r="AH1236" s="13">
        <v>23</v>
      </c>
    </row>
    <row r="1237" spans="1:34" x14ac:dyDescent="0.35">
      <c r="A1237" t="s">
        <v>579</v>
      </c>
      <c r="B1237">
        <v>0</v>
      </c>
      <c r="C1237">
        <v>0</v>
      </c>
      <c r="D1237">
        <v>0</v>
      </c>
      <c r="E1237">
        <v>0</v>
      </c>
      <c r="F1237" s="5">
        <v>0</v>
      </c>
      <c r="G1237" s="5">
        <v>0</v>
      </c>
      <c r="H1237" s="13">
        <v>0</v>
      </c>
      <c r="I1237" s="13">
        <v>0</v>
      </c>
      <c r="J1237" s="13">
        <v>0</v>
      </c>
      <c r="K1237" s="13">
        <v>0</v>
      </c>
      <c r="M1237" t="s">
        <v>1792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W1237" t="s">
        <v>1792</v>
      </c>
      <c r="X1237">
        <v>1</v>
      </c>
      <c r="Y1237">
        <v>1</v>
      </c>
      <c r="Z1237">
        <v>7</v>
      </c>
      <c r="AA1237">
        <v>0</v>
      </c>
      <c r="AB1237">
        <v>0</v>
      </c>
      <c r="AC1237" s="5">
        <v>1</v>
      </c>
      <c r="AD1237" s="13">
        <v>7</v>
      </c>
      <c r="AE1237" s="13">
        <v>0</v>
      </c>
      <c r="AF1237" s="13">
        <v>0</v>
      </c>
      <c r="AG1237" s="13">
        <v>0</v>
      </c>
      <c r="AH1237" s="13">
        <v>7</v>
      </c>
    </row>
    <row r="1238" spans="1:34" x14ac:dyDescent="0.35">
      <c r="A1238" t="s">
        <v>1448</v>
      </c>
      <c r="B1238">
        <v>0</v>
      </c>
      <c r="C1238">
        <v>0</v>
      </c>
      <c r="D1238">
        <v>0</v>
      </c>
      <c r="E1238">
        <v>0</v>
      </c>
      <c r="F1238" s="5">
        <v>0</v>
      </c>
      <c r="G1238" s="5">
        <v>0</v>
      </c>
      <c r="H1238" s="13">
        <v>0</v>
      </c>
      <c r="I1238" s="13">
        <v>0</v>
      </c>
      <c r="J1238" s="13">
        <v>0</v>
      </c>
      <c r="K1238" s="13">
        <v>0</v>
      </c>
      <c r="M1238" t="s">
        <v>1882</v>
      </c>
      <c r="N1238">
        <v>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W1238" t="s">
        <v>1882</v>
      </c>
      <c r="X1238">
        <v>0</v>
      </c>
      <c r="Y1238">
        <v>0</v>
      </c>
      <c r="Z1238">
        <v>0</v>
      </c>
      <c r="AA1238">
        <v>0</v>
      </c>
      <c r="AB1238">
        <v>0</v>
      </c>
      <c r="AC1238" s="5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</row>
    <row r="1239" spans="1:34" x14ac:dyDescent="0.35">
      <c r="A1239" t="s">
        <v>1411</v>
      </c>
      <c r="B1239">
        <v>0</v>
      </c>
      <c r="C1239">
        <v>0</v>
      </c>
      <c r="D1239">
        <v>0</v>
      </c>
      <c r="E1239">
        <v>0</v>
      </c>
      <c r="F1239" s="5">
        <v>0</v>
      </c>
      <c r="G1239" s="5">
        <v>0</v>
      </c>
      <c r="H1239" s="13">
        <v>0</v>
      </c>
      <c r="I1239" s="13">
        <v>0</v>
      </c>
      <c r="J1239" s="13">
        <v>0</v>
      </c>
      <c r="K1239" s="13">
        <v>0</v>
      </c>
      <c r="M1239" t="s">
        <v>1720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W1239" t="s">
        <v>1720</v>
      </c>
      <c r="X1239">
        <v>43</v>
      </c>
      <c r="Y1239">
        <v>29</v>
      </c>
      <c r="Z1239">
        <v>331</v>
      </c>
      <c r="AA1239">
        <v>1</v>
      </c>
      <c r="AB1239">
        <v>0</v>
      </c>
      <c r="AC1239" s="5">
        <v>0.67441860465116277</v>
      </c>
      <c r="AD1239" s="13">
        <v>11.413793103448276</v>
      </c>
      <c r="AE1239" s="13">
        <v>2.3255813953488372E-2</v>
      </c>
      <c r="AF1239" s="13">
        <v>0</v>
      </c>
      <c r="AG1239" s="13">
        <v>3.0211480362537764E-3</v>
      </c>
      <c r="AH1239" s="13">
        <v>7.6976744186046515</v>
      </c>
    </row>
    <row r="1240" spans="1:34" x14ac:dyDescent="0.35">
      <c r="A1240" t="s">
        <v>505</v>
      </c>
      <c r="B1240">
        <v>0</v>
      </c>
      <c r="C1240">
        <v>0</v>
      </c>
      <c r="D1240">
        <v>0</v>
      </c>
      <c r="E1240">
        <v>0</v>
      </c>
      <c r="F1240" s="5">
        <v>0</v>
      </c>
      <c r="G1240" s="5">
        <v>0</v>
      </c>
      <c r="H1240" s="13">
        <v>0</v>
      </c>
      <c r="I1240" s="13">
        <v>0</v>
      </c>
      <c r="J1240" s="13">
        <v>0</v>
      </c>
      <c r="K1240" s="13">
        <v>0</v>
      </c>
      <c r="M1240" t="s">
        <v>1707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W1240" t="s">
        <v>1707</v>
      </c>
      <c r="X1240">
        <v>116</v>
      </c>
      <c r="Y1240">
        <v>62</v>
      </c>
      <c r="Z1240">
        <v>885</v>
      </c>
      <c r="AA1240">
        <v>8</v>
      </c>
      <c r="AB1240">
        <v>1</v>
      </c>
      <c r="AC1240" s="5">
        <v>0.53448275862068961</v>
      </c>
      <c r="AD1240" s="13">
        <v>14.274193548387096</v>
      </c>
      <c r="AE1240" s="13">
        <v>6.8965517241379309E-2</v>
      </c>
      <c r="AF1240" s="13">
        <v>1.6129032258064516E-2</v>
      </c>
      <c r="AG1240" s="13">
        <v>9.0395480225988704E-3</v>
      </c>
      <c r="AH1240" s="13">
        <v>7.6293103448275863</v>
      </c>
    </row>
    <row r="1241" spans="1:34" x14ac:dyDescent="0.35">
      <c r="A1241" t="s">
        <v>583</v>
      </c>
      <c r="B1241">
        <v>0</v>
      </c>
      <c r="C1241">
        <v>0</v>
      </c>
      <c r="D1241">
        <v>0</v>
      </c>
      <c r="E1241">
        <v>0</v>
      </c>
      <c r="F1241" s="5">
        <v>0</v>
      </c>
      <c r="G1241" s="5">
        <v>0</v>
      </c>
      <c r="H1241" s="13">
        <v>0</v>
      </c>
      <c r="I1241" s="13">
        <v>0</v>
      </c>
      <c r="J1241" s="13">
        <v>0</v>
      </c>
      <c r="K1241" s="13">
        <v>0</v>
      </c>
      <c r="M1241" t="s">
        <v>1711</v>
      </c>
      <c r="N1241">
        <v>421</v>
      </c>
      <c r="O1241">
        <v>54</v>
      </c>
      <c r="P1241">
        <v>2</v>
      </c>
      <c r="Q1241">
        <v>2</v>
      </c>
      <c r="R1241">
        <v>7.7962962962962967</v>
      </c>
      <c r="S1241">
        <v>3.7037037037037035E-2</v>
      </c>
      <c r="T1241">
        <v>3.7037037037037035E-2</v>
      </c>
      <c r="U1241">
        <v>4.7505938242280287E-3</v>
      </c>
      <c r="W1241" t="s">
        <v>1711</v>
      </c>
      <c r="X1241">
        <v>0</v>
      </c>
      <c r="Y1241">
        <v>0</v>
      </c>
      <c r="Z1241">
        <v>0</v>
      </c>
      <c r="AA1241">
        <v>0</v>
      </c>
      <c r="AB1241">
        <v>0</v>
      </c>
      <c r="AC1241" s="5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</row>
    <row r="1242" spans="1:34" x14ac:dyDescent="0.35">
      <c r="A1242" t="s">
        <v>506</v>
      </c>
      <c r="B1242">
        <v>0</v>
      </c>
      <c r="C1242">
        <v>0</v>
      </c>
      <c r="D1242">
        <v>0</v>
      </c>
      <c r="E1242">
        <v>0</v>
      </c>
      <c r="F1242" s="5">
        <v>0</v>
      </c>
      <c r="G1242" s="5">
        <v>0</v>
      </c>
      <c r="H1242" s="13">
        <v>0</v>
      </c>
      <c r="I1242" s="13">
        <v>0</v>
      </c>
      <c r="J1242" s="13">
        <v>0</v>
      </c>
      <c r="K1242" s="13">
        <v>0</v>
      </c>
      <c r="M1242" t="s">
        <v>1761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W1242" t="s">
        <v>1761</v>
      </c>
      <c r="X1242">
        <v>4</v>
      </c>
      <c r="Y1242">
        <v>1</v>
      </c>
      <c r="Z1242">
        <v>12</v>
      </c>
      <c r="AA1242">
        <v>0</v>
      </c>
      <c r="AB1242">
        <v>0</v>
      </c>
      <c r="AC1242" s="5">
        <v>0.25</v>
      </c>
      <c r="AD1242" s="13">
        <v>12</v>
      </c>
      <c r="AE1242" s="13">
        <v>0</v>
      </c>
      <c r="AF1242" s="13">
        <v>0</v>
      </c>
      <c r="AG1242" s="13">
        <v>0</v>
      </c>
      <c r="AH1242" s="13">
        <v>3</v>
      </c>
    </row>
    <row r="1243" spans="1:34" x14ac:dyDescent="0.35">
      <c r="A1243" t="s">
        <v>585</v>
      </c>
      <c r="B1243">
        <v>0</v>
      </c>
      <c r="C1243">
        <v>0</v>
      </c>
      <c r="D1243">
        <v>0</v>
      </c>
      <c r="E1243">
        <v>0</v>
      </c>
      <c r="F1243" s="5">
        <v>0</v>
      </c>
      <c r="G1243" s="5">
        <v>0</v>
      </c>
      <c r="H1243" s="13">
        <v>0</v>
      </c>
      <c r="I1243" s="13">
        <v>0</v>
      </c>
      <c r="J1243" s="13">
        <v>0</v>
      </c>
      <c r="K1243" s="13">
        <v>0</v>
      </c>
      <c r="M1243" t="s">
        <v>1755</v>
      </c>
      <c r="N1243">
        <v>43</v>
      </c>
      <c r="O1243">
        <v>4</v>
      </c>
      <c r="P1243">
        <v>0</v>
      </c>
      <c r="Q1243">
        <v>0</v>
      </c>
      <c r="R1243">
        <v>10.75</v>
      </c>
      <c r="S1243">
        <v>0</v>
      </c>
      <c r="T1243">
        <v>0</v>
      </c>
      <c r="U1243">
        <v>0</v>
      </c>
      <c r="W1243" t="s">
        <v>1755</v>
      </c>
      <c r="X1243">
        <v>62</v>
      </c>
      <c r="Y1243">
        <v>39</v>
      </c>
      <c r="Z1243">
        <v>502</v>
      </c>
      <c r="AA1243">
        <v>8</v>
      </c>
      <c r="AB1243">
        <v>0</v>
      </c>
      <c r="AC1243" s="5">
        <v>0.62903225806451613</v>
      </c>
      <c r="AD1243" s="13">
        <v>12.871794871794872</v>
      </c>
      <c r="AE1243" s="13">
        <v>0.12903225806451613</v>
      </c>
      <c r="AF1243" s="13">
        <v>0</v>
      </c>
      <c r="AG1243" s="13">
        <v>1.5936254980079681E-2</v>
      </c>
      <c r="AH1243" s="13">
        <v>8.0967741935483879</v>
      </c>
    </row>
    <row r="1244" spans="1:34" x14ac:dyDescent="0.35">
      <c r="A1244" t="s">
        <v>403</v>
      </c>
      <c r="B1244">
        <v>0</v>
      </c>
      <c r="C1244">
        <v>0</v>
      </c>
      <c r="D1244">
        <v>0</v>
      </c>
      <c r="E1244">
        <v>0</v>
      </c>
      <c r="F1244" s="5">
        <v>0</v>
      </c>
      <c r="G1244" s="5">
        <v>0</v>
      </c>
      <c r="H1244" s="13">
        <v>0</v>
      </c>
      <c r="I1244" s="13">
        <v>0</v>
      </c>
      <c r="J1244" s="13">
        <v>0</v>
      </c>
      <c r="K1244" s="13">
        <v>0</v>
      </c>
      <c r="M1244" t="s">
        <v>1752</v>
      </c>
      <c r="N1244">
        <v>8</v>
      </c>
      <c r="O1244">
        <v>2</v>
      </c>
      <c r="P1244">
        <v>0</v>
      </c>
      <c r="Q1244">
        <v>0</v>
      </c>
      <c r="R1244">
        <v>4</v>
      </c>
      <c r="S1244">
        <v>0</v>
      </c>
      <c r="T1244">
        <v>0</v>
      </c>
      <c r="U1244">
        <v>0</v>
      </c>
      <c r="W1244" t="s">
        <v>1752</v>
      </c>
      <c r="X1244">
        <v>56</v>
      </c>
      <c r="Y1244">
        <v>30</v>
      </c>
      <c r="Z1244">
        <v>317</v>
      </c>
      <c r="AA1244">
        <v>3</v>
      </c>
      <c r="AB1244">
        <v>0</v>
      </c>
      <c r="AC1244" s="5">
        <v>0.5357142857142857</v>
      </c>
      <c r="AD1244" s="13">
        <v>10.566666666666666</v>
      </c>
      <c r="AE1244" s="13">
        <v>5.3571428571428568E-2</v>
      </c>
      <c r="AF1244" s="13">
        <v>0</v>
      </c>
      <c r="AG1244" s="13">
        <v>9.4637223974763408E-3</v>
      </c>
      <c r="AH1244" s="13">
        <v>5.6607142857142856</v>
      </c>
    </row>
    <row r="1245" spans="1:34" x14ac:dyDescent="0.35">
      <c r="A1245" t="s">
        <v>586</v>
      </c>
      <c r="B1245">
        <v>0</v>
      </c>
      <c r="C1245">
        <v>0</v>
      </c>
      <c r="D1245">
        <v>0</v>
      </c>
      <c r="E1245">
        <v>0</v>
      </c>
      <c r="F1245" s="5">
        <v>0</v>
      </c>
      <c r="G1245" s="5">
        <v>0</v>
      </c>
      <c r="H1245" s="13">
        <v>0</v>
      </c>
      <c r="I1245" s="13">
        <v>0</v>
      </c>
      <c r="J1245" s="13">
        <v>0</v>
      </c>
      <c r="K1245" s="13">
        <v>0</v>
      </c>
      <c r="M1245" t="s">
        <v>1724</v>
      </c>
      <c r="N1245">
        <v>249</v>
      </c>
      <c r="O1245">
        <v>68</v>
      </c>
      <c r="P1245">
        <v>0</v>
      </c>
      <c r="Q1245">
        <v>1</v>
      </c>
      <c r="R1245">
        <v>3.6617647058823528</v>
      </c>
      <c r="S1245">
        <v>0</v>
      </c>
      <c r="T1245">
        <v>1.4705882352941176E-2</v>
      </c>
      <c r="U1245">
        <v>0</v>
      </c>
      <c r="W1245" t="s">
        <v>1724</v>
      </c>
      <c r="X1245">
        <v>6</v>
      </c>
      <c r="Y1245">
        <v>3</v>
      </c>
      <c r="Z1245">
        <v>8</v>
      </c>
      <c r="AA1245">
        <v>0</v>
      </c>
      <c r="AB1245">
        <v>0</v>
      </c>
      <c r="AC1245" s="5">
        <v>0.5</v>
      </c>
      <c r="AD1245" s="13">
        <v>2.6666666666666665</v>
      </c>
      <c r="AE1245" s="13">
        <v>0</v>
      </c>
      <c r="AF1245" s="13">
        <v>0</v>
      </c>
      <c r="AG1245" s="13">
        <v>0</v>
      </c>
      <c r="AH1245" s="13">
        <v>1.3333333333333333</v>
      </c>
    </row>
    <row r="1246" spans="1:34" x14ac:dyDescent="0.35">
      <c r="A1246" t="s">
        <v>508</v>
      </c>
      <c r="B1246">
        <v>0</v>
      </c>
      <c r="C1246">
        <v>0</v>
      </c>
      <c r="D1246">
        <v>0</v>
      </c>
      <c r="E1246">
        <v>0</v>
      </c>
      <c r="F1246" s="5">
        <v>0</v>
      </c>
      <c r="G1246" s="5">
        <v>0</v>
      </c>
      <c r="H1246" s="13">
        <v>0</v>
      </c>
      <c r="I1246" s="13">
        <v>0</v>
      </c>
      <c r="J1246" s="13">
        <v>0</v>
      </c>
      <c r="K1246" s="13">
        <v>0</v>
      </c>
      <c r="M1246" t="s">
        <v>1726</v>
      </c>
      <c r="N1246">
        <v>478</v>
      </c>
      <c r="O1246">
        <v>120</v>
      </c>
      <c r="P1246">
        <v>4</v>
      </c>
      <c r="Q1246">
        <v>0</v>
      </c>
      <c r="R1246">
        <v>3.9833333333333334</v>
      </c>
      <c r="S1246">
        <v>3.3333333333333333E-2</v>
      </c>
      <c r="T1246">
        <v>0</v>
      </c>
      <c r="U1246">
        <v>8.368200836820083E-3</v>
      </c>
      <c r="W1246" t="s">
        <v>1726</v>
      </c>
      <c r="X1246">
        <v>19</v>
      </c>
      <c r="Y1246">
        <v>17</v>
      </c>
      <c r="Z1246">
        <v>189</v>
      </c>
      <c r="AA1246">
        <v>3</v>
      </c>
      <c r="AB1246">
        <v>0</v>
      </c>
      <c r="AC1246" s="5">
        <v>0.89473684210526316</v>
      </c>
      <c r="AD1246" s="13">
        <v>11.117647058823529</v>
      </c>
      <c r="AE1246" s="13">
        <v>0.15789473684210525</v>
      </c>
      <c r="AF1246" s="13">
        <v>0</v>
      </c>
      <c r="AG1246" s="13">
        <v>1.5873015873015872E-2</v>
      </c>
      <c r="AH1246" s="13">
        <v>9.9473684210526319</v>
      </c>
    </row>
    <row r="1247" spans="1:34" x14ac:dyDescent="0.35">
      <c r="A1247" t="s">
        <v>588</v>
      </c>
      <c r="B1247">
        <v>0</v>
      </c>
      <c r="C1247">
        <v>0</v>
      </c>
      <c r="D1247">
        <v>0</v>
      </c>
      <c r="E1247">
        <v>0</v>
      </c>
      <c r="F1247" s="5">
        <v>0</v>
      </c>
      <c r="G1247" s="5">
        <v>0</v>
      </c>
      <c r="H1247" s="13">
        <v>0</v>
      </c>
      <c r="I1247" s="13">
        <v>0</v>
      </c>
      <c r="J1247" s="13">
        <v>0</v>
      </c>
      <c r="K1247" s="13">
        <v>0</v>
      </c>
      <c r="M1247" t="s">
        <v>1764</v>
      </c>
      <c r="N1247">
        <v>25</v>
      </c>
      <c r="O1247">
        <v>5</v>
      </c>
      <c r="P1247">
        <v>1</v>
      </c>
      <c r="Q1247">
        <v>0</v>
      </c>
      <c r="R1247">
        <v>5</v>
      </c>
      <c r="S1247">
        <v>0.2</v>
      </c>
      <c r="T1247">
        <v>0</v>
      </c>
      <c r="U1247">
        <v>0.04</v>
      </c>
      <c r="W1247" t="s">
        <v>1764</v>
      </c>
      <c r="X1247">
        <v>36</v>
      </c>
      <c r="Y1247">
        <v>26</v>
      </c>
      <c r="Z1247">
        <v>223</v>
      </c>
      <c r="AA1247">
        <v>0</v>
      </c>
      <c r="AB1247">
        <v>0</v>
      </c>
      <c r="AC1247" s="5">
        <v>0.72222222222222221</v>
      </c>
      <c r="AD1247" s="13">
        <v>8.5769230769230766</v>
      </c>
      <c r="AE1247" s="13">
        <v>0</v>
      </c>
      <c r="AF1247" s="13">
        <v>0</v>
      </c>
      <c r="AG1247" s="13">
        <v>0</v>
      </c>
      <c r="AH1247" s="13">
        <v>6.1944444444444446</v>
      </c>
    </row>
    <row r="1248" spans="1:34" x14ac:dyDescent="0.35">
      <c r="A1248" t="s">
        <v>509</v>
      </c>
      <c r="B1248">
        <v>0</v>
      </c>
      <c r="C1248">
        <v>0</v>
      </c>
      <c r="D1248">
        <v>0</v>
      </c>
      <c r="E1248">
        <v>0</v>
      </c>
      <c r="F1248" s="5">
        <v>0</v>
      </c>
      <c r="G1248" s="5">
        <v>0</v>
      </c>
      <c r="H1248" s="13">
        <v>0</v>
      </c>
      <c r="I1248" s="13">
        <v>0</v>
      </c>
      <c r="J1248" s="13">
        <v>0</v>
      </c>
      <c r="K1248" s="13">
        <v>0</v>
      </c>
      <c r="M1248" t="s">
        <v>1745</v>
      </c>
      <c r="N1248">
        <v>6</v>
      </c>
      <c r="O1248">
        <v>4</v>
      </c>
      <c r="P1248">
        <v>0</v>
      </c>
      <c r="Q1248">
        <v>1</v>
      </c>
      <c r="R1248">
        <v>1.5</v>
      </c>
      <c r="S1248">
        <v>0</v>
      </c>
      <c r="T1248">
        <v>0.25</v>
      </c>
      <c r="U1248">
        <v>0</v>
      </c>
      <c r="W1248" t="s">
        <v>1745</v>
      </c>
      <c r="X1248">
        <v>55</v>
      </c>
      <c r="Y1248">
        <v>23</v>
      </c>
      <c r="Z1248">
        <v>312</v>
      </c>
      <c r="AA1248">
        <v>0</v>
      </c>
      <c r="AB1248">
        <v>0</v>
      </c>
      <c r="AC1248" s="5">
        <v>0.41818181818181815</v>
      </c>
      <c r="AD1248" s="13">
        <v>13.565217391304348</v>
      </c>
      <c r="AE1248" s="13">
        <v>0</v>
      </c>
      <c r="AF1248" s="13">
        <v>0</v>
      </c>
      <c r="AG1248" s="13">
        <v>0</v>
      </c>
      <c r="AH1248" s="13">
        <v>5.6727272727272728</v>
      </c>
    </row>
    <row r="1249" spans="1:34" x14ac:dyDescent="0.35">
      <c r="A1249" t="s">
        <v>590</v>
      </c>
      <c r="B1249">
        <v>0</v>
      </c>
      <c r="C1249">
        <v>0</v>
      </c>
      <c r="D1249">
        <v>0</v>
      </c>
      <c r="E1249">
        <v>0</v>
      </c>
      <c r="F1249" s="5">
        <v>0</v>
      </c>
      <c r="G1249" s="5">
        <v>0</v>
      </c>
      <c r="H1249" s="13">
        <v>0</v>
      </c>
      <c r="I1249" s="13">
        <v>0</v>
      </c>
      <c r="J1249" s="13">
        <v>0</v>
      </c>
      <c r="K1249" s="13">
        <v>0</v>
      </c>
      <c r="M1249" t="s">
        <v>1713</v>
      </c>
      <c r="N1249">
        <v>48</v>
      </c>
      <c r="O1249">
        <v>6</v>
      </c>
      <c r="P1249">
        <v>0</v>
      </c>
      <c r="Q1249">
        <v>0</v>
      </c>
      <c r="R1249">
        <v>8</v>
      </c>
      <c r="S1249">
        <v>0</v>
      </c>
      <c r="T1249">
        <v>0</v>
      </c>
      <c r="U1249">
        <v>0</v>
      </c>
      <c r="W1249" t="s">
        <v>1713</v>
      </c>
      <c r="X1249">
        <v>133</v>
      </c>
      <c r="Y1249">
        <v>87</v>
      </c>
      <c r="Z1249">
        <v>1282</v>
      </c>
      <c r="AA1249">
        <v>10</v>
      </c>
      <c r="AB1249">
        <v>0</v>
      </c>
      <c r="AC1249" s="5">
        <v>0.65413533834586468</v>
      </c>
      <c r="AD1249" s="13">
        <v>14.735632183908047</v>
      </c>
      <c r="AE1249" s="13">
        <v>7.5187969924812026E-2</v>
      </c>
      <c r="AF1249" s="13">
        <v>0</v>
      </c>
      <c r="AG1249" s="13">
        <v>7.8003120124804995E-3</v>
      </c>
      <c r="AH1249" s="13">
        <v>9.6390977443609014</v>
      </c>
    </row>
    <row r="1250" spans="1:34" x14ac:dyDescent="0.35">
      <c r="A1250" t="s">
        <v>413</v>
      </c>
      <c r="B1250">
        <v>0</v>
      </c>
      <c r="C1250">
        <v>0</v>
      </c>
      <c r="D1250">
        <v>0</v>
      </c>
      <c r="E1250">
        <v>0</v>
      </c>
      <c r="F1250" s="5">
        <v>0</v>
      </c>
      <c r="G1250" s="5">
        <v>0</v>
      </c>
      <c r="H1250" s="13">
        <v>0</v>
      </c>
      <c r="I1250" s="13">
        <v>0</v>
      </c>
      <c r="J1250" s="13">
        <v>0</v>
      </c>
      <c r="K1250" s="13">
        <v>0</v>
      </c>
      <c r="M1250" t="s">
        <v>1722</v>
      </c>
      <c r="N1250">
        <v>112</v>
      </c>
      <c r="O1250">
        <v>23</v>
      </c>
      <c r="P1250">
        <v>3</v>
      </c>
      <c r="Q1250">
        <v>0</v>
      </c>
      <c r="R1250">
        <v>4.8695652173913047</v>
      </c>
      <c r="S1250">
        <v>0.13043478260869565</v>
      </c>
      <c r="T1250">
        <v>0</v>
      </c>
      <c r="U1250">
        <v>2.6785714285714284E-2</v>
      </c>
      <c r="W1250" t="s">
        <v>1722</v>
      </c>
      <c r="X1250">
        <v>119</v>
      </c>
      <c r="Y1250">
        <v>78</v>
      </c>
      <c r="Z1250">
        <v>925</v>
      </c>
      <c r="AA1250">
        <v>9</v>
      </c>
      <c r="AB1250">
        <v>0</v>
      </c>
      <c r="AC1250" s="5">
        <v>0.65546218487394958</v>
      </c>
      <c r="AD1250" s="13">
        <v>11.858974358974359</v>
      </c>
      <c r="AE1250" s="13">
        <v>7.5630252100840331E-2</v>
      </c>
      <c r="AF1250" s="13">
        <v>0</v>
      </c>
      <c r="AG1250" s="13">
        <v>9.7297297297297292E-3</v>
      </c>
      <c r="AH1250" s="13">
        <v>7.7731092436974789</v>
      </c>
    </row>
    <row r="1251" spans="1:34" x14ac:dyDescent="0.35">
      <c r="A1251" t="s">
        <v>592</v>
      </c>
      <c r="B1251">
        <v>0</v>
      </c>
      <c r="C1251">
        <v>0</v>
      </c>
      <c r="D1251">
        <v>0</v>
      </c>
      <c r="E1251">
        <v>0</v>
      </c>
      <c r="F1251" s="5">
        <v>0</v>
      </c>
      <c r="G1251" s="5">
        <v>0</v>
      </c>
      <c r="H1251" s="13">
        <v>0</v>
      </c>
      <c r="I1251" s="13">
        <v>0</v>
      </c>
      <c r="J1251" s="13">
        <v>0</v>
      </c>
      <c r="K1251" s="13">
        <v>0</v>
      </c>
      <c r="M1251" t="s">
        <v>1716</v>
      </c>
      <c r="N1251">
        <v>9</v>
      </c>
      <c r="O1251">
        <v>1</v>
      </c>
      <c r="P1251">
        <v>0</v>
      </c>
      <c r="Q1251">
        <v>0</v>
      </c>
      <c r="R1251">
        <v>9</v>
      </c>
      <c r="S1251">
        <v>0</v>
      </c>
      <c r="T1251">
        <v>0</v>
      </c>
      <c r="U1251">
        <v>0</v>
      </c>
      <c r="W1251" t="s">
        <v>1716</v>
      </c>
      <c r="X1251">
        <v>65</v>
      </c>
      <c r="Y1251">
        <v>32</v>
      </c>
      <c r="Z1251">
        <v>578</v>
      </c>
      <c r="AA1251">
        <v>4</v>
      </c>
      <c r="AB1251">
        <v>0</v>
      </c>
      <c r="AC1251" s="5">
        <v>0.49230769230769234</v>
      </c>
      <c r="AD1251" s="13">
        <v>18.0625</v>
      </c>
      <c r="AE1251" s="13">
        <v>6.1538461538461542E-2</v>
      </c>
      <c r="AF1251" s="13">
        <v>0</v>
      </c>
      <c r="AG1251" s="13">
        <v>6.920415224913495E-3</v>
      </c>
      <c r="AH1251" s="13">
        <v>8.8923076923076927</v>
      </c>
    </row>
    <row r="1252" spans="1:34" x14ac:dyDescent="0.35">
      <c r="A1252" t="s">
        <v>422</v>
      </c>
      <c r="B1252">
        <v>0</v>
      </c>
      <c r="C1252">
        <v>0</v>
      </c>
      <c r="D1252">
        <v>0</v>
      </c>
      <c r="E1252">
        <v>0</v>
      </c>
      <c r="F1252" s="5">
        <v>0</v>
      </c>
      <c r="G1252" s="5">
        <v>0</v>
      </c>
      <c r="H1252" s="13">
        <v>0</v>
      </c>
      <c r="I1252" s="13">
        <v>0</v>
      </c>
      <c r="J1252" s="13">
        <v>0</v>
      </c>
      <c r="K1252" s="13">
        <v>0</v>
      </c>
      <c r="M1252" t="s">
        <v>1750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W1252" t="s">
        <v>1750</v>
      </c>
      <c r="X1252">
        <v>33</v>
      </c>
      <c r="Y1252">
        <v>12</v>
      </c>
      <c r="Z1252">
        <v>87</v>
      </c>
      <c r="AA1252">
        <v>2</v>
      </c>
      <c r="AB1252">
        <v>0</v>
      </c>
      <c r="AC1252" s="5">
        <v>0.36363636363636365</v>
      </c>
      <c r="AD1252" s="13">
        <v>7.25</v>
      </c>
      <c r="AE1252" s="13">
        <v>6.0606060606060608E-2</v>
      </c>
      <c r="AF1252" s="13">
        <v>0</v>
      </c>
      <c r="AG1252" s="13">
        <v>2.2988505747126436E-2</v>
      </c>
      <c r="AH1252" s="13">
        <v>2.6363636363636362</v>
      </c>
    </row>
    <row r="1253" spans="1:34" x14ac:dyDescent="0.35">
      <c r="A1253" t="s">
        <v>1394</v>
      </c>
      <c r="B1253">
        <v>0</v>
      </c>
      <c r="C1253">
        <v>0</v>
      </c>
      <c r="D1253">
        <v>0</v>
      </c>
      <c r="E1253">
        <v>0</v>
      </c>
      <c r="F1253" s="5">
        <v>0</v>
      </c>
      <c r="G1253" s="5">
        <v>0</v>
      </c>
      <c r="H1253" s="13">
        <v>0</v>
      </c>
      <c r="I1253" s="13">
        <v>0</v>
      </c>
      <c r="J1253" s="13">
        <v>0</v>
      </c>
      <c r="K1253" s="13">
        <v>0</v>
      </c>
      <c r="M1253" t="s">
        <v>1704</v>
      </c>
      <c r="N1253">
        <v>1026</v>
      </c>
      <c r="O1253">
        <v>183</v>
      </c>
      <c r="P1253">
        <v>7</v>
      </c>
      <c r="Q1253">
        <v>0</v>
      </c>
      <c r="R1253">
        <v>5.6065573770491799</v>
      </c>
      <c r="S1253">
        <v>3.825136612021858E-2</v>
      </c>
      <c r="T1253">
        <v>0</v>
      </c>
      <c r="U1253">
        <v>6.8226120857699801E-3</v>
      </c>
      <c r="W1253" t="s">
        <v>1704</v>
      </c>
      <c r="X1253">
        <v>0</v>
      </c>
      <c r="Y1253">
        <v>0</v>
      </c>
      <c r="Z1253">
        <v>0</v>
      </c>
      <c r="AA1253">
        <v>0</v>
      </c>
      <c r="AB1253">
        <v>0</v>
      </c>
      <c r="AC1253" s="5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</row>
    <row r="1254" spans="1:34" x14ac:dyDescent="0.35">
      <c r="A1254" t="s">
        <v>512</v>
      </c>
      <c r="B1254">
        <v>0</v>
      </c>
      <c r="C1254">
        <v>0</v>
      </c>
      <c r="D1254">
        <v>0</v>
      </c>
      <c r="E1254">
        <v>0</v>
      </c>
      <c r="F1254" s="5">
        <v>0</v>
      </c>
      <c r="G1254" s="5">
        <v>0</v>
      </c>
      <c r="H1254" s="13">
        <v>0</v>
      </c>
      <c r="I1254" s="13">
        <v>0</v>
      </c>
      <c r="J1254" s="13">
        <v>0</v>
      </c>
      <c r="K1254" s="13">
        <v>0</v>
      </c>
      <c r="M1254" t="s">
        <v>1717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W1254" t="s">
        <v>1717</v>
      </c>
      <c r="X1254">
        <v>6</v>
      </c>
      <c r="Y1254">
        <v>6</v>
      </c>
      <c r="Z1254">
        <v>51</v>
      </c>
      <c r="AA1254">
        <v>1</v>
      </c>
      <c r="AB1254">
        <v>0</v>
      </c>
      <c r="AC1254" s="5">
        <v>1</v>
      </c>
      <c r="AD1254" s="13">
        <v>8.5</v>
      </c>
      <c r="AE1254" s="13">
        <v>0.16666666666666666</v>
      </c>
      <c r="AF1254" s="13">
        <v>0</v>
      </c>
      <c r="AG1254" s="13">
        <v>1.9607843137254902E-2</v>
      </c>
      <c r="AH1254" s="13">
        <v>8.5</v>
      </c>
    </row>
    <row r="1255" spans="1:34" x14ac:dyDescent="0.35">
      <c r="A1255" t="s">
        <v>1413</v>
      </c>
      <c r="B1255">
        <v>0</v>
      </c>
      <c r="C1255">
        <v>0</v>
      </c>
      <c r="D1255">
        <v>0</v>
      </c>
      <c r="E1255">
        <v>0</v>
      </c>
      <c r="F1255" s="5">
        <v>0</v>
      </c>
      <c r="G1255" s="5">
        <v>0</v>
      </c>
      <c r="H1255" s="13">
        <v>0</v>
      </c>
      <c r="I1255" s="13">
        <v>0</v>
      </c>
      <c r="J1255" s="13">
        <v>0</v>
      </c>
      <c r="K1255" s="13">
        <v>0</v>
      </c>
      <c r="M1255" t="s">
        <v>1715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W1255" t="s">
        <v>1715</v>
      </c>
      <c r="X1255">
        <v>126</v>
      </c>
      <c r="Y1255">
        <v>91</v>
      </c>
      <c r="Z1255">
        <v>1346</v>
      </c>
      <c r="AA1255">
        <v>8</v>
      </c>
      <c r="AB1255">
        <v>0</v>
      </c>
      <c r="AC1255" s="5">
        <v>0.72222222222222221</v>
      </c>
      <c r="AD1255" s="13">
        <v>14.791208791208792</v>
      </c>
      <c r="AE1255" s="13">
        <v>6.3492063492063489E-2</v>
      </c>
      <c r="AF1255" s="13">
        <v>0</v>
      </c>
      <c r="AG1255" s="13">
        <v>5.9435364041604752E-3</v>
      </c>
      <c r="AH1255" s="13">
        <v>10.682539682539682</v>
      </c>
    </row>
    <row r="1256" spans="1:34" x14ac:dyDescent="0.35">
      <c r="A1256" t="s">
        <v>499</v>
      </c>
      <c r="B1256">
        <v>0</v>
      </c>
      <c r="C1256">
        <v>0</v>
      </c>
      <c r="D1256">
        <v>0</v>
      </c>
      <c r="E1256">
        <v>0</v>
      </c>
      <c r="F1256" s="5">
        <v>0</v>
      </c>
      <c r="G1256" s="5">
        <v>0</v>
      </c>
      <c r="H1256" s="13">
        <v>0</v>
      </c>
      <c r="I1256" s="13">
        <v>0</v>
      </c>
      <c r="J1256" s="13">
        <v>0</v>
      </c>
      <c r="K1256" s="13">
        <v>0</v>
      </c>
      <c r="M1256" t="s">
        <v>1756</v>
      </c>
      <c r="N1256">
        <v>45</v>
      </c>
      <c r="O1256">
        <v>3</v>
      </c>
      <c r="P1256">
        <v>0</v>
      </c>
      <c r="Q1256">
        <v>0</v>
      </c>
      <c r="R1256">
        <v>15</v>
      </c>
      <c r="S1256">
        <v>0</v>
      </c>
      <c r="T1256">
        <v>0</v>
      </c>
      <c r="U1256">
        <v>0</v>
      </c>
      <c r="W1256" t="s">
        <v>1756</v>
      </c>
      <c r="X1256">
        <v>46</v>
      </c>
      <c r="Y1256">
        <v>31</v>
      </c>
      <c r="Z1256">
        <v>400</v>
      </c>
      <c r="AA1256">
        <v>3</v>
      </c>
      <c r="AB1256">
        <v>0</v>
      </c>
      <c r="AC1256" s="5">
        <v>0.67391304347826086</v>
      </c>
      <c r="AD1256" s="13">
        <v>12.903225806451612</v>
      </c>
      <c r="AE1256" s="13">
        <v>6.5217391304347824E-2</v>
      </c>
      <c r="AF1256" s="13">
        <v>0</v>
      </c>
      <c r="AG1256" s="13">
        <v>7.4999999999999997E-3</v>
      </c>
      <c r="AH1256" s="13">
        <v>8.695652173913043</v>
      </c>
    </row>
    <row r="1257" spans="1:34" x14ac:dyDescent="0.35">
      <c r="A1257" t="s">
        <v>595</v>
      </c>
      <c r="B1257">
        <v>0</v>
      </c>
      <c r="C1257">
        <v>0</v>
      </c>
      <c r="D1257">
        <v>0</v>
      </c>
      <c r="E1257">
        <v>0</v>
      </c>
      <c r="F1257" s="5">
        <v>0</v>
      </c>
      <c r="G1257" s="5">
        <v>0</v>
      </c>
      <c r="H1257" s="13">
        <v>0</v>
      </c>
      <c r="I1257" s="13">
        <v>0</v>
      </c>
      <c r="J1257" s="13">
        <v>0</v>
      </c>
      <c r="K1257" s="13">
        <v>0</v>
      </c>
      <c r="M1257" t="s">
        <v>1798</v>
      </c>
      <c r="N1257">
        <v>11</v>
      </c>
      <c r="O1257">
        <v>7</v>
      </c>
      <c r="P1257">
        <v>1</v>
      </c>
      <c r="Q1257">
        <v>0</v>
      </c>
      <c r="R1257">
        <v>1.5714285714285714</v>
      </c>
      <c r="S1257">
        <v>0.14285714285714285</v>
      </c>
      <c r="T1257">
        <v>0</v>
      </c>
      <c r="U1257">
        <v>9.0909090909090912E-2</v>
      </c>
      <c r="W1257" t="s">
        <v>1798</v>
      </c>
      <c r="X1257">
        <v>0</v>
      </c>
      <c r="Y1257">
        <v>0</v>
      </c>
      <c r="Z1257">
        <v>0</v>
      </c>
      <c r="AA1257">
        <v>0</v>
      </c>
      <c r="AB1257">
        <v>0</v>
      </c>
      <c r="AC1257" s="5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</row>
    <row r="1258" spans="1:34" x14ac:dyDescent="0.35">
      <c r="A1258" t="s">
        <v>488</v>
      </c>
      <c r="B1258">
        <v>0</v>
      </c>
      <c r="C1258">
        <v>0</v>
      </c>
      <c r="D1258">
        <v>0</v>
      </c>
      <c r="E1258">
        <v>0</v>
      </c>
      <c r="F1258" s="5">
        <v>0</v>
      </c>
      <c r="G1258" s="5">
        <v>0</v>
      </c>
      <c r="H1258" s="13">
        <v>0</v>
      </c>
      <c r="I1258" s="13">
        <v>0</v>
      </c>
      <c r="J1258" s="13">
        <v>0</v>
      </c>
      <c r="K1258" s="13">
        <v>0</v>
      </c>
      <c r="M1258" t="s">
        <v>1706</v>
      </c>
      <c r="N1258">
        <v>489</v>
      </c>
      <c r="O1258">
        <v>81</v>
      </c>
      <c r="P1258">
        <v>0</v>
      </c>
      <c r="Q1258">
        <v>2</v>
      </c>
      <c r="R1258">
        <v>6.0370370370370372</v>
      </c>
      <c r="S1258">
        <v>0</v>
      </c>
      <c r="T1258">
        <v>2.4691358024691357E-2</v>
      </c>
      <c r="U1258">
        <v>0</v>
      </c>
      <c r="W1258" t="s">
        <v>1706</v>
      </c>
      <c r="X1258">
        <v>0</v>
      </c>
      <c r="Y1258">
        <v>0</v>
      </c>
      <c r="Z1258">
        <v>0</v>
      </c>
      <c r="AA1258">
        <v>0</v>
      </c>
      <c r="AB1258">
        <v>0</v>
      </c>
      <c r="AC1258" s="5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</row>
    <row r="1259" spans="1:34" x14ac:dyDescent="0.35">
      <c r="A1259" t="s">
        <v>597</v>
      </c>
      <c r="B1259">
        <v>0</v>
      </c>
      <c r="C1259">
        <v>0</v>
      </c>
      <c r="D1259">
        <v>0</v>
      </c>
      <c r="E1259">
        <v>0</v>
      </c>
      <c r="F1259" s="5">
        <v>0</v>
      </c>
      <c r="G1259" s="5">
        <v>0</v>
      </c>
      <c r="H1259" s="13">
        <v>0</v>
      </c>
      <c r="I1259" s="13">
        <v>0</v>
      </c>
      <c r="J1259" s="13">
        <v>0</v>
      </c>
      <c r="K1259" s="13">
        <v>0</v>
      </c>
      <c r="M1259" t="s">
        <v>1734</v>
      </c>
      <c r="N1259">
        <v>15</v>
      </c>
      <c r="O1259">
        <v>3</v>
      </c>
      <c r="P1259">
        <v>0</v>
      </c>
      <c r="Q1259">
        <v>0</v>
      </c>
      <c r="R1259">
        <v>5</v>
      </c>
      <c r="S1259">
        <v>0</v>
      </c>
      <c r="T1259">
        <v>0</v>
      </c>
      <c r="U1259">
        <v>0</v>
      </c>
      <c r="W1259" t="s">
        <v>1734</v>
      </c>
      <c r="X1259">
        <v>101</v>
      </c>
      <c r="Y1259">
        <v>54</v>
      </c>
      <c r="Z1259">
        <v>734</v>
      </c>
      <c r="AA1259">
        <v>3</v>
      </c>
      <c r="AB1259">
        <v>1</v>
      </c>
      <c r="AC1259" s="5">
        <v>0.53465346534653468</v>
      </c>
      <c r="AD1259" s="13">
        <v>13.592592592592593</v>
      </c>
      <c r="AE1259" s="13">
        <v>2.9702970297029702E-2</v>
      </c>
      <c r="AF1259" s="13">
        <v>1.8518518518518517E-2</v>
      </c>
      <c r="AG1259" s="13">
        <v>4.0871934604904629E-3</v>
      </c>
      <c r="AH1259" s="13">
        <v>7.2673267326732676</v>
      </c>
    </row>
    <row r="1260" spans="1:34" x14ac:dyDescent="0.35">
      <c r="A1260" t="s">
        <v>1474</v>
      </c>
      <c r="B1260">
        <v>0</v>
      </c>
      <c r="C1260">
        <v>0</v>
      </c>
      <c r="D1260">
        <v>0</v>
      </c>
      <c r="E1260">
        <v>0</v>
      </c>
      <c r="F1260" s="5">
        <v>0</v>
      </c>
      <c r="G1260" s="5">
        <v>0</v>
      </c>
      <c r="H1260" s="13">
        <v>0</v>
      </c>
      <c r="I1260" s="13">
        <v>0</v>
      </c>
      <c r="J1260" s="13">
        <v>0</v>
      </c>
      <c r="K1260" s="13">
        <v>0</v>
      </c>
      <c r="M1260" t="s">
        <v>1742</v>
      </c>
      <c r="N1260">
        <v>26</v>
      </c>
      <c r="O1260">
        <v>2</v>
      </c>
      <c r="P1260">
        <v>0</v>
      </c>
      <c r="Q1260">
        <v>0</v>
      </c>
      <c r="R1260">
        <v>13</v>
      </c>
      <c r="S1260">
        <v>0</v>
      </c>
      <c r="T1260">
        <v>0</v>
      </c>
      <c r="U1260">
        <v>0</v>
      </c>
      <c r="W1260" t="s">
        <v>1742</v>
      </c>
      <c r="X1260">
        <v>6</v>
      </c>
      <c r="Y1260">
        <v>3</v>
      </c>
      <c r="Z1260">
        <v>16</v>
      </c>
      <c r="AA1260">
        <v>0</v>
      </c>
      <c r="AB1260">
        <v>0</v>
      </c>
      <c r="AC1260" s="5">
        <v>0.5</v>
      </c>
      <c r="AD1260" s="13">
        <v>5.333333333333333</v>
      </c>
      <c r="AE1260" s="13">
        <v>0</v>
      </c>
      <c r="AF1260" s="13">
        <v>0</v>
      </c>
      <c r="AG1260" s="13">
        <v>0</v>
      </c>
      <c r="AH1260" s="13">
        <v>2.6666666666666665</v>
      </c>
    </row>
    <row r="1261" spans="1:34" x14ac:dyDescent="0.35">
      <c r="A1261" t="s">
        <v>489</v>
      </c>
      <c r="B1261">
        <v>0</v>
      </c>
      <c r="C1261">
        <v>0</v>
      </c>
      <c r="D1261">
        <v>0</v>
      </c>
      <c r="E1261">
        <v>0</v>
      </c>
      <c r="F1261" s="5">
        <v>0</v>
      </c>
      <c r="G1261" s="5">
        <v>0</v>
      </c>
      <c r="H1261" s="13">
        <v>0</v>
      </c>
      <c r="I1261" s="13">
        <v>0</v>
      </c>
      <c r="J1261" s="13">
        <v>0</v>
      </c>
      <c r="K1261" s="13">
        <v>0</v>
      </c>
      <c r="M1261" t="s">
        <v>1718</v>
      </c>
      <c r="N1261">
        <v>291</v>
      </c>
      <c r="O1261">
        <v>63</v>
      </c>
      <c r="P1261">
        <v>1</v>
      </c>
      <c r="Q1261">
        <v>0</v>
      </c>
      <c r="R1261">
        <v>4.6190476190476186</v>
      </c>
      <c r="S1261">
        <v>1.5873015873015872E-2</v>
      </c>
      <c r="T1261">
        <v>0</v>
      </c>
      <c r="U1261">
        <v>3.4364261168384879E-3</v>
      </c>
      <c r="W1261" t="s">
        <v>1718</v>
      </c>
      <c r="X1261">
        <v>6</v>
      </c>
      <c r="Y1261">
        <v>6</v>
      </c>
      <c r="Z1261">
        <v>59</v>
      </c>
      <c r="AA1261">
        <v>0</v>
      </c>
      <c r="AB1261">
        <v>0</v>
      </c>
      <c r="AC1261" s="5">
        <v>1</v>
      </c>
      <c r="AD1261" s="13">
        <v>9.8333333333333339</v>
      </c>
      <c r="AE1261" s="13">
        <v>0</v>
      </c>
      <c r="AF1261" s="13">
        <v>0</v>
      </c>
      <c r="AG1261" s="13">
        <v>0</v>
      </c>
      <c r="AH1261" s="13">
        <v>9.8333333333333339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E0D17-404F-4C47-8D0E-C1D210D49DB6}">
  <dimension ref="A1:D5"/>
  <sheetViews>
    <sheetView workbookViewId="0">
      <selection activeCell="A2" sqref="A2"/>
    </sheetView>
  </sheetViews>
  <sheetFormatPr defaultRowHeight="14.5" x14ac:dyDescent="0.35"/>
  <cols>
    <col min="1" max="1" width="10.453125" customWidth="1"/>
    <col min="2" max="2" width="17.6328125" customWidth="1"/>
    <col min="3" max="3" width="20.08984375" customWidth="1"/>
    <col min="4" max="4" width="17.08984375" customWidth="1"/>
  </cols>
  <sheetData>
    <row r="1" spans="1:4" x14ac:dyDescent="0.35">
      <c r="A1" t="s">
        <v>1641</v>
      </c>
      <c r="B1" t="s">
        <v>2322</v>
      </c>
      <c r="C1" t="s">
        <v>2325</v>
      </c>
      <c r="D1" t="s">
        <v>2326</v>
      </c>
    </row>
    <row r="2" spans="1:4" x14ac:dyDescent="0.35">
      <c r="A2" t="s">
        <v>348</v>
      </c>
      <c r="B2">
        <v>4.4094140991015822E-2</v>
      </c>
      <c r="C2">
        <v>1.0918381604423242E-2</v>
      </c>
      <c r="D2">
        <v>2.9315960912052116E-2</v>
      </c>
    </row>
    <row r="3" spans="1:4" x14ac:dyDescent="0.35">
      <c r="A3" t="s">
        <v>349</v>
      </c>
      <c r="B3">
        <v>0.36363636363636365</v>
      </c>
      <c r="C3">
        <v>7.2947748592497828E-3</v>
      </c>
      <c r="D3">
        <v>5.1938100002128611E-3</v>
      </c>
    </row>
    <row r="4" spans="1:4" x14ac:dyDescent="0.35">
      <c r="A4" t="s">
        <v>351</v>
      </c>
      <c r="B4">
        <v>4.5454545454545456E-2</v>
      </c>
      <c r="C4">
        <v>2.1800947867298578E-2</v>
      </c>
      <c r="D4">
        <v>7.2402736527919379E-3</v>
      </c>
    </row>
    <row r="5" spans="1:4" x14ac:dyDescent="0.35">
      <c r="A5" t="s">
        <v>350</v>
      </c>
      <c r="B5">
        <v>0.14754098360655737</v>
      </c>
      <c r="C5">
        <v>7.72110435189518E-3</v>
      </c>
      <c r="D5">
        <v>6.0815344031126687E-3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FFE0-C34B-4441-AF2E-B57DC4C0E6CB}">
  <dimension ref="A1"/>
  <sheetViews>
    <sheetView zoomScaleNormal="100" workbookViewId="0"/>
  </sheetViews>
  <sheetFormatPr defaultRowHeight="14.5" x14ac:dyDescent="0.35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2522B-7B2E-4248-9159-F40E391C7490}">
  <dimension ref="A1:S33"/>
  <sheetViews>
    <sheetView zoomScaleNormal="100" workbookViewId="0"/>
  </sheetViews>
  <sheetFormatPr defaultRowHeight="14.5" x14ac:dyDescent="0.35"/>
  <cols>
    <col min="1" max="15" width="11.81640625" customWidth="1"/>
    <col min="17" max="17" width="16.81640625" customWidth="1"/>
    <col min="18" max="18" width="11.1796875" customWidth="1"/>
    <col min="19" max="19" width="11.54296875" customWidth="1"/>
  </cols>
  <sheetData>
    <row r="1" spans="1:19" ht="29" x14ac:dyDescent="0.35">
      <c r="A1" s="6" t="s">
        <v>21</v>
      </c>
      <c r="B1" s="6" t="s">
        <v>22</v>
      </c>
      <c r="C1" s="6" t="s">
        <v>23</v>
      </c>
      <c r="D1" s="6" t="s">
        <v>24</v>
      </c>
      <c r="E1" s="6" t="s">
        <v>25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33</v>
      </c>
      <c r="N1" s="6" t="s">
        <v>34</v>
      </c>
      <c r="O1" s="6" t="s">
        <v>35</v>
      </c>
      <c r="P1" s="6" t="s">
        <v>318</v>
      </c>
      <c r="Q1" s="6" t="s">
        <v>20</v>
      </c>
      <c r="R1" s="6" t="s">
        <v>319</v>
      </c>
      <c r="S1" s="6" t="s">
        <v>320</v>
      </c>
    </row>
    <row r="2" spans="1:19" x14ac:dyDescent="0.35">
      <c r="A2" t="s">
        <v>36</v>
      </c>
      <c r="B2" t="s">
        <v>37</v>
      </c>
      <c r="C2">
        <v>3800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48</v>
      </c>
      <c r="O2" t="s">
        <v>49</v>
      </c>
      <c r="P2" t="str">
        <f>""</f>
        <v/>
      </c>
    </row>
    <row r="3" spans="1:19" x14ac:dyDescent="0.35">
      <c r="A3" t="s">
        <v>50</v>
      </c>
      <c r="B3" t="s">
        <v>51</v>
      </c>
      <c r="C3">
        <v>200</v>
      </c>
      <c r="D3" t="s">
        <v>52</v>
      </c>
      <c r="E3" t="s">
        <v>39</v>
      </c>
      <c r="F3" t="s">
        <v>53</v>
      </c>
      <c r="G3" t="s">
        <v>54</v>
      </c>
      <c r="H3" t="s">
        <v>42</v>
      </c>
      <c r="I3" t="s">
        <v>44</v>
      </c>
      <c r="J3" t="s">
        <v>55</v>
      </c>
      <c r="K3" t="s">
        <v>56</v>
      </c>
      <c r="L3" t="s">
        <v>57</v>
      </c>
      <c r="M3" t="s">
        <v>58</v>
      </c>
      <c r="N3" t="s">
        <v>48</v>
      </c>
      <c r="O3" t="s">
        <v>49</v>
      </c>
      <c r="P3" t="str">
        <f>""</f>
        <v/>
      </c>
    </row>
    <row r="4" spans="1:19" x14ac:dyDescent="0.35">
      <c r="A4" t="s">
        <v>59</v>
      </c>
      <c r="B4" t="s">
        <v>60</v>
      </c>
      <c r="C4">
        <v>325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 t="s">
        <v>71</v>
      </c>
      <c r="O4" t="s">
        <v>49</v>
      </c>
      <c r="P4" t="str">
        <f>""</f>
        <v/>
      </c>
    </row>
    <row r="5" spans="1:19" x14ac:dyDescent="0.35">
      <c r="A5" t="s">
        <v>72</v>
      </c>
      <c r="B5" t="s">
        <v>73</v>
      </c>
      <c r="C5">
        <v>610</v>
      </c>
      <c r="D5" t="s">
        <v>74</v>
      </c>
      <c r="E5" t="s">
        <v>62</v>
      </c>
      <c r="F5" t="s">
        <v>75</v>
      </c>
      <c r="G5" t="s">
        <v>76</v>
      </c>
      <c r="H5" t="s">
        <v>77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71</v>
      </c>
      <c r="O5" t="s">
        <v>49</v>
      </c>
      <c r="P5" t="str">
        <f>""</f>
        <v/>
      </c>
    </row>
    <row r="6" spans="1:19" x14ac:dyDescent="0.35">
      <c r="A6" t="s">
        <v>83</v>
      </c>
      <c r="B6" t="s">
        <v>84</v>
      </c>
      <c r="C6">
        <v>750</v>
      </c>
      <c r="D6" t="s">
        <v>85</v>
      </c>
      <c r="E6" t="s">
        <v>39</v>
      </c>
      <c r="F6" t="s">
        <v>53</v>
      </c>
      <c r="G6" t="s">
        <v>86</v>
      </c>
      <c r="H6" t="s">
        <v>42</v>
      </c>
      <c r="I6" t="s">
        <v>87</v>
      </c>
      <c r="J6" t="s">
        <v>88</v>
      </c>
      <c r="K6" t="s">
        <v>89</v>
      </c>
      <c r="L6" t="s">
        <v>90</v>
      </c>
      <c r="M6" t="s">
        <v>91</v>
      </c>
      <c r="N6" t="s">
        <v>48</v>
      </c>
      <c r="O6" t="s">
        <v>49</v>
      </c>
      <c r="P6" t="str">
        <f>""</f>
        <v/>
      </c>
    </row>
    <row r="7" spans="1:19" x14ac:dyDescent="0.35">
      <c r="A7" t="s">
        <v>92</v>
      </c>
      <c r="B7" t="s">
        <v>93</v>
      </c>
      <c r="C7">
        <v>810</v>
      </c>
      <c r="D7" t="s">
        <v>94</v>
      </c>
      <c r="E7" t="s">
        <v>39</v>
      </c>
      <c r="F7" t="s">
        <v>95</v>
      </c>
      <c r="G7" t="s">
        <v>96</v>
      </c>
      <c r="H7" t="s">
        <v>97</v>
      </c>
      <c r="I7" t="s">
        <v>98</v>
      </c>
      <c r="J7" t="s">
        <v>99</v>
      </c>
      <c r="K7" t="s">
        <v>100</v>
      </c>
      <c r="L7" t="s">
        <v>101</v>
      </c>
      <c r="M7" t="s">
        <v>102</v>
      </c>
      <c r="N7" t="s">
        <v>48</v>
      </c>
      <c r="O7" t="s">
        <v>49</v>
      </c>
      <c r="P7" t="str">
        <f>""</f>
        <v/>
      </c>
    </row>
    <row r="8" spans="1:19" x14ac:dyDescent="0.35">
      <c r="A8" t="s">
        <v>103</v>
      </c>
      <c r="B8" t="s">
        <v>104</v>
      </c>
      <c r="C8">
        <v>920</v>
      </c>
      <c r="D8" t="s">
        <v>105</v>
      </c>
      <c r="E8" t="s">
        <v>62</v>
      </c>
      <c r="F8" t="s">
        <v>63</v>
      </c>
      <c r="G8" t="s">
        <v>106</v>
      </c>
      <c r="H8" t="s">
        <v>42</v>
      </c>
      <c r="I8" t="s">
        <v>42</v>
      </c>
      <c r="J8" t="s">
        <v>107</v>
      </c>
      <c r="K8" t="s">
        <v>108</v>
      </c>
      <c r="L8" t="s">
        <v>109</v>
      </c>
      <c r="M8" t="s">
        <v>110</v>
      </c>
      <c r="N8" t="s">
        <v>71</v>
      </c>
      <c r="O8" t="s">
        <v>49</v>
      </c>
      <c r="P8" t="str">
        <f>""</f>
        <v/>
      </c>
    </row>
    <row r="9" spans="1:19" x14ac:dyDescent="0.35">
      <c r="A9" t="s">
        <v>111</v>
      </c>
      <c r="B9" t="s">
        <v>112</v>
      </c>
      <c r="C9">
        <v>1050</v>
      </c>
      <c r="D9" t="s">
        <v>113</v>
      </c>
      <c r="E9" t="s">
        <v>62</v>
      </c>
      <c r="F9" t="s">
        <v>63</v>
      </c>
      <c r="G9" t="s">
        <v>114</v>
      </c>
      <c r="H9" t="s">
        <v>115</v>
      </c>
      <c r="I9" t="s">
        <v>44</v>
      </c>
      <c r="J9" t="s">
        <v>107</v>
      </c>
      <c r="K9" t="s">
        <v>116</v>
      </c>
      <c r="L9" t="s">
        <v>117</v>
      </c>
      <c r="M9" t="s">
        <v>118</v>
      </c>
      <c r="N9" t="s">
        <v>71</v>
      </c>
      <c r="O9" t="s">
        <v>49</v>
      </c>
      <c r="P9" t="str">
        <f>""</f>
        <v/>
      </c>
    </row>
    <row r="10" spans="1:19" x14ac:dyDescent="0.35">
      <c r="A10" t="s">
        <v>119</v>
      </c>
      <c r="B10" t="s">
        <v>120</v>
      </c>
      <c r="C10">
        <v>1200</v>
      </c>
      <c r="D10" t="s">
        <v>121</v>
      </c>
      <c r="E10" t="s">
        <v>39</v>
      </c>
      <c r="F10" t="s">
        <v>122</v>
      </c>
      <c r="G10" t="s">
        <v>123</v>
      </c>
      <c r="H10" t="s">
        <v>124</v>
      </c>
      <c r="I10" t="s">
        <v>125</v>
      </c>
      <c r="J10" t="s">
        <v>44</v>
      </c>
      <c r="K10" t="s">
        <v>126</v>
      </c>
      <c r="L10" t="s">
        <v>127</v>
      </c>
      <c r="M10" t="s">
        <v>128</v>
      </c>
      <c r="N10" t="s">
        <v>48</v>
      </c>
      <c r="O10" t="s">
        <v>49</v>
      </c>
      <c r="P10" t="str">
        <f>""</f>
        <v/>
      </c>
    </row>
    <row r="11" spans="1:19" x14ac:dyDescent="0.35">
      <c r="A11" t="s">
        <v>129</v>
      </c>
      <c r="B11" t="s">
        <v>130</v>
      </c>
      <c r="C11">
        <v>1400</v>
      </c>
      <c r="D11" t="s">
        <v>131</v>
      </c>
      <c r="E11" t="s">
        <v>62</v>
      </c>
      <c r="F11" t="s">
        <v>132</v>
      </c>
      <c r="G11" t="s">
        <v>123</v>
      </c>
      <c r="H11" t="s">
        <v>106</v>
      </c>
      <c r="I11" t="s">
        <v>133</v>
      </c>
      <c r="J11" t="s">
        <v>134</v>
      </c>
      <c r="K11" t="s">
        <v>135</v>
      </c>
      <c r="L11" t="s">
        <v>136</v>
      </c>
      <c r="M11" t="s">
        <v>137</v>
      </c>
      <c r="N11" t="s">
        <v>71</v>
      </c>
      <c r="O11" t="s">
        <v>49</v>
      </c>
      <c r="P11" t="str">
        <f>""</f>
        <v/>
      </c>
    </row>
    <row r="12" spans="1:19" x14ac:dyDescent="0.35">
      <c r="A12" t="s">
        <v>138</v>
      </c>
      <c r="B12" t="s">
        <v>139</v>
      </c>
      <c r="C12">
        <v>1540</v>
      </c>
      <c r="D12" t="s">
        <v>140</v>
      </c>
      <c r="E12" t="s">
        <v>39</v>
      </c>
      <c r="F12" t="s">
        <v>95</v>
      </c>
      <c r="G12" t="s">
        <v>141</v>
      </c>
      <c r="H12" t="s">
        <v>124</v>
      </c>
      <c r="I12" t="s">
        <v>42</v>
      </c>
      <c r="J12" t="s">
        <v>142</v>
      </c>
      <c r="K12" t="s">
        <v>143</v>
      </c>
      <c r="L12" t="s">
        <v>144</v>
      </c>
      <c r="M12" t="s">
        <v>145</v>
      </c>
      <c r="N12" t="s">
        <v>48</v>
      </c>
      <c r="O12" t="s">
        <v>49</v>
      </c>
      <c r="P12" t="str">
        <f>""</f>
        <v/>
      </c>
    </row>
    <row r="13" spans="1:19" x14ac:dyDescent="0.35">
      <c r="A13" t="s">
        <v>146</v>
      </c>
      <c r="B13" t="s">
        <v>147</v>
      </c>
      <c r="C13">
        <v>1800</v>
      </c>
      <c r="D13" t="s">
        <v>148</v>
      </c>
      <c r="E13" t="s">
        <v>39</v>
      </c>
      <c r="F13" t="s">
        <v>95</v>
      </c>
      <c r="G13" t="s">
        <v>149</v>
      </c>
      <c r="H13" t="s">
        <v>150</v>
      </c>
      <c r="I13" t="s">
        <v>151</v>
      </c>
      <c r="J13" t="s">
        <v>152</v>
      </c>
      <c r="K13" t="s">
        <v>153</v>
      </c>
      <c r="L13" t="s">
        <v>154</v>
      </c>
      <c r="M13" t="s">
        <v>155</v>
      </c>
      <c r="N13" t="s">
        <v>48</v>
      </c>
      <c r="O13" t="s">
        <v>49</v>
      </c>
      <c r="P13" t="str">
        <f>""</f>
        <v/>
      </c>
    </row>
    <row r="14" spans="1:19" x14ac:dyDescent="0.35">
      <c r="A14" t="s">
        <v>156</v>
      </c>
      <c r="B14" t="s">
        <v>157</v>
      </c>
      <c r="C14">
        <v>2120</v>
      </c>
      <c r="D14" t="s">
        <v>158</v>
      </c>
      <c r="E14" t="s">
        <v>62</v>
      </c>
      <c r="F14" t="s">
        <v>159</v>
      </c>
      <c r="G14" t="s">
        <v>160</v>
      </c>
      <c r="H14" t="s">
        <v>54</v>
      </c>
      <c r="I14" t="s">
        <v>161</v>
      </c>
      <c r="J14" t="s">
        <v>55</v>
      </c>
      <c r="K14" t="s">
        <v>162</v>
      </c>
      <c r="L14" t="s">
        <v>163</v>
      </c>
      <c r="M14" t="s">
        <v>164</v>
      </c>
      <c r="N14" t="s">
        <v>71</v>
      </c>
      <c r="O14" t="s">
        <v>49</v>
      </c>
      <c r="P14" t="str">
        <f>""</f>
        <v/>
      </c>
    </row>
    <row r="15" spans="1:19" x14ac:dyDescent="0.35">
      <c r="A15" t="s">
        <v>165</v>
      </c>
      <c r="B15" t="s">
        <v>166</v>
      </c>
      <c r="C15">
        <v>2200</v>
      </c>
      <c r="D15" t="s">
        <v>167</v>
      </c>
      <c r="E15" t="s">
        <v>62</v>
      </c>
      <c r="F15" t="s">
        <v>159</v>
      </c>
      <c r="G15" t="s">
        <v>168</v>
      </c>
      <c r="H15" t="s">
        <v>44</v>
      </c>
      <c r="I15" t="s">
        <v>169</v>
      </c>
      <c r="J15" t="s">
        <v>170</v>
      </c>
      <c r="K15" t="s">
        <v>171</v>
      </c>
      <c r="L15" t="s">
        <v>172</v>
      </c>
      <c r="M15" t="s">
        <v>173</v>
      </c>
      <c r="N15" t="s">
        <v>71</v>
      </c>
      <c r="O15" t="s">
        <v>49</v>
      </c>
      <c r="P15" t="str">
        <f>""</f>
        <v/>
      </c>
    </row>
    <row r="16" spans="1:19" x14ac:dyDescent="0.35">
      <c r="A16" t="s">
        <v>174</v>
      </c>
      <c r="B16" t="s">
        <v>175</v>
      </c>
      <c r="C16">
        <v>2250</v>
      </c>
      <c r="D16" t="s">
        <v>176</v>
      </c>
      <c r="E16" t="s">
        <v>62</v>
      </c>
      <c r="F16" t="s">
        <v>159</v>
      </c>
      <c r="G16" t="s">
        <v>177</v>
      </c>
      <c r="H16" t="s">
        <v>42</v>
      </c>
      <c r="I16" t="s">
        <v>178</v>
      </c>
      <c r="J16" t="s">
        <v>179</v>
      </c>
      <c r="K16" t="s">
        <v>180</v>
      </c>
      <c r="L16" t="s">
        <v>181</v>
      </c>
      <c r="M16" t="s">
        <v>182</v>
      </c>
      <c r="N16" t="s">
        <v>71</v>
      </c>
      <c r="O16" t="s">
        <v>49</v>
      </c>
      <c r="P16" t="str">
        <f>""</f>
        <v/>
      </c>
    </row>
    <row r="17" spans="1:16" x14ac:dyDescent="0.35">
      <c r="A17" t="s">
        <v>183</v>
      </c>
      <c r="B17" t="s">
        <v>184</v>
      </c>
      <c r="C17">
        <v>2310</v>
      </c>
      <c r="D17" t="s">
        <v>185</v>
      </c>
      <c r="E17" t="s">
        <v>62</v>
      </c>
      <c r="F17" t="s">
        <v>132</v>
      </c>
      <c r="G17" t="s">
        <v>186</v>
      </c>
      <c r="H17" t="s">
        <v>150</v>
      </c>
      <c r="I17" t="s">
        <v>42</v>
      </c>
      <c r="J17" t="s">
        <v>187</v>
      </c>
      <c r="K17" t="s">
        <v>188</v>
      </c>
      <c r="L17" t="s">
        <v>189</v>
      </c>
      <c r="M17" t="s">
        <v>190</v>
      </c>
      <c r="N17" t="s">
        <v>71</v>
      </c>
      <c r="O17" t="s">
        <v>49</v>
      </c>
      <c r="P17" t="str">
        <f>""</f>
        <v/>
      </c>
    </row>
    <row r="18" spans="1:16" x14ac:dyDescent="0.35">
      <c r="A18" t="s">
        <v>199</v>
      </c>
      <c r="B18" t="s">
        <v>200</v>
      </c>
      <c r="C18">
        <v>4400</v>
      </c>
      <c r="D18" t="s">
        <v>201</v>
      </c>
      <c r="E18" t="s">
        <v>62</v>
      </c>
      <c r="F18" t="s">
        <v>132</v>
      </c>
      <c r="G18" t="s">
        <v>202</v>
      </c>
      <c r="H18" t="s">
        <v>203</v>
      </c>
      <c r="I18" t="s">
        <v>43</v>
      </c>
      <c r="J18" t="s">
        <v>195</v>
      </c>
      <c r="K18" t="s">
        <v>204</v>
      </c>
      <c r="L18" t="s">
        <v>205</v>
      </c>
      <c r="M18" t="s">
        <v>206</v>
      </c>
      <c r="N18" t="s">
        <v>71</v>
      </c>
      <c r="O18" t="s">
        <v>49</v>
      </c>
      <c r="P18" t="str">
        <f>""</f>
        <v/>
      </c>
    </row>
    <row r="19" spans="1:16" x14ac:dyDescent="0.35">
      <c r="A19" t="s">
        <v>207</v>
      </c>
      <c r="B19" t="s">
        <v>191</v>
      </c>
      <c r="C19">
        <v>2510</v>
      </c>
      <c r="D19" t="s">
        <v>192</v>
      </c>
      <c r="E19" t="s">
        <v>39</v>
      </c>
      <c r="F19" t="s">
        <v>40</v>
      </c>
      <c r="G19" t="s">
        <v>193</v>
      </c>
      <c r="H19" t="s">
        <v>194</v>
      </c>
      <c r="I19" t="s">
        <v>195</v>
      </c>
      <c r="J19" t="s">
        <v>196</v>
      </c>
      <c r="K19" t="s">
        <v>197</v>
      </c>
      <c r="L19" t="s">
        <v>198</v>
      </c>
      <c r="M19" t="s">
        <v>208</v>
      </c>
      <c r="N19" t="s">
        <v>48</v>
      </c>
      <c r="O19" t="s">
        <v>49</v>
      </c>
      <c r="P19" t="str">
        <f>""</f>
        <v/>
      </c>
    </row>
    <row r="20" spans="1:16" x14ac:dyDescent="0.35">
      <c r="A20" t="s">
        <v>209</v>
      </c>
      <c r="B20" t="s">
        <v>210</v>
      </c>
      <c r="C20">
        <v>2520</v>
      </c>
      <c r="D20" t="s">
        <v>211</v>
      </c>
      <c r="E20" t="s">
        <v>62</v>
      </c>
      <c r="F20" t="s">
        <v>132</v>
      </c>
      <c r="G20" t="s">
        <v>42</v>
      </c>
      <c r="H20" t="s">
        <v>212</v>
      </c>
      <c r="I20" t="s">
        <v>213</v>
      </c>
      <c r="J20" t="s">
        <v>42</v>
      </c>
      <c r="K20" t="s">
        <v>214</v>
      </c>
      <c r="L20" t="s">
        <v>215</v>
      </c>
      <c r="M20" t="s">
        <v>216</v>
      </c>
      <c r="N20" t="s">
        <v>71</v>
      </c>
      <c r="O20" t="s">
        <v>49</v>
      </c>
      <c r="P20" t="str">
        <f>""</f>
        <v/>
      </c>
    </row>
    <row r="21" spans="1:16" x14ac:dyDescent="0.35">
      <c r="A21" t="s">
        <v>217</v>
      </c>
      <c r="B21" t="s">
        <v>218</v>
      </c>
      <c r="C21">
        <v>2700</v>
      </c>
      <c r="D21" t="s">
        <v>219</v>
      </c>
      <c r="E21" t="s">
        <v>62</v>
      </c>
      <c r="F21" t="s">
        <v>75</v>
      </c>
      <c r="G21" t="s">
        <v>220</v>
      </c>
      <c r="H21" t="s">
        <v>221</v>
      </c>
      <c r="I21" t="s">
        <v>222</v>
      </c>
      <c r="J21" t="s">
        <v>223</v>
      </c>
      <c r="K21" t="s">
        <v>224</v>
      </c>
      <c r="L21" t="s">
        <v>225</v>
      </c>
      <c r="M21" t="s">
        <v>226</v>
      </c>
      <c r="N21" t="s">
        <v>71</v>
      </c>
      <c r="O21" t="s">
        <v>49</v>
      </c>
      <c r="P21" t="str">
        <f>""</f>
        <v/>
      </c>
    </row>
    <row r="22" spans="1:16" x14ac:dyDescent="0.35">
      <c r="A22" t="s">
        <v>227</v>
      </c>
      <c r="B22" t="s">
        <v>228</v>
      </c>
      <c r="C22">
        <v>3000</v>
      </c>
      <c r="D22" t="s">
        <v>229</v>
      </c>
      <c r="E22" t="s">
        <v>39</v>
      </c>
      <c r="F22" t="s">
        <v>95</v>
      </c>
      <c r="G22" t="s">
        <v>230</v>
      </c>
      <c r="H22" t="s">
        <v>231</v>
      </c>
      <c r="I22" t="s">
        <v>232</v>
      </c>
      <c r="J22" t="s">
        <v>42</v>
      </c>
      <c r="K22" t="s">
        <v>233</v>
      </c>
      <c r="L22" t="s">
        <v>234</v>
      </c>
      <c r="M22" t="s">
        <v>235</v>
      </c>
      <c r="N22" t="s">
        <v>48</v>
      </c>
      <c r="O22" t="s">
        <v>49</v>
      </c>
      <c r="P22" t="str">
        <f>""</f>
        <v/>
      </c>
    </row>
    <row r="23" spans="1:16" x14ac:dyDescent="0.35">
      <c r="A23" t="s">
        <v>236</v>
      </c>
      <c r="B23" t="s">
        <v>237</v>
      </c>
      <c r="C23">
        <v>3200</v>
      </c>
      <c r="D23" t="s">
        <v>238</v>
      </c>
      <c r="E23" t="s">
        <v>62</v>
      </c>
      <c r="F23" t="s">
        <v>75</v>
      </c>
      <c r="G23" t="s">
        <v>123</v>
      </c>
      <c r="H23" t="s">
        <v>77</v>
      </c>
      <c r="I23" t="s">
        <v>239</v>
      </c>
      <c r="J23" t="s">
        <v>195</v>
      </c>
      <c r="K23" t="s">
        <v>240</v>
      </c>
      <c r="L23" t="s">
        <v>241</v>
      </c>
      <c r="M23" t="s">
        <v>242</v>
      </c>
      <c r="N23" t="s">
        <v>71</v>
      </c>
      <c r="O23" t="s">
        <v>49</v>
      </c>
      <c r="P23" t="str">
        <f>""</f>
        <v/>
      </c>
    </row>
    <row r="24" spans="1:16" x14ac:dyDescent="0.35">
      <c r="A24" t="s">
        <v>243</v>
      </c>
      <c r="B24" t="s">
        <v>244</v>
      </c>
      <c r="C24">
        <v>3300</v>
      </c>
      <c r="D24" t="s">
        <v>245</v>
      </c>
      <c r="E24" t="s">
        <v>39</v>
      </c>
      <c r="F24" t="s">
        <v>53</v>
      </c>
      <c r="G24" t="s">
        <v>246</v>
      </c>
      <c r="H24" t="s">
        <v>42</v>
      </c>
      <c r="I24" t="s">
        <v>247</v>
      </c>
      <c r="J24" t="s">
        <v>42</v>
      </c>
      <c r="K24" t="s">
        <v>248</v>
      </c>
      <c r="L24" t="s">
        <v>249</v>
      </c>
      <c r="M24" t="s">
        <v>250</v>
      </c>
      <c r="N24" t="s">
        <v>48</v>
      </c>
      <c r="O24" t="s">
        <v>49</v>
      </c>
      <c r="P24" t="str">
        <f>""</f>
        <v/>
      </c>
    </row>
    <row r="25" spans="1:16" x14ac:dyDescent="0.35">
      <c r="A25" t="s">
        <v>251</v>
      </c>
      <c r="B25" t="s">
        <v>252</v>
      </c>
      <c r="C25">
        <v>3410</v>
      </c>
      <c r="D25" t="s">
        <v>253</v>
      </c>
      <c r="E25" t="s">
        <v>39</v>
      </c>
      <c r="F25" t="s">
        <v>122</v>
      </c>
      <c r="G25" t="s">
        <v>254</v>
      </c>
      <c r="H25" t="s">
        <v>54</v>
      </c>
      <c r="I25" t="s">
        <v>44</v>
      </c>
      <c r="J25" t="s">
        <v>255</v>
      </c>
      <c r="K25" t="s">
        <v>256</v>
      </c>
      <c r="L25" t="s">
        <v>257</v>
      </c>
      <c r="M25" t="s">
        <v>258</v>
      </c>
      <c r="N25" t="s">
        <v>48</v>
      </c>
      <c r="O25" t="s">
        <v>49</v>
      </c>
      <c r="P25" t="str">
        <f>""</f>
        <v/>
      </c>
    </row>
    <row r="26" spans="1:16" x14ac:dyDescent="0.35">
      <c r="A26" t="s">
        <v>259</v>
      </c>
      <c r="B26" t="s">
        <v>260</v>
      </c>
      <c r="C26">
        <v>3430</v>
      </c>
      <c r="D26" t="s">
        <v>261</v>
      </c>
      <c r="E26" t="s">
        <v>62</v>
      </c>
      <c r="F26" t="s">
        <v>75</v>
      </c>
      <c r="G26" t="s">
        <v>262</v>
      </c>
      <c r="H26" t="s">
        <v>42</v>
      </c>
      <c r="I26" t="s">
        <v>263</v>
      </c>
      <c r="J26" t="s">
        <v>263</v>
      </c>
      <c r="K26" t="s">
        <v>264</v>
      </c>
      <c r="L26" t="s">
        <v>265</v>
      </c>
      <c r="M26" t="s">
        <v>266</v>
      </c>
      <c r="N26" t="s">
        <v>71</v>
      </c>
      <c r="O26" t="s">
        <v>49</v>
      </c>
      <c r="P26" t="str">
        <f>""</f>
        <v/>
      </c>
    </row>
    <row r="27" spans="1:16" x14ac:dyDescent="0.35">
      <c r="A27" t="s">
        <v>267</v>
      </c>
      <c r="B27" t="s">
        <v>1</v>
      </c>
      <c r="C27">
        <v>3700</v>
      </c>
      <c r="D27" t="s">
        <v>268</v>
      </c>
      <c r="E27" t="s">
        <v>39</v>
      </c>
      <c r="F27" t="s">
        <v>122</v>
      </c>
      <c r="G27" t="s">
        <v>269</v>
      </c>
      <c r="H27" t="s">
        <v>212</v>
      </c>
      <c r="I27" t="s">
        <v>125</v>
      </c>
      <c r="J27" t="s">
        <v>42</v>
      </c>
      <c r="K27" t="s">
        <v>270</v>
      </c>
      <c r="L27" t="s">
        <v>271</v>
      </c>
      <c r="M27" t="s">
        <v>272</v>
      </c>
      <c r="N27" t="s">
        <v>48</v>
      </c>
      <c r="O27" t="s">
        <v>49</v>
      </c>
      <c r="P27" t="str">
        <f>""</f>
        <v/>
      </c>
    </row>
    <row r="28" spans="1:16" x14ac:dyDescent="0.35">
      <c r="A28" t="s">
        <v>273</v>
      </c>
      <c r="B28" t="s">
        <v>274</v>
      </c>
      <c r="C28">
        <v>3900</v>
      </c>
      <c r="D28" t="s">
        <v>275</v>
      </c>
      <c r="E28" t="s">
        <v>62</v>
      </c>
      <c r="F28" t="s">
        <v>63</v>
      </c>
      <c r="G28" t="s">
        <v>42</v>
      </c>
      <c r="H28" t="s">
        <v>150</v>
      </c>
      <c r="I28" t="s">
        <v>67</v>
      </c>
      <c r="J28" t="s">
        <v>276</v>
      </c>
      <c r="K28" t="s">
        <v>277</v>
      </c>
      <c r="L28" t="s">
        <v>278</v>
      </c>
      <c r="M28" t="s">
        <v>279</v>
      </c>
      <c r="N28" t="s">
        <v>71</v>
      </c>
      <c r="O28" t="s">
        <v>49</v>
      </c>
      <c r="P28" t="str">
        <f>""</f>
        <v/>
      </c>
    </row>
    <row r="29" spans="1:16" x14ac:dyDescent="0.35">
      <c r="A29" t="s">
        <v>280</v>
      </c>
      <c r="B29" t="s">
        <v>281</v>
      </c>
      <c r="C29">
        <v>4600</v>
      </c>
      <c r="D29" t="s">
        <v>282</v>
      </c>
      <c r="E29" t="s">
        <v>39</v>
      </c>
      <c r="F29" t="s">
        <v>40</v>
      </c>
      <c r="G29" t="s">
        <v>123</v>
      </c>
      <c r="H29" t="s">
        <v>283</v>
      </c>
      <c r="I29" t="s">
        <v>44</v>
      </c>
      <c r="J29" t="s">
        <v>195</v>
      </c>
      <c r="K29" t="s">
        <v>284</v>
      </c>
      <c r="L29" t="s">
        <v>285</v>
      </c>
      <c r="M29" t="s">
        <v>286</v>
      </c>
      <c r="N29" t="s">
        <v>48</v>
      </c>
      <c r="O29" t="s">
        <v>49</v>
      </c>
      <c r="P29" t="str">
        <f>""</f>
        <v/>
      </c>
    </row>
    <row r="30" spans="1:16" x14ac:dyDescent="0.35">
      <c r="A30" t="s">
        <v>287</v>
      </c>
      <c r="B30" t="s">
        <v>288</v>
      </c>
      <c r="C30">
        <v>4500</v>
      </c>
      <c r="D30" t="s">
        <v>289</v>
      </c>
      <c r="E30" t="s">
        <v>39</v>
      </c>
      <c r="F30" t="s">
        <v>40</v>
      </c>
      <c r="G30" t="s">
        <v>290</v>
      </c>
      <c r="H30" t="s">
        <v>291</v>
      </c>
      <c r="I30" t="s">
        <v>42</v>
      </c>
      <c r="J30" t="s">
        <v>44</v>
      </c>
      <c r="K30" t="s">
        <v>292</v>
      </c>
      <c r="L30" t="s">
        <v>293</v>
      </c>
      <c r="M30" t="s">
        <v>294</v>
      </c>
      <c r="N30" t="s">
        <v>48</v>
      </c>
      <c r="O30" t="s">
        <v>49</v>
      </c>
      <c r="P30" t="str">
        <f>""</f>
        <v/>
      </c>
    </row>
    <row r="31" spans="1:16" x14ac:dyDescent="0.35">
      <c r="A31" t="s">
        <v>295</v>
      </c>
      <c r="B31" t="s">
        <v>296</v>
      </c>
      <c r="C31">
        <v>4900</v>
      </c>
      <c r="D31" t="s">
        <v>297</v>
      </c>
      <c r="E31" t="s">
        <v>39</v>
      </c>
      <c r="F31" t="s">
        <v>53</v>
      </c>
      <c r="G31" t="s">
        <v>54</v>
      </c>
      <c r="H31" t="s">
        <v>298</v>
      </c>
      <c r="I31" t="s">
        <v>42</v>
      </c>
      <c r="J31" t="s">
        <v>299</v>
      </c>
      <c r="K31" t="s">
        <v>300</v>
      </c>
      <c r="L31" t="s">
        <v>301</v>
      </c>
      <c r="M31" t="s">
        <v>302</v>
      </c>
      <c r="N31" t="s">
        <v>48</v>
      </c>
      <c r="O31" t="s">
        <v>49</v>
      </c>
      <c r="P31" t="str">
        <f>""</f>
        <v/>
      </c>
    </row>
    <row r="32" spans="1:16" x14ac:dyDescent="0.35">
      <c r="A32" t="s">
        <v>303</v>
      </c>
      <c r="B32" t="s">
        <v>304</v>
      </c>
      <c r="C32">
        <v>2100</v>
      </c>
      <c r="D32" t="s">
        <v>305</v>
      </c>
      <c r="E32" t="s">
        <v>62</v>
      </c>
      <c r="F32" t="s">
        <v>159</v>
      </c>
      <c r="G32" t="s">
        <v>123</v>
      </c>
      <c r="H32" t="s">
        <v>306</v>
      </c>
      <c r="I32" t="s">
        <v>67</v>
      </c>
      <c r="J32" t="s">
        <v>44</v>
      </c>
      <c r="K32" t="s">
        <v>307</v>
      </c>
      <c r="L32" t="s">
        <v>308</v>
      </c>
      <c r="M32" t="s">
        <v>309</v>
      </c>
      <c r="N32" t="s">
        <v>71</v>
      </c>
      <c r="O32" t="s">
        <v>49</v>
      </c>
      <c r="P32" t="str">
        <f>""</f>
        <v/>
      </c>
    </row>
    <row r="33" spans="1:16" x14ac:dyDescent="0.35">
      <c r="A33" t="s">
        <v>310</v>
      </c>
      <c r="B33" t="s">
        <v>311</v>
      </c>
      <c r="C33">
        <v>5110</v>
      </c>
      <c r="D33" t="s">
        <v>312</v>
      </c>
      <c r="E33" t="s">
        <v>39</v>
      </c>
      <c r="F33" t="s">
        <v>122</v>
      </c>
      <c r="G33" t="s">
        <v>313</v>
      </c>
      <c r="H33" t="s">
        <v>150</v>
      </c>
      <c r="I33" t="s">
        <v>42</v>
      </c>
      <c r="J33" t="s">
        <v>314</v>
      </c>
      <c r="K33" t="s">
        <v>315</v>
      </c>
      <c r="L33" t="s">
        <v>316</v>
      </c>
      <c r="M33" t="s">
        <v>317</v>
      </c>
      <c r="N33" t="s">
        <v>48</v>
      </c>
      <c r="O33" t="s">
        <v>49</v>
      </c>
      <c r="P33" t="str">
        <f>""</f>
        <v/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E09DC-CF85-4E0D-B446-1E3336FC9680}">
  <dimension ref="A1:E36"/>
  <sheetViews>
    <sheetView zoomScaleNormal="100" workbookViewId="0">
      <selection activeCell="A20" sqref="A20"/>
    </sheetView>
  </sheetViews>
  <sheetFormatPr defaultColWidth="0" defaultRowHeight="14.5" zeroHeight="1" x14ac:dyDescent="0.35"/>
  <cols>
    <col min="1" max="1" width="8.7265625" customWidth="1"/>
    <col min="2" max="2" width="13.54296875" customWidth="1"/>
    <col min="3" max="3" width="14.7265625" customWidth="1"/>
    <col min="4" max="4" width="16.1796875" customWidth="1"/>
    <col min="5" max="5" width="8.7265625" customWidth="1"/>
    <col min="6" max="16384" width="8.7265625" hidden="1"/>
  </cols>
  <sheetData>
    <row r="1" spans="1:4" x14ac:dyDescent="0.35">
      <c r="A1" s="109">
        <v>45767</v>
      </c>
    </row>
    <row r="2" spans="1:4" x14ac:dyDescent="0.35"/>
    <row r="3" spans="1:4" x14ac:dyDescent="0.35">
      <c r="A3" t="s">
        <v>0</v>
      </c>
      <c r="B3" t="s">
        <v>380</v>
      </c>
      <c r="C3" t="s">
        <v>381</v>
      </c>
      <c r="D3" t="s">
        <v>382</v>
      </c>
    </row>
    <row r="4" spans="1:4" x14ac:dyDescent="0.35">
      <c r="A4" t="s">
        <v>36</v>
      </c>
      <c r="B4" s="13">
        <v>32.909150326797388</v>
      </c>
      <c r="C4" s="13">
        <v>26.346405228758169</v>
      </c>
      <c r="D4" s="13">
        <v>2.0856209150326794</v>
      </c>
    </row>
    <row r="5" spans="1:4" x14ac:dyDescent="0.35">
      <c r="A5" t="s">
        <v>50</v>
      </c>
      <c r="B5" s="13">
        <v>30.466013071895425</v>
      </c>
      <c r="C5" s="13">
        <v>26.68954248366013</v>
      </c>
      <c r="D5" s="13">
        <v>2.1379084967320261</v>
      </c>
    </row>
    <row r="6" spans="1:4" x14ac:dyDescent="0.35">
      <c r="A6" t="s">
        <v>59</v>
      </c>
      <c r="B6" s="13">
        <v>27.776470588235291</v>
      </c>
      <c r="C6" s="13">
        <v>30.284967320261437</v>
      </c>
      <c r="D6" s="13">
        <v>2.1542483660130718</v>
      </c>
    </row>
    <row r="7" spans="1:4" x14ac:dyDescent="0.35">
      <c r="A7" t="s">
        <v>72</v>
      </c>
      <c r="B7" s="13">
        <v>32.878431372549016</v>
      </c>
      <c r="C7" s="13">
        <v>25.8797385620915</v>
      </c>
      <c r="D7" s="13">
        <v>1.4065359477124182</v>
      </c>
    </row>
    <row r="8" spans="1:4" x14ac:dyDescent="0.35">
      <c r="A8" t="s">
        <v>83</v>
      </c>
      <c r="B8" s="13">
        <v>30.792810457516339</v>
      </c>
      <c r="C8" s="13">
        <v>24.710457516339869</v>
      </c>
      <c r="D8" s="13">
        <v>2.5235294117647058</v>
      </c>
    </row>
    <row r="9" spans="1:4" x14ac:dyDescent="0.35">
      <c r="A9" t="s">
        <v>92</v>
      </c>
      <c r="B9" s="13">
        <v>29.423529411764708</v>
      </c>
      <c r="C9" s="13">
        <v>26.823529411764707</v>
      </c>
      <c r="D9" s="13">
        <v>3.0235294117647067</v>
      </c>
    </row>
    <row r="10" spans="1:4" x14ac:dyDescent="0.35">
      <c r="A10" t="s">
        <v>103</v>
      </c>
      <c r="B10" s="13">
        <v>33.857516339869285</v>
      </c>
      <c r="C10" s="13">
        <v>22.590849673202616</v>
      </c>
      <c r="D10" s="13">
        <v>2.7535947712418301</v>
      </c>
    </row>
    <row r="11" spans="1:4" x14ac:dyDescent="0.35">
      <c r="A11" t="s">
        <v>111</v>
      </c>
      <c r="B11" s="13">
        <v>31.949673202614377</v>
      </c>
      <c r="C11" s="13">
        <v>27.223529411764709</v>
      </c>
      <c r="D11" s="13">
        <v>2.5725490196078429</v>
      </c>
    </row>
    <row r="12" spans="1:4" x14ac:dyDescent="0.35">
      <c r="A12" t="s">
        <v>119</v>
      </c>
      <c r="B12" s="13">
        <v>34.784313725490193</v>
      </c>
      <c r="C12" s="13">
        <v>26.181045751633985</v>
      </c>
      <c r="D12" s="13">
        <v>2.0509803921568626</v>
      </c>
    </row>
    <row r="13" spans="1:4" x14ac:dyDescent="0.35">
      <c r="A13" t="s">
        <v>129</v>
      </c>
      <c r="B13" s="13">
        <v>30.930065359477123</v>
      </c>
      <c r="C13" s="13">
        <v>25.322222222222223</v>
      </c>
      <c r="D13" s="13">
        <v>2.365359477124183</v>
      </c>
    </row>
    <row r="14" spans="1:4" x14ac:dyDescent="0.35">
      <c r="A14" t="s">
        <v>138</v>
      </c>
      <c r="B14" s="13">
        <v>32.824836601307183</v>
      </c>
      <c r="C14" s="13">
        <v>25.884313725490195</v>
      </c>
      <c r="D14" s="13">
        <v>1.8718954248366013</v>
      </c>
    </row>
    <row r="15" spans="1:4" x14ac:dyDescent="0.35">
      <c r="A15" t="s">
        <v>146</v>
      </c>
      <c r="B15" s="13">
        <v>30.81045751633987</v>
      </c>
      <c r="C15" s="13">
        <v>25.978431372549018</v>
      </c>
      <c r="D15" s="13">
        <v>1.5470588235294118</v>
      </c>
    </row>
    <row r="16" spans="1:4" x14ac:dyDescent="0.35">
      <c r="A16" t="s">
        <v>156</v>
      </c>
      <c r="B16" s="13">
        <v>31.834640522875816</v>
      </c>
      <c r="C16" s="13">
        <v>22.891503267973857</v>
      </c>
      <c r="D16" s="13">
        <v>2.6215686274509804</v>
      </c>
    </row>
    <row r="17" spans="1:4" x14ac:dyDescent="0.35">
      <c r="A17" t="s">
        <v>165</v>
      </c>
      <c r="B17" s="13">
        <v>31.071895424836601</v>
      </c>
      <c r="C17" s="13">
        <v>26.655555555555555</v>
      </c>
      <c r="D17" s="13">
        <v>2.0803921568627453</v>
      </c>
    </row>
    <row r="18" spans="1:4" x14ac:dyDescent="0.35">
      <c r="A18" t="s">
        <v>174</v>
      </c>
      <c r="B18" s="13">
        <v>33.535947712418299</v>
      </c>
      <c r="C18" s="13">
        <v>22.931372549019606</v>
      </c>
      <c r="D18" s="13">
        <v>1.9954248366013076</v>
      </c>
    </row>
    <row r="19" spans="1:4" x14ac:dyDescent="0.35">
      <c r="A19" t="s">
        <v>183</v>
      </c>
      <c r="B19" s="13">
        <v>35.867320261437911</v>
      </c>
      <c r="C19" s="13">
        <v>23.796732026143793</v>
      </c>
      <c r="D19" s="13">
        <v>1.6490196078431374</v>
      </c>
    </row>
    <row r="20" spans="1:4" x14ac:dyDescent="0.35">
      <c r="A20" t="s">
        <v>207</v>
      </c>
      <c r="B20" s="13">
        <v>32.274509803921568</v>
      </c>
      <c r="C20" s="13">
        <v>25.098039215686274</v>
      </c>
      <c r="D20" s="13">
        <v>2.0163398692810461</v>
      </c>
    </row>
    <row r="21" spans="1:4" x14ac:dyDescent="0.35">
      <c r="A21" t="s">
        <v>199</v>
      </c>
      <c r="B21" s="13">
        <v>35.454248366013076</v>
      </c>
      <c r="C21" s="13">
        <v>24.604575163398692</v>
      </c>
      <c r="D21" s="13">
        <v>2.1444444444444448</v>
      </c>
    </row>
    <row r="22" spans="1:4" x14ac:dyDescent="0.35">
      <c r="A22" t="s">
        <v>209</v>
      </c>
      <c r="B22" s="13">
        <v>33.2156862745098</v>
      </c>
      <c r="C22" s="13">
        <v>23.543137254901961</v>
      </c>
      <c r="D22" s="13">
        <v>2.1627450980392156</v>
      </c>
    </row>
    <row r="23" spans="1:4" x14ac:dyDescent="0.35">
      <c r="A23" t="s">
        <v>217</v>
      </c>
      <c r="B23" s="13">
        <v>32.754248366013073</v>
      </c>
      <c r="C23" s="13">
        <v>24.324183006535947</v>
      </c>
      <c r="D23" s="13">
        <v>2.0555555555555558</v>
      </c>
    </row>
    <row r="24" spans="1:4" x14ac:dyDescent="0.35">
      <c r="A24" t="s">
        <v>227</v>
      </c>
      <c r="B24" s="13">
        <v>33.348366013071896</v>
      </c>
      <c r="C24" s="13">
        <v>24.428104575163395</v>
      </c>
      <c r="D24" s="13">
        <v>2.3810457516339865</v>
      </c>
    </row>
    <row r="25" spans="1:4" x14ac:dyDescent="0.35">
      <c r="A25" t="s">
        <v>236</v>
      </c>
      <c r="B25" s="13">
        <v>29.187581699346406</v>
      </c>
      <c r="C25" s="13">
        <v>25.628104575163398</v>
      </c>
      <c r="D25" s="13">
        <v>2.3130718954248364</v>
      </c>
    </row>
    <row r="26" spans="1:4" x14ac:dyDescent="0.35">
      <c r="A26" t="s">
        <v>243</v>
      </c>
      <c r="B26" s="13">
        <v>30.285620915032677</v>
      </c>
      <c r="C26" s="13">
        <v>26.911764705882355</v>
      </c>
      <c r="D26" s="13">
        <v>1.9745098039215687</v>
      </c>
    </row>
    <row r="27" spans="1:4" x14ac:dyDescent="0.35">
      <c r="A27" t="s">
        <v>251</v>
      </c>
      <c r="B27" s="13">
        <v>30.77124183006536</v>
      </c>
      <c r="C27" s="13">
        <v>24.883006535947711</v>
      </c>
      <c r="D27" s="13">
        <v>3.0326797385620914</v>
      </c>
    </row>
    <row r="28" spans="1:4" x14ac:dyDescent="0.35">
      <c r="A28" t="s">
        <v>259</v>
      </c>
      <c r="B28" s="13">
        <v>32.95947712418301</v>
      </c>
      <c r="C28" s="13">
        <v>21.843137254901961</v>
      </c>
      <c r="D28" s="13">
        <v>2.7169934640522877</v>
      </c>
    </row>
    <row r="29" spans="1:4" x14ac:dyDescent="0.35">
      <c r="A29" t="s">
        <v>267</v>
      </c>
      <c r="B29" s="13">
        <v>29.713071895424839</v>
      </c>
      <c r="C29" s="13">
        <v>29.463398692810461</v>
      </c>
      <c r="D29" s="13">
        <v>2.5313725490196077</v>
      </c>
    </row>
    <row r="30" spans="1:4" x14ac:dyDescent="0.35">
      <c r="A30" t="s">
        <v>273</v>
      </c>
      <c r="B30" s="13">
        <v>32.606535947712423</v>
      </c>
      <c r="C30" s="13">
        <v>25.843790849673201</v>
      </c>
      <c r="D30" s="13">
        <v>1.9535947712418298</v>
      </c>
    </row>
    <row r="31" spans="1:4" x14ac:dyDescent="0.35">
      <c r="A31" t="s">
        <v>280</v>
      </c>
      <c r="B31" s="13">
        <v>31.467973856209152</v>
      </c>
      <c r="C31" s="13">
        <v>22.646405228758169</v>
      </c>
      <c r="D31" s="13">
        <v>2.6091503267973857</v>
      </c>
    </row>
    <row r="32" spans="1:4" x14ac:dyDescent="0.35">
      <c r="A32" t="s">
        <v>287</v>
      </c>
      <c r="B32" s="13">
        <v>29.483660130718953</v>
      </c>
      <c r="C32" s="13">
        <v>26.907843137254901</v>
      </c>
      <c r="D32" s="13">
        <v>1.9477124183006533</v>
      </c>
    </row>
    <row r="33" spans="1:4" x14ac:dyDescent="0.35">
      <c r="A33" t="s">
        <v>295</v>
      </c>
      <c r="B33" s="13">
        <v>36.486928104575171</v>
      </c>
      <c r="C33" s="13">
        <v>23.152287581699344</v>
      </c>
      <c r="D33" s="13">
        <v>1.6477124183006537</v>
      </c>
    </row>
    <row r="34" spans="1:4" x14ac:dyDescent="0.35">
      <c r="A34" t="s">
        <v>303</v>
      </c>
      <c r="B34" s="13">
        <v>28.094771241830063</v>
      </c>
      <c r="C34" s="13">
        <v>27.596078431372554</v>
      </c>
      <c r="D34" s="13">
        <v>2.649673202614379</v>
      </c>
    </row>
    <row r="35" spans="1:4" x14ac:dyDescent="0.35">
      <c r="A35" t="s">
        <v>310</v>
      </c>
      <c r="B35" s="13">
        <v>32.237254901960782</v>
      </c>
      <c r="C35" s="13">
        <v>25.816993464052285</v>
      </c>
      <c r="D35" s="13">
        <v>2.8771241830065355</v>
      </c>
    </row>
    <row r="36" spans="1:4" x14ac:dyDescent="0.35"/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9EE3A-FA20-4A31-8293-5EC81E16F099}">
  <dimension ref="A1:H24"/>
  <sheetViews>
    <sheetView zoomScaleNormal="100" workbookViewId="0">
      <selection activeCell="A2" sqref="A2"/>
    </sheetView>
  </sheetViews>
  <sheetFormatPr defaultColWidth="0" defaultRowHeight="14.5" zeroHeight="1" x14ac:dyDescent="0.35"/>
  <cols>
    <col min="1" max="1" width="16.26953125" customWidth="1"/>
    <col min="2" max="2" width="8.7265625" customWidth="1"/>
    <col min="3" max="4" width="8.81640625" customWidth="1"/>
    <col min="5" max="5" width="13.26953125" customWidth="1"/>
    <col min="6" max="7" width="16" customWidth="1"/>
    <col min="8" max="8" width="8.7265625" customWidth="1"/>
    <col min="9" max="16384" width="8.7265625" hidden="1"/>
  </cols>
  <sheetData>
    <row r="1" spans="1:7" x14ac:dyDescent="0.35">
      <c r="A1" s="109">
        <v>45767</v>
      </c>
    </row>
    <row r="2" spans="1:7" x14ac:dyDescent="0.35"/>
    <row r="3" spans="1:7" x14ac:dyDescent="0.35">
      <c r="A3" t="s">
        <v>353</v>
      </c>
      <c r="B3" t="s">
        <v>9</v>
      </c>
      <c r="C3" t="s">
        <v>354</v>
      </c>
      <c r="D3" t="s">
        <v>11</v>
      </c>
      <c r="E3" t="s">
        <v>355</v>
      </c>
      <c r="F3" t="s">
        <v>356</v>
      </c>
      <c r="G3" t="s">
        <v>357</v>
      </c>
    </row>
    <row r="4" spans="1:7" x14ac:dyDescent="0.35">
      <c r="A4" t="s">
        <v>358</v>
      </c>
      <c r="B4" s="10">
        <v>461.02499999999998</v>
      </c>
      <c r="C4" s="10">
        <v>54.462499999999999</v>
      </c>
      <c r="D4" s="10">
        <v>0.24374999999999999</v>
      </c>
      <c r="E4" s="18">
        <v>0.97</v>
      </c>
      <c r="F4" s="5">
        <v>0.11722486999538194</v>
      </c>
      <c r="G4" s="5">
        <v>4.631597416401314E-4</v>
      </c>
    </row>
    <row r="5" spans="1:7" x14ac:dyDescent="0.35">
      <c r="A5" t="s">
        <v>359</v>
      </c>
      <c r="B5" s="10">
        <v>84.860759493670884</v>
      </c>
      <c r="C5" s="10">
        <v>13.367088607594937</v>
      </c>
      <c r="D5" s="10">
        <v>0.21518987341772153</v>
      </c>
      <c r="E5" s="18">
        <v>0.02</v>
      </c>
      <c r="F5" s="5">
        <v>2.8771268748993665E-2</v>
      </c>
      <c r="G5" s="5">
        <v>4.088914304645107E-4</v>
      </c>
    </row>
    <row r="6" spans="1:7" x14ac:dyDescent="0.35">
      <c r="A6" t="s">
        <v>360</v>
      </c>
      <c r="B6" s="10">
        <v>41.175675675675677</v>
      </c>
      <c r="C6" s="10">
        <v>5.9864864864864868</v>
      </c>
      <c r="D6" s="10">
        <v>1.3513513513513514E-2</v>
      </c>
      <c r="E6" s="18">
        <f>1%/3</f>
        <v>3.3333333333333335E-3</v>
      </c>
      <c r="F6" s="5">
        <v>1.2885289880330305E-2</v>
      </c>
      <c r="G6" s="5">
        <v>2.567760175413064E-5</v>
      </c>
    </row>
    <row r="7" spans="1:7" x14ac:dyDescent="0.35">
      <c r="A7" t="s">
        <v>361</v>
      </c>
      <c r="B7" s="10">
        <v>26.111111111111111</v>
      </c>
      <c r="C7" s="10">
        <v>4.2777777777777777</v>
      </c>
      <c r="D7" s="10">
        <v>0</v>
      </c>
      <c r="E7" s="18">
        <f t="shared" ref="E7:E8" si="0">1%/3</f>
        <v>3.3333333333333335E-3</v>
      </c>
      <c r="F7" s="5">
        <v>9.2074720012693852E-3</v>
      </c>
      <c r="G7" s="5">
        <v>0</v>
      </c>
    </row>
    <row r="8" spans="1:7" x14ac:dyDescent="0.35">
      <c r="A8" t="s">
        <v>362</v>
      </c>
      <c r="B8" s="10">
        <v>26</v>
      </c>
      <c r="C8" s="10">
        <v>7</v>
      </c>
      <c r="D8" s="10">
        <v>0</v>
      </c>
      <c r="E8" s="18">
        <f t="shared" si="0"/>
        <v>3.3333333333333335E-3</v>
      </c>
      <c r="F8" s="5">
        <v>1.5066772365713538E-2</v>
      </c>
      <c r="G8" s="5">
        <v>0</v>
      </c>
    </row>
    <row r="9" spans="1:7" x14ac:dyDescent="0.35">
      <c r="A9" t="s">
        <v>363</v>
      </c>
      <c r="B9" s="10">
        <v>0.10625</v>
      </c>
      <c r="C9" s="10">
        <v>209.6</v>
      </c>
      <c r="D9" s="10">
        <v>49.643749999999997</v>
      </c>
      <c r="E9" s="5">
        <v>1.9894287573604905E-4</v>
      </c>
      <c r="F9" s="5">
        <v>0.45114221255050824</v>
      </c>
      <c r="G9" s="5">
        <v>9.4330200714040094E-2</v>
      </c>
    </row>
    <row r="10" spans="1:7" x14ac:dyDescent="0.35">
      <c r="A10" t="s">
        <v>364</v>
      </c>
      <c r="B10" s="10">
        <v>1.8749999999999999E-2</v>
      </c>
      <c r="C10" s="10">
        <v>95.924999999999997</v>
      </c>
      <c r="D10" s="10">
        <v>29.662500000000001</v>
      </c>
      <c r="E10" s="5">
        <v>2.4867859467006131E-5</v>
      </c>
      <c r="F10" s="5">
        <v>0.2064685913115816</v>
      </c>
      <c r="G10" s="5">
        <v>5.6362977790360612E-2</v>
      </c>
    </row>
    <row r="11" spans="1:7" x14ac:dyDescent="0.35">
      <c r="A11" t="s">
        <v>365</v>
      </c>
      <c r="B11" s="10">
        <v>1.2500000000000001E-2</v>
      </c>
      <c r="C11" s="10">
        <v>37.743749999999999</v>
      </c>
      <c r="D11" s="10">
        <v>12.143750000000001</v>
      </c>
      <c r="E11" s="5">
        <v>2.4867859467006131E-5</v>
      </c>
      <c r="F11" s="5">
        <v>8.1239498496914336E-2</v>
      </c>
      <c r="G11" s="5">
        <v>2.3074855846327576E-2</v>
      </c>
    </row>
    <row r="12" spans="1:7" x14ac:dyDescent="0.35">
      <c r="A12" t="s">
        <v>366</v>
      </c>
      <c r="B12" s="10">
        <v>0</v>
      </c>
      <c r="C12" s="10">
        <v>16.138888888888889</v>
      </c>
      <c r="D12" s="10">
        <v>7.3263888888888893</v>
      </c>
      <c r="E12" s="5">
        <v>0</v>
      </c>
      <c r="F12" s="5">
        <v>3.4737280732061768E-2</v>
      </c>
      <c r="G12" s="5">
        <v>1.3921183117673467E-2</v>
      </c>
    </row>
    <row r="13" spans="1:7" x14ac:dyDescent="0.35">
      <c r="A13" t="s">
        <v>367</v>
      </c>
      <c r="B13" s="10">
        <v>0</v>
      </c>
      <c r="C13" s="10">
        <v>6.0854271356783922</v>
      </c>
      <c r="D13" s="10">
        <v>3.5326633165829144</v>
      </c>
      <c r="E13" s="5">
        <v>0</v>
      </c>
      <c r="F13" s="5">
        <v>1.3098249343057498E-2</v>
      </c>
      <c r="G13" s="5">
        <v>6.7125638113235383E-3</v>
      </c>
    </row>
    <row r="14" spans="1:7" x14ac:dyDescent="0.35">
      <c r="A14" t="s">
        <v>368</v>
      </c>
      <c r="B14" s="10">
        <v>0.11874999999999999</v>
      </c>
      <c r="C14" s="10">
        <v>1.28125</v>
      </c>
      <c r="D14" s="10">
        <v>74.400000000000006</v>
      </c>
      <c r="E14" s="5">
        <v>4.9735718934012262E-5</v>
      </c>
      <c r="F14" s="5">
        <v>2.7577574419386389E-3</v>
      </c>
      <c r="G14" s="5">
        <v>0.14137060421754166</v>
      </c>
    </row>
    <row r="15" spans="1:7" x14ac:dyDescent="0.35">
      <c r="A15" t="s">
        <v>369</v>
      </c>
      <c r="B15" s="10">
        <v>1.2500000000000001E-2</v>
      </c>
      <c r="C15" s="10">
        <v>0.23125000000000001</v>
      </c>
      <c r="D15" s="10">
        <v>27.318750000000001</v>
      </c>
      <c r="E15" s="5">
        <v>2.4867859467006131E-5</v>
      </c>
      <c r="F15" s="5">
        <v>4.9774158708160794E-4</v>
      </c>
      <c r="G15" s="5">
        <v>5.1909518736128576E-2</v>
      </c>
    </row>
    <row r="16" spans="1:7" x14ac:dyDescent="0.35">
      <c r="A16" t="s">
        <v>370</v>
      </c>
      <c r="B16" s="10">
        <v>0</v>
      </c>
      <c r="C16" s="10">
        <v>7.0967741935483872E-2</v>
      </c>
      <c r="D16" s="10">
        <v>11.593548387096774</v>
      </c>
      <c r="E16" s="5">
        <v>0</v>
      </c>
      <c r="F16" s="5">
        <v>1.527506875786626E-4</v>
      </c>
      <c r="G16" s="5">
        <v>2.202939436168248E-2</v>
      </c>
    </row>
    <row r="17" spans="1:7" x14ac:dyDescent="0.35">
      <c r="A17" t="s">
        <v>371</v>
      </c>
      <c r="B17" s="10">
        <v>0</v>
      </c>
      <c r="C17" s="10">
        <v>2.8571428571428571E-2</v>
      </c>
      <c r="D17" s="10">
        <v>4.4761904761904763</v>
      </c>
      <c r="E17" s="5">
        <v>0</v>
      </c>
      <c r="F17" s="5">
        <v>6.1497030064136887E-5</v>
      </c>
      <c r="G17" s="5">
        <v>8.5053998953206061E-3</v>
      </c>
    </row>
    <row r="18" spans="1:7" x14ac:dyDescent="0.35">
      <c r="A18" t="s">
        <v>372</v>
      </c>
      <c r="B18" s="10">
        <v>3.2258064516129031E-2</v>
      </c>
      <c r="C18" s="10">
        <v>0.12903225806451613</v>
      </c>
      <c r="D18" s="10">
        <v>2.6129032258064515</v>
      </c>
      <c r="E18" s="5">
        <v>6.6314291912016344E-5</v>
      </c>
      <c r="F18" s="5">
        <v>2.7772852287029565E-4</v>
      </c>
      <c r="G18" s="5">
        <v>4.9648885456212597E-3</v>
      </c>
    </row>
    <row r="19" spans="1:7" x14ac:dyDescent="0.35">
      <c r="A19" t="s">
        <v>373</v>
      </c>
      <c r="B19" s="10">
        <v>0.28125</v>
      </c>
      <c r="C19" s="10">
        <v>4.7937500000000002</v>
      </c>
      <c r="D19" s="10">
        <v>123.24375000000001</v>
      </c>
      <c r="E19" s="5">
        <v>4.7248932987311649E-4</v>
      </c>
      <c r="F19" s="5">
        <v>1.0318048575448468E-2</v>
      </c>
      <c r="G19" s="5">
        <v>0.23418069090773722</v>
      </c>
    </row>
    <row r="20" spans="1:7" x14ac:dyDescent="0.35">
      <c r="A20" t="s">
        <v>374</v>
      </c>
      <c r="B20" s="10">
        <v>0.125</v>
      </c>
      <c r="C20" s="10">
        <v>2.71875</v>
      </c>
      <c r="D20" s="10">
        <v>83.043750000000003</v>
      </c>
      <c r="E20" s="5">
        <v>2.2381073520305519E-4</v>
      </c>
      <c r="F20" s="5">
        <v>5.8518267670405258E-3</v>
      </c>
      <c r="G20" s="5">
        <v>0.15779496120954939</v>
      </c>
    </row>
    <row r="21" spans="1:7" x14ac:dyDescent="0.35">
      <c r="A21" t="s">
        <v>375</v>
      </c>
      <c r="B21" s="10">
        <v>0.15</v>
      </c>
      <c r="C21" s="10">
        <v>2.2000000000000002</v>
      </c>
      <c r="D21" s="10">
        <v>55.325000000000003</v>
      </c>
      <c r="E21" s="5">
        <v>2.2381073520305519E-4</v>
      </c>
      <c r="F21" s="5">
        <v>4.7352713149385406E-3</v>
      </c>
      <c r="G21" s="5">
        <v>0.10512538546149855</v>
      </c>
    </row>
    <row r="22" spans="1:7" x14ac:dyDescent="0.35">
      <c r="A22" t="s">
        <v>376</v>
      </c>
      <c r="B22" s="10">
        <v>0.10625</v>
      </c>
      <c r="C22" s="10">
        <v>1.8875</v>
      </c>
      <c r="D22" s="10">
        <v>31.65625</v>
      </c>
      <c r="E22" s="5">
        <v>1.8650894600254599E-4</v>
      </c>
      <c r="F22" s="5">
        <v>4.0626475486120429E-3</v>
      </c>
      <c r="G22" s="5">
        <v>6.0151386959160655E-2</v>
      </c>
    </row>
    <row r="23" spans="1:7" x14ac:dyDescent="0.35">
      <c r="A23" t="s">
        <v>377</v>
      </c>
      <c r="B23" s="10">
        <v>3.0828516377649325E-2</v>
      </c>
      <c r="C23" s="10">
        <v>0.67052023121387283</v>
      </c>
      <c r="D23" s="10">
        <v>9.824662813102119</v>
      </c>
      <c r="E23" s="5">
        <v>5.4213143752889276E-5</v>
      </c>
      <c r="F23" s="5">
        <v>1.4432250986150044E-3</v>
      </c>
      <c r="G23" s="5">
        <v>1.8668259652175525E-2</v>
      </c>
    </row>
    <row r="24" spans="1:7" x14ac:dyDescent="0.35"/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69324-1C83-4008-82DF-A1194623AAAD}">
  <dimension ref="A1:E835"/>
  <sheetViews>
    <sheetView zoomScaleNormal="100" workbookViewId="0">
      <selection activeCell="A2" sqref="A2"/>
    </sheetView>
  </sheetViews>
  <sheetFormatPr defaultColWidth="0" defaultRowHeight="14.5" zeroHeight="1" x14ac:dyDescent="0.35"/>
  <cols>
    <col min="1" max="1" width="23.26953125" bestFit="1" customWidth="1"/>
    <col min="2" max="2" width="12.453125" customWidth="1"/>
    <col min="3" max="4" width="16" customWidth="1"/>
    <col min="5" max="5" width="8.7265625" customWidth="1"/>
    <col min="6" max="16384" width="8.7265625" hidden="1"/>
  </cols>
  <sheetData>
    <row r="1" spans="1:4" x14ac:dyDescent="0.35">
      <c r="A1" s="109">
        <v>45767</v>
      </c>
    </row>
    <row r="2" spans="1:4" x14ac:dyDescent="0.35"/>
    <row r="3" spans="1:4" ht="60" customHeight="1" x14ac:dyDescent="0.35">
      <c r="A3" s="16" t="s">
        <v>12</v>
      </c>
      <c r="B3" s="17" t="s">
        <v>383</v>
      </c>
      <c r="C3" s="17" t="s">
        <v>356</v>
      </c>
      <c r="D3" s="17" t="s">
        <v>357</v>
      </c>
    </row>
    <row r="4" spans="1:4" x14ac:dyDescent="0.35">
      <c r="A4" t="s">
        <v>14</v>
      </c>
      <c r="B4" s="5">
        <v>7.4906367041198505E-4</v>
      </c>
      <c r="C4" s="5">
        <v>3.9062500000000002E-4</v>
      </c>
      <c r="D4" s="5">
        <v>0.30874495606481817</v>
      </c>
    </row>
    <row r="5" spans="1:4" x14ac:dyDescent="0.35">
      <c r="A5" t="s">
        <v>384</v>
      </c>
      <c r="B5" s="5">
        <v>0</v>
      </c>
      <c r="C5" s="5">
        <v>0.42975697361179499</v>
      </c>
      <c r="D5" s="5">
        <v>8.5706466494643835E-2</v>
      </c>
    </row>
    <row r="6" spans="1:4" x14ac:dyDescent="0.35">
      <c r="A6" t="s">
        <v>385</v>
      </c>
      <c r="B6" s="5">
        <v>0</v>
      </c>
      <c r="C6" s="5">
        <v>0</v>
      </c>
      <c r="D6" s="5">
        <v>0.1423340602475712</v>
      </c>
    </row>
    <row r="7" spans="1:4" x14ac:dyDescent="0.35">
      <c r="A7" t="s">
        <v>386</v>
      </c>
      <c r="B7" s="5">
        <v>0</v>
      </c>
      <c r="C7" s="5">
        <v>0</v>
      </c>
      <c r="D7" s="5">
        <v>0</v>
      </c>
    </row>
    <row r="8" spans="1:4" x14ac:dyDescent="0.35">
      <c r="A8" t="s">
        <v>387</v>
      </c>
      <c r="B8" s="5">
        <v>0</v>
      </c>
      <c r="C8" s="5">
        <v>0.47886454889085178</v>
      </c>
      <c r="D8" s="5">
        <v>0.13829029258153591</v>
      </c>
    </row>
    <row r="9" spans="1:4" x14ac:dyDescent="0.35">
      <c r="A9" t="s">
        <v>388</v>
      </c>
      <c r="B9" s="5">
        <v>0.97223994069579001</v>
      </c>
      <c r="C9" s="5">
        <v>8.392786198662866E-2</v>
      </c>
      <c r="D9" s="5">
        <v>1.1998048164413445E-3</v>
      </c>
    </row>
    <row r="10" spans="1:4" x14ac:dyDescent="0.35">
      <c r="A10" t="s">
        <v>389</v>
      </c>
      <c r="B10" s="5">
        <v>0</v>
      </c>
      <c r="C10" s="5">
        <v>0</v>
      </c>
      <c r="D10" s="5">
        <v>0.1066350710900474</v>
      </c>
    </row>
    <row r="11" spans="1:4" x14ac:dyDescent="0.35">
      <c r="A11" t="s">
        <v>390</v>
      </c>
      <c r="B11" s="5">
        <v>0</v>
      </c>
      <c r="C11" s="5">
        <v>0</v>
      </c>
      <c r="D11" s="5">
        <v>0</v>
      </c>
    </row>
    <row r="12" spans="1:4" x14ac:dyDescent="0.35">
      <c r="A12" t="s">
        <v>391</v>
      </c>
      <c r="B12" s="5">
        <v>0</v>
      </c>
      <c r="C12" s="5">
        <v>2.3977177314708801E-3</v>
      </c>
      <c r="D12" s="5">
        <v>0.22050862181106443</v>
      </c>
    </row>
    <row r="13" spans="1:4" x14ac:dyDescent="0.35">
      <c r="A13" t="s">
        <v>392</v>
      </c>
      <c r="B13" s="5">
        <v>0</v>
      </c>
      <c r="C13" s="5">
        <v>0</v>
      </c>
      <c r="D13" s="5">
        <v>0</v>
      </c>
    </row>
    <row r="14" spans="1:4" x14ac:dyDescent="0.35">
      <c r="A14" t="s">
        <v>393</v>
      </c>
      <c r="B14" s="5">
        <v>0</v>
      </c>
      <c r="C14" s="5">
        <v>0.43573667711598746</v>
      </c>
      <c r="D14" s="5">
        <v>3.4090909090909088E-2</v>
      </c>
    </row>
    <row r="15" spans="1:4" x14ac:dyDescent="0.35">
      <c r="A15" t="s">
        <v>394</v>
      </c>
      <c r="B15" s="5">
        <v>0.50446204122674709</v>
      </c>
      <c r="C15" s="5">
        <v>5.607612344434669E-2</v>
      </c>
      <c r="D15" s="5">
        <v>0</v>
      </c>
    </row>
    <row r="16" spans="1:4" x14ac:dyDescent="0.35">
      <c r="A16" t="s">
        <v>395</v>
      </c>
      <c r="B16" s="5">
        <v>0</v>
      </c>
      <c r="C16" s="5">
        <v>0</v>
      </c>
      <c r="D16" s="5">
        <v>0</v>
      </c>
    </row>
    <row r="17" spans="1:4" x14ac:dyDescent="0.35">
      <c r="A17" t="s">
        <v>396</v>
      </c>
      <c r="B17" s="5">
        <v>0</v>
      </c>
      <c r="C17" s="5">
        <v>0</v>
      </c>
      <c r="D17" s="5">
        <v>0</v>
      </c>
    </row>
    <row r="18" spans="1:4" x14ac:dyDescent="0.35">
      <c r="A18" t="s">
        <v>397</v>
      </c>
      <c r="B18" s="5">
        <v>0</v>
      </c>
      <c r="C18" s="5">
        <v>0</v>
      </c>
      <c r="D18" s="5">
        <v>0</v>
      </c>
    </row>
    <row r="19" spans="1:4" x14ac:dyDescent="0.35">
      <c r="A19" t="s">
        <v>398</v>
      </c>
      <c r="B19" s="5">
        <v>0</v>
      </c>
      <c r="C19" s="5">
        <v>0</v>
      </c>
      <c r="D19" s="5">
        <v>0.1355954705862199</v>
      </c>
    </row>
    <row r="20" spans="1:4" x14ac:dyDescent="0.35">
      <c r="A20" t="s">
        <v>399</v>
      </c>
      <c r="B20" s="5">
        <v>0</v>
      </c>
      <c r="C20" s="5">
        <v>0.28378378378378377</v>
      </c>
      <c r="D20" s="5">
        <v>2.8571428571428571E-2</v>
      </c>
    </row>
    <row r="21" spans="1:4" x14ac:dyDescent="0.35">
      <c r="A21" t="s">
        <v>400</v>
      </c>
      <c r="B21" s="5">
        <v>0</v>
      </c>
      <c r="C21" s="5">
        <v>0</v>
      </c>
      <c r="D21" s="5">
        <v>0</v>
      </c>
    </row>
    <row r="22" spans="1:4" x14ac:dyDescent="0.35">
      <c r="A22" t="s">
        <v>401</v>
      </c>
      <c r="B22" s="5">
        <v>0.42495784148397975</v>
      </c>
      <c r="C22" s="5">
        <v>2.7247956403269755E-2</v>
      </c>
      <c r="D22" s="5">
        <v>0</v>
      </c>
    </row>
    <row r="23" spans="1:4" x14ac:dyDescent="0.35">
      <c r="A23" t="s">
        <v>402</v>
      </c>
      <c r="B23" s="5">
        <v>0</v>
      </c>
      <c r="C23" s="5">
        <v>0.29047489793669129</v>
      </c>
      <c r="D23" s="5">
        <v>5.6552825478298138E-2</v>
      </c>
    </row>
    <row r="24" spans="1:4" x14ac:dyDescent="0.35">
      <c r="A24" t="s">
        <v>403</v>
      </c>
      <c r="B24" s="5">
        <v>0</v>
      </c>
      <c r="C24" s="5">
        <v>0</v>
      </c>
      <c r="D24" s="5">
        <v>0</v>
      </c>
    </row>
    <row r="25" spans="1:4" x14ac:dyDescent="0.35">
      <c r="A25" t="s">
        <v>404</v>
      </c>
      <c r="B25" s="5">
        <v>0</v>
      </c>
      <c r="C25" s="5">
        <v>3.5154002306335532E-3</v>
      </c>
      <c r="D25" s="5">
        <v>0.12613873145760982</v>
      </c>
    </row>
    <row r="26" spans="1:4" x14ac:dyDescent="0.35">
      <c r="A26" t="s">
        <v>405</v>
      </c>
      <c r="B26" s="5">
        <v>0</v>
      </c>
      <c r="C26" s="5">
        <v>9.5238095238095238E-4</v>
      </c>
      <c r="D26" s="5">
        <v>0.19198774778593874</v>
      </c>
    </row>
    <row r="27" spans="1:4" x14ac:dyDescent="0.35">
      <c r="A27" t="s">
        <v>406</v>
      </c>
      <c r="B27" s="5">
        <v>0</v>
      </c>
      <c r="C27" s="5">
        <v>0</v>
      </c>
      <c r="D27" s="5">
        <v>0</v>
      </c>
    </row>
    <row r="28" spans="1:4" x14ac:dyDescent="0.35">
      <c r="A28" t="s">
        <v>407</v>
      </c>
      <c r="B28" s="5">
        <v>0</v>
      </c>
      <c r="C28" s="5">
        <v>0.5165360951916339</v>
      </c>
      <c r="D28" s="5">
        <v>0.21442295861726865</v>
      </c>
    </row>
    <row r="29" spans="1:4" x14ac:dyDescent="0.35">
      <c r="A29" t="s">
        <v>408</v>
      </c>
      <c r="B29" s="5">
        <v>3.7105751391465676E-4</v>
      </c>
      <c r="C29" s="5">
        <v>2.0151133501259445E-3</v>
      </c>
      <c r="D29" s="5">
        <v>0.21538766681553886</v>
      </c>
    </row>
    <row r="30" spans="1:4" x14ac:dyDescent="0.35">
      <c r="A30" t="s">
        <v>409</v>
      </c>
      <c r="B30" s="5">
        <v>0</v>
      </c>
      <c r="C30" s="5">
        <v>0</v>
      </c>
      <c r="D30" s="5">
        <v>0</v>
      </c>
    </row>
    <row r="31" spans="1:4" x14ac:dyDescent="0.35">
      <c r="A31" t="s">
        <v>410</v>
      </c>
      <c r="B31" s="5">
        <v>0</v>
      </c>
      <c r="C31" s="5">
        <v>0.1322122493641687</v>
      </c>
      <c r="D31" s="5">
        <v>8.4686379928315403E-2</v>
      </c>
    </row>
    <row r="32" spans="1:4" x14ac:dyDescent="0.35">
      <c r="A32" t="s">
        <v>411</v>
      </c>
      <c r="B32" s="5">
        <v>4.621072088724584E-4</v>
      </c>
      <c r="C32" s="5">
        <v>1.3004131334558864E-2</v>
      </c>
      <c r="D32" s="5">
        <v>0.30999735026966618</v>
      </c>
    </row>
    <row r="33" spans="1:4" x14ac:dyDescent="0.35">
      <c r="A33" t="s">
        <v>412</v>
      </c>
      <c r="B33" s="5">
        <v>0</v>
      </c>
      <c r="C33" s="5">
        <v>0</v>
      </c>
      <c r="D33" s="5">
        <v>0</v>
      </c>
    </row>
    <row r="34" spans="1:4" x14ac:dyDescent="0.35">
      <c r="A34" t="s">
        <v>413</v>
      </c>
      <c r="B34" s="5">
        <v>0</v>
      </c>
      <c r="C34" s="5">
        <v>0</v>
      </c>
      <c r="D34" s="5">
        <v>7.763401109057301E-2</v>
      </c>
    </row>
    <row r="35" spans="1:4" x14ac:dyDescent="0.35">
      <c r="A35" t="s">
        <v>414</v>
      </c>
      <c r="B35" s="5">
        <v>0</v>
      </c>
      <c r="C35" s="5">
        <v>0</v>
      </c>
      <c r="D35" s="5">
        <v>0</v>
      </c>
    </row>
    <row r="36" spans="1:4" x14ac:dyDescent="0.35">
      <c r="A36" t="s">
        <v>415</v>
      </c>
      <c r="B36" s="5">
        <v>0.57065673480253032</v>
      </c>
      <c r="C36" s="5">
        <v>6.1666616084701233E-2</v>
      </c>
      <c r="D36" s="5">
        <v>6.0060060060060057E-4</v>
      </c>
    </row>
    <row r="37" spans="1:4" x14ac:dyDescent="0.35">
      <c r="A37" t="s">
        <v>416</v>
      </c>
      <c r="B37" s="5">
        <v>0</v>
      </c>
      <c r="C37" s="5">
        <v>0</v>
      </c>
      <c r="D37" s="5">
        <v>0</v>
      </c>
    </row>
    <row r="38" spans="1:4" x14ac:dyDescent="0.35">
      <c r="A38" t="s">
        <v>417</v>
      </c>
      <c r="B38" s="5">
        <v>0</v>
      </c>
      <c r="C38" s="5">
        <v>0</v>
      </c>
      <c r="D38" s="5">
        <v>0</v>
      </c>
    </row>
    <row r="39" spans="1:4" x14ac:dyDescent="0.35">
      <c r="A39" t="s">
        <v>418</v>
      </c>
      <c r="B39" s="5">
        <v>0</v>
      </c>
      <c r="C39" s="5">
        <v>0</v>
      </c>
      <c r="D39" s="5">
        <v>8.8315157885516582E-2</v>
      </c>
    </row>
    <row r="40" spans="1:4" x14ac:dyDescent="0.35">
      <c r="A40" t="s">
        <v>419</v>
      </c>
      <c r="B40" s="5">
        <v>0</v>
      </c>
      <c r="C40" s="5">
        <v>0</v>
      </c>
      <c r="D40" s="5">
        <v>0</v>
      </c>
    </row>
    <row r="41" spans="1:4" x14ac:dyDescent="0.35">
      <c r="A41" t="s">
        <v>420</v>
      </c>
      <c r="B41" s="5">
        <v>0</v>
      </c>
      <c r="C41" s="5">
        <v>5.7142857142857143E-3</v>
      </c>
      <c r="D41" s="5">
        <v>0.12627291242362526</v>
      </c>
    </row>
    <row r="42" spans="1:4" x14ac:dyDescent="0.35">
      <c r="A42" t="s">
        <v>421</v>
      </c>
      <c r="B42" s="5">
        <v>0.51080550098231825</v>
      </c>
      <c r="C42" s="5">
        <v>0.1788793103448276</v>
      </c>
      <c r="D42" s="5">
        <v>2.717391304347826E-3</v>
      </c>
    </row>
    <row r="43" spans="1:4" x14ac:dyDescent="0.35">
      <c r="A43" t="s">
        <v>422</v>
      </c>
      <c r="B43" s="5">
        <v>0</v>
      </c>
      <c r="C43" s="5">
        <v>0</v>
      </c>
      <c r="D43" s="5">
        <v>0</v>
      </c>
    </row>
    <row r="44" spans="1:4" x14ac:dyDescent="0.35">
      <c r="A44" t="s">
        <v>423</v>
      </c>
      <c r="B44" s="5">
        <v>0</v>
      </c>
      <c r="C44" s="5">
        <v>0</v>
      </c>
      <c r="D44" s="5">
        <v>0</v>
      </c>
    </row>
    <row r="45" spans="1:4" x14ac:dyDescent="0.35">
      <c r="A45" t="s">
        <v>424</v>
      </c>
      <c r="B45" s="5">
        <v>0</v>
      </c>
      <c r="C45" s="5">
        <v>4.6564975296055217E-3</v>
      </c>
      <c r="D45" s="5">
        <v>0.10893596875369865</v>
      </c>
    </row>
    <row r="46" spans="1:4" x14ac:dyDescent="0.35">
      <c r="A46" t="s">
        <v>425</v>
      </c>
      <c r="B46" s="5">
        <v>0</v>
      </c>
      <c r="C46" s="5">
        <v>0.3553640498697514</v>
      </c>
      <c r="D46" s="5">
        <v>0.10046998098330866</v>
      </c>
    </row>
    <row r="47" spans="1:4" x14ac:dyDescent="0.35">
      <c r="A47" t="s">
        <v>426</v>
      </c>
      <c r="B47" s="5">
        <v>0</v>
      </c>
      <c r="C47" s="5">
        <v>0</v>
      </c>
      <c r="D47" s="5">
        <v>0</v>
      </c>
    </row>
    <row r="48" spans="1:4" x14ac:dyDescent="0.35">
      <c r="A48" t="s">
        <v>427</v>
      </c>
      <c r="B48" s="5">
        <v>0</v>
      </c>
      <c r="C48" s="5">
        <v>0</v>
      </c>
      <c r="D48" s="5">
        <v>0</v>
      </c>
    </row>
    <row r="49" spans="1:4" x14ac:dyDescent="0.35">
      <c r="A49" t="s">
        <v>428</v>
      </c>
      <c r="B49" s="5">
        <v>0</v>
      </c>
      <c r="C49" s="5">
        <v>0</v>
      </c>
      <c r="D49" s="5">
        <v>0</v>
      </c>
    </row>
    <row r="50" spans="1:4" x14ac:dyDescent="0.35">
      <c r="A50" t="s">
        <v>429</v>
      </c>
      <c r="B50" s="5">
        <v>0</v>
      </c>
      <c r="C50" s="5">
        <v>0.40943348831848753</v>
      </c>
      <c r="D50" s="5">
        <v>0.15199083743247024</v>
      </c>
    </row>
    <row r="51" spans="1:4" x14ac:dyDescent="0.35">
      <c r="A51" t="s">
        <v>430</v>
      </c>
      <c r="B51" s="5">
        <v>0</v>
      </c>
      <c r="C51" s="5">
        <v>0</v>
      </c>
      <c r="D51" s="5">
        <v>0.13842147663239635</v>
      </c>
    </row>
    <row r="52" spans="1:4" x14ac:dyDescent="0.35">
      <c r="A52" t="s">
        <v>431</v>
      </c>
      <c r="B52" s="5">
        <v>0</v>
      </c>
      <c r="C52" s="5">
        <v>0</v>
      </c>
      <c r="D52" s="5">
        <v>0</v>
      </c>
    </row>
    <row r="53" spans="1:4" x14ac:dyDescent="0.35">
      <c r="A53" t="s">
        <v>432</v>
      </c>
      <c r="B53" s="5">
        <v>0</v>
      </c>
      <c r="C53" s="5">
        <v>0</v>
      </c>
      <c r="D53" s="5">
        <v>0</v>
      </c>
    </row>
    <row r="54" spans="1:4" x14ac:dyDescent="0.35">
      <c r="A54" t="s">
        <v>433</v>
      </c>
      <c r="B54" s="5">
        <v>0</v>
      </c>
      <c r="C54" s="5">
        <v>0</v>
      </c>
      <c r="D54" s="5">
        <v>0</v>
      </c>
    </row>
    <row r="55" spans="1:4" x14ac:dyDescent="0.35">
      <c r="A55" t="s">
        <v>434</v>
      </c>
      <c r="B55" s="5">
        <v>0.35150375939849626</v>
      </c>
      <c r="C55" s="5">
        <v>4.2929292929292928E-2</v>
      </c>
      <c r="D55" s="5">
        <v>0</v>
      </c>
    </row>
    <row r="56" spans="1:4" x14ac:dyDescent="0.35">
      <c r="A56" t="s">
        <v>435</v>
      </c>
      <c r="B56" s="5">
        <v>0.85380814693974361</v>
      </c>
      <c r="C56" s="5">
        <v>0.10682120184912017</v>
      </c>
      <c r="D56" s="5">
        <v>5.524861878453038E-4</v>
      </c>
    </row>
    <row r="57" spans="1:4" x14ac:dyDescent="0.35">
      <c r="A57" t="s">
        <v>436</v>
      </c>
      <c r="B57" s="5">
        <v>0</v>
      </c>
      <c r="C57" s="5">
        <v>0</v>
      </c>
      <c r="D57" s="5">
        <v>0</v>
      </c>
    </row>
    <row r="58" spans="1:4" x14ac:dyDescent="0.35">
      <c r="A58" t="s">
        <v>437</v>
      </c>
      <c r="B58" s="5">
        <v>0.93169295751383363</v>
      </c>
      <c r="C58" s="5">
        <v>6.7764933589033322E-2</v>
      </c>
      <c r="D58" s="5">
        <v>0</v>
      </c>
    </row>
    <row r="59" spans="1:4" x14ac:dyDescent="0.35">
      <c r="A59" t="s">
        <v>438</v>
      </c>
      <c r="B59" s="5">
        <v>0</v>
      </c>
      <c r="C59" s="5">
        <v>2.881844380403458E-3</v>
      </c>
      <c r="D59" s="5">
        <v>0.11057692307692307</v>
      </c>
    </row>
    <row r="60" spans="1:4" x14ac:dyDescent="0.35">
      <c r="A60" t="s">
        <v>439</v>
      </c>
      <c r="B60" s="5">
        <v>0</v>
      </c>
      <c r="C60" s="5">
        <v>0</v>
      </c>
      <c r="D60" s="5">
        <v>0</v>
      </c>
    </row>
    <row r="61" spans="1:4" x14ac:dyDescent="0.35">
      <c r="A61" t="s">
        <v>440</v>
      </c>
      <c r="B61" s="5">
        <v>0</v>
      </c>
      <c r="C61" s="5">
        <v>0.30128205128205127</v>
      </c>
      <c r="D61" s="5">
        <v>2.2968197879858657E-2</v>
      </c>
    </row>
    <row r="62" spans="1:4" x14ac:dyDescent="0.35">
      <c r="A62" t="s">
        <v>441</v>
      </c>
      <c r="B62" s="5">
        <v>0</v>
      </c>
      <c r="C62" s="5">
        <v>0.53913580246913584</v>
      </c>
      <c r="D62" s="5">
        <v>0.18628962223187145</v>
      </c>
    </row>
    <row r="63" spans="1:4" x14ac:dyDescent="0.35">
      <c r="A63" t="s">
        <v>442</v>
      </c>
      <c r="B63" s="5">
        <v>0</v>
      </c>
      <c r="C63" s="5">
        <v>0</v>
      </c>
      <c r="D63" s="5">
        <v>0</v>
      </c>
    </row>
    <row r="64" spans="1:4" x14ac:dyDescent="0.35">
      <c r="A64" t="s">
        <v>443</v>
      </c>
      <c r="B64" s="5">
        <v>0</v>
      </c>
      <c r="C64" s="5">
        <v>0</v>
      </c>
      <c r="D64" s="5">
        <v>0</v>
      </c>
    </row>
    <row r="65" spans="1:4" x14ac:dyDescent="0.35">
      <c r="A65" t="s">
        <v>444</v>
      </c>
      <c r="B65" s="5">
        <v>0</v>
      </c>
      <c r="C65" s="5">
        <v>0</v>
      </c>
      <c r="D65" s="5">
        <v>0</v>
      </c>
    </row>
    <row r="66" spans="1:4" x14ac:dyDescent="0.35">
      <c r="A66" t="s">
        <v>445</v>
      </c>
      <c r="B66" s="5">
        <v>0</v>
      </c>
      <c r="C66" s="5">
        <v>0</v>
      </c>
      <c r="D66" s="5">
        <v>0</v>
      </c>
    </row>
    <row r="67" spans="1:4" x14ac:dyDescent="0.35">
      <c r="A67" t="s">
        <v>446</v>
      </c>
      <c r="B67" s="5">
        <v>0</v>
      </c>
      <c r="C67" s="5">
        <v>0.16345874653801484</v>
      </c>
      <c r="D67" s="5">
        <v>4.5228395391174916E-2</v>
      </c>
    </row>
    <row r="68" spans="1:4" x14ac:dyDescent="0.35">
      <c r="A68" t="s">
        <v>447</v>
      </c>
      <c r="B68" s="5">
        <v>0</v>
      </c>
      <c r="C68" s="5">
        <v>5.284869482817982E-3</v>
      </c>
      <c r="D68" s="5">
        <v>0.21394981851993183</v>
      </c>
    </row>
    <row r="69" spans="1:4" x14ac:dyDescent="0.35">
      <c r="A69" t="s">
        <v>448</v>
      </c>
      <c r="B69" s="5">
        <v>0</v>
      </c>
      <c r="C69" s="5">
        <v>4.808010492332526E-3</v>
      </c>
      <c r="D69" s="5">
        <v>0.20418514570337748</v>
      </c>
    </row>
    <row r="70" spans="1:4" x14ac:dyDescent="0.35">
      <c r="A70" t="s">
        <v>449</v>
      </c>
      <c r="B70" s="5">
        <v>0</v>
      </c>
      <c r="C70" s="5">
        <v>0</v>
      </c>
      <c r="D70" s="5">
        <v>0</v>
      </c>
    </row>
    <row r="71" spans="1:4" x14ac:dyDescent="0.35">
      <c r="A71" t="s">
        <v>450</v>
      </c>
      <c r="B71" s="5">
        <v>0</v>
      </c>
      <c r="C71" s="5">
        <v>6.8075117370892016E-2</v>
      </c>
      <c r="D71" s="5">
        <v>9.0697674418604657E-2</v>
      </c>
    </row>
    <row r="72" spans="1:4" x14ac:dyDescent="0.35">
      <c r="A72" t="s">
        <v>451</v>
      </c>
      <c r="B72" s="5">
        <v>0</v>
      </c>
      <c r="C72" s="5">
        <v>0</v>
      </c>
      <c r="D72" s="5">
        <v>0</v>
      </c>
    </row>
    <row r="73" spans="1:4" x14ac:dyDescent="0.35">
      <c r="A73" t="s">
        <v>452</v>
      </c>
      <c r="B73" s="5">
        <v>0</v>
      </c>
      <c r="C73" s="5">
        <v>8.5470085470085479E-3</v>
      </c>
      <c r="D73" s="5">
        <v>5.5445544554455446E-2</v>
      </c>
    </row>
    <row r="74" spans="1:4" x14ac:dyDescent="0.35">
      <c r="A74" t="s">
        <v>453</v>
      </c>
      <c r="B74" s="5">
        <v>0</v>
      </c>
      <c r="C74" s="5">
        <v>0</v>
      </c>
      <c r="D74" s="5">
        <v>0</v>
      </c>
    </row>
    <row r="75" spans="1:4" x14ac:dyDescent="0.35">
      <c r="A75" t="s">
        <v>454</v>
      </c>
      <c r="B75" s="5">
        <v>0</v>
      </c>
      <c r="C75" s="5">
        <v>0</v>
      </c>
      <c r="D75" s="5">
        <v>0</v>
      </c>
    </row>
    <row r="76" spans="1:4" x14ac:dyDescent="0.35">
      <c r="A76" t="s">
        <v>455</v>
      </c>
      <c r="B76" s="5">
        <v>0</v>
      </c>
      <c r="C76" s="5">
        <v>0.51964579847381609</v>
      </c>
      <c r="D76" s="5">
        <v>0.14368268933962255</v>
      </c>
    </row>
    <row r="77" spans="1:4" x14ac:dyDescent="0.35">
      <c r="A77" t="s">
        <v>1444</v>
      </c>
      <c r="B77" s="5">
        <v>0</v>
      </c>
      <c r="C77" s="5">
        <v>0</v>
      </c>
      <c r="D77" s="5">
        <v>9.5011876484560567E-2</v>
      </c>
    </row>
    <row r="78" spans="1:4" x14ac:dyDescent="0.35">
      <c r="A78" t="s">
        <v>456</v>
      </c>
      <c r="B78" s="5">
        <v>0</v>
      </c>
      <c r="C78" s="5">
        <v>2.6455026455026454E-3</v>
      </c>
      <c r="D78" s="5">
        <v>0.14864864864864866</v>
      </c>
    </row>
    <row r="79" spans="1:4" x14ac:dyDescent="0.35">
      <c r="A79" t="s">
        <v>457</v>
      </c>
      <c r="B79" s="5">
        <v>0</v>
      </c>
      <c r="C79" s="5">
        <v>0</v>
      </c>
      <c r="D79" s="5">
        <v>0</v>
      </c>
    </row>
    <row r="80" spans="1:4" x14ac:dyDescent="0.35">
      <c r="A80" t="s">
        <v>458</v>
      </c>
      <c r="B80" s="5">
        <v>0</v>
      </c>
      <c r="C80" s="5">
        <v>0</v>
      </c>
      <c r="D80" s="5">
        <v>0</v>
      </c>
    </row>
    <row r="81" spans="1:4" x14ac:dyDescent="0.35">
      <c r="A81" t="s">
        <v>459</v>
      </c>
      <c r="B81" s="5">
        <v>0</v>
      </c>
      <c r="C81" s="5">
        <v>0.20977011494252873</v>
      </c>
      <c r="D81" s="5">
        <v>3.6363636363636362E-2</v>
      </c>
    </row>
    <row r="82" spans="1:4" x14ac:dyDescent="0.35">
      <c r="A82" t="s">
        <v>460</v>
      </c>
      <c r="B82" s="5">
        <v>0</v>
      </c>
      <c r="C82" s="5">
        <v>0</v>
      </c>
      <c r="D82" s="5">
        <v>0</v>
      </c>
    </row>
    <row r="83" spans="1:4" x14ac:dyDescent="0.35">
      <c r="A83" t="s">
        <v>461</v>
      </c>
      <c r="B83" s="5">
        <v>0</v>
      </c>
      <c r="C83" s="5">
        <v>0.4428348567052805</v>
      </c>
      <c r="D83" s="5">
        <v>5.7584734892872823E-2</v>
      </c>
    </row>
    <row r="84" spans="1:4" x14ac:dyDescent="0.35">
      <c r="A84" t="s">
        <v>462</v>
      </c>
      <c r="B84" s="5">
        <v>0</v>
      </c>
      <c r="C84" s="5">
        <v>0</v>
      </c>
      <c r="D84" s="5">
        <v>0</v>
      </c>
    </row>
    <row r="85" spans="1:4" x14ac:dyDescent="0.35">
      <c r="A85" t="s">
        <v>463</v>
      </c>
      <c r="B85" s="5">
        <v>0.70103909098076223</v>
      </c>
      <c r="C85" s="5">
        <v>9.7620686993246608E-2</v>
      </c>
      <c r="D85" s="5">
        <v>0</v>
      </c>
    </row>
    <row r="86" spans="1:4" x14ac:dyDescent="0.35">
      <c r="A86" t="s">
        <v>464</v>
      </c>
      <c r="B86" s="5">
        <v>0</v>
      </c>
      <c r="C86" s="5">
        <v>0</v>
      </c>
      <c r="D86" s="5">
        <v>0</v>
      </c>
    </row>
    <row r="87" spans="1:4" x14ac:dyDescent="0.35">
      <c r="A87" t="s">
        <v>465</v>
      </c>
      <c r="B87" s="5">
        <v>0</v>
      </c>
      <c r="C87" s="5">
        <v>0</v>
      </c>
      <c r="D87" s="5">
        <v>9.8619329388560162E-2</v>
      </c>
    </row>
    <row r="88" spans="1:4" x14ac:dyDescent="0.35">
      <c r="A88" t="s">
        <v>466</v>
      </c>
      <c r="B88" s="5">
        <v>0</v>
      </c>
      <c r="C88" s="5">
        <v>0</v>
      </c>
      <c r="D88" s="5">
        <v>0</v>
      </c>
    </row>
    <row r="89" spans="1:4" x14ac:dyDescent="0.35">
      <c r="A89" t="s">
        <v>467</v>
      </c>
      <c r="B89" s="5">
        <v>0.80089464014697653</v>
      </c>
      <c r="C89" s="5">
        <v>0.10709366391184573</v>
      </c>
      <c r="D89" s="5">
        <v>0</v>
      </c>
    </row>
    <row r="90" spans="1:4" x14ac:dyDescent="0.35">
      <c r="A90" t="s">
        <v>468</v>
      </c>
      <c r="B90" s="5">
        <v>0</v>
      </c>
      <c r="C90" s="5">
        <v>0</v>
      </c>
      <c r="D90" s="5">
        <v>0</v>
      </c>
    </row>
    <row r="91" spans="1:4" x14ac:dyDescent="0.35">
      <c r="A91" t="s">
        <v>469</v>
      </c>
      <c r="B91" s="5">
        <v>0</v>
      </c>
      <c r="C91" s="5">
        <v>0</v>
      </c>
      <c r="D91" s="5">
        <v>8.6785009861932938E-2</v>
      </c>
    </row>
    <row r="92" spans="1:4" x14ac:dyDescent="0.35">
      <c r="A92" t="s">
        <v>470</v>
      </c>
      <c r="B92" s="5">
        <v>0</v>
      </c>
      <c r="C92" s="5">
        <v>0</v>
      </c>
      <c r="D92" s="5">
        <v>0</v>
      </c>
    </row>
    <row r="93" spans="1:4" x14ac:dyDescent="0.35">
      <c r="A93" t="s">
        <v>471</v>
      </c>
      <c r="B93" s="5">
        <v>0</v>
      </c>
      <c r="C93" s="5">
        <v>0</v>
      </c>
      <c r="D93" s="5">
        <v>0</v>
      </c>
    </row>
    <row r="94" spans="1:4" x14ac:dyDescent="0.35">
      <c r="A94" t="s">
        <v>472</v>
      </c>
      <c r="B94" s="5">
        <v>0.89446725674483685</v>
      </c>
      <c r="C94" s="5">
        <v>0.11486202816686386</v>
      </c>
      <c r="D94" s="5">
        <v>2.2988627235445824E-3</v>
      </c>
    </row>
    <row r="95" spans="1:4" x14ac:dyDescent="0.35">
      <c r="A95" t="s">
        <v>473</v>
      </c>
      <c r="B95" s="5">
        <v>0</v>
      </c>
      <c r="C95" s="5">
        <v>0</v>
      </c>
      <c r="D95" s="5">
        <v>0.10022779043280182</v>
      </c>
    </row>
    <row r="96" spans="1:4" x14ac:dyDescent="0.35">
      <c r="A96" t="s">
        <v>474</v>
      </c>
      <c r="B96" s="5">
        <v>0</v>
      </c>
      <c r="C96" s="5">
        <v>0</v>
      </c>
      <c r="D96" s="5">
        <v>0.12057990427324301</v>
      </c>
    </row>
    <row r="97" spans="1:4" x14ac:dyDescent="0.35">
      <c r="A97" t="s">
        <v>475</v>
      </c>
      <c r="B97" s="5">
        <v>0</v>
      </c>
      <c r="C97" s="5">
        <v>0.12401574803149606</v>
      </c>
      <c r="D97" s="5">
        <v>0</v>
      </c>
    </row>
    <row r="98" spans="1:4" x14ac:dyDescent="0.35">
      <c r="A98" t="s">
        <v>476</v>
      </c>
      <c r="B98" s="5">
        <v>0</v>
      </c>
      <c r="C98" s="5">
        <v>0</v>
      </c>
      <c r="D98" s="5">
        <v>0.12912912912912913</v>
      </c>
    </row>
    <row r="99" spans="1:4" x14ac:dyDescent="0.35">
      <c r="A99" t="s">
        <v>477</v>
      </c>
      <c r="B99" s="5">
        <v>0</v>
      </c>
      <c r="C99" s="5">
        <v>1.7971559163513964E-2</v>
      </c>
      <c r="D99" s="5">
        <v>0.27460834595028788</v>
      </c>
    </row>
    <row r="100" spans="1:4" x14ac:dyDescent="0.35">
      <c r="A100" t="s">
        <v>478</v>
      </c>
      <c r="B100" s="5">
        <v>0</v>
      </c>
      <c r="C100" s="5">
        <v>0.31699629929240852</v>
      </c>
      <c r="D100" s="5">
        <v>3.0860606847651451E-2</v>
      </c>
    </row>
    <row r="101" spans="1:4" x14ac:dyDescent="0.35">
      <c r="A101" t="s">
        <v>479</v>
      </c>
      <c r="B101" s="5">
        <v>0.87317073170731707</v>
      </c>
      <c r="C101" s="5">
        <v>0.29490022172949004</v>
      </c>
      <c r="D101" s="5">
        <v>6.269592476489028E-3</v>
      </c>
    </row>
    <row r="102" spans="1:4" x14ac:dyDescent="0.35">
      <c r="A102" t="s">
        <v>480</v>
      </c>
      <c r="B102" s="5">
        <v>0</v>
      </c>
      <c r="C102" s="5">
        <v>0</v>
      </c>
      <c r="D102" s="5">
        <v>7.8125E-2</v>
      </c>
    </row>
    <row r="103" spans="1:4" x14ac:dyDescent="0.35">
      <c r="A103" t="s">
        <v>481</v>
      </c>
      <c r="B103" s="5">
        <v>0</v>
      </c>
      <c r="C103" s="5">
        <v>0</v>
      </c>
      <c r="D103" s="5">
        <v>0</v>
      </c>
    </row>
    <row r="104" spans="1:4" x14ac:dyDescent="0.35">
      <c r="A104" t="s">
        <v>482</v>
      </c>
      <c r="B104" s="5">
        <v>0</v>
      </c>
      <c r="C104" s="5">
        <v>0</v>
      </c>
      <c r="D104" s="5">
        <v>7.5630252100840331E-2</v>
      </c>
    </row>
    <row r="105" spans="1:4" x14ac:dyDescent="0.35">
      <c r="A105" t="s">
        <v>483</v>
      </c>
      <c r="B105" s="5">
        <v>0</v>
      </c>
      <c r="C105" s="5">
        <v>0.17079889807162535</v>
      </c>
      <c r="D105" s="5">
        <v>2.9106029106029108E-2</v>
      </c>
    </row>
    <row r="106" spans="1:4" x14ac:dyDescent="0.35">
      <c r="A106" t="s">
        <v>484</v>
      </c>
      <c r="B106" s="5">
        <v>0.74462839384620372</v>
      </c>
      <c r="C106" s="5">
        <v>0.10822596522804885</v>
      </c>
      <c r="D106" s="5">
        <v>0</v>
      </c>
    </row>
    <row r="107" spans="1:4" x14ac:dyDescent="0.35">
      <c r="A107" t="s">
        <v>485</v>
      </c>
      <c r="B107" s="5">
        <v>0</v>
      </c>
      <c r="C107" s="5">
        <v>0</v>
      </c>
      <c r="D107" s="5">
        <v>0</v>
      </c>
    </row>
    <row r="108" spans="1:4" x14ac:dyDescent="0.35">
      <c r="A108" t="s">
        <v>486</v>
      </c>
      <c r="B108" s="5">
        <v>0</v>
      </c>
      <c r="C108" s="5">
        <v>0</v>
      </c>
      <c r="D108" s="5">
        <v>6.6801619433198386E-2</v>
      </c>
    </row>
    <row r="109" spans="1:4" x14ac:dyDescent="0.35">
      <c r="A109" t="s">
        <v>487</v>
      </c>
      <c r="B109" s="5">
        <v>1.567398119122257E-3</v>
      </c>
      <c r="C109" s="5">
        <v>0</v>
      </c>
      <c r="D109" s="5">
        <v>8.1081081081081086E-2</v>
      </c>
    </row>
    <row r="110" spans="1:4" x14ac:dyDescent="0.35">
      <c r="A110" t="s">
        <v>488</v>
      </c>
      <c r="B110" s="5">
        <v>0</v>
      </c>
      <c r="C110" s="5">
        <v>2.6671648115826906E-2</v>
      </c>
      <c r="D110" s="5">
        <v>0.27966493781230628</v>
      </c>
    </row>
    <row r="111" spans="1:4" x14ac:dyDescent="0.35">
      <c r="A111" t="s">
        <v>489</v>
      </c>
      <c r="B111" s="5">
        <v>0</v>
      </c>
      <c r="C111" s="5">
        <v>0</v>
      </c>
      <c r="D111" s="5">
        <v>0</v>
      </c>
    </row>
    <row r="112" spans="1:4" x14ac:dyDescent="0.35">
      <c r="A112" t="s">
        <v>490</v>
      </c>
      <c r="B112" s="5">
        <v>0</v>
      </c>
      <c r="C112" s="5">
        <v>0</v>
      </c>
      <c r="D112" s="5">
        <v>0</v>
      </c>
    </row>
    <row r="113" spans="1:4" x14ac:dyDescent="0.35">
      <c r="A113" t="s">
        <v>491</v>
      </c>
      <c r="B113" s="5">
        <v>0</v>
      </c>
      <c r="C113" s="5">
        <v>0</v>
      </c>
      <c r="D113" s="5">
        <v>0</v>
      </c>
    </row>
    <row r="114" spans="1:4" x14ac:dyDescent="0.35">
      <c r="A114" t="s">
        <v>492</v>
      </c>
      <c r="B114" s="5">
        <v>0</v>
      </c>
      <c r="C114" s="5">
        <v>0</v>
      </c>
      <c r="D114" s="5">
        <v>0</v>
      </c>
    </row>
    <row r="115" spans="1:4" x14ac:dyDescent="0.35">
      <c r="A115" t="s">
        <v>493</v>
      </c>
      <c r="B115" s="5">
        <v>0</v>
      </c>
      <c r="C115" s="5">
        <v>0.61325966850828728</v>
      </c>
      <c r="D115" s="5">
        <v>0.11460258780036968</v>
      </c>
    </row>
    <row r="116" spans="1:4" x14ac:dyDescent="0.35">
      <c r="A116" t="s">
        <v>494</v>
      </c>
      <c r="B116" s="5">
        <v>5.8479532163742691E-4</v>
      </c>
      <c r="C116" s="5">
        <v>2.6715280606997249E-2</v>
      </c>
      <c r="D116" s="5">
        <v>0.15569935719640762</v>
      </c>
    </row>
    <row r="117" spans="1:4" x14ac:dyDescent="0.35">
      <c r="A117" t="s">
        <v>495</v>
      </c>
      <c r="B117" s="5">
        <v>0</v>
      </c>
      <c r="C117" s="5">
        <v>0</v>
      </c>
      <c r="D117" s="5">
        <v>0</v>
      </c>
    </row>
    <row r="118" spans="1:4" x14ac:dyDescent="0.35">
      <c r="A118" t="s">
        <v>496</v>
      </c>
      <c r="B118" s="5">
        <v>0</v>
      </c>
      <c r="C118" s="5">
        <v>0.21884674465319626</v>
      </c>
      <c r="D118" s="5">
        <v>0.11848845598845598</v>
      </c>
    </row>
    <row r="119" spans="1:4" x14ac:dyDescent="0.35">
      <c r="A119" t="s">
        <v>497</v>
      </c>
      <c r="B119" s="5">
        <v>0</v>
      </c>
      <c r="C119" s="5">
        <v>0</v>
      </c>
      <c r="D119" s="5">
        <v>0</v>
      </c>
    </row>
    <row r="120" spans="1:4" x14ac:dyDescent="0.35">
      <c r="A120" t="s">
        <v>498</v>
      </c>
      <c r="B120" s="5">
        <v>0</v>
      </c>
      <c r="C120" s="5">
        <v>3.4524078193678737E-3</v>
      </c>
      <c r="D120" s="5">
        <v>0.11736017562241181</v>
      </c>
    </row>
    <row r="121" spans="1:4" x14ac:dyDescent="0.35">
      <c r="A121" t="s">
        <v>499</v>
      </c>
      <c r="B121" s="5">
        <v>0</v>
      </c>
      <c r="C121" s="5">
        <v>0.39882697947214074</v>
      </c>
      <c r="D121" s="5">
        <v>0.10837438423645321</v>
      </c>
    </row>
    <row r="122" spans="1:4" x14ac:dyDescent="0.35">
      <c r="A122" t="s">
        <v>500</v>
      </c>
      <c r="B122" s="5">
        <v>0</v>
      </c>
      <c r="C122" s="5">
        <v>0</v>
      </c>
      <c r="D122" s="5">
        <v>0.10062893081761007</v>
      </c>
    </row>
    <row r="123" spans="1:4" x14ac:dyDescent="0.35">
      <c r="A123" t="s">
        <v>501</v>
      </c>
      <c r="B123" s="5">
        <v>0</v>
      </c>
      <c r="C123" s="5">
        <v>0</v>
      </c>
      <c r="D123" s="5">
        <v>0</v>
      </c>
    </row>
    <row r="124" spans="1:4" x14ac:dyDescent="0.35">
      <c r="A124" t="s">
        <v>502</v>
      </c>
      <c r="B124" s="5">
        <v>3.5273368606701937E-4</v>
      </c>
      <c r="C124" s="5">
        <v>6.2386978393089492E-3</v>
      </c>
      <c r="D124" s="5">
        <v>0.20075606447571914</v>
      </c>
    </row>
    <row r="125" spans="1:4" x14ac:dyDescent="0.35">
      <c r="A125" t="s">
        <v>503</v>
      </c>
      <c r="B125" s="5">
        <v>0</v>
      </c>
      <c r="C125" s="5">
        <v>0</v>
      </c>
      <c r="D125" s="5">
        <v>0</v>
      </c>
    </row>
    <row r="126" spans="1:4" x14ac:dyDescent="0.35">
      <c r="A126" t="s">
        <v>504</v>
      </c>
      <c r="B126" s="5">
        <v>0</v>
      </c>
      <c r="C126" s="5">
        <v>8.1967213114754103E-3</v>
      </c>
      <c r="D126" s="5">
        <v>0.145985401459854</v>
      </c>
    </row>
    <row r="127" spans="1:4" x14ac:dyDescent="0.35">
      <c r="A127" t="s">
        <v>505</v>
      </c>
      <c r="B127" s="5">
        <v>0</v>
      </c>
      <c r="C127" s="5">
        <v>0</v>
      </c>
      <c r="D127" s="5">
        <v>0.29363987163043659</v>
      </c>
    </row>
    <row r="128" spans="1:4" x14ac:dyDescent="0.35">
      <c r="A128" t="s">
        <v>506</v>
      </c>
      <c r="B128" s="5">
        <v>0</v>
      </c>
      <c r="C128" s="5">
        <v>0</v>
      </c>
      <c r="D128" s="5">
        <v>0</v>
      </c>
    </row>
    <row r="129" spans="1:4" x14ac:dyDescent="0.35">
      <c r="A129" t="s">
        <v>507</v>
      </c>
      <c r="B129" s="5">
        <v>0</v>
      </c>
      <c r="C129" s="5">
        <v>0</v>
      </c>
      <c r="D129" s="5">
        <v>0</v>
      </c>
    </row>
    <row r="130" spans="1:4" x14ac:dyDescent="0.35">
      <c r="A130" t="s">
        <v>508</v>
      </c>
      <c r="B130" s="5">
        <v>0</v>
      </c>
      <c r="C130" s="5">
        <v>0</v>
      </c>
      <c r="D130" s="5">
        <v>0</v>
      </c>
    </row>
    <row r="131" spans="1:4" x14ac:dyDescent="0.35">
      <c r="A131" t="s">
        <v>509</v>
      </c>
      <c r="B131" s="5">
        <v>0</v>
      </c>
      <c r="C131" s="5">
        <v>0</v>
      </c>
      <c r="D131" s="5">
        <v>0</v>
      </c>
    </row>
    <row r="132" spans="1:4" x14ac:dyDescent="0.35">
      <c r="A132" t="s">
        <v>510</v>
      </c>
      <c r="B132" s="5">
        <v>1.3526877163240799E-3</v>
      </c>
      <c r="C132" s="5">
        <v>4.3416251445767863E-3</v>
      </c>
      <c r="D132" s="5">
        <v>0.17297760507446547</v>
      </c>
    </row>
    <row r="133" spans="1:4" x14ac:dyDescent="0.35">
      <c r="A133" t="s">
        <v>511</v>
      </c>
      <c r="B133" s="5">
        <v>5.0607287449392713E-4</v>
      </c>
      <c r="C133" s="5">
        <v>0.35684265775470436</v>
      </c>
      <c r="D133" s="5">
        <v>0.15236426501454231</v>
      </c>
    </row>
    <row r="134" spans="1:4" x14ac:dyDescent="0.35">
      <c r="A134" t="s">
        <v>512</v>
      </c>
      <c r="B134" s="5">
        <v>0</v>
      </c>
      <c r="C134" s="5">
        <v>7.2681139659240461E-3</v>
      </c>
      <c r="D134" s="5">
        <v>0.12198072297798214</v>
      </c>
    </row>
    <row r="135" spans="1:4" x14ac:dyDescent="0.35">
      <c r="A135" t="s">
        <v>513</v>
      </c>
      <c r="B135" s="5">
        <v>0</v>
      </c>
      <c r="C135" s="5">
        <v>0</v>
      </c>
      <c r="D135" s="5">
        <v>0</v>
      </c>
    </row>
    <row r="136" spans="1:4" x14ac:dyDescent="0.35">
      <c r="A136" t="s">
        <v>514</v>
      </c>
      <c r="B136" s="5">
        <v>0</v>
      </c>
      <c r="C136" s="5">
        <v>0</v>
      </c>
      <c r="D136" s="5">
        <v>8.9189189189189194E-2</v>
      </c>
    </row>
    <row r="137" spans="1:4" x14ac:dyDescent="0.35">
      <c r="A137" t="s">
        <v>515</v>
      </c>
      <c r="B137" s="5">
        <v>0</v>
      </c>
      <c r="C137" s="5">
        <v>0.56035266905764336</v>
      </c>
      <c r="D137" s="5">
        <v>0.10284378166252428</v>
      </c>
    </row>
    <row r="138" spans="1:4" x14ac:dyDescent="0.35">
      <c r="A138" t="s">
        <v>516</v>
      </c>
      <c r="B138" s="5">
        <v>0</v>
      </c>
      <c r="C138" s="5">
        <v>0</v>
      </c>
      <c r="D138" s="5">
        <v>0</v>
      </c>
    </row>
    <row r="139" spans="1:4" x14ac:dyDescent="0.35">
      <c r="A139" t="s">
        <v>517</v>
      </c>
      <c r="B139" s="5">
        <v>0</v>
      </c>
      <c r="C139" s="5">
        <v>0.33679742284735564</v>
      </c>
      <c r="D139" s="5">
        <v>6.3070348454963843E-2</v>
      </c>
    </row>
    <row r="140" spans="1:4" x14ac:dyDescent="0.35">
      <c r="A140" t="s">
        <v>518</v>
      </c>
      <c r="B140" s="5">
        <v>0</v>
      </c>
      <c r="C140" s="5">
        <v>0</v>
      </c>
      <c r="D140" s="5">
        <v>0</v>
      </c>
    </row>
    <row r="141" spans="1:4" x14ac:dyDescent="0.35">
      <c r="A141" t="s">
        <v>519</v>
      </c>
      <c r="B141" s="5">
        <v>0</v>
      </c>
      <c r="C141" s="5">
        <v>0</v>
      </c>
      <c r="D141" s="5">
        <v>0</v>
      </c>
    </row>
    <row r="142" spans="1:4" x14ac:dyDescent="0.35">
      <c r="A142" t="s">
        <v>520</v>
      </c>
      <c r="B142" s="5">
        <v>1.6260398478670261E-3</v>
      </c>
      <c r="C142" s="5">
        <v>0</v>
      </c>
      <c r="D142" s="5">
        <v>0.20174278288313374</v>
      </c>
    </row>
    <row r="143" spans="1:4" x14ac:dyDescent="0.35">
      <c r="A143" t="s">
        <v>521</v>
      </c>
      <c r="B143" s="5">
        <v>0</v>
      </c>
      <c r="C143" s="5">
        <v>3.0952359514816465E-3</v>
      </c>
      <c r="D143" s="5">
        <v>0.17991949626086751</v>
      </c>
    </row>
    <row r="144" spans="1:4" x14ac:dyDescent="0.35">
      <c r="A144" t="s">
        <v>522</v>
      </c>
      <c r="B144" s="5">
        <v>0</v>
      </c>
      <c r="C144" s="5">
        <v>0</v>
      </c>
      <c r="D144" s="5">
        <v>0</v>
      </c>
    </row>
    <row r="145" spans="1:4" x14ac:dyDescent="0.35">
      <c r="A145" t="s">
        <v>523</v>
      </c>
      <c r="B145" s="5">
        <v>0</v>
      </c>
      <c r="C145" s="5">
        <v>0</v>
      </c>
      <c r="D145" s="5">
        <v>0</v>
      </c>
    </row>
    <row r="146" spans="1:4" x14ac:dyDescent="0.35">
      <c r="A146" t="s">
        <v>524</v>
      </c>
      <c r="B146" s="5">
        <v>0</v>
      </c>
      <c r="C146" s="5">
        <v>0</v>
      </c>
      <c r="D146" s="5">
        <v>0</v>
      </c>
    </row>
    <row r="147" spans="1:4" x14ac:dyDescent="0.35">
      <c r="A147" t="s">
        <v>525</v>
      </c>
      <c r="B147" s="5">
        <v>0</v>
      </c>
      <c r="C147" s="5">
        <v>0</v>
      </c>
      <c r="D147" s="5">
        <v>0</v>
      </c>
    </row>
    <row r="148" spans="1:4" x14ac:dyDescent="0.35">
      <c r="A148" t="s">
        <v>526</v>
      </c>
      <c r="B148" s="5">
        <v>7.1832629972164858E-4</v>
      </c>
      <c r="C148" s="5">
        <v>1.049215764937279E-2</v>
      </c>
      <c r="D148" s="5">
        <v>0.24852266043138455</v>
      </c>
    </row>
    <row r="149" spans="1:4" x14ac:dyDescent="0.35">
      <c r="A149" t="s">
        <v>527</v>
      </c>
      <c r="B149" s="5">
        <v>0.38581818181818184</v>
      </c>
      <c r="C149" s="5">
        <v>4.237408036219581E-2</v>
      </c>
      <c r="D149" s="5">
        <v>0</v>
      </c>
    </row>
    <row r="150" spans="1:4" x14ac:dyDescent="0.35">
      <c r="A150" t="s">
        <v>528</v>
      </c>
      <c r="B150" s="5">
        <v>5.9417706476529999E-4</v>
      </c>
      <c r="C150" s="5">
        <v>0.26666584307019425</v>
      </c>
      <c r="D150" s="5">
        <v>9.0776890552695264E-2</v>
      </c>
    </row>
    <row r="151" spans="1:4" x14ac:dyDescent="0.35">
      <c r="A151" t="s">
        <v>529</v>
      </c>
      <c r="B151" s="5">
        <v>0</v>
      </c>
      <c r="C151" s="5">
        <v>0</v>
      </c>
      <c r="D151" s="5">
        <v>0</v>
      </c>
    </row>
    <row r="152" spans="1:4" x14ac:dyDescent="0.35">
      <c r="A152" t="s">
        <v>530</v>
      </c>
      <c r="B152" s="5">
        <v>0</v>
      </c>
      <c r="C152" s="5">
        <v>0</v>
      </c>
      <c r="D152" s="5">
        <v>0.15777803575574645</v>
      </c>
    </row>
    <row r="153" spans="1:4" x14ac:dyDescent="0.35">
      <c r="A153" t="s">
        <v>531</v>
      </c>
      <c r="B153" s="5">
        <v>8.7873462214411243E-4</v>
      </c>
      <c r="C153" s="5">
        <v>6.2814070351758795E-4</v>
      </c>
      <c r="D153" s="5">
        <v>0.26052174628956837</v>
      </c>
    </row>
    <row r="154" spans="1:4" x14ac:dyDescent="0.35">
      <c r="A154" t="s">
        <v>532</v>
      </c>
      <c r="B154" s="5">
        <v>0</v>
      </c>
      <c r="C154" s="5">
        <v>0</v>
      </c>
      <c r="D154" s="5">
        <v>0</v>
      </c>
    </row>
    <row r="155" spans="1:4" x14ac:dyDescent="0.35">
      <c r="A155" t="s">
        <v>533</v>
      </c>
      <c r="B155" s="5">
        <v>0</v>
      </c>
      <c r="C155" s="5">
        <v>6.0049129881615836E-2</v>
      </c>
      <c r="D155" s="5">
        <v>0.19404147568358265</v>
      </c>
    </row>
    <row r="156" spans="1:4" x14ac:dyDescent="0.35">
      <c r="A156" t="s">
        <v>534</v>
      </c>
      <c r="B156" s="5">
        <v>0</v>
      </c>
      <c r="C156" s="5">
        <v>0</v>
      </c>
      <c r="D156" s="5">
        <v>0</v>
      </c>
    </row>
    <row r="157" spans="1:4" x14ac:dyDescent="0.35">
      <c r="A157" t="s">
        <v>535</v>
      </c>
      <c r="B157" s="5">
        <v>0</v>
      </c>
      <c r="C157" s="5">
        <v>0</v>
      </c>
      <c r="D157" s="5">
        <v>0.14866334769694181</v>
      </c>
    </row>
    <row r="158" spans="1:4" x14ac:dyDescent="0.35">
      <c r="A158" t="s">
        <v>536</v>
      </c>
      <c r="B158" s="5">
        <v>0</v>
      </c>
      <c r="C158" s="5">
        <v>0</v>
      </c>
      <c r="D158" s="5">
        <v>0</v>
      </c>
    </row>
    <row r="159" spans="1:4" x14ac:dyDescent="0.35">
      <c r="A159" t="s">
        <v>537</v>
      </c>
      <c r="B159" s="5">
        <v>9.0615694244261828E-4</v>
      </c>
      <c r="C159" s="5">
        <v>1.980228971573068E-2</v>
      </c>
      <c r="D159" s="5">
        <v>0.32928784605448147</v>
      </c>
    </row>
    <row r="160" spans="1:4" x14ac:dyDescent="0.35">
      <c r="A160" t="s">
        <v>1464</v>
      </c>
      <c r="B160" s="5">
        <v>0</v>
      </c>
      <c r="C160" s="5">
        <v>0</v>
      </c>
      <c r="D160" s="5">
        <v>0</v>
      </c>
    </row>
    <row r="161" spans="1:4" x14ac:dyDescent="0.35">
      <c r="A161" t="s">
        <v>538</v>
      </c>
      <c r="B161" s="5">
        <v>0</v>
      </c>
      <c r="C161" s="5">
        <v>0</v>
      </c>
      <c r="D161" s="5">
        <v>0</v>
      </c>
    </row>
    <row r="162" spans="1:4" x14ac:dyDescent="0.35">
      <c r="A162" t="s">
        <v>539</v>
      </c>
      <c r="B162" s="5">
        <v>0.77703322884012538</v>
      </c>
      <c r="C162" s="5">
        <v>9.2559490651290571E-2</v>
      </c>
      <c r="D162" s="5">
        <v>0</v>
      </c>
    </row>
    <row r="163" spans="1:4" x14ac:dyDescent="0.35">
      <c r="A163" t="s">
        <v>540</v>
      </c>
      <c r="B163" s="5">
        <v>0</v>
      </c>
      <c r="C163" s="5">
        <v>4.2918454935622315E-4</v>
      </c>
      <c r="D163" s="5">
        <v>0.15530629538403679</v>
      </c>
    </row>
    <row r="164" spans="1:4" x14ac:dyDescent="0.35">
      <c r="A164" t="s">
        <v>541</v>
      </c>
      <c r="B164" s="5">
        <v>0</v>
      </c>
      <c r="C164" s="5">
        <v>0</v>
      </c>
      <c r="D164" s="5">
        <v>0.19308680858599275</v>
      </c>
    </row>
    <row r="165" spans="1:4" x14ac:dyDescent="0.35">
      <c r="A165" t="s">
        <v>542</v>
      </c>
      <c r="B165" s="5">
        <v>0</v>
      </c>
      <c r="C165" s="5">
        <v>0</v>
      </c>
      <c r="D165" s="5">
        <v>0.16690692282583375</v>
      </c>
    </row>
    <row r="166" spans="1:4" x14ac:dyDescent="0.35">
      <c r="A166" t="s">
        <v>543</v>
      </c>
      <c r="B166" s="5">
        <v>0</v>
      </c>
      <c r="C166" s="5">
        <v>0.6983963214377763</v>
      </c>
      <c r="D166" s="5">
        <v>0.11375792756803449</v>
      </c>
    </row>
    <row r="167" spans="1:4" x14ac:dyDescent="0.35">
      <c r="A167" t="s">
        <v>544</v>
      </c>
      <c r="B167" s="5">
        <v>0</v>
      </c>
      <c r="C167" s="5">
        <v>0.46595998192201815</v>
      </c>
      <c r="D167" s="5">
        <v>6.2353512355186498E-2</v>
      </c>
    </row>
    <row r="168" spans="1:4" x14ac:dyDescent="0.35">
      <c r="A168" t="s">
        <v>545</v>
      </c>
      <c r="B168" s="5">
        <v>0</v>
      </c>
      <c r="C168" s="5">
        <v>0.33778326679713661</v>
      </c>
      <c r="D168" s="5">
        <v>3.8343125226854E-2</v>
      </c>
    </row>
    <row r="169" spans="1:4" x14ac:dyDescent="0.35">
      <c r="A169" t="s">
        <v>546</v>
      </c>
      <c r="B169" s="5">
        <v>0</v>
      </c>
      <c r="C169" s="5">
        <v>0</v>
      </c>
      <c r="D169" s="5">
        <v>0</v>
      </c>
    </row>
    <row r="170" spans="1:4" x14ac:dyDescent="0.35">
      <c r="A170" t="s">
        <v>547</v>
      </c>
      <c r="B170" s="5">
        <v>0</v>
      </c>
      <c r="C170" s="5">
        <v>2.2172949002217295E-3</v>
      </c>
      <c r="D170" s="5">
        <v>0.19749216300940439</v>
      </c>
    </row>
    <row r="171" spans="1:4" x14ac:dyDescent="0.35">
      <c r="A171" t="s">
        <v>548</v>
      </c>
      <c r="B171" s="5">
        <v>0</v>
      </c>
      <c r="C171" s="5">
        <v>0</v>
      </c>
      <c r="D171" s="5">
        <v>0</v>
      </c>
    </row>
    <row r="172" spans="1:4" x14ac:dyDescent="0.35">
      <c r="A172" t="s">
        <v>549</v>
      </c>
      <c r="B172" s="5">
        <v>0</v>
      </c>
      <c r="C172" s="5">
        <v>0</v>
      </c>
      <c r="D172" s="5">
        <v>5.909090909090909E-2</v>
      </c>
    </row>
    <row r="173" spans="1:4" x14ac:dyDescent="0.35">
      <c r="A173" t="s">
        <v>550</v>
      </c>
      <c r="B173" s="5">
        <v>3.3955857385398983E-4</v>
      </c>
      <c r="C173" s="5">
        <v>0.41966073170248597</v>
      </c>
      <c r="D173" s="5">
        <v>0.13006786476837881</v>
      </c>
    </row>
    <row r="174" spans="1:4" x14ac:dyDescent="0.35">
      <c r="A174" t="s">
        <v>551</v>
      </c>
      <c r="B174" s="5">
        <v>0</v>
      </c>
      <c r="C174" s="5">
        <v>0</v>
      </c>
      <c r="D174" s="5">
        <v>0</v>
      </c>
    </row>
    <row r="175" spans="1:4" x14ac:dyDescent="0.35">
      <c r="A175" t="s">
        <v>552</v>
      </c>
      <c r="B175" s="5">
        <v>0.75250330727568049</v>
      </c>
      <c r="C175" s="5">
        <v>0.19971436413313509</v>
      </c>
      <c r="D175" s="5">
        <v>5.7339449541284407E-4</v>
      </c>
    </row>
    <row r="176" spans="1:4" x14ac:dyDescent="0.35">
      <c r="A176" t="s">
        <v>553</v>
      </c>
      <c r="B176" s="5">
        <v>9.1575091575091575E-4</v>
      </c>
      <c r="C176" s="5">
        <v>1.567398119122257E-3</v>
      </c>
      <c r="D176" s="5">
        <v>0.11138042991491268</v>
      </c>
    </row>
    <row r="177" spans="1:4" x14ac:dyDescent="0.35">
      <c r="A177" t="s">
        <v>554</v>
      </c>
      <c r="B177" s="5">
        <v>0</v>
      </c>
      <c r="C177" s="5">
        <v>0</v>
      </c>
      <c r="D177" s="5">
        <v>0</v>
      </c>
    </row>
    <row r="178" spans="1:4" x14ac:dyDescent="0.35">
      <c r="A178" t="s">
        <v>555</v>
      </c>
      <c r="B178" s="5">
        <v>0</v>
      </c>
      <c r="C178" s="5">
        <v>0</v>
      </c>
      <c r="D178" s="5">
        <v>0</v>
      </c>
    </row>
    <row r="179" spans="1:4" x14ac:dyDescent="0.35">
      <c r="A179" t="s">
        <v>556</v>
      </c>
      <c r="B179" s="5">
        <v>0</v>
      </c>
      <c r="C179" s="5">
        <v>1.1287360688956433E-3</v>
      </c>
      <c r="D179" s="5">
        <v>0.15986831001736326</v>
      </c>
    </row>
    <row r="180" spans="1:4" x14ac:dyDescent="0.35">
      <c r="A180" t="s">
        <v>557</v>
      </c>
      <c r="B180" s="5">
        <v>3.6101083032490978E-4</v>
      </c>
      <c r="C180" s="5">
        <v>5.6985571161387912E-3</v>
      </c>
      <c r="D180" s="5">
        <v>0.21983880655473481</v>
      </c>
    </row>
    <row r="181" spans="1:4" x14ac:dyDescent="0.35">
      <c r="A181" t="s">
        <v>1476</v>
      </c>
      <c r="B181" s="5">
        <v>0</v>
      </c>
      <c r="C181" s="5">
        <v>0</v>
      </c>
      <c r="D181" s="5">
        <v>0</v>
      </c>
    </row>
    <row r="182" spans="1:4" x14ac:dyDescent="0.35">
      <c r="A182" t="s">
        <v>558</v>
      </c>
      <c r="B182" s="5">
        <v>0</v>
      </c>
      <c r="C182" s="5">
        <v>0.33064516129032256</v>
      </c>
      <c r="D182" s="5">
        <v>9.270216962524655E-2</v>
      </c>
    </row>
    <row r="183" spans="1:4" x14ac:dyDescent="0.35">
      <c r="A183" t="s">
        <v>559</v>
      </c>
      <c r="B183" s="5">
        <v>0</v>
      </c>
      <c r="C183" s="5">
        <v>0.28239826900419746</v>
      </c>
      <c r="D183" s="5">
        <v>5.3176796674436332E-2</v>
      </c>
    </row>
    <row r="184" spans="1:4" x14ac:dyDescent="0.35">
      <c r="A184" t="s">
        <v>560</v>
      </c>
      <c r="B184" s="5">
        <v>0</v>
      </c>
      <c r="C184" s="5">
        <v>0</v>
      </c>
      <c r="D184" s="5">
        <v>0</v>
      </c>
    </row>
    <row r="185" spans="1:4" x14ac:dyDescent="0.35">
      <c r="A185" t="s">
        <v>561</v>
      </c>
      <c r="B185" s="5">
        <v>0</v>
      </c>
      <c r="C185" s="5">
        <v>0</v>
      </c>
      <c r="D185" s="5">
        <v>0.21008621123977611</v>
      </c>
    </row>
    <row r="186" spans="1:4" x14ac:dyDescent="0.35">
      <c r="A186" t="s">
        <v>562</v>
      </c>
      <c r="B186" s="5">
        <v>0</v>
      </c>
      <c r="C186" s="5">
        <v>0</v>
      </c>
      <c r="D186" s="5">
        <v>0</v>
      </c>
    </row>
    <row r="187" spans="1:4" x14ac:dyDescent="0.35">
      <c r="A187" t="s">
        <v>563</v>
      </c>
      <c r="B187" s="5">
        <v>0</v>
      </c>
      <c r="C187" s="5">
        <v>0</v>
      </c>
      <c r="D187" s="5">
        <v>0</v>
      </c>
    </row>
    <row r="188" spans="1:4" x14ac:dyDescent="0.35">
      <c r="A188" t="s">
        <v>564</v>
      </c>
      <c r="B188" s="5">
        <v>0</v>
      </c>
      <c r="C188" s="5">
        <v>1.5267175572519084E-3</v>
      </c>
      <c r="D188" s="5">
        <v>0.35636558085300457</v>
      </c>
    </row>
    <row r="189" spans="1:4" x14ac:dyDescent="0.35">
      <c r="A189" t="s">
        <v>565</v>
      </c>
      <c r="B189" s="5">
        <v>0</v>
      </c>
      <c r="C189" s="5">
        <v>0</v>
      </c>
      <c r="D189" s="5">
        <v>0</v>
      </c>
    </row>
    <row r="190" spans="1:4" x14ac:dyDescent="0.35">
      <c r="A190" t="s">
        <v>566</v>
      </c>
      <c r="B190" s="5">
        <v>0</v>
      </c>
      <c r="C190" s="5">
        <v>0</v>
      </c>
      <c r="D190" s="5">
        <v>0</v>
      </c>
    </row>
    <row r="191" spans="1:4" x14ac:dyDescent="0.35">
      <c r="A191" t="s">
        <v>567</v>
      </c>
      <c r="B191" s="5">
        <v>0</v>
      </c>
      <c r="C191" s="5">
        <v>0.31555140349352567</v>
      </c>
      <c r="D191" s="5">
        <v>0.10097073312083454</v>
      </c>
    </row>
    <row r="192" spans="1:4" x14ac:dyDescent="0.35">
      <c r="A192" t="s">
        <v>568</v>
      </c>
      <c r="B192" s="5">
        <v>7.4074328101262352E-4</v>
      </c>
      <c r="C192" s="5">
        <v>0.48881421528126845</v>
      </c>
      <c r="D192" s="5">
        <v>0.11268774741559802</v>
      </c>
    </row>
    <row r="193" spans="1:4" x14ac:dyDescent="0.35">
      <c r="A193" t="s">
        <v>569</v>
      </c>
      <c r="B193" s="5">
        <v>0</v>
      </c>
      <c r="C193" s="5">
        <v>0</v>
      </c>
      <c r="D193" s="5">
        <v>0.10224438902743142</v>
      </c>
    </row>
    <row r="194" spans="1:4" x14ac:dyDescent="0.35">
      <c r="A194" t="s">
        <v>570</v>
      </c>
      <c r="B194" s="5">
        <v>0</v>
      </c>
      <c r="C194" s="5">
        <v>1.6035192280403009E-3</v>
      </c>
      <c r="D194" s="5">
        <v>0.17306329348588229</v>
      </c>
    </row>
    <row r="195" spans="1:4" x14ac:dyDescent="0.35">
      <c r="A195" t="s">
        <v>571</v>
      </c>
      <c r="B195" s="5">
        <v>0</v>
      </c>
      <c r="C195" s="5">
        <v>0</v>
      </c>
      <c r="D195" s="5">
        <v>0</v>
      </c>
    </row>
    <row r="196" spans="1:4" x14ac:dyDescent="0.35">
      <c r="A196" t="s">
        <v>572</v>
      </c>
      <c r="B196" s="5">
        <v>0</v>
      </c>
      <c r="C196" s="5">
        <v>0</v>
      </c>
      <c r="D196" s="5">
        <v>0</v>
      </c>
    </row>
    <row r="197" spans="1:4" x14ac:dyDescent="0.35">
      <c r="A197" t="s">
        <v>573</v>
      </c>
      <c r="B197" s="5">
        <v>0.78620550556607394</v>
      </c>
      <c r="C197" s="5">
        <v>6.8040171318859838E-2</v>
      </c>
      <c r="D197" s="5">
        <v>0</v>
      </c>
    </row>
    <row r="198" spans="1:4" x14ac:dyDescent="0.35">
      <c r="A198" t="s">
        <v>574</v>
      </c>
      <c r="B198" s="5">
        <v>0</v>
      </c>
      <c r="C198" s="5">
        <v>0</v>
      </c>
      <c r="D198" s="5">
        <v>0</v>
      </c>
    </row>
    <row r="199" spans="1:4" x14ac:dyDescent="0.35">
      <c r="A199" t="s">
        <v>575</v>
      </c>
      <c r="B199" s="5">
        <v>0</v>
      </c>
      <c r="C199" s="5">
        <v>0</v>
      </c>
      <c r="D199" s="5">
        <v>9.4782833645573147E-2</v>
      </c>
    </row>
    <row r="200" spans="1:4" x14ac:dyDescent="0.35">
      <c r="A200" t="s">
        <v>576</v>
      </c>
      <c r="B200" s="5">
        <v>0</v>
      </c>
      <c r="C200" s="5">
        <v>0</v>
      </c>
      <c r="D200" s="5">
        <v>0</v>
      </c>
    </row>
    <row r="201" spans="1:4" x14ac:dyDescent="0.35">
      <c r="A201" t="s">
        <v>577</v>
      </c>
      <c r="B201" s="5">
        <v>0</v>
      </c>
      <c r="C201" s="5">
        <v>2.8571428571428571E-3</v>
      </c>
      <c r="D201" s="5">
        <v>7.7989601386481797E-2</v>
      </c>
    </row>
    <row r="202" spans="1:4" x14ac:dyDescent="0.35">
      <c r="A202" t="s">
        <v>578</v>
      </c>
      <c r="B202" s="5">
        <v>4.1407867494824022E-4</v>
      </c>
      <c r="C202" s="5">
        <v>1.3962911017609474E-3</v>
      </c>
      <c r="D202" s="5">
        <v>0.22922909193918137</v>
      </c>
    </row>
    <row r="203" spans="1:4" x14ac:dyDescent="0.35">
      <c r="A203" t="s">
        <v>579</v>
      </c>
      <c r="B203" s="5">
        <v>0</v>
      </c>
      <c r="C203" s="5">
        <v>0</v>
      </c>
      <c r="D203" s="5">
        <v>0</v>
      </c>
    </row>
    <row r="204" spans="1:4" x14ac:dyDescent="0.35">
      <c r="A204" t="s">
        <v>580</v>
      </c>
      <c r="B204" s="5">
        <v>0</v>
      </c>
      <c r="C204" s="5">
        <v>0</v>
      </c>
      <c r="D204" s="5">
        <v>0</v>
      </c>
    </row>
    <row r="205" spans="1:4" x14ac:dyDescent="0.35">
      <c r="A205" t="s">
        <v>581</v>
      </c>
      <c r="B205" s="5">
        <v>1.2995451591942819E-3</v>
      </c>
      <c r="C205" s="5">
        <v>9.7750176803394637E-2</v>
      </c>
      <c r="D205" s="5">
        <v>0.23402889407544394</v>
      </c>
    </row>
    <row r="206" spans="1:4" x14ac:dyDescent="0.35">
      <c r="A206" t="s">
        <v>582</v>
      </c>
      <c r="B206" s="5">
        <v>0</v>
      </c>
      <c r="C206" s="5">
        <v>0</v>
      </c>
      <c r="D206" s="5">
        <v>0</v>
      </c>
    </row>
    <row r="207" spans="1:4" x14ac:dyDescent="0.35">
      <c r="A207" t="s">
        <v>583</v>
      </c>
      <c r="B207" s="5">
        <v>0</v>
      </c>
      <c r="C207" s="5">
        <v>0</v>
      </c>
      <c r="D207" s="5">
        <v>0.12502137448374009</v>
      </c>
    </row>
    <row r="208" spans="1:4" x14ac:dyDescent="0.35">
      <c r="A208" t="s">
        <v>584</v>
      </c>
      <c r="B208" s="5">
        <v>0</v>
      </c>
      <c r="C208" s="5">
        <v>1.2635852192814217E-2</v>
      </c>
      <c r="D208" s="5">
        <v>0.17817078754578752</v>
      </c>
    </row>
    <row r="209" spans="1:4" x14ac:dyDescent="0.35">
      <c r="A209" t="s">
        <v>585</v>
      </c>
      <c r="B209" s="5">
        <v>0</v>
      </c>
      <c r="C209" s="5">
        <v>0</v>
      </c>
      <c r="D209" s="5">
        <v>0</v>
      </c>
    </row>
    <row r="210" spans="1:4" x14ac:dyDescent="0.35">
      <c r="A210" t="s">
        <v>586</v>
      </c>
      <c r="B210" s="5">
        <v>0</v>
      </c>
      <c r="C210" s="5">
        <v>0</v>
      </c>
      <c r="D210" s="5">
        <v>0</v>
      </c>
    </row>
    <row r="211" spans="1:4" x14ac:dyDescent="0.35">
      <c r="A211" t="s">
        <v>587</v>
      </c>
      <c r="B211" s="5">
        <v>0</v>
      </c>
      <c r="C211" s="5">
        <v>0</v>
      </c>
      <c r="D211" s="5">
        <v>0</v>
      </c>
    </row>
    <row r="212" spans="1:4" x14ac:dyDescent="0.35">
      <c r="A212" t="s">
        <v>588</v>
      </c>
      <c r="B212" s="5">
        <v>0</v>
      </c>
      <c r="C212" s="5">
        <v>0</v>
      </c>
      <c r="D212" s="5">
        <v>0</v>
      </c>
    </row>
    <row r="213" spans="1:4" x14ac:dyDescent="0.35">
      <c r="A213" t="s">
        <v>589</v>
      </c>
      <c r="B213" s="5">
        <v>0</v>
      </c>
      <c r="C213" s="5">
        <v>0.14356435643564355</v>
      </c>
      <c r="D213" s="5">
        <v>6.3829787234042548E-2</v>
      </c>
    </row>
    <row r="214" spans="1:4" x14ac:dyDescent="0.35">
      <c r="A214" t="s">
        <v>590</v>
      </c>
      <c r="B214" s="5">
        <v>0</v>
      </c>
      <c r="C214" s="5">
        <v>0</v>
      </c>
      <c r="D214" s="5">
        <v>0</v>
      </c>
    </row>
    <row r="215" spans="1:4" x14ac:dyDescent="0.35">
      <c r="A215" t="s">
        <v>591</v>
      </c>
      <c r="B215" s="5">
        <v>0</v>
      </c>
      <c r="C215" s="5">
        <v>0</v>
      </c>
      <c r="D215" s="5">
        <v>0</v>
      </c>
    </row>
    <row r="216" spans="1:4" x14ac:dyDescent="0.35">
      <c r="A216" t="s">
        <v>592</v>
      </c>
      <c r="B216" s="5">
        <v>0</v>
      </c>
      <c r="C216" s="5">
        <v>8.771929824561403E-3</v>
      </c>
      <c r="D216" s="5">
        <v>0.1416184971098266</v>
      </c>
    </row>
    <row r="217" spans="1:4" x14ac:dyDescent="0.35">
      <c r="A217" t="s">
        <v>593</v>
      </c>
      <c r="B217" s="5">
        <v>0.85053512328159009</v>
      </c>
      <c r="C217" s="5">
        <v>7.8688830360039153E-2</v>
      </c>
      <c r="D217" s="5">
        <v>0</v>
      </c>
    </row>
    <row r="218" spans="1:4" x14ac:dyDescent="0.35">
      <c r="A218" t="s">
        <v>1363</v>
      </c>
      <c r="B218" s="5">
        <v>0</v>
      </c>
      <c r="C218" s="5">
        <v>0</v>
      </c>
      <c r="D218" s="5">
        <v>0</v>
      </c>
    </row>
    <row r="219" spans="1:4" x14ac:dyDescent="0.35">
      <c r="A219" t="s">
        <v>594</v>
      </c>
      <c r="B219" s="5">
        <v>0</v>
      </c>
      <c r="C219" s="5">
        <v>0</v>
      </c>
      <c r="D219" s="5">
        <v>0</v>
      </c>
    </row>
    <row r="220" spans="1:4" x14ac:dyDescent="0.35">
      <c r="A220" t="s">
        <v>595</v>
      </c>
      <c r="B220" s="5">
        <v>0</v>
      </c>
      <c r="C220" s="5">
        <v>0</v>
      </c>
      <c r="D220" s="5">
        <v>0</v>
      </c>
    </row>
    <row r="221" spans="1:4" x14ac:dyDescent="0.35">
      <c r="A221" t="s">
        <v>596</v>
      </c>
      <c r="B221" s="5">
        <v>2.538426846225828E-3</v>
      </c>
      <c r="C221" s="5">
        <v>0.66917871598750078</v>
      </c>
      <c r="D221" s="5">
        <v>8.7010112493272923E-2</v>
      </c>
    </row>
    <row r="222" spans="1:4" x14ac:dyDescent="0.35">
      <c r="A222" t="s">
        <v>597</v>
      </c>
      <c r="B222" s="5">
        <v>0</v>
      </c>
      <c r="C222" s="5">
        <v>0</v>
      </c>
      <c r="D222" s="5">
        <v>0</v>
      </c>
    </row>
    <row r="223" spans="1:4" x14ac:dyDescent="0.35">
      <c r="A223" t="s">
        <v>598</v>
      </c>
      <c r="B223" s="5">
        <v>0.54913751870894523</v>
      </c>
      <c r="C223" s="5">
        <v>0.15181709072066268</v>
      </c>
      <c r="D223" s="5">
        <v>0</v>
      </c>
    </row>
    <row r="224" spans="1:4" x14ac:dyDescent="0.35">
      <c r="A224" t="s">
        <v>599</v>
      </c>
      <c r="B224" s="5">
        <v>0.7339805825242719</v>
      </c>
      <c r="C224" s="5">
        <v>0.102880658436214</v>
      </c>
      <c r="D224" s="5">
        <v>2.5510204081632651E-3</v>
      </c>
    </row>
    <row r="225" spans="1:4" x14ac:dyDescent="0.35">
      <c r="A225" t="s">
        <v>600</v>
      </c>
      <c r="B225" s="5">
        <v>0</v>
      </c>
      <c r="C225" s="5">
        <v>0</v>
      </c>
      <c r="D225" s="5">
        <v>0</v>
      </c>
    </row>
    <row r="226" spans="1:4" x14ac:dyDescent="0.35">
      <c r="A226" t="s">
        <v>601</v>
      </c>
      <c r="B226" s="5">
        <v>0</v>
      </c>
      <c r="C226" s="5">
        <v>0</v>
      </c>
      <c r="D226" s="5">
        <v>0.14538686234060363</v>
      </c>
    </row>
    <row r="227" spans="1:4" x14ac:dyDescent="0.35">
      <c r="A227" t="s">
        <v>602</v>
      </c>
      <c r="B227" s="5">
        <v>0</v>
      </c>
      <c r="C227" s="5">
        <v>0</v>
      </c>
      <c r="D227" s="5">
        <v>0</v>
      </c>
    </row>
    <row r="228" spans="1:4" x14ac:dyDescent="0.35">
      <c r="A228" t="s">
        <v>603</v>
      </c>
      <c r="B228" s="5">
        <v>0</v>
      </c>
      <c r="C228" s="5">
        <v>1.9271948608137045E-2</v>
      </c>
      <c r="D228" s="5">
        <v>0.10557184750733138</v>
      </c>
    </row>
    <row r="229" spans="1:4" x14ac:dyDescent="0.35">
      <c r="A229" t="s">
        <v>604</v>
      </c>
      <c r="B229" s="5">
        <v>3.4188034188034188E-4</v>
      </c>
      <c r="C229" s="5">
        <v>0.42137062045251222</v>
      </c>
      <c r="D229" s="5">
        <v>8.313470123103478E-2</v>
      </c>
    </row>
    <row r="230" spans="1:4" x14ac:dyDescent="0.35">
      <c r="A230" t="s">
        <v>605</v>
      </c>
      <c r="B230" s="5">
        <v>0</v>
      </c>
      <c r="C230" s="5">
        <v>0</v>
      </c>
      <c r="D230" s="5">
        <v>0</v>
      </c>
    </row>
    <row r="231" spans="1:4" x14ac:dyDescent="0.35">
      <c r="A231" t="s">
        <v>606</v>
      </c>
      <c r="B231" s="5">
        <v>0</v>
      </c>
      <c r="C231" s="5">
        <v>0.53191489361702127</v>
      </c>
      <c r="D231" s="5">
        <v>0.19724770642201836</v>
      </c>
    </row>
    <row r="232" spans="1:4" x14ac:dyDescent="0.35">
      <c r="A232" t="s">
        <v>607</v>
      </c>
      <c r="B232" s="5">
        <v>0</v>
      </c>
      <c r="C232" s="5">
        <v>0.25991189427312777</v>
      </c>
      <c r="D232" s="5">
        <v>7.3267326732673263E-2</v>
      </c>
    </row>
    <row r="233" spans="1:4" x14ac:dyDescent="0.35">
      <c r="A233" t="s">
        <v>608</v>
      </c>
      <c r="B233" s="5">
        <v>0</v>
      </c>
      <c r="C233" s="5">
        <v>4.4014084507042255E-4</v>
      </c>
      <c r="D233" s="5">
        <v>0.27022854405089997</v>
      </c>
    </row>
    <row r="234" spans="1:4" x14ac:dyDescent="0.35">
      <c r="A234" t="s">
        <v>609</v>
      </c>
      <c r="B234" s="5">
        <v>0</v>
      </c>
      <c r="C234" s="5">
        <v>0.24547906091370558</v>
      </c>
      <c r="D234" s="5">
        <v>5.8758157571171851E-2</v>
      </c>
    </row>
    <row r="235" spans="1:4" x14ac:dyDescent="0.35">
      <c r="A235" t="s">
        <v>610</v>
      </c>
      <c r="B235" s="5">
        <v>0</v>
      </c>
      <c r="C235" s="5">
        <v>0</v>
      </c>
      <c r="D235" s="5">
        <v>0</v>
      </c>
    </row>
    <row r="236" spans="1:4" x14ac:dyDescent="0.35">
      <c r="A236" t="s">
        <v>611</v>
      </c>
      <c r="B236" s="5">
        <v>0</v>
      </c>
      <c r="C236" s="5">
        <v>0</v>
      </c>
      <c r="D236" s="5">
        <v>0</v>
      </c>
    </row>
    <row r="237" spans="1:4" x14ac:dyDescent="0.35">
      <c r="A237" t="s">
        <v>612</v>
      </c>
      <c r="B237" s="5">
        <v>0</v>
      </c>
      <c r="C237" s="5">
        <v>0</v>
      </c>
      <c r="D237" s="5">
        <v>0</v>
      </c>
    </row>
    <row r="238" spans="1:4" x14ac:dyDescent="0.35">
      <c r="A238" t="s">
        <v>613</v>
      </c>
      <c r="B238" s="5">
        <v>0</v>
      </c>
      <c r="C238" s="5">
        <v>0</v>
      </c>
      <c r="D238" s="5">
        <v>0</v>
      </c>
    </row>
    <row r="239" spans="1:4" x14ac:dyDescent="0.35">
      <c r="A239" t="s">
        <v>614</v>
      </c>
      <c r="B239" s="5">
        <v>0</v>
      </c>
      <c r="C239" s="5">
        <v>8.3143336395611785E-3</v>
      </c>
      <c r="D239" s="5">
        <v>0.24256722206326886</v>
      </c>
    </row>
    <row r="240" spans="1:4" x14ac:dyDescent="0.35">
      <c r="A240" t="s">
        <v>615</v>
      </c>
      <c r="B240" s="5">
        <v>0</v>
      </c>
      <c r="C240" s="5">
        <v>5.4054054054054055E-4</v>
      </c>
      <c r="D240" s="5">
        <v>0.3014725429894749</v>
      </c>
    </row>
    <row r="241" spans="1:4" x14ac:dyDescent="0.35">
      <c r="A241" t="s">
        <v>616</v>
      </c>
      <c r="B241" s="5">
        <v>0</v>
      </c>
      <c r="C241" s="5">
        <v>0</v>
      </c>
      <c r="D241" s="5">
        <v>0</v>
      </c>
    </row>
    <row r="242" spans="1:4" x14ac:dyDescent="0.35">
      <c r="A242" t="s">
        <v>617</v>
      </c>
      <c r="B242" s="5">
        <v>0</v>
      </c>
      <c r="C242" s="5">
        <v>1.02880658436214E-3</v>
      </c>
      <c r="D242" s="5">
        <v>0.1775330851943755</v>
      </c>
    </row>
    <row r="243" spans="1:4" x14ac:dyDescent="0.35">
      <c r="A243" t="s">
        <v>618</v>
      </c>
      <c r="B243" s="5">
        <v>0</v>
      </c>
      <c r="C243" s="5">
        <v>0.30482115588684422</v>
      </c>
      <c r="D243" s="5">
        <v>3.10672269211625E-2</v>
      </c>
    </row>
    <row r="244" spans="1:4" x14ac:dyDescent="0.35">
      <c r="A244" t="s">
        <v>619</v>
      </c>
      <c r="B244" s="5">
        <v>0</v>
      </c>
      <c r="C244" s="5">
        <v>0</v>
      </c>
      <c r="D244" s="5">
        <v>0.14046915758784717</v>
      </c>
    </row>
    <row r="245" spans="1:4" x14ac:dyDescent="0.35">
      <c r="A245" t="s">
        <v>620</v>
      </c>
      <c r="B245" s="5">
        <v>0</v>
      </c>
      <c r="C245" s="5">
        <v>9.9609375E-2</v>
      </c>
      <c r="D245" s="5">
        <v>6.2015503875968991E-2</v>
      </c>
    </row>
    <row r="246" spans="1:4" x14ac:dyDescent="0.35">
      <c r="A246" t="s">
        <v>621</v>
      </c>
      <c r="B246" s="5">
        <v>0</v>
      </c>
      <c r="C246" s="5">
        <v>0</v>
      </c>
      <c r="D246" s="5">
        <v>0</v>
      </c>
    </row>
    <row r="247" spans="1:4" x14ac:dyDescent="0.35">
      <c r="A247" t="s">
        <v>622</v>
      </c>
      <c r="B247" s="5">
        <v>0</v>
      </c>
      <c r="C247" s="5">
        <v>0</v>
      </c>
      <c r="D247" s="5">
        <v>0</v>
      </c>
    </row>
    <row r="248" spans="1:4" x14ac:dyDescent="0.35">
      <c r="A248" t="s">
        <v>623</v>
      </c>
      <c r="B248" s="5">
        <v>6.4724919093851134E-4</v>
      </c>
      <c r="C248" s="5">
        <v>7.0175438596491223E-4</v>
      </c>
      <c r="D248" s="5">
        <v>0.33056411025074828</v>
      </c>
    </row>
    <row r="249" spans="1:4" x14ac:dyDescent="0.35">
      <c r="A249" t="s">
        <v>624</v>
      </c>
      <c r="B249" s="5">
        <v>0.77075098814229248</v>
      </c>
      <c r="C249" s="5">
        <v>4.3062200956937802E-2</v>
      </c>
      <c r="D249" s="5">
        <v>0</v>
      </c>
    </row>
    <row r="250" spans="1:4" x14ac:dyDescent="0.35">
      <c r="A250" t="s">
        <v>625</v>
      </c>
      <c r="B250" s="5">
        <v>0.8217636022514071</v>
      </c>
      <c r="C250" s="5">
        <v>0.10891089108910891</v>
      </c>
      <c r="D250" s="5">
        <v>0</v>
      </c>
    </row>
    <row r="251" spans="1:4" x14ac:dyDescent="0.35">
      <c r="A251" t="s">
        <v>626</v>
      </c>
      <c r="B251" s="5">
        <v>0</v>
      </c>
      <c r="C251" s="5">
        <v>0</v>
      </c>
      <c r="D251" s="5">
        <v>8.3682008368200833E-2</v>
      </c>
    </row>
    <row r="252" spans="1:4" x14ac:dyDescent="0.35">
      <c r="A252" t="s">
        <v>627</v>
      </c>
      <c r="B252" s="5">
        <v>0</v>
      </c>
      <c r="C252" s="5">
        <v>0.20900321543408359</v>
      </c>
      <c r="D252" s="5">
        <v>7.2941176470588232E-2</v>
      </c>
    </row>
    <row r="253" spans="1:4" x14ac:dyDescent="0.35">
      <c r="A253" t="s">
        <v>628</v>
      </c>
      <c r="B253" s="5">
        <v>0</v>
      </c>
      <c r="C253" s="5">
        <v>0</v>
      </c>
      <c r="D253" s="5">
        <v>0</v>
      </c>
    </row>
    <row r="254" spans="1:4" x14ac:dyDescent="0.35">
      <c r="A254" t="s">
        <v>629</v>
      </c>
      <c r="B254" s="5">
        <v>0</v>
      </c>
      <c r="C254" s="5">
        <v>0</v>
      </c>
      <c r="D254" s="5">
        <v>0</v>
      </c>
    </row>
    <row r="255" spans="1:4" x14ac:dyDescent="0.35">
      <c r="A255" t="s">
        <v>630</v>
      </c>
      <c r="B255" s="5">
        <v>0.40640809443507586</v>
      </c>
      <c r="C255" s="5">
        <v>5.4495912806539509E-2</v>
      </c>
      <c r="D255" s="5">
        <v>0</v>
      </c>
    </row>
    <row r="256" spans="1:4" x14ac:dyDescent="0.35">
      <c r="A256" t="s">
        <v>631</v>
      </c>
      <c r="B256" s="5">
        <v>0</v>
      </c>
      <c r="C256" s="5">
        <v>0</v>
      </c>
      <c r="D256" s="5">
        <v>0</v>
      </c>
    </row>
    <row r="257" spans="1:4" x14ac:dyDescent="0.35">
      <c r="A257" t="s">
        <v>632</v>
      </c>
      <c r="B257" s="5">
        <v>0</v>
      </c>
      <c r="C257" s="5">
        <v>0</v>
      </c>
      <c r="D257" s="5">
        <v>0</v>
      </c>
    </row>
    <row r="258" spans="1:4" x14ac:dyDescent="0.35">
      <c r="A258" t="s">
        <v>633</v>
      </c>
      <c r="B258" s="5">
        <v>0</v>
      </c>
      <c r="C258" s="5">
        <v>0</v>
      </c>
      <c r="D258" s="5">
        <v>0</v>
      </c>
    </row>
    <row r="259" spans="1:4" x14ac:dyDescent="0.35">
      <c r="A259" t="s">
        <v>634</v>
      </c>
      <c r="B259" s="5">
        <v>0</v>
      </c>
      <c r="C259" s="5">
        <v>0.4385593220338983</v>
      </c>
      <c r="D259" s="5">
        <v>5.128205128205128E-2</v>
      </c>
    </row>
    <row r="260" spans="1:4" x14ac:dyDescent="0.35">
      <c r="A260" t="s">
        <v>635</v>
      </c>
      <c r="B260" s="5">
        <v>0</v>
      </c>
      <c r="C260" s="5">
        <v>1.2304784919306432E-2</v>
      </c>
      <c r="D260" s="5">
        <v>0.16690049968027609</v>
      </c>
    </row>
    <row r="261" spans="1:4" x14ac:dyDescent="0.35">
      <c r="A261" t="s">
        <v>636</v>
      </c>
      <c r="B261" s="5">
        <v>0</v>
      </c>
      <c r="C261" s="5">
        <v>0</v>
      </c>
      <c r="D261" s="5">
        <v>0</v>
      </c>
    </row>
    <row r="262" spans="1:4" x14ac:dyDescent="0.35">
      <c r="A262" t="s">
        <v>1353</v>
      </c>
      <c r="B262" s="5">
        <v>0</v>
      </c>
      <c r="C262" s="5">
        <v>0.16222222222222221</v>
      </c>
      <c r="D262" s="5">
        <v>2.3323615160349854E-2</v>
      </c>
    </row>
    <row r="263" spans="1:4" x14ac:dyDescent="0.35">
      <c r="A263" t="s">
        <v>637</v>
      </c>
      <c r="B263" s="5">
        <v>0</v>
      </c>
      <c r="C263" s="5">
        <v>0</v>
      </c>
      <c r="D263" s="5">
        <v>0</v>
      </c>
    </row>
    <row r="264" spans="1:4" x14ac:dyDescent="0.35">
      <c r="A264" t="s">
        <v>638</v>
      </c>
      <c r="B264" s="5">
        <v>0</v>
      </c>
      <c r="C264" s="5">
        <v>2.4430550418212838E-3</v>
      </c>
      <c r="D264" s="5">
        <v>0.15852130325814534</v>
      </c>
    </row>
    <row r="265" spans="1:4" x14ac:dyDescent="0.35">
      <c r="A265" t="s">
        <v>639</v>
      </c>
      <c r="B265" s="5">
        <v>0</v>
      </c>
      <c r="C265" s="5">
        <v>0.16094986807387862</v>
      </c>
      <c r="D265" s="5">
        <v>5.6057866184448461E-2</v>
      </c>
    </row>
    <row r="266" spans="1:4" x14ac:dyDescent="0.35">
      <c r="A266" t="s">
        <v>640</v>
      </c>
      <c r="B266" s="5">
        <v>0</v>
      </c>
      <c r="C266" s="5">
        <v>0</v>
      </c>
      <c r="D266" s="5">
        <v>0</v>
      </c>
    </row>
    <row r="267" spans="1:4" x14ac:dyDescent="0.35">
      <c r="A267" t="s">
        <v>641</v>
      </c>
      <c r="B267" s="5">
        <v>0</v>
      </c>
      <c r="C267" s="5">
        <v>0</v>
      </c>
      <c r="D267" s="5">
        <v>0.15547703180212014</v>
      </c>
    </row>
    <row r="268" spans="1:4" x14ac:dyDescent="0.35">
      <c r="A268" t="s">
        <v>642</v>
      </c>
      <c r="B268" s="5">
        <v>0</v>
      </c>
      <c r="C268" s="5">
        <v>0</v>
      </c>
      <c r="D268" s="5">
        <v>0</v>
      </c>
    </row>
    <row r="269" spans="1:4" x14ac:dyDescent="0.35">
      <c r="A269" t="s">
        <v>643</v>
      </c>
      <c r="B269" s="5">
        <v>0</v>
      </c>
      <c r="C269" s="5">
        <v>0</v>
      </c>
      <c r="D269" s="5">
        <v>0</v>
      </c>
    </row>
    <row r="270" spans="1:4" x14ac:dyDescent="0.35">
      <c r="A270" t="s">
        <v>644</v>
      </c>
      <c r="B270" s="5">
        <v>0</v>
      </c>
      <c r="C270" s="5">
        <v>2.9524442755825735E-3</v>
      </c>
      <c r="D270" s="5">
        <v>0.20461311768350385</v>
      </c>
    </row>
    <row r="271" spans="1:4" x14ac:dyDescent="0.35">
      <c r="A271" t="s">
        <v>645</v>
      </c>
      <c r="B271" s="5">
        <v>3.1347962382445138E-4</v>
      </c>
      <c r="C271" s="5">
        <v>0.43923235367283464</v>
      </c>
      <c r="D271" s="5">
        <v>9.302241857241858E-2</v>
      </c>
    </row>
    <row r="272" spans="1:4" x14ac:dyDescent="0.35">
      <c r="A272" t="s">
        <v>646</v>
      </c>
      <c r="B272" s="5">
        <v>0</v>
      </c>
      <c r="C272" s="5">
        <v>0</v>
      </c>
      <c r="D272" s="5">
        <v>7.2390984811366965E-2</v>
      </c>
    </row>
    <row r="273" spans="1:4" x14ac:dyDescent="0.35">
      <c r="A273" t="s">
        <v>647</v>
      </c>
      <c r="B273" s="5">
        <v>0</v>
      </c>
      <c r="C273" s="5">
        <v>0.49206349206349204</v>
      </c>
      <c r="D273" s="5">
        <v>5.1351351351351354E-2</v>
      </c>
    </row>
    <row r="274" spans="1:4" x14ac:dyDescent="0.35">
      <c r="A274" t="s">
        <v>648</v>
      </c>
      <c r="B274" s="5">
        <v>0</v>
      </c>
      <c r="C274" s="5">
        <v>0</v>
      </c>
      <c r="D274" s="5">
        <v>0</v>
      </c>
    </row>
    <row r="275" spans="1:4" x14ac:dyDescent="0.35">
      <c r="A275" t="s">
        <v>649</v>
      </c>
      <c r="B275" s="5">
        <v>0</v>
      </c>
      <c r="C275" s="5">
        <v>4.6189376443418013E-4</v>
      </c>
      <c r="D275" s="5">
        <v>0.12494733750269749</v>
      </c>
    </row>
    <row r="276" spans="1:4" x14ac:dyDescent="0.35">
      <c r="A276" t="s">
        <v>650</v>
      </c>
      <c r="B276" s="5">
        <v>0.63305718599312899</v>
      </c>
      <c r="C276" s="5">
        <v>7.5031586772648748E-2</v>
      </c>
      <c r="D276" s="5">
        <v>6.9881201956673662E-4</v>
      </c>
    </row>
    <row r="277" spans="1:4" x14ac:dyDescent="0.35">
      <c r="A277" t="s">
        <v>651</v>
      </c>
      <c r="B277" s="5">
        <v>0</v>
      </c>
      <c r="C277" s="5">
        <v>0</v>
      </c>
      <c r="D277" s="5">
        <v>0</v>
      </c>
    </row>
    <row r="278" spans="1:4" x14ac:dyDescent="0.35">
      <c r="A278" t="s">
        <v>652</v>
      </c>
      <c r="B278" s="5">
        <v>1.09325167997835E-3</v>
      </c>
      <c r="C278" s="5">
        <v>9.0487528908265603E-3</v>
      </c>
      <c r="D278" s="5">
        <v>0.33141962518698836</v>
      </c>
    </row>
    <row r="279" spans="1:4" x14ac:dyDescent="0.35">
      <c r="A279" t="s">
        <v>653</v>
      </c>
      <c r="B279" s="5">
        <v>0</v>
      </c>
      <c r="C279" s="5">
        <v>0</v>
      </c>
      <c r="D279" s="5">
        <v>0</v>
      </c>
    </row>
    <row r="280" spans="1:4" x14ac:dyDescent="0.35">
      <c r="A280" t="s">
        <v>654</v>
      </c>
      <c r="B280" s="5">
        <v>0.95367605286463242</v>
      </c>
      <c r="C280" s="5">
        <v>0.1459823752993856</v>
      </c>
      <c r="D280" s="5">
        <v>7.6103500761035003E-4</v>
      </c>
    </row>
    <row r="281" spans="1:4" x14ac:dyDescent="0.35">
      <c r="A281" t="s">
        <v>655</v>
      </c>
      <c r="B281" s="5">
        <v>0</v>
      </c>
      <c r="C281" s="5">
        <v>0</v>
      </c>
      <c r="D281" s="5">
        <v>0</v>
      </c>
    </row>
    <row r="282" spans="1:4" x14ac:dyDescent="0.35">
      <c r="A282" t="s">
        <v>656</v>
      </c>
      <c r="B282" s="5">
        <v>0</v>
      </c>
      <c r="C282" s="5">
        <v>2.3836078618604283E-3</v>
      </c>
      <c r="D282" s="5">
        <v>0.19556861390492877</v>
      </c>
    </row>
    <row r="283" spans="1:4" x14ac:dyDescent="0.35">
      <c r="A283" t="s">
        <v>657</v>
      </c>
      <c r="B283" s="5">
        <v>0</v>
      </c>
      <c r="C283" s="5">
        <v>5.044190081343069E-3</v>
      </c>
      <c r="D283" s="5">
        <v>0.23993958533432216</v>
      </c>
    </row>
    <row r="284" spans="1:4" x14ac:dyDescent="0.35">
      <c r="A284" t="s">
        <v>658</v>
      </c>
      <c r="B284" s="5">
        <v>0</v>
      </c>
      <c r="C284" s="5">
        <v>2.0656370656370656E-3</v>
      </c>
      <c r="D284" s="5">
        <v>0.11960431952360756</v>
      </c>
    </row>
    <row r="285" spans="1:4" x14ac:dyDescent="0.35">
      <c r="A285" t="s">
        <v>659</v>
      </c>
      <c r="B285" s="5">
        <v>0</v>
      </c>
      <c r="C285" s="5">
        <v>0.31780821917808222</v>
      </c>
      <c r="D285" s="5">
        <v>0.10460251046025104</v>
      </c>
    </row>
    <row r="286" spans="1:4" x14ac:dyDescent="0.35">
      <c r="A286" t="s">
        <v>660</v>
      </c>
      <c r="B286" s="5">
        <v>0</v>
      </c>
      <c r="C286" s="5">
        <v>0</v>
      </c>
      <c r="D286" s="5">
        <v>0</v>
      </c>
    </row>
    <row r="287" spans="1:4" x14ac:dyDescent="0.35">
      <c r="A287" t="s">
        <v>661</v>
      </c>
      <c r="B287" s="5">
        <v>1.9920318725099601E-3</v>
      </c>
      <c r="C287" s="5">
        <v>0</v>
      </c>
      <c r="D287" s="5">
        <v>0.10789473684210527</v>
      </c>
    </row>
    <row r="288" spans="1:4" x14ac:dyDescent="0.35">
      <c r="A288" t="s">
        <v>662</v>
      </c>
      <c r="B288" s="5">
        <v>0</v>
      </c>
      <c r="C288" s="5">
        <v>0</v>
      </c>
      <c r="D288" s="5">
        <v>0</v>
      </c>
    </row>
    <row r="289" spans="1:4" x14ac:dyDescent="0.35">
      <c r="A289" t="s">
        <v>663</v>
      </c>
      <c r="B289" s="5">
        <v>0</v>
      </c>
      <c r="C289" s="5">
        <v>1.3192612137203167E-2</v>
      </c>
      <c r="D289" s="5">
        <v>0.10488245931283906</v>
      </c>
    </row>
    <row r="290" spans="1:4" x14ac:dyDescent="0.35">
      <c r="A290" t="s">
        <v>664</v>
      </c>
      <c r="B290" s="5">
        <v>0</v>
      </c>
      <c r="C290" s="5">
        <v>0</v>
      </c>
      <c r="D290" s="5">
        <v>0.11519607843137254</v>
      </c>
    </row>
    <row r="291" spans="1:4" x14ac:dyDescent="0.35">
      <c r="A291" t="s">
        <v>665</v>
      </c>
      <c r="B291" s="5">
        <v>0</v>
      </c>
      <c r="C291" s="5">
        <v>0</v>
      </c>
      <c r="D291" s="5">
        <v>0</v>
      </c>
    </row>
    <row r="292" spans="1:4" x14ac:dyDescent="0.35">
      <c r="A292" t="s">
        <v>666</v>
      </c>
      <c r="B292" s="5">
        <v>0</v>
      </c>
      <c r="C292" s="5">
        <v>5.9523809523809521E-3</v>
      </c>
      <c r="D292" s="5">
        <v>0.14442013129102846</v>
      </c>
    </row>
    <row r="293" spans="1:4" x14ac:dyDescent="0.35">
      <c r="A293" t="s">
        <v>667</v>
      </c>
      <c r="B293" s="5">
        <v>0</v>
      </c>
      <c r="C293" s="5">
        <v>0.26819533775492632</v>
      </c>
      <c r="D293" s="5">
        <v>2.5770627992964864E-2</v>
      </c>
    </row>
    <row r="294" spans="1:4" x14ac:dyDescent="0.35">
      <c r="A294" t="s">
        <v>668</v>
      </c>
      <c r="B294" s="5">
        <v>0</v>
      </c>
      <c r="C294" s="5">
        <v>0</v>
      </c>
      <c r="D294" s="5">
        <v>0</v>
      </c>
    </row>
    <row r="295" spans="1:4" x14ac:dyDescent="0.35">
      <c r="A295" t="s">
        <v>669</v>
      </c>
      <c r="B295" s="5">
        <v>0</v>
      </c>
      <c r="C295" s="5">
        <v>0</v>
      </c>
      <c r="D295" s="5">
        <v>0</v>
      </c>
    </row>
    <row r="296" spans="1:4" x14ac:dyDescent="0.35">
      <c r="A296" t="s">
        <v>670</v>
      </c>
      <c r="B296" s="5">
        <v>0</v>
      </c>
      <c r="C296" s="5">
        <v>0</v>
      </c>
      <c r="D296" s="5">
        <v>0.13551057600961633</v>
      </c>
    </row>
    <row r="297" spans="1:4" x14ac:dyDescent="0.35">
      <c r="A297" t="s">
        <v>671</v>
      </c>
      <c r="B297" s="5">
        <v>0</v>
      </c>
      <c r="C297" s="5">
        <v>8.4033613445378148E-3</v>
      </c>
      <c r="D297" s="5">
        <v>6.5088757396449703E-2</v>
      </c>
    </row>
    <row r="298" spans="1:4" x14ac:dyDescent="0.35">
      <c r="A298" t="s">
        <v>672</v>
      </c>
      <c r="B298" s="5">
        <v>0</v>
      </c>
      <c r="C298" s="5">
        <v>0</v>
      </c>
      <c r="D298" s="5">
        <v>0.15465687223519259</v>
      </c>
    </row>
    <row r="299" spans="1:4" x14ac:dyDescent="0.35">
      <c r="A299" t="s">
        <v>673</v>
      </c>
      <c r="B299" s="5">
        <v>0</v>
      </c>
      <c r="C299" s="5">
        <v>2.8011204481792717E-3</v>
      </c>
      <c r="D299" s="5">
        <v>0.16431226427968473</v>
      </c>
    </row>
    <row r="300" spans="1:4" x14ac:dyDescent="0.35">
      <c r="A300" t="s">
        <v>674</v>
      </c>
      <c r="B300" s="5">
        <v>0</v>
      </c>
      <c r="C300" s="5">
        <v>0</v>
      </c>
      <c r="D300" s="5">
        <v>0</v>
      </c>
    </row>
    <row r="301" spans="1:4" x14ac:dyDescent="0.35">
      <c r="A301" t="s">
        <v>675</v>
      </c>
      <c r="B301" s="5">
        <v>0</v>
      </c>
      <c r="C301" s="5">
        <v>0</v>
      </c>
      <c r="D301" s="5">
        <v>0</v>
      </c>
    </row>
    <row r="302" spans="1:4" x14ac:dyDescent="0.35">
      <c r="A302" t="s">
        <v>676</v>
      </c>
      <c r="B302" s="5">
        <v>0</v>
      </c>
      <c r="C302" s="5">
        <v>0</v>
      </c>
      <c r="D302" s="5">
        <v>7.2735372598262349E-2</v>
      </c>
    </row>
    <row r="303" spans="1:4" x14ac:dyDescent="0.35">
      <c r="A303" t="s">
        <v>677</v>
      </c>
      <c r="B303" s="5">
        <v>0</v>
      </c>
      <c r="C303" s="5">
        <v>0</v>
      </c>
      <c r="D303" s="5">
        <v>0</v>
      </c>
    </row>
    <row r="304" spans="1:4" x14ac:dyDescent="0.35">
      <c r="A304" t="s">
        <v>678</v>
      </c>
      <c r="B304" s="5">
        <v>0</v>
      </c>
      <c r="C304" s="5">
        <v>0</v>
      </c>
      <c r="D304" s="5">
        <v>0.10220994475138122</v>
      </c>
    </row>
    <row r="305" spans="1:4" x14ac:dyDescent="0.35">
      <c r="A305" t="s">
        <v>679</v>
      </c>
      <c r="B305" s="5">
        <v>0</v>
      </c>
      <c r="C305" s="5">
        <v>0</v>
      </c>
      <c r="D305" s="5">
        <v>0.13049853372434017</v>
      </c>
    </row>
    <row r="306" spans="1:4" x14ac:dyDescent="0.35">
      <c r="A306" t="s">
        <v>680</v>
      </c>
      <c r="B306" s="5">
        <v>0</v>
      </c>
      <c r="C306" s="5">
        <v>1.3297872340425532E-2</v>
      </c>
      <c r="D306" s="5">
        <v>0.10864745011086474</v>
      </c>
    </row>
    <row r="307" spans="1:4" x14ac:dyDescent="0.35">
      <c r="A307" t="s">
        <v>681</v>
      </c>
      <c r="B307" s="5">
        <v>0</v>
      </c>
      <c r="C307" s="5">
        <v>0</v>
      </c>
      <c r="D307" s="5">
        <v>0</v>
      </c>
    </row>
    <row r="308" spans="1:4" x14ac:dyDescent="0.35">
      <c r="A308" t="s">
        <v>682</v>
      </c>
      <c r="B308" s="5">
        <v>0</v>
      </c>
      <c r="C308" s="5">
        <v>0</v>
      </c>
      <c r="D308" s="5">
        <v>0</v>
      </c>
    </row>
    <row r="309" spans="1:4" x14ac:dyDescent="0.35">
      <c r="A309" t="s">
        <v>683</v>
      </c>
      <c r="B309" s="5">
        <v>0</v>
      </c>
      <c r="C309" s="5">
        <v>0.40627553371932756</v>
      </c>
      <c r="D309" s="5">
        <v>5.9791105147456787E-2</v>
      </c>
    </row>
    <row r="310" spans="1:4" x14ac:dyDescent="0.35">
      <c r="A310" t="s">
        <v>684</v>
      </c>
      <c r="B310" s="5">
        <v>0</v>
      </c>
      <c r="C310" s="5">
        <v>0</v>
      </c>
      <c r="D310" s="5">
        <v>0</v>
      </c>
    </row>
    <row r="311" spans="1:4" x14ac:dyDescent="0.35">
      <c r="A311" t="s">
        <v>685</v>
      </c>
      <c r="B311" s="5">
        <v>0</v>
      </c>
      <c r="C311" s="5">
        <v>0.14367816091954022</v>
      </c>
      <c r="D311" s="5">
        <v>3.2323232323232323E-2</v>
      </c>
    </row>
    <row r="312" spans="1:4" x14ac:dyDescent="0.35">
      <c r="A312" t="s">
        <v>686</v>
      </c>
      <c r="B312" s="5">
        <v>0</v>
      </c>
      <c r="C312" s="5">
        <v>0.16026100674028393</v>
      </c>
      <c r="D312" s="5">
        <v>0.16275733116113744</v>
      </c>
    </row>
    <row r="313" spans="1:4" x14ac:dyDescent="0.35">
      <c r="A313" t="s">
        <v>687</v>
      </c>
      <c r="B313" s="5">
        <v>0</v>
      </c>
      <c r="C313" s="5">
        <v>0</v>
      </c>
      <c r="D313" s="5">
        <v>0</v>
      </c>
    </row>
    <row r="314" spans="1:4" x14ac:dyDescent="0.35">
      <c r="A314" t="s">
        <v>688</v>
      </c>
      <c r="B314" s="5">
        <v>0</v>
      </c>
      <c r="C314" s="5">
        <v>0.30948458474361629</v>
      </c>
      <c r="D314" s="5">
        <v>6.1900233208914045E-2</v>
      </c>
    </row>
    <row r="315" spans="1:4" x14ac:dyDescent="0.35">
      <c r="A315" t="s">
        <v>689</v>
      </c>
      <c r="B315" s="5">
        <v>0</v>
      </c>
      <c r="C315" s="5">
        <v>0</v>
      </c>
      <c r="D315" s="5">
        <v>0</v>
      </c>
    </row>
    <row r="316" spans="1:4" x14ac:dyDescent="0.35">
      <c r="A316" t="s">
        <v>690</v>
      </c>
      <c r="B316" s="5">
        <v>0</v>
      </c>
      <c r="C316" s="5">
        <v>0</v>
      </c>
      <c r="D316" s="5">
        <v>0</v>
      </c>
    </row>
    <row r="317" spans="1:4" x14ac:dyDescent="0.35">
      <c r="A317" t="s">
        <v>691</v>
      </c>
      <c r="B317" s="5">
        <v>0</v>
      </c>
      <c r="C317" s="5">
        <v>0</v>
      </c>
      <c r="D317" s="5">
        <v>0</v>
      </c>
    </row>
    <row r="318" spans="1:4" x14ac:dyDescent="0.35">
      <c r="A318" t="s">
        <v>692</v>
      </c>
      <c r="B318" s="5">
        <v>0.45350193845235559</v>
      </c>
      <c r="C318" s="5">
        <v>5.889241771017098E-2</v>
      </c>
      <c r="D318" s="5">
        <v>0</v>
      </c>
    </row>
    <row r="319" spans="1:4" x14ac:dyDescent="0.35">
      <c r="A319" t="s">
        <v>693</v>
      </c>
      <c r="B319" s="5">
        <v>0</v>
      </c>
      <c r="C319" s="5">
        <v>1.002004008016032E-3</v>
      </c>
      <c r="D319" s="5">
        <v>0.14189198679682563</v>
      </c>
    </row>
    <row r="320" spans="1:4" x14ac:dyDescent="0.35">
      <c r="A320" t="s">
        <v>694</v>
      </c>
      <c r="B320" s="5">
        <v>0</v>
      </c>
      <c r="C320" s="5">
        <v>0.4417148911203691</v>
      </c>
      <c r="D320" s="5">
        <v>0.14520701476793249</v>
      </c>
    </row>
    <row r="321" spans="1:4" x14ac:dyDescent="0.35">
      <c r="A321" t="s">
        <v>695</v>
      </c>
      <c r="B321" s="5">
        <v>0</v>
      </c>
      <c r="C321" s="5">
        <v>0</v>
      </c>
      <c r="D321" s="5">
        <v>0</v>
      </c>
    </row>
    <row r="322" spans="1:4" x14ac:dyDescent="0.35">
      <c r="A322" t="s">
        <v>696</v>
      </c>
      <c r="B322" s="5">
        <v>0.39737274220032842</v>
      </c>
      <c r="C322" s="5">
        <v>7.3654390934844188E-2</v>
      </c>
      <c r="D322" s="5">
        <v>2.0920502092050207E-3</v>
      </c>
    </row>
    <row r="323" spans="1:4" x14ac:dyDescent="0.35">
      <c r="A323" t="s">
        <v>697</v>
      </c>
      <c r="B323" s="5">
        <v>0</v>
      </c>
      <c r="C323" s="5">
        <v>0</v>
      </c>
      <c r="D323" s="5">
        <v>0.18115384615384617</v>
      </c>
    </row>
    <row r="324" spans="1:4" x14ac:dyDescent="0.35">
      <c r="A324" t="s">
        <v>698</v>
      </c>
      <c r="B324" s="5">
        <v>0</v>
      </c>
      <c r="C324" s="5">
        <v>0</v>
      </c>
      <c r="D324" s="5">
        <v>0</v>
      </c>
    </row>
    <row r="325" spans="1:4" x14ac:dyDescent="0.35">
      <c r="A325" t="s">
        <v>699</v>
      </c>
      <c r="B325" s="5">
        <v>0</v>
      </c>
      <c r="C325" s="5">
        <v>0</v>
      </c>
      <c r="D325" s="5">
        <v>0</v>
      </c>
    </row>
    <row r="326" spans="1:4" x14ac:dyDescent="0.35">
      <c r="A326" t="s">
        <v>700</v>
      </c>
      <c r="B326" s="5">
        <v>0</v>
      </c>
      <c r="C326" s="5">
        <v>2.6737967914438501E-3</v>
      </c>
      <c r="D326" s="5">
        <v>0.10268948655256724</v>
      </c>
    </row>
    <row r="327" spans="1:4" x14ac:dyDescent="0.35">
      <c r="A327" t="s">
        <v>701</v>
      </c>
      <c r="B327" s="5">
        <v>2.8422651736167022E-3</v>
      </c>
      <c r="C327" s="5">
        <v>5.2048639547409587E-3</v>
      </c>
      <c r="D327" s="5">
        <v>0.25223764067618593</v>
      </c>
    </row>
    <row r="328" spans="1:4" x14ac:dyDescent="0.35">
      <c r="A328" t="s">
        <v>702</v>
      </c>
      <c r="B328" s="5">
        <v>0</v>
      </c>
      <c r="C328" s="5">
        <v>0.17058348475671312</v>
      </c>
      <c r="D328" s="5">
        <v>6.3123910326632005E-2</v>
      </c>
    </row>
    <row r="329" spans="1:4" x14ac:dyDescent="0.35">
      <c r="A329" t="s">
        <v>703</v>
      </c>
      <c r="B329" s="5">
        <v>0</v>
      </c>
      <c r="C329" s="5">
        <v>0</v>
      </c>
      <c r="D329" s="5">
        <v>0</v>
      </c>
    </row>
    <row r="330" spans="1:4" x14ac:dyDescent="0.35">
      <c r="A330" t="s">
        <v>704</v>
      </c>
      <c r="B330" s="5">
        <v>0</v>
      </c>
      <c r="C330" s="5">
        <v>2.3364485981308409E-3</v>
      </c>
      <c r="D330" s="5">
        <v>6.9632495164410058E-2</v>
      </c>
    </row>
    <row r="331" spans="1:4" x14ac:dyDescent="0.35">
      <c r="A331" t="s">
        <v>13</v>
      </c>
      <c r="B331" s="5">
        <v>0.88141521539044676</v>
      </c>
      <c r="C331" s="5">
        <v>0.29917671655209088</v>
      </c>
      <c r="D331" s="5">
        <v>6.7750677506775068E-4</v>
      </c>
    </row>
    <row r="332" spans="1:4" x14ac:dyDescent="0.35">
      <c r="A332" t="s">
        <v>705</v>
      </c>
      <c r="B332" s="5">
        <v>0</v>
      </c>
      <c r="C332" s="5">
        <v>2.3980815347721821E-3</v>
      </c>
      <c r="D332" s="5">
        <v>6.0747663551401869E-2</v>
      </c>
    </row>
    <row r="333" spans="1:4" x14ac:dyDescent="0.35">
      <c r="A333" t="s">
        <v>706</v>
      </c>
      <c r="B333" s="5">
        <v>0</v>
      </c>
      <c r="C333" s="5">
        <v>4.464285714285714E-3</v>
      </c>
      <c r="D333" s="5">
        <v>0.10431825324817801</v>
      </c>
    </row>
    <row r="334" spans="1:4" x14ac:dyDescent="0.35">
      <c r="A334" t="s">
        <v>707</v>
      </c>
      <c r="B334" s="5">
        <v>0</v>
      </c>
      <c r="C334" s="5">
        <v>0</v>
      </c>
      <c r="D334" s="5">
        <v>0</v>
      </c>
    </row>
    <row r="335" spans="1:4" x14ac:dyDescent="0.35">
      <c r="A335" t="s">
        <v>708</v>
      </c>
      <c r="B335" s="5">
        <v>0</v>
      </c>
      <c r="C335" s="5">
        <v>0</v>
      </c>
      <c r="D335" s="5">
        <v>0.126</v>
      </c>
    </row>
    <row r="336" spans="1:4" x14ac:dyDescent="0.35">
      <c r="A336" t="s">
        <v>709</v>
      </c>
      <c r="B336" s="5">
        <v>0</v>
      </c>
      <c r="C336" s="5">
        <v>0</v>
      </c>
      <c r="D336" s="5">
        <v>0</v>
      </c>
    </row>
    <row r="337" spans="1:4" x14ac:dyDescent="0.35">
      <c r="A337" t="s">
        <v>710</v>
      </c>
      <c r="B337" s="5">
        <v>0</v>
      </c>
      <c r="C337" s="5">
        <v>0.36939006667942709</v>
      </c>
      <c r="D337" s="5">
        <v>4.7459125902052153E-2</v>
      </c>
    </row>
    <row r="338" spans="1:4" x14ac:dyDescent="0.35">
      <c r="A338" t="s">
        <v>711</v>
      </c>
      <c r="B338" s="5">
        <v>0</v>
      </c>
      <c r="C338" s="5">
        <v>0</v>
      </c>
      <c r="D338" s="5">
        <v>0</v>
      </c>
    </row>
    <row r="339" spans="1:4" x14ac:dyDescent="0.35">
      <c r="A339" t="s">
        <v>712</v>
      </c>
      <c r="B339" s="5">
        <v>0</v>
      </c>
      <c r="C339" s="5">
        <v>0</v>
      </c>
      <c r="D339" s="5">
        <v>0</v>
      </c>
    </row>
    <row r="340" spans="1:4" x14ac:dyDescent="0.35">
      <c r="A340" t="s">
        <v>713</v>
      </c>
      <c r="B340" s="5">
        <v>4.1050903119868636E-4</v>
      </c>
      <c r="C340" s="5">
        <v>1.1981801618251442E-2</v>
      </c>
      <c r="D340" s="5">
        <v>0.2921895160711927</v>
      </c>
    </row>
    <row r="341" spans="1:4" x14ac:dyDescent="0.35">
      <c r="A341" t="s">
        <v>714</v>
      </c>
      <c r="B341" s="5">
        <v>0.38559531223278787</v>
      </c>
      <c r="C341" s="5">
        <v>6.0375344890415947E-2</v>
      </c>
      <c r="D341" s="5">
        <v>0</v>
      </c>
    </row>
    <row r="342" spans="1:4" x14ac:dyDescent="0.35">
      <c r="A342" t="s">
        <v>715</v>
      </c>
      <c r="B342" s="5">
        <v>0</v>
      </c>
      <c r="C342" s="5">
        <v>0.51262979168460188</v>
      </c>
      <c r="D342" s="5">
        <v>9.1444789553032424E-2</v>
      </c>
    </row>
    <row r="343" spans="1:4" x14ac:dyDescent="0.35">
      <c r="A343" t="s">
        <v>716</v>
      </c>
      <c r="B343" s="5">
        <v>0</v>
      </c>
      <c r="C343" s="5">
        <v>0.40536931869896398</v>
      </c>
      <c r="D343" s="5">
        <v>9.5400165511126178E-2</v>
      </c>
    </row>
    <row r="344" spans="1:4" x14ac:dyDescent="0.35">
      <c r="A344" t="s">
        <v>717</v>
      </c>
      <c r="B344" s="5">
        <v>0</v>
      </c>
      <c r="C344" s="5">
        <v>0</v>
      </c>
      <c r="D344" s="5">
        <v>6.8607068607068611E-2</v>
      </c>
    </row>
    <row r="345" spans="1:4" x14ac:dyDescent="0.35">
      <c r="A345" t="s">
        <v>718</v>
      </c>
      <c r="B345" s="5">
        <v>0</v>
      </c>
      <c r="C345" s="5">
        <v>0</v>
      </c>
      <c r="D345" s="5">
        <v>0</v>
      </c>
    </row>
    <row r="346" spans="1:4" x14ac:dyDescent="0.35">
      <c r="A346" t="s">
        <v>719</v>
      </c>
      <c r="B346" s="5">
        <v>0</v>
      </c>
      <c r="C346" s="5">
        <v>0.45792216573666233</v>
      </c>
      <c r="D346" s="5">
        <v>7.923738424953844E-2</v>
      </c>
    </row>
    <row r="347" spans="1:4" x14ac:dyDescent="0.35">
      <c r="A347" t="s">
        <v>720</v>
      </c>
      <c r="B347" s="5">
        <v>0</v>
      </c>
      <c r="C347" s="5">
        <v>0</v>
      </c>
      <c r="D347" s="5">
        <v>5.8303886925795051E-2</v>
      </c>
    </row>
    <row r="348" spans="1:4" x14ac:dyDescent="0.35">
      <c r="A348" t="s">
        <v>721</v>
      </c>
      <c r="B348" s="5">
        <v>0</v>
      </c>
      <c r="C348" s="5">
        <v>3.9911308203991129E-2</v>
      </c>
      <c r="D348" s="5">
        <v>0.15673981191222572</v>
      </c>
    </row>
    <row r="349" spans="1:4" x14ac:dyDescent="0.35">
      <c r="A349" t="s">
        <v>722</v>
      </c>
      <c r="B349" s="5">
        <v>0</v>
      </c>
      <c r="C349" s="5">
        <v>1.9880715705765408E-2</v>
      </c>
      <c r="D349" s="5">
        <v>0.18973214285714285</v>
      </c>
    </row>
    <row r="350" spans="1:4" x14ac:dyDescent="0.35">
      <c r="A350" t="s">
        <v>723</v>
      </c>
      <c r="B350" s="5">
        <v>1.006036217303823E-3</v>
      </c>
      <c r="C350" s="5">
        <v>1.3227513227513227E-3</v>
      </c>
      <c r="D350" s="5">
        <v>0.1963346908552388</v>
      </c>
    </row>
    <row r="351" spans="1:4" x14ac:dyDescent="0.35">
      <c r="A351" t="s">
        <v>724</v>
      </c>
      <c r="B351" s="5">
        <v>0</v>
      </c>
      <c r="C351" s="5">
        <v>0</v>
      </c>
      <c r="D351" s="5">
        <v>0</v>
      </c>
    </row>
    <row r="352" spans="1:4" x14ac:dyDescent="0.35">
      <c r="A352" t="s">
        <v>725</v>
      </c>
      <c r="B352" s="5">
        <v>0</v>
      </c>
      <c r="C352" s="5">
        <v>0</v>
      </c>
      <c r="D352" s="5">
        <v>0.1249168375484165</v>
      </c>
    </row>
    <row r="353" spans="1:4" x14ac:dyDescent="0.35">
      <c r="A353" t="s">
        <v>726</v>
      </c>
      <c r="B353" s="5">
        <v>0.95412120801747169</v>
      </c>
      <c r="C353" s="5">
        <v>7.3143926369586915E-2</v>
      </c>
      <c r="D353" s="5">
        <v>8.8988755147291726E-4</v>
      </c>
    </row>
    <row r="354" spans="1:4" x14ac:dyDescent="0.35">
      <c r="A354" t="s">
        <v>727</v>
      </c>
      <c r="B354" s="5">
        <v>0</v>
      </c>
      <c r="C354" s="5">
        <v>0</v>
      </c>
      <c r="D354" s="5">
        <v>0</v>
      </c>
    </row>
    <row r="355" spans="1:4" x14ac:dyDescent="0.35">
      <c r="A355" t="s">
        <v>728</v>
      </c>
      <c r="B355" s="5">
        <v>0</v>
      </c>
      <c r="C355" s="5">
        <v>0</v>
      </c>
      <c r="D355" s="5">
        <v>0</v>
      </c>
    </row>
    <row r="356" spans="1:4" x14ac:dyDescent="0.35">
      <c r="A356" t="s">
        <v>729</v>
      </c>
      <c r="B356" s="5">
        <v>2.7155465037338763E-3</v>
      </c>
      <c r="C356" s="5">
        <v>6.7298973114721964E-3</v>
      </c>
      <c r="D356" s="5">
        <v>0.19630505464631787</v>
      </c>
    </row>
    <row r="357" spans="1:4" x14ac:dyDescent="0.35">
      <c r="A357" t="s">
        <v>730</v>
      </c>
      <c r="B357" s="5">
        <v>0</v>
      </c>
      <c r="C357" s="5">
        <v>0</v>
      </c>
      <c r="D357" s="5">
        <v>0</v>
      </c>
    </row>
    <row r="358" spans="1:4" x14ac:dyDescent="0.35">
      <c r="A358" t="s">
        <v>731</v>
      </c>
      <c r="B358" s="5">
        <v>0</v>
      </c>
      <c r="C358" s="5">
        <v>0</v>
      </c>
      <c r="D358" s="5">
        <v>0</v>
      </c>
    </row>
    <row r="359" spans="1:4" x14ac:dyDescent="0.35">
      <c r="A359" t="s">
        <v>732</v>
      </c>
      <c r="B359" s="5">
        <v>0</v>
      </c>
      <c r="C359" s="5">
        <v>0</v>
      </c>
      <c r="D359" s="5">
        <v>0</v>
      </c>
    </row>
    <row r="360" spans="1:4" x14ac:dyDescent="0.35">
      <c r="A360" t="s">
        <v>733</v>
      </c>
      <c r="B360" s="5">
        <v>0</v>
      </c>
      <c r="C360" s="5">
        <v>0</v>
      </c>
      <c r="D360" s="5">
        <v>0.17085541002500937</v>
      </c>
    </row>
    <row r="361" spans="1:4" x14ac:dyDescent="0.35">
      <c r="A361" t="s">
        <v>734</v>
      </c>
      <c r="B361" s="5">
        <v>0</v>
      </c>
      <c r="C361" s="5">
        <v>0.45203769600915272</v>
      </c>
      <c r="D361" s="5">
        <v>0.15076499522939021</v>
      </c>
    </row>
    <row r="362" spans="1:4" x14ac:dyDescent="0.35">
      <c r="A362" t="s">
        <v>735</v>
      </c>
      <c r="B362" s="5">
        <v>8.4317032040472171E-4</v>
      </c>
      <c r="C362" s="5">
        <v>7.102272727272727E-3</v>
      </c>
      <c r="D362" s="5">
        <v>0.23835958659665796</v>
      </c>
    </row>
    <row r="363" spans="1:4" x14ac:dyDescent="0.35">
      <c r="A363" t="s">
        <v>736</v>
      </c>
      <c r="B363" s="5">
        <v>0</v>
      </c>
      <c r="C363" s="5">
        <v>2.7397812320092113E-2</v>
      </c>
      <c r="D363" s="5">
        <v>0.18796672804460129</v>
      </c>
    </row>
    <row r="364" spans="1:4" x14ac:dyDescent="0.35">
      <c r="A364" t="s">
        <v>737</v>
      </c>
      <c r="B364" s="5">
        <v>0</v>
      </c>
      <c r="C364" s="5">
        <v>0</v>
      </c>
      <c r="D364" s="5">
        <v>0</v>
      </c>
    </row>
    <row r="365" spans="1:4" x14ac:dyDescent="0.35">
      <c r="A365" t="s">
        <v>738</v>
      </c>
      <c r="B365" s="5">
        <v>0</v>
      </c>
      <c r="C365" s="5">
        <v>0</v>
      </c>
      <c r="D365" s="5">
        <v>0</v>
      </c>
    </row>
    <row r="366" spans="1:4" x14ac:dyDescent="0.35">
      <c r="A366" t="s">
        <v>739</v>
      </c>
      <c r="B366" s="5">
        <v>0</v>
      </c>
      <c r="C366" s="5">
        <v>8.0131851678527186E-3</v>
      </c>
      <c r="D366" s="5">
        <v>0.24155411826645967</v>
      </c>
    </row>
    <row r="367" spans="1:4" x14ac:dyDescent="0.35">
      <c r="A367" t="s">
        <v>740</v>
      </c>
      <c r="B367" s="5">
        <v>0</v>
      </c>
      <c r="C367" s="5">
        <v>0.22283430422368758</v>
      </c>
      <c r="D367" s="5">
        <v>0.11668779102989629</v>
      </c>
    </row>
    <row r="368" spans="1:4" x14ac:dyDescent="0.35">
      <c r="A368" t="s">
        <v>741</v>
      </c>
      <c r="B368" s="5">
        <v>0</v>
      </c>
      <c r="C368" s="5">
        <v>0</v>
      </c>
      <c r="D368" s="5">
        <v>0</v>
      </c>
    </row>
    <row r="369" spans="1:4" x14ac:dyDescent="0.35">
      <c r="A369" t="s">
        <v>742</v>
      </c>
      <c r="B369" s="5">
        <v>0</v>
      </c>
      <c r="C369" s="5">
        <v>0</v>
      </c>
      <c r="D369" s="5">
        <v>0</v>
      </c>
    </row>
    <row r="370" spans="1:4" x14ac:dyDescent="0.35">
      <c r="A370" t="s">
        <v>743</v>
      </c>
      <c r="B370" s="5">
        <v>0</v>
      </c>
      <c r="C370" s="5">
        <v>0.2460265780730897</v>
      </c>
      <c r="D370" s="5">
        <v>4.464976750433175E-2</v>
      </c>
    </row>
    <row r="371" spans="1:4" x14ac:dyDescent="0.35">
      <c r="A371" t="s">
        <v>744</v>
      </c>
      <c r="B371" s="5">
        <v>0</v>
      </c>
      <c r="C371" s="5">
        <v>0</v>
      </c>
      <c r="D371" s="5">
        <v>0</v>
      </c>
    </row>
    <row r="372" spans="1:4" x14ac:dyDescent="0.35">
      <c r="A372" t="s">
        <v>745</v>
      </c>
      <c r="B372" s="5">
        <v>0</v>
      </c>
      <c r="C372" s="5">
        <v>7.0527674788135597E-2</v>
      </c>
      <c r="D372" s="5">
        <v>3.8861155079345754E-2</v>
      </c>
    </row>
    <row r="373" spans="1:4" x14ac:dyDescent="0.35">
      <c r="A373" t="s">
        <v>746</v>
      </c>
      <c r="B373" s="5">
        <v>0</v>
      </c>
      <c r="C373" s="5">
        <v>0</v>
      </c>
      <c r="D373" s="5">
        <v>0</v>
      </c>
    </row>
    <row r="374" spans="1:4" x14ac:dyDescent="0.35">
      <c r="A374" t="s">
        <v>747</v>
      </c>
      <c r="B374" s="5">
        <v>0</v>
      </c>
      <c r="C374" s="5">
        <v>0.17303081232492998</v>
      </c>
      <c r="D374" s="5">
        <v>0.10257152949487813</v>
      </c>
    </row>
    <row r="375" spans="1:4" x14ac:dyDescent="0.35">
      <c r="A375" t="s">
        <v>748</v>
      </c>
      <c r="B375" s="5">
        <v>0</v>
      </c>
      <c r="C375" s="5">
        <v>0</v>
      </c>
      <c r="D375" s="5">
        <v>0</v>
      </c>
    </row>
    <row r="376" spans="1:4" x14ac:dyDescent="0.35">
      <c r="A376" t="s">
        <v>749</v>
      </c>
      <c r="B376" s="5">
        <v>0</v>
      </c>
      <c r="C376" s="5">
        <v>0.35717682416495472</v>
      </c>
      <c r="D376" s="5">
        <v>9.6773107231323013E-2</v>
      </c>
    </row>
    <row r="377" spans="1:4" x14ac:dyDescent="0.35">
      <c r="A377" t="s">
        <v>750</v>
      </c>
      <c r="B377" s="5">
        <v>0</v>
      </c>
      <c r="C377" s="5">
        <v>2.4003948312993537E-3</v>
      </c>
      <c r="D377" s="5">
        <v>0.22190689726597018</v>
      </c>
    </row>
    <row r="378" spans="1:4" x14ac:dyDescent="0.35">
      <c r="A378" t="s">
        <v>751</v>
      </c>
      <c r="B378" s="5">
        <v>0</v>
      </c>
      <c r="C378" s="5">
        <v>0</v>
      </c>
      <c r="D378" s="5">
        <v>0</v>
      </c>
    </row>
    <row r="379" spans="1:4" x14ac:dyDescent="0.35">
      <c r="A379" t="s">
        <v>752</v>
      </c>
      <c r="B379" s="5">
        <v>0.50795909154215957</v>
      </c>
      <c r="C379" s="5">
        <v>5.3252584940940768E-2</v>
      </c>
      <c r="D379" s="5">
        <v>0</v>
      </c>
    </row>
    <row r="380" spans="1:4" x14ac:dyDescent="0.35">
      <c r="A380" t="s">
        <v>753</v>
      </c>
      <c r="B380" s="5">
        <v>0</v>
      </c>
      <c r="C380" s="5">
        <v>0</v>
      </c>
      <c r="D380" s="5">
        <v>0.13645621181262729</v>
      </c>
    </row>
    <row r="381" spans="1:4" x14ac:dyDescent="0.35">
      <c r="A381" t="s">
        <v>754</v>
      </c>
      <c r="B381" s="5">
        <v>0.85240229890220998</v>
      </c>
      <c r="C381" s="5">
        <v>0.12113278879344305</v>
      </c>
      <c r="D381" s="5">
        <v>0</v>
      </c>
    </row>
    <row r="382" spans="1:4" x14ac:dyDescent="0.35">
      <c r="A382" t="s">
        <v>755</v>
      </c>
      <c r="B382" s="5">
        <v>0.48722986247544203</v>
      </c>
      <c r="C382" s="5">
        <v>1.9396551724137932E-2</v>
      </c>
      <c r="D382" s="5">
        <v>0</v>
      </c>
    </row>
    <row r="383" spans="1:4" x14ac:dyDescent="0.35">
      <c r="A383" t="s">
        <v>756</v>
      </c>
      <c r="B383" s="5">
        <v>3.5587188612099641E-4</v>
      </c>
      <c r="C383" s="5">
        <v>0.59320348747147122</v>
      </c>
      <c r="D383" s="5">
        <v>0.11181787641030734</v>
      </c>
    </row>
    <row r="384" spans="1:4" x14ac:dyDescent="0.35">
      <c r="A384" t="s">
        <v>757</v>
      </c>
      <c r="B384" s="5">
        <v>0</v>
      </c>
      <c r="C384" s="5">
        <v>0</v>
      </c>
      <c r="D384" s="5">
        <v>0</v>
      </c>
    </row>
    <row r="385" spans="1:4" x14ac:dyDescent="0.35">
      <c r="A385" t="s">
        <v>758</v>
      </c>
      <c r="B385" s="5">
        <v>0</v>
      </c>
      <c r="C385" s="5">
        <v>0</v>
      </c>
      <c r="D385" s="5">
        <v>9.8765432098765427E-2</v>
      </c>
    </row>
    <row r="386" spans="1:4" x14ac:dyDescent="0.35">
      <c r="A386" t="s">
        <v>759</v>
      </c>
      <c r="B386" s="5">
        <v>0</v>
      </c>
      <c r="C386" s="5">
        <v>0</v>
      </c>
      <c r="D386" s="5">
        <v>0</v>
      </c>
    </row>
    <row r="387" spans="1:4" x14ac:dyDescent="0.35">
      <c r="A387" t="s">
        <v>760</v>
      </c>
      <c r="B387" s="5">
        <v>0</v>
      </c>
      <c r="C387" s="5">
        <v>0</v>
      </c>
      <c r="D387" s="5">
        <v>0</v>
      </c>
    </row>
    <row r="388" spans="1:4" x14ac:dyDescent="0.35">
      <c r="A388" t="s">
        <v>761</v>
      </c>
      <c r="B388" s="5">
        <v>0</v>
      </c>
      <c r="C388" s="5">
        <v>0</v>
      </c>
      <c r="D388" s="5">
        <v>0</v>
      </c>
    </row>
    <row r="389" spans="1:4" x14ac:dyDescent="0.35">
      <c r="A389" t="s">
        <v>762</v>
      </c>
      <c r="B389" s="5">
        <v>0</v>
      </c>
      <c r="C389" s="5">
        <v>0</v>
      </c>
      <c r="D389" s="5">
        <v>0</v>
      </c>
    </row>
    <row r="390" spans="1:4" x14ac:dyDescent="0.35">
      <c r="A390" t="s">
        <v>763</v>
      </c>
      <c r="B390" s="5">
        <v>0</v>
      </c>
      <c r="C390" s="5">
        <v>0</v>
      </c>
      <c r="D390" s="5">
        <v>0</v>
      </c>
    </row>
    <row r="391" spans="1:4" x14ac:dyDescent="0.35">
      <c r="A391" t="s">
        <v>764</v>
      </c>
      <c r="B391" s="5">
        <v>0</v>
      </c>
      <c r="C391" s="5">
        <v>0</v>
      </c>
      <c r="D391" s="5">
        <v>0.19548872180451127</v>
      </c>
    </row>
    <row r="392" spans="1:4" x14ac:dyDescent="0.35">
      <c r="A392" t="s">
        <v>765</v>
      </c>
      <c r="B392" s="5">
        <v>0</v>
      </c>
      <c r="C392" s="5">
        <v>0.56125282292735312</v>
      </c>
      <c r="D392" s="5">
        <v>9.0360384796690577E-2</v>
      </c>
    </row>
    <row r="393" spans="1:4" x14ac:dyDescent="0.35">
      <c r="A393" t="s">
        <v>766</v>
      </c>
      <c r="B393" s="5">
        <v>0</v>
      </c>
      <c r="C393" s="5">
        <v>0</v>
      </c>
      <c r="D393" s="5">
        <v>0</v>
      </c>
    </row>
    <row r="394" spans="1:4" x14ac:dyDescent="0.35">
      <c r="A394" t="s">
        <v>767</v>
      </c>
      <c r="B394" s="5">
        <v>0</v>
      </c>
      <c r="C394" s="5">
        <v>4.1400858122868983E-3</v>
      </c>
      <c r="D394" s="5">
        <v>0.15156662100531432</v>
      </c>
    </row>
    <row r="395" spans="1:4" x14ac:dyDescent="0.35">
      <c r="A395" t="s">
        <v>768</v>
      </c>
      <c r="B395" s="5">
        <v>0</v>
      </c>
      <c r="C395" s="5">
        <v>5.0216237266596979E-3</v>
      </c>
      <c r="D395" s="5">
        <v>0.21511982973998334</v>
      </c>
    </row>
    <row r="396" spans="1:4" x14ac:dyDescent="0.35">
      <c r="A396" t="s">
        <v>769</v>
      </c>
      <c r="B396" s="5">
        <v>0</v>
      </c>
      <c r="C396" s="5">
        <v>0</v>
      </c>
      <c r="D396" s="5">
        <v>8.1605061631490436E-2</v>
      </c>
    </row>
    <row r="397" spans="1:4" x14ac:dyDescent="0.35">
      <c r="A397" t="s">
        <v>770</v>
      </c>
      <c r="B397" s="5">
        <v>0</v>
      </c>
      <c r="C397" s="5">
        <v>0.16135084427767354</v>
      </c>
      <c r="D397" s="5">
        <v>1.3550135501355014E-2</v>
      </c>
    </row>
    <row r="398" spans="1:4" x14ac:dyDescent="0.35">
      <c r="A398" t="s">
        <v>771</v>
      </c>
      <c r="B398" s="5">
        <v>0.95116772823779194</v>
      </c>
      <c r="C398" s="5">
        <v>9.2544617156016112E-2</v>
      </c>
      <c r="D398" s="5">
        <v>0</v>
      </c>
    </row>
    <row r="399" spans="1:4" x14ac:dyDescent="0.35">
      <c r="A399" t="s">
        <v>772</v>
      </c>
      <c r="B399" s="5">
        <v>0</v>
      </c>
      <c r="C399" s="5">
        <v>0.36386138613861385</v>
      </c>
      <c r="D399" s="5">
        <v>2.7459954233409609E-2</v>
      </c>
    </row>
    <row r="400" spans="1:4" x14ac:dyDescent="0.35">
      <c r="A400" t="s">
        <v>1234</v>
      </c>
      <c r="B400" s="5">
        <v>0</v>
      </c>
      <c r="C400" s="5">
        <v>0</v>
      </c>
      <c r="D400" s="5">
        <v>0</v>
      </c>
    </row>
    <row r="401" spans="1:4" x14ac:dyDescent="0.35">
      <c r="A401" t="s">
        <v>773</v>
      </c>
      <c r="B401" s="5">
        <v>0</v>
      </c>
      <c r="C401" s="5">
        <v>0</v>
      </c>
      <c r="D401" s="5">
        <v>8.9485458612975396E-2</v>
      </c>
    </row>
    <row r="402" spans="1:4" x14ac:dyDescent="0.35">
      <c r="A402" t="s">
        <v>774</v>
      </c>
      <c r="B402" s="5">
        <v>0</v>
      </c>
      <c r="C402" s="5">
        <v>0.17518248175182483</v>
      </c>
      <c r="D402" s="5">
        <v>2.403846153846154E-2</v>
      </c>
    </row>
    <row r="403" spans="1:4" x14ac:dyDescent="0.35">
      <c r="A403" t="s">
        <v>775</v>
      </c>
      <c r="B403" s="5">
        <v>0</v>
      </c>
      <c r="C403" s="5">
        <v>0</v>
      </c>
      <c r="D403" s="5">
        <v>0</v>
      </c>
    </row>
    <row r="404" spans="1:4" x14ac:dyDescent="0.35">
      <c r="A404" t="s">
        <v>776</v>
      </c>
      <c r="B404" s="5">
        <v>0.98248553952657436</v>
      </c>
      <c r="C404" s="5">
        <v>0.28158161391898695</v>
      </c>
      <c r="D404" s="5">
        <v>4.1152263374485601E-4</v>
      </c>
    </row>
    <row r="405" spans="1:4" x14ac:dyDescent="0.35">
      <c r="A405" t="s">
        <v>777</v>
      </c>
      <c r="B405" s="5">
        <v>0</v>
      </c>
      <c r="C405" s="5">
        <v>1.0775862068965517E-3</v>
      </c>
      <c r="D405" s="5">
        <v>0.23792270531400966</v>
      </c>
    </row>
    <row r="406" spans="1:4" x14ac:dyDescent="0.35">
      <c r="A406" t="s">
        <v>778</v>
      </c>
      <c r="B406" s="5">
        <v>0</v>
      </c>
      <c r="C406" s="5">
        <v>0.69392855209292392</v>
      </c>
      <c r="D406" s="5">
        <v>0.12616322982950889</v>
      </c>
    </row>
    <row r="407" spans="1:4" x14ac:dyDescent="0.35">
      <c r="A407" t="s">
        <v>779</v>
      </c>
      <c r="B407" s="5">
        <v>0</v>
      </c>
      <c r="C407" s="5">
        <v>0</v>
      </c>
      <c r="D407" s="5">
        <v>0</v>
      </c>
    </row>
    <row r="408" spans="1:4" x14ac:dyDescent="0.35">
      <c r="A408" t="s">
        <v>780</v>
      </c>
      <c r="B408" s="5">
        <v>0</v>
      </c>
      <c r="C408" s="5">
        <v>0</v>
      </c>
      <c r="D408" s="5">
        <v>0</v>
      </c>
    </row>
    <row r="409" spans="1:4" x14ac:dyDescent="0.35">
      <c r="A409" t="s">
        <v>781</v>
      </c>
      <c r="B409" s="5">
        <v>0</v>
      </c>
      <c r="C409" s="5">
        <v>0</v>
      </c>
      <c r="D409" s="5">
        <v>0</v>
      </c>
    </row>
    <row r="410" spans="1:4" x14ac:dyDescent="0.35">
      <c r="A410" t="s">
        <v>782</v>
      </c>
      <c r="B410" s="5">
        <v>0</v>
      </c>
      <c r="C410" s="5">
        <v>1.3899613899613899E-3</v>
      </c>
      <c r="D410" s="5">
        <v>0.12780889616529661</v>
      </c>
    </row>
    <row r="411" spans="1:4" x14ac:dyDescent="0.35">
      <c r="A411" t="s">
        <v>783</v>
      </c>
      <c r="B411" s="5">
        <v>0</v>
      </c>
      <c r="C411" s="5">
        <v>7.5414781297134241E-4</v>
      </c>
      <c r="D411" s="5">
        <v>0.11709828539614475</v>
      </c>
    </row>
    <row r="412" spans="1:4" x14ac:dyDescent="0.35">
      <c r="A412" t="s">
        <v>784</v>
      </c>
      <c r="B412" s="5">
        <v>0</v>
      </c>
      <c r="C412" s="5">
        <v>0</v>
      </c>
      <c r="D412" s="5">
        <v>0</v>
      </c>
    </row>
    <row r="413" spans="1:4" x14ac:dyDescent="0.35">
      <c r="A413" t="s">
        <v>785</v>
      </c>
      <c r="B413" s="5">
        <v>0.48014440433212996</v>
      </c>
      <c r="C413" s="5">
        <v>0.11576354679802955</v>
      </c>
      <c r="D413" s="5">
        <v>0</v>
      </c>
    </row>
    <row r="414" spans="1:4" x14ac:dyDescent="0.35">
      <c r="A414" t="s">
        <v>786</v>
      </c>
      <c r="B414" s="5">
        <v>0</v>
      </c>
      <c r="C414" s="5">
        <v>0.20326862242750096</v>
      </c>
      <c r="D414" s="5">
        <v>2.3331947791824112E-2</v>
      </c>
    </row>
    <row r="415" spans="1:4" x14ac:dyDescent="0.35">
      <c r="A415" t="s">
        <v>787</v>
      </c>
      <c r="B415" s="5">
        <v>0</v>
      </c>
      <c r="C415" s="5">
        <v>0</v>
      </c>
      <c r="D415" s="5">
        <v>0</v>
      </c>
    </row>
    <row r="416" spans="1:4" x14ac:dyDescent="0.35">
      <c r="A416" t="s">
        <v>788</v>
      </c>
      <c r="B416" s="5">
        <v>0</v>
      </c>
      <c r="C416" s="5">
        <v>0</v>
      </c>
      <c r="D416" s="5">
        <v>0.16979069803483973</v>
      </c>
    </row>
    <row r="417" spans="1:4" x14ac:dyDescent="0.35">
      <c r="A417" t="s">
        <v>789</v>
      </c>
      <c r="B417" s="5">
        <v>0</v>
      </c>
      <c r="C417" s="5">
        <v>0</v>
      </c>
      <c r="D417" s="5">
        <v>0</v>
      </c>
    </row>
    <row r="418" spans="1:4" x14ac:dyDescent="0.35">
      <c r="A418" t="s">
        <v>790</v>
      </c>
      <c r="B418" s="5">
        <v>0</v>
      </c>
      <c r="C418" s="5">
        <v>3.6832412523020255E-3</v>
      </c>
      <c r="D418" s="5">
        <v>0.10339670427882135</v>
      </c>
    </row>
    <row r="419" spans="1:4" x14ac:dyDescent="0.35">
      <c r="A419" t="s">
        <v>1239</v>
      </c>
      <c r="B419" s="5">
        <v>0</v>
      </c>
      <c r="C419" s="5">
        <v>0</v>
      </c>
      <c r="D419" s="5">
        <v>0</v>
      </c>
    </row>
    <row r="420" spans="1:4" x14ac:dyDescent="0.35">
      <c r="A420" t="s">
        <v>791</v>
      </c>
      <c r="B420" s="5">
        <v>0</v>
      </c>
      <c r="C420" s="5">
        <v>0.12877263581488935</v>
      </c>
      <c r="D420" s="5">
        <v>9.0163934426229511E-2</v>
      </c>
    </row>
    <row r="421" spans="1:4" x14ac:dyDescent="0.35">
      <c r="A421" t="s">
        <v>792</v>
      </c>
      <c r="B421" s="5">
        <v>0.60487457895844754</v>
      </c>
      <c r="C421" s="5">
        <v>0.21116088028473398</v>
      </c>
      <c r="D421" s="5">
        <v>0</v>
      </c>
    </row>
    <row r="422" spans="1:4" x14ac:dyDescent="0.35">
      <c r="A422" t="s">
        <v>793</v>
      </c>
      <c r="B422" s="5">
        <v>0.93410246729351376</v>
      </c>
      <c r="C422" s="5">
        <v>0.15416618554469022</v>
      </c>
      <c r="D422" s="5">
        <v>1.1081786605492711E-3</v>
      </c>
    </row>
    <row r="423" spans="1:4" x14ac:dyDescent="0.35">
      <c r="A423" t="s">
        <v>794</v>
      </c>
      <c r="B423" s="5">
        <v>0</v>
      </c>
      <c r="C423" s="5">
        <v>0.15</v>
      </c>
      <c r="D423" s="5">
        <v>3.6363636363636362E-2</v>
      </c>
    </row>
    <row r="424" spans="1:4" x14ac:dyDescent="0.35">
      <c r="A424" t="s">
        <v>795</v>
      </c>
      <c r="B424" s="5">
        <v>2.6326501527407817E-3</v>
      </c>
      <c r="C424" s="5">
        <v>6.7949368705566031E-3</v>
      </c>
      <c r="D424" s="5">
        <v>0.30725734973709634</v>
      </c>
    </row>
    <row r="425" spans="1:4" x14ac:dyDescent="0.35">
      <c r="A425" t="s">
        <v>796</v>
      </c>
      <c r="B425" s="5">
        <v>0</v>
      </c>
      <c r="C425" s="5">
        <v>0</v>
      </c>
      <c r="D425" s="5">
        <v>0</v>
      </c>
    </row>
    <row r="426" spans="1:4" x14ac:dyDescent="0.35">
      <c r="A426" t="s">
        <v>797</v>
      </c>
      <c r="B426" s="5">
        <v>0</v>
      </c>
      <c r="C426" s="5">
        <v>0</v>
      </c>
      <c r="D426" s="5">
        <v>0</v>
      </c>
    </row>
    <row r="427" spans="1:4" x14ac:dyDescent="0.35">
      <c r="A427" t="s">
        <v>798</v>
      </c>
      <c r="B427" s="5">
        <v>0</v>
      </c>
      <c r="C427" s="5">
        <v>0</v>
      </c>
      <c r="D427" s="5">
        <v>0.11328726418425476</v>
      </c>
    </row>
    <row r="428" spans="1:4" x14ac:dyDescent="0.35">
      <c r="A428" t="s">
        <v>799</v>
      </c>
      <c r="B428" s="5">
        <v>0</v>
      </c>
      <c r="C428" s="5">
        <v>0</v>
      </c>
      <c r="D428" s="5">
        <v>0</v>
      </c>
    </row>
    <row r="429" spans="1:4" x14ac:dyDescent="0.35">
      <c r="A429" t="s">
        <v>800</v>
      </c>
      <c r="B429" s="5">
        <v>0</v>
      </c>
      <c r="C429" s="5">
        <v>1.2376237623762377E-2</v>
      </c>
      <c r="D429" s="5">
        <v>0.10657596371882086</v>
      </c>
    </row>
    <row r="430" spans="1:4" x14ac:dyDescent="0.35">
      <c r="A430" t="s">
        <v>801</v>
      </c>
      <c r="B430" s="5">
        <v>0</v>
      </c>
      <c r="C430" s="5">
        <v>0</v>
      </c>
      <c r="D430" s="5">
        <v>0</v>
      </c>
    </row>
    <row r="431" spans="1:4" x14ac:dyDescent="0.35">
      <c r="A431" t="s">
        <v>802</v>
      </c>
      <c r="B431" s="5">
        <v>0</v>
      </c>
      <c r="C431" s="5">
        <v>1.7812501482398593E-3</v>
      </c>
      <c r="D431" s="5">
        <v>0.1358889295969308</v>
      </c>
    </row>
    <row r="432" spans="1:4" x14ac:dyDescent="0.35">
      <c r="A432" t="s">
        <v>803</v>
      </c>
      <c r="B432" s="5">
        <v>1.5923566878980893E-3</v>
      </c>
      <c r="C432" s="5">
        <v>1.9498607242339833E-2</v>
      </c>
      <c r="D432" s="5">
        <v>7.3529411764705885E-2</v>
      </c>
    </row>
    <row r="433" spans="1:4" x14ac:dyDescent="0.35">
      <c r="A433" t="s">
        <v>804</v>
      </c>
      <c r="B433" s="5">
        <v>0</v>
      </c>
      <c r="C433" s="5">
        <v>0.19626168224299065</v>
      </c>
      <c r="D433" s="5">
        <v>4.6421663442940041E-2</v>
      </c>
    </row>
    <row r="434" spans="1:4" x14ac:dyDescent="0.35">
      <c r="A434" t="s">
        <v>805</v>
      </c>
      <c r="B434" s="5">
        <v>0</v>
      </c>
      <c r="C434" s="5">
        <v>9.9579935754880167E-3</v>
      </c>
      <c r="D434" s="5">
        <v>0.11877309682187731</v>
      </c>
    </row>
    <row r="435" spans="1:4" x14ac:dyDescent="0.35">
      <c r="A435" t="s">
        <v>806</v>
      </c>
      <c r="B435" s="5">
        <v>0</v>
      </c>
      <c r="C435" s="5">
        <v>0.31086987918074471</v>
      </c>
      <c r="D435" s="5">
        <v>8.0313487936576972E-2</v>
      </c>
    </row>
    <row r="436" spans="1:4" x14ac:dyDescent="0.35">
      <c r="A436" t="s">
        <v>1255</v>
      </c>
      <c r="B436" s="5">
        <v>0</v>
      </c>
      <c r="C436" s="5">
        <v>2.6881720430107527E-2</v>
      </c>
      <c r="D436" s="5">
        <v>8.4000000000000005E-2</v>
      </c>
    </row>
    <row r="437" spans="1:4" x14ac:dyDescent="0.35">
      <c r="A437" t="s">
        <v>807</v>
      </c>
      <c r="B437" s="5">
        <v>0</v>
      </c>
      <c r="C437" s="5">
        <v>0</v>
      </c>
      <c r="D437" s="5">
        <v>0.15343915343915343</v>
      </c>
    </row>
    <row r="438" spans="1:4" x14ac:dyDescent="0.35">
      <c r="A438" t="s">
        <v>808</v>
      </c>
      <c r="B438" s="5">
        <v>0</v>
      </c>
      <c r="C438" s="5">
        <v>0</v>
      </c>
      <c r="D438" s="5">
        <v>0</v>
      </c>
    </row>
    <row r="439" spans="1:4" x14ac:dyDescent="0.35">
      <c r="A439" t="s">
        <v>809</v>
      </c>
      <c r="B439" s="5">
        <v>0</v>
      </c>
      <c r="C439" s="5">
        <v>0</v>
      </c>
      <c r="D439" s="5">
        <v>0</v>
      </c>
    </row>
    <row r="440" spans="1:4" x14ac:dyDescent="0.35">
      <c r="A440" t="s">
        <v>810</v>
      </c>
      <c r="B440" s="5">
        <v>0</v>
      </c>
      <c r="C440" s="5">
        <v>1.5337423312883436E-3</v>
      </c>
      <c r="D440" s="5">
        <v>0.12267022773613624</v>
      </c>
    </row>
    <row r="441" spans="1:4" x14ac:dyDescent="0.35">
      <c r="A441" t="s">
        <v>811</v>
      </c>
      <c r="B441" s="5">
        <v>0</v>
      </c>
      <c r="C441" s="5">
        <v>0</v>
      </c>
      <c r="D441" s="5">
        <v>0</v>
      </c>
    </row>
    <row r="442" spans="1:4" x14ac:dyDescent="0.35">
      <c r="A442" t="s">
        <v>812</v>
      </c>
      <c r="B442" s="5">
        <v>1.2495770305044607E-3</v>
      </c>
      <c r="C442" s="5">
        <v>1.6525096525096526E-3</v>
      </c>
      <c r="D442" s="5">
        <v>0.25431139406506126</v>
      </c>
    </row>
    <row r="443" spans="1:4" x14ac:dyDescent="0.35">
      <c r="A443" t="s">
        <v>813</v>
      </c>
      <c r="B443" s="5">
        <v>0</v>
      </c>
      <c r="C443" s="5">
        <v>0</v>
      </c>
      <c r="D443" s="5">
        <v>0</v>
      </c>
    </row>
    <row r="444" spans="1:4" x14ac:dyDescent="0.35">
      <c r="A444" t="s">
        <v>814</v>
      </c>
      <c r="B444" s="5">
        <v>0</v>
      </c>
      <c r="C444" s="5">
        <v>0</v>
      </c>
      <c r="D444" s="5">
        <v>0</v>
      </c>
    </row>
    <row r="445" spans="1:4" x14ac:dyDescent="0.35">
      <c r="A445" t="s">
        <v>815</v>
      </c>
      <c r="B445" s="5">
        <v>0</v>
      </c>
      <c r="C445" s="5">
        <v>0</v>
      </c>
      <c r="D445" s="5">
        <v>0</v>
      </c>
    </row>
    <row r="446" spans="1:4" x14ac:dyDescent="0.35">
      <c r="A446" t="s">
        <v>816</v>
      </c>
      <c r="B446" s="5">
        <v>0</v>
      </c>
      <c r="C446" s="5">
        <v>0</v>
      </c>
      <c r="D446" s="5">
        <v>0</v>
      </c>
    </row>
    <row r="447" spans="1:4" x14ac:dyDescent="0.35">
      <c r="A447" t="s">
        <v>817</v>
      </c>
      <c r="B447" s="5">
        <v>0</v>
      </c>
      <c r="C447" s="5">
        <v>0</v>
      </c>
      <c r="D447" s="5">
        <v>0</v>
      </c>
    </row>
    <row r="448" spans="1:4" x14ac:dyDescent="0.35">
      <c r="A448" t="s">
        <v>818</v>
      </c>
      <c r="B448" s="5">
        <v>4.7984644913627637E-4</v>
      </c>
      <c r="C448" s="5">
        <v>6.6924193519704083E-3</v>
      </c>
      <c r="D448" s="5">
        <v>0.12195864576221835</v>
      </c>
    </row>
    <row r="449" spans="1:4" x14ac:dyDescent="0.35">
      <c r="A449" t="s">
        <v>819</v>
      </c>
      <c r="B449" s="5">
        <v>8.9445438282647585E-4</v>
      </c>
      <c r="C449" s="5">
        <v>0.13018463793089566</v>
      </c>
      <c r="D449" s="5">
        <v>8.7884020433124682E-2</v>
      </c>
    </row>
    <row r="450" spans="1:4" x14ac:dyDescent="0.35">
      <c r="A450" t="s">
        <v>820</v>
      </c>
      <c r="B450" s="5">
        <v>0</v>
      </c>
      <c r="C450" s="5">
        <v>0.49825738050609181</v>
      </c>
      <c r="D450" s="5">
        <v>9.0078515346181304E-2</v>
      </c>
    </row>
    <row r="451" spans="1:4" x14ac:dyDescent="0.35">
      <c r="A451" t="s">
        <v>821</v>
      </c>
      <c r="B451" s="5">
        <v>0</v>
      </c>
      <c r="C451" s="5">
        <v>0</v>
      </c>
      <c r="D451" s="5">
        <v>0.1536697247706422</v>
      </c>
    </row>
    <row r="452" spans="1:4" x14ac:dyDescent="0.35">
      <c r="A452" t="s">
        <v>822</v>
      </c>
      <c r="B452" s="5">
        <v>0.66273280737778739</v>
      </c>
      <c r="C452" s="5">
        <v>0.10104562873737108</v>
      </c>
      <c r="D452" s="5">
        <v>0</v>
      </c>
    </row>
    <row r="453" spans="1:4" x14ac:dyDescent="0.35">
      <c r="A453" t="s">
        <v>823</v>
      </c>
      <c r="B453" s="5">
        <v>0</v>
      </c>
      <c r="C453" s="5">
        <v>0</v>
      </c>
      <c r="D453" s="5">
        <v>0</v>
      </c>
    </row>
    <row r="454" spans="1:4" x14ac:dyDescent="0.35">
      <c r="A454" t="s">
        <v>824</v>
      </c>
      <c r="B454" s="5">
        <v>0</v>
      </c>
      <c r="C454" s="5">
        <v>0.28708181759959633</v>
      </c>
      <c r="D454" s="5">
        <v>6.4714090706646535E-2</v>
      </c>
    </row>
    <row r="455" spans="1:4" x14ac:dyDescent="0.35">
      <c r="A455" t="s">
        <v>825</v>
      </c>
      <c r="B455" s="5">
        <v>0</v>
      </c>
      <c r="C455" s="5">
        <v>0</v>
      </c>
      <c r="D455" s="5">
        <v>0</v>
      </c>
    </row>
    <row r="456" spans="1:4" x14ac:dyDescent="0.35">
      <c r="A456" t="s">
        <v>826</v>
      </c>
      <c r="B456" s="5">
        <v>0</v>
      </c>
      <c r="C456" s="5">
        <v>0</v>
      </c>
      <c r="D456" s="5">
        <v>0</v>
      </c>
    </row>
    <row r="457" spans="1:4" x14ac:dyDescent="0.35">
      <c r="A457" t="s">
        <v>827</v>
      </c>
      <c r="B457" s="5">
        <v>0</v>
      </c>
      <c r="C457" s="5">
        <v>0</v>
      </c>
      <c r="D457" s="5">
        <v>0</v>
      </c>
    </row>
    <row r="458" spans="1:4" x14ac:dyDescent="0.35">
      <c r="A458" t="s">
        <v>828</v>
      </c>
      <c r="B458" s="5">
        <v>0</v>
      </c>
      <c r="C458" s="5">
        <v>0</v>
      </c>
      <c r="D458" s="5">
        <v>0</v>
      </c>
    </row>
    <row r="459" spans="1:4" x14ac:dyDescent="0.35">
      <c r="A459" t="s">
        <v>829</v>
      </c>
      <c r="B459" s="5">
        <v>0</v>
      </c>
      <c r="C459" s="5">
        <v>0.24577647823261858</v>
      </c>
      <c r="D459" s="5">
        <v>6.3150843100518494E-2</v>
      </c>
    </row>
    <row r="460" spans="1:4" x14ac:dyDescent="0.35">
      <c r="A460" t="s">
        <v>830</v>
      </c>
      <c r="B460" s="5">
        <v>0</v>
      </c>
      <c r="C460" s="5">
        <v>3.5760419171387194E-3</v>
      </c>
      <c r="D460" s="5">
        <v>0.16925018024513339</v>
      </c>
    </row>
    <row r="461" spans="1:4" x14ac:dyDescent="0.35">
      <c r="A461" t="s">
        <v>831</v>
      </c>
      <c r="B461" s="5">
        <v>0</v>
      </c>
      <c r="C461" s="5">
        <v>0</v>
      </c>
      <c r="D461" s="5">
        <v>0</v>
      </c>
    </row>
    <row r="462" spans="1:4" x14ac:dyDescent="0.35">
      <c r="A462" t="s">
        <v>832</v>
      </c>
      <c r="B462" s="5">
        <v>0.84746781486618661</v>
      </c>
      <c r="C462" s="5">
        <v>6.4599929400536979E-2</v>
      </c>
      <c r="D462" s="5">
        <v>0</v>
      </c>
    </row>
    <row r="463" spans="1:4" x14ac:dyDescent="0.35">
      <c r="A463" t="s">
        <v>833</v>
      </c>
      <c r="B463" s="5">
        <v>0</v>
      </c>
      <c r="C463" s="5">
        <v>0</v>
      </c>
      <c r="D463" s="5">
        <v>0</v>
      </c>
    </row>
    <row r="464" spans="1:4" x14ac:dyDescent="0.35">
      <c r="A464" t="s">
        <v>834</v>
      </c>
      <c r="B464" s="5">
        <v>0</v>
      </c>
      <c r="C464" s="5">
        <v>0</v>
      </c>
      <c r="D464" s="5">
        <v>0</v>
      </c>
    </row>
    <row r="465" spans="1:4" x14ac:dyDescent="0.35">
      <c r="A465" t="s">
        <v>835</v>
      </c>
      <c r="B465" s="5">
        <v>0</v>
      </c>
      <c r="C465" s="5">
        <v>0</v>
      </c>
      <c r="D465" s="5">
        <v>0</v>
      </c>
    </row>
    <row r="466" spans="1:4" x14ac:dyDescent="0.35">
      <c r="A466" t="s">
        <v>836</v>
      </c>
      <c r="B466" s="5">
        <v>0</v>
      </c>
      <c r="C466" s="5">
        <v>0</v>
      </c>
      <c r="D466" s="5">
        <v>0</v>
      </c>
    </row>
    <row r="467" spans="1:4" x14ac:dyDescent="0.35">
      <c r="A467" t="s">
        <v>837</v>
      </c>
      <c r="B467" s="5">
        <v>0</v>
      </c>
      <c r="C467" s="5">
        <v>5.1440329218107E-4</v>
      </c>
      <c r="D467" s="5">
        <v>0.18881886484148075</v>
      </c>
    </row>
    <row r="468" spans="1:4" x14ac:dyDescent="0.35">
      <c r="A468" t="s">
        <v>838</v>
      </c>
      <c r="B468" s="5">
        <v>0</v>
      </c>
      <c r="C468" s="5">
        <v>0</v>
      </c>
      <c r="D468" s="5">
        <v>0</v>
      </c>
    </row>
    <row r="469" spans="1:4" x14ac:dyDescent="0.35">
      <c r="A469" t="s">
        <v>839</v>
      </c>
      <c r="B469" s="5">
        <v>0</v>
      </c>
      <c r="C469" s="5">
        <v>0</v>
      </c>
      <c r="D469" s="5">
        <v>8.2125603864734303E-2</v>
      </c>
    </row>
    <row r="470" spans="1:4" x14ac:dyDescent="0.35">
      <c r="A470" t="s">
        <v>840</v>
      </c>
      <c r="B470" s="5">
        <v>0.78111054647105505</v>
      </c>
      <c r="C470" s="5">
        <v>0.19228669085581315</v>
      </c>
      <c r="D470" s="5">
        <v>0</v>
      </c>
    </row>
    <row r="471" spans="1:4" x14ac:dyDescent="0.35">
      <c r="A471" t="s">
        <v>841</v>
      </c>
      <c r="B471" s="5">
        <v>0</v>
      </c>
      <c r="C471" s="5">
        <v>0.64137495095688568</v>
      </c>
      <c r="D471" s="5">
        <v>9.6296296296296297E-2</v>
      </c>
    </row>
    <row r="472" spans="1:4" x14ac:dyDescent="0.35">
      <c r="A472" t="s">
        <v>842</v>
      </c>
      <c r="B472" s="5">
        <v>0.84125031234050129</v>
      </c>
      <c r="C472" s="5">
        <v>0.28374931876495857</v>
      </c>
      <c r="D472" s="5">
        <v>0</v>
      </c>
    </row>
    <row r="473" spans="1:4" x14ac:dyDescent="0.35">
      <c r="A473" t="s">
        <v>843</v>
      </c>
      <c r="B473" s="5">
        <v>0</v>
      </c>
      <c r="C473" s="5">
        <v>0.14814814814814814</v>
      </c>
      <c r="D473" s="5">
        <v>4.0540540540540543E-2</v>
      </c>
    </row>
    <row r="474" spans="1:4" x14ac:dyDescent="0.35">
      <c r="A474" t="s">
        <v>844</v>
      </c>
      <c r="B474" s="5">
        <v>0</v>
      </c>
      <c r="C474" s="5">
        <v>0</v>
      </c>
      <c r="D474" s="5">
        <v>0</v>
      </c>
    </row>
    <row r="475" spans="1:4" x14ac:dyDescent="0.35">
      <c r="A475" t="s">
        <v>845</v>
      </c>
      <c r="B475" s="5">
        <v>0</v>
      </c>
      <c r="C475" s="5">
        <v>0</v>
      </c>
      <c r="D475" s="5">
        <v>9.1476091476091481E-2</v>
      </c>
    </row>
    <row r="476" spans="1:4" x14ac:dyDescent="0.35">
      <c r="A476" t="s">
        <v>846</v>
      </c>
      <c r="B476" s="5">
        <v>0</v>
      </c>
      <c r="C476" s="5">
        <v>0</v>
      </c>
      <c r="D476" s="5">
        <v>0.14318181818181819</v>
      </c>
    </row>
    <row r="477" spans="1:4" x14ac:dyDescent="0.35">
      <c r="A477" t="s">
        <v>847</v>
      </c>
      <c r="B477" s="5">
        <v>0</v>
      </c>
      <c r="C477" s="5">
        <v>0</v>
      </c>
      <c r="D477" s="5">
        <v>0</v>
      </c>
    </row>
    <row r="478" spans="1:4" x14ac:dyDescent="0.35">
      <c r="A478" t="s">
        <v>848</v>
      </c>
      <c r="B478" s="5">
        <v>0</v>
      </c>
      <c r="C478" s="5">
        <v>0.31916940900357865</v>
      </c>
      <c r="D478" s="5">
        <v>4.9416031828746786E-2</v>
      </c>
    </row>
    <row r="479" spans="1:4" x14ac:dyDescent="0.35">
      <c r="A479" t="s">
        <v>849</v>
      </c>
      <c r="B479" s="5">
        <v>0</v>
      </c>
      <c r="C479" s="5">
        <v>3.8157650120840304E-2</v>
      </c>
      <c r="D479" s="5">
        <v>0.17318479582630525</v>
      </c>
    </row>
    <row r="480" spans="1:4" x14ac:dyDescent="0.35">
      <c r="A480" t="s">
        <v>850</v>
      </c>
      <c r="B480" s="5">
        <v>0</v>
      </c>
      <c r="C480" s="5">
        <v>0</v>
      </c>
      <c r="D480" s="5">
        <v>0</v>
      </c>
    </row>
    <row r="481" spans="1:4" x14ac:dyDescent="0.35">
      <c r="A481" t="s">
        <v>851</v>
      </c>
      <c r="B481" s="5">
        <v>9.1709556968412554E-4</v>
      </c>
      <c r="C481" s="5">
        <v>0.44803780240108276</v>
      </c>
      <c r="D481" s="5">
        <v>0.11571868978948373</v>
      </c>
    </row>
    <row r="482" spans="1:4" x14ac:dyDescent="0.35">
      <c r="A482" t="s">
        <v>852</v>
      </c>
      <c r="B482" s="5">
        <v>0</v>
      </c>
      <c r="C482" s="5">
        <v>0</v>
      </c>
      <c r="D482" s="5">
        <v>0</v>
      </c>
    </row>
    <row r="483" spans="1:4" x14ac:dyDescent="0.35">
      <c r="A483" t="s">
        <v>853</v>
      </c>
      <c r="B483" s="5">
        <v>0</v>
      </c>
      <c r="C483" s="5">
        <v>0.14606741573033707</v>
      </c>
      <c r="D483" s="5">
        <v>2.1153846153846155E-2</v>
      </c>
    </row>
    <row r="484" spans="1:4" x14ac:dyDescent="0.35">
      <c r="A484" t="s">
        <v>854</v>
      </c>
      <c r="B484" s="5">
        <v>0</v>
      </c>
      <c r="C484" s="5">
        <v>0</v>
      </c>
      <c r="D484" s="5">
        <v>0</v>
      </c>
    </row>
    <row r="485" spans="1:4" x14ac:dyDescent="0.35">
      <c r="A485" t="s">
        <v>855</v>
      </c>
      <c r="B485" s="5">
        <v>5.6211354693648118E-4</v>
      </c>
      <c r="C485" s="5">
        <v>2.7247956403269754E-3</v>
      </c>
      <c r="D485" s="5">
        <v>0.15099125616460271</v>
      </c>
    </row>
    <row r="486" spans="1:4" x14ac:dyDescent="0.35">
      <c r="A486" t="s">
        <v>856</v>
      </c>
      <c r="B486" s="5">
        <v>0</v>
      </c>
      <c r="C486" s="5">
        <v>0</v>
      </c>
      <c r="D486" s="5">
        <v>0</v>
      </c>
    </row>
    <row r="487" spans="1:4" x14ac:dyDescent="0.35">
      <c r="A487" t="s">
        <v>857</v>
      </c>
      <c r="B487" s="5">
        <v>0</v>
      </c>
      <c r="C487" s="5">
        <v>0</v>
      </c>
      <c r="D487" s="5">
        <v>0</v>
      </c>
    </row>
    <row r="488" spans="1:4" x14ac:dyDescent="0.35">
      <c r="A488" t="s">
        <v>858</v>
      </c>
      <c r="B488" s="5">
        <v>0</v>
      </c>
      <c r="C488" s="5">
        <v>0</v>
      </c>
      <c r="D488" s="5">
        <v>8.3333333333333329E-2</v>
      </c>
    </row>
    <row r="489" spans="1:4" x14ac:dyDescent="0.35">
      <c r="A489" t="s">
        <v>1254</v>
      </c>
      <c r="B489" s="5">
        <v>0</v>
      </c>
      <c r="C489" s="5">
        <v>0</v>
      </c>
      <c r="D489" s="5">
        <v>0</v>
      </c>
    </row>
    <row r="490" spans="1:4" x14ac:dyDescent="0.35">
      <c r="A490" t="s">
        <v>859</v>
      </c>
      <c r="B490" s="5">
        <v>0</v>
      </c>
      <c r="C490" s="5">
        <v>0</v>
      </c>
      <c r="D490" s="5">
        <v>0</v>
      </c>
    </row>
    <row r="491" spans="1:4" x14ac:dyDescent="0.35">
      <c r="A491" t="s">
        <v>860</v>
      </c>
      <c r="B491" s="5">
        <v>0.73714289007442935</v>
      </c>
      <c r="C491" s="5">
        <v>8.6271906020979644E-2</v>
      </c>
      <c r="D491" s="5">
        <v>0</v>
      </c>
    </row>
    <row r="492" spans="1:4" x14ac:dyDescent="0.35">
      <c r="A492" t="s">
        <v>861</v>
      </c>
      <c r="B492" s="5">
        <v>8.5324232081911264E-4</v>
      </c>
      <c r="C492" s="5">
        <v>5.0890585241730284E-3</v>
      </c>
      <c r="D492" s="5">
        <v>0.13316983373620103</v>
      </c>
    </row>
    <row r="493" spans="1:4" x14ac:dyDescent="0.35">
      <c r="A493" t="s">
        <v>862</v>
      </c>
      <c r="B493" s="5">
        <v>0</v>
      </c>
      <c r="C493" s="5">
        <v>0.19909502262443438</v>
      </c>
      <c r="D493" s="5">
        <v>5.1896207584830337E-2</v>
      </c>
    </row>
    <row r="494" spans="1:4" x14ac:dyDescent="0.35">
      <c r="A494" t="s">
        <v>863</v>
      </c>
      <c r="B494" s="5">
        <v>0</v>
      </c>
      <c r="C494" s="5">
        <v>0</v>
      </c>
      <c r="D494" s="5">
        <v>0</v>
      </c>
    </row>
    <row r="495" spans="1:4" x14ac:dyDescent="0.35">
      <c r="A495" t="s">
        <v>864</v>
      </c>
      <c r="B495" s="5">
        <v>0</v>
      </c>
      <c r="C495" s="5">
        <v>0</v>
      </c>
      <c r="D495" s="5">
        <v>0</v>
      </c>
    </row>
    <row r="496" spans="1:4" x14ac:dyDescent="0.35">
      <c r="A496" t="s">
        <v>865</v>
      </c>
      <c r="B496" s="5">
        <v>0</v>
      </c>
      <c r="C496" s="5">
        <v>0</v>
      </c>
      <c r="D496" s="5">
        <v>0</v>
      </c>
    </row>
    <row r="497" spans="1:4" x14ac:dyDescent="0.35">
      <c r="A497" t="s">
        <v>866</v>
      </c>
      <c r="B497" s="5">
        <v>0</v>
      </c>
      <c r="C497" s="5">
        <v>0</v>
      </c>
      <c r="D497" s="5">
        <v>0</v>
      </c>
    </row>
    <row r="498" spans="1:4" x14ac:dyDescent="0.35">
      <c r="A498" t="s">
        <v>867</v>
      </c>
      <c r="B498" s="5">
        <v>0</v>
      </c>
      <c r="C498" s="5">
        <v>0</v>
      </c>
      <c r="D498" s="5">
        <v>0</v>
      </c>
    </row>
    <row r="499" spans="1:4" x14ac:dyDescent="0.35">
      <c r="A499" t="s">
        <v>868</v>
      </c>
      <c r="B499" s="5">
        <v>0</v>
      </c>
      <c r="C499" s="5">
        <v>0</v>
      </c>
      <c r="D499" s="5">
        <v>0</v>
      </c>
    </row>
    <row r="500" spans="1:4" x14ac:dyDescent="0.35">
      <c r="A500" t="s">
        <v>869</v>
      </c>
      <c r="B500" s="5">
        <v>0</v>
      </c>
      <c r="C500" s="5">
        <v>0</v>
      </c>
      <c r="D500" s="5">
        <v>0</v>
      </c>
    </row>
    <row r="501" spans="1:4" x14ac:dyDescent="0.35">
      <c r="A501" t="s">
        <v>870</v>
      </c>
      <c r="B501" s="5">
        <v>0.72289156626506024</v>
      </c>
      <c r="C501" s="5">
        <v>0.1673228346456693</v>
      </c>
      <c r="D501" s="5">
        <v>0</v>
      </c>
    </row>
    <row r="502" spans="1:4" x14ac:dyDescent="0.35">
      <c r="A502" t="s">
        <v>871</v>
      </c>
      <c r="B502" s="5">
        <v>0</v>
      </c>
      <c r="C502" s="5">
        <v>3.2773834407502601E-3</v>
      </c>
      <c r="D502" s="5">
        <v>0.25152245138139762</v>
      </c>
    </row>
    <row r="503" spans="1:4" x14ac:dyDescent="0.35">
      <c r="A503" t="s">
        <v>872</v>
      </c>
      <c r="B503" s="5">
        <v>0</v>
      </c>
      <c r="C503" s="5">
        <v>0.16998908925903833</v>
      </c>
      <c r="D503" s="5">
        <v>3.984473952582384E-2</v>
      </c>
    </row>
    <row r="504" spans="1:4" x14ac:dyDescent="0.35">
      <c r="A504" t="s">
        <v>873</v>
      </c>
      <c r="B504" s="5">
        <v>0</v>
      </c>
      <c r="C504" s="5">
        <v>0</v>
      </c>
      <c r="D504" s="5">
        <v>0</v>
      </c>
    </row>
    <row r="505" spans="1:4" x14ac:dyDescent="0.35">
      <c r="A505" t="s">
        <v>874</v>
      </c>
      <c r="B505" s="5">
        <v>0</v>
      </c>
      <c r="C505" s="5">
        <v>0</v>
      </c>
      <c r="D505" s="5">
        <v>0.22832369942196531</v>
      </c>
    </row>
    <row r="506" spans="1:4" x14ac:dyDescent="0.35">
      <c r="A506" t="s">
        <v>875</v>
      </c>
      <c r="B506" s="5">
        <v>0</v>
      </c>
      <c r="C506" s="5">
        <v>1.8346077169606584E-3</v>
      </c>
      <c r="D506" s="5">
        <v>0.13330902099532538</v>
      </c>
    </row>
    <row r="507" spans="1:4" x14ac:dyDescent="0.35">
      <c r="A507" t="s">
        <v>876</v>
      </c>
      <c r="B507" s="5">
        <v>0</v>
      </c>
      <c r="C507" s="5">
        <v>2.9458507514722753E-3</v>
      </c>
      <c r="D507" s="5">
        <v>0.26572226135767935</v>
      </c>
    </row>
    <row r="508" spans="1:4" x14ac:dyDescent="0.35">
      <c r="A508" t="s">
        <v>877</v>
      </c>
      <c r="B508" s="5">
        <v>0</v>
      </c>
      <c r="C508" s="5">
        <v>2.5773195876288659E-3</v>
      </c>
      <c r="D508" s="5">
        <v>7.1428571428571425E-2</v>
      </c>
    </row>
    <row r="509" spans="1:4" x14ac:dyDescent="0.35">
      <c r="A509" t="s">
        <v>878</v>
      </c>
      <c r="B509" s="5">
        <v>0</v>
      </c>
      <c r="C509" s="5">
        <v>0</v>
      </c>
      <c r="D509" s="5">
        <v>0</v>
      </c>
    </row>
    <row r="510" spans="1:4" x14ac:dyDescent="0.35">
      <c r="A510" t="s">
        <v>879</v>
      </c>
      <c r="B510" s="5">
        <v>0</v>
      </c>
      <c r="C510" s="5">
        <v>0</v>
      </c>
      <c r="D510" s="5">
        <v>0.20777911314721131</v>
      </c>
    </row>
    <row r="511" spans="1:4" x14ac:dyDescent="0.35">
      <c r="A511" t="s">
        <v>880</v>
      </c>
      <c r="B511" s="5">
        <v>0</v>
      </c>
      <c r="C511" s="5">
        <v>2.3622047244094488E-2</v>
      </c>
      <c r="D511" s="5">
        <v>8.8832487309644673E-2</v>
      </c>
    </row>
    <row r="512" spans="1:4" x14ac:dyDescent="0.35">
      <c r="A512" t="s">
        <v>881</v>
      </c>
      <c r="B512" s="5">
        <v>0.42359767891682787</v>
      </c>
      <c r="C512" s="5">
        <v>5.6872037914691941E-2</v>
      </c>
      <c r="D512" s="5">
        <v>0</v>
      </c>
    </row>
    <row r="513" spans="1:4" x14ac:dyDescent="0.35">
      <c r="A513" t="s">
        <v>882</v>
      </c>
      <c r="B513" s="5">
        <v>0</v>
      </c>
      <c r="C513" s="5">
        <v>0</v>
      </c>
      <c r="D513" s="5">
        <v>0</v>
      </c>
    </row>
    <row r="514" spans="1:4" x14ac:dyDescent="0.35">
      <c r="A514" t="s">
        <v>883</v>
      </c>
      <c r="B514" s="5">
        <v>0</v>
      </c>
      <c r="C514" s="5">
        <v>0</v>
      </c>
      <c r="D514" s="5">
        <v>0</v>
      </c>
    </row>
    <row r="515" spans="1:4" x14ac:dyDescent="0.35">
      <c r="A515" t="s">
        <v>884</v>
      </c>
      <c r="B515" s="5">
        <v>0.91942592951416346</v>
      </c>
      <c r="C515" s="5">
        <v>8.8590650972611706E-2</v>
      </c>
      <c r="D515" s="5">
        <v>0</v>
      </c>
    </row>
    <row r="516" spans="1:4" x14ac:dyDescent="0.35">
      <c r="A516" t="s">
        <v>885</v>
      </c>
      <c r="B516" s="5">
        <v>0.87232819104658543</v>
      </c>
      <c r="C516" s="5">
        <v>6.6282441792508376E-2</v>
      </c>
      <c r="D516" s="5">
        <v>4.5454545454545455E-4</v>
      </c>
    </row>
    <row r="517" spans="1:4" x14ac:dyDescent="0.35">
      <c r="A517" t="s">
        <v>886</v>
      </c>
      <c r="B517" s="5">
        <v>0</v>
      </c>
      <c r="C517" s="5">
        <v>0</v>
      </c>
      <c r="D517" s="5">
        <v>0</v>
      </c>
    </row>
    <row r="518" spans="1:4" x14ac:dyDescent="0.35">
      <c r="A518" t="s">
        <v>887</v>
      </c>
      <c r="B518" s="5">
        <v>0</v>
      </c>
      <c r="C518" s="5">
        <v>9.1917158309499942E-3</v>
      </c>
      <c r="D518" s="5">
        <v>9.4070210041869953E-2</v>
      </c>
    </row>
    <row r="519" spans="1:4" x14ac:dyDescent="0.35">
      <c r="A519" t="s">
        <v>888</v>
      </c>
      <c r="B519" s="5">
        <v>0</v>
      </c>
      <c r="C519" s="5">
        <v>0.39878616473456391</v>
      </c>
      <c r="D519" s="5">
        <v>8.7905532583403737E-2</v>
      </c>
    </row>
    <row r="520" spans="1:4" x14ac:dyDescent="0.35">
      <c r="A520" t="s">
        <v>889</v>
      </c>
      <c r="B520" s="5">
        <v>0</v>
      </c>
      <c r="C520" s="5">
        <v>0</v>
      </c>
      <c r="D520" s="5">
        <v>0</v>
      </c>
    </row>
    <row r="521" spans="1:4" x14ac:dyDescent="0.35">
      <c r="A521" t="s">
        <v>890</v>
      </c>
      <c r="B521" s="5">
        <v>0</v>
      </c>
      <c r="C521" s="5">
        <v>0.369747150997151</v>
      </c>
      <c r="D521" s="5">
        <v>0.10831906392694063</v>
      </c>
    </row>
    <row r="522" spans="1:4" x14ac:dyDescent="0.35">
      <c r="A522" t="s">
        <v>891</v>
      </c>
      <c r="B522" s="5">
        <v>0</v>
      </c>
      <c r="C522" s="5">
        <v>0</v>
      </c>
      <c r="D522" s="5">
        <v>0.12837837837837837</v>
      </c>
    </row>
    <row r="523" spans="1:4" x14ac:dyDescent="0.35">
      <c r="A523" t="s">
        <v>892</v>
      </c>
      <c r="B523" s="5">
        <v>0</v>
      </c>
      <c r="C523" s="5">
        <v>0</v>
      </c>
      <c r="D523" s="5">
        <v>6.8396226415094338E-2</v>
      </c>
    </row>
    <row r="524" spans="1:4" x14ac:dyDescent="0.35">
      <c r="A524" t="s">
        <v>893</v>
      </c>
      <c r="B524" s="5">
        <v>0</v>
      </c>
      <c r="C524" s="5">
        <v>4.2243889395948827E-3</v>
      </c>
      <c r="D524" s="5">
        <v>0.28493993387921424</v>
      </c>
    </row>
    <row r="525" spans="1:4" x14ac:dyDescent="0.35">
      <c r="A525" t="s">
        <v>894</v>
      </c>
      <c r="B525" s="5">
        <v>0</v>
      </c>
      <c r="C525" s="5">
        <v>1.1961722488038277E-3</v>
      </c>
      <c r="D525" s="5">
        <v>0.13423279826976434</v>
      </c>
    </row>
    <row r="526" spans="1:4" x14ac:dyDescent="0.35">
      <c r="A526" t="s">
        <v>895</v>
      </c>
      <c r="B526" s="5">
        <v>0</v>
      </c>
      <c r="C526" s="5">
        <v>1.2787723785166241E-3</v>
      </c>
      <c r="D526" s="5">
        <v>0.12401917331494797</v>
      </c>
    </row>
    <row r="527" spans="1:4" x14ac:dyDescent="0.35">
      <c r="A527" t="s">
        <v>896</v>
      </c>
      <c r="B527" s="5">
        <v>0</v>
      </c>
      <c r="C527" s="5">
        <v>0</v>
      </c>
      <c r="D527" s="5">
        <v>0</v>
      </c>
    </row>
    <row r="528" spans="1:4" x14ac:dyDescent="0.35">
      <c r="A528" t="s">
        <v>897</v>
      </c>
      <c r="B528" s="5">
        <v>0</v>
      </c>
      <c r="C528" s="5">
        <v>0.41023323933128708</v>
      </c>
      <c r="D528" s="5">
        <v>0.13916663059631507</v>
      </c>
    </row>
    <row r="529" spans="1:4" x14ac:dyDescent="0.35">
      <c r="A529" t="s">
        <v>898</v>
      </c>
      <c r="B529" s="5">
        <v>0</v>
      </c>
      <c r="C529" s="5">
        <v>6.4308681672025725E-4</v>
      </c>
      <c r="D529" s="5">
        <v>0.22146850605909535</v>
      </c>
    </row>
    <row r="530" spans="1:4" x14ac:dyDescent="0.35">
      <c r="A530" t="s">
        <v>899</v>
      </c>
      <c r="B530" s="5">
        <v>4.0983606557377049E-4</v>
      </c>
      <c r="C530" s="5">
        <v>0</v>
      </c>
      <c r="D530" s="5">
        <v>0.15309846833274349</v>
      </c>
    </row>
    <row r="531" spans="1:4" x14ac:dyDescent="0.35">
      <c r="A531" t="s">
        <v>900</v>
      </c>
      <c r="B531" s="5">
        <v>0.28209459459459457</v>
      </c>
      <c r="C531" s="5">
        <v>1.8229166666666668E-2</v>
      </c>
      <c r="D531" s="5">
        <v>0</v>
      </c>
    </row>
    <row r="532" spans="1:4" x14ac:dyDescent="0.35">
      <c r="A532" t="s">
        <v>901</v>
      </c>
      <c r="B532" s="5">
        <v>0</v>
      </c>
      <c r="C532" s="5">
        <v>0</v>
      </c>
      <c r="D532" s="5">
        <v>0</v>
      </c>
    </row>
    <row r="533" spans="1:4" x14ac:dyDescent="0.35">
      <c r="A533" t="s">
        <v>902</v>
      </c>
      <c r="B533" s="5">
        <v>0</v>
      </c>
      <c r="C533" s="5">
        <v>0</v>
      </c>
      <c r="D533" s="5">
        <v>0</v>
      </c>
    </row>
    <row r="534" spans="1:4" x14ac:dyDescent="0.35">
      <c r="A534" t="s">
        <v>903</v>
      </c>
      <c r="B534" s="5">
        <v>0</v>
      </c>
      <c r="C534" s="5">
        <v>7.7881619937694702E-4</v>
      </c>
      <c r="D534" s="5">
        <v>0.18226516799694278</v>
      </c>
    </row>
    <row r="535" spans="1:4" x14ac:dyDescent="0.35">
      <c r="A535" t="s">
        <v>1302</v>
      </c>
      <c r="B535" s="5">
        <v>0</v>
      </c>
      <c r="C535" s="5">
        <v>0</v>
      </c>
      <c r="D535" s="5">
        <v>0</v>
      </c>
    </row>
    <row r="536" spans="1:4" x14ac:dyDescent="0.35">
      <c r="A536" t="s">
        <v>904</v>
      </c>
      <c r="B536" s="5">
        <v>0</v>
      </c>
      <c r="C536" s="5">
        <v>0</v>
      </c>
      <c r="D536" s="5">
        <v>0</v>
      </c>
    </row>
    <row r="537" spans="1:4" x14ac:dyDescent="0.35">
      <c r="A537" t="s">
        <v>905</v>
      </c>
      <c r="B537" s="5">
        <v>0</v>
      </c>
      <c r="C537" s="5">
        <v>0.39365151234650853</v>
      </c>
      <c r="D537" s="5">
        <v>8.8669660372866069E-2</v>
      </c>
    </row>
    <row r="538" spans="1:4" x14ac:dyDescent="0.35">
      <c r="A538" t="s">
        <v>906</v>
      </c>
      <c r="B538" s="5">
        <v>0.40213815789473684</v>
      </c>
      <c r="C538" s="5">
        <v>6.7158980973879401E-2</v>
      </c>
      <c r="D538" s="5">
        <v>0</v>
      </c>
    </row>
    <row r="539" spans="1:4" x14ac:dyDescent="0.35">
      <c r="A539" t="s">
        <v>907</v>
      </c>
      <c r="B539" s="5">
        <v>0</v>
      </c>
      <c r="C539" s="5">
        <v>0</v>
      </c>
      <c r="D539" s="5">
        <v>0</v>
      </c>
    </row>
    <row r="540" spans="1:4" x14ac:dyDescent="0.35">
      <c r="A540" t="s">
        <v>908</v>
      </c>
      <c r="B540" s="5">
        <v>0</v>
      </c>
      <c r="C540" s="5">
        <v>0</v>
      </c>
      <c r="D540" s="5">
        <v>0</v>
      </c>
    </row>
    <row r="541" spans="1:4" x14ac:dyDescent="0.35">
      <c r="A541" t="s">
        <v>909</v>
      </c>
      <c r="B541" s="5">
        <v>0</v>
      </c>
      <c r="C541" s="5">
        <v>0</v>
      </c>
      <c r="D541" s="5">
        <v>0</v>
      </c>
    </row>
    <row r="542" spans="1:4" x14ac:dyDescent="0.35">
      <c r="A542" t="s">
        <v>910</v>
      </c>
      <c r="B542" s="5">
        <v>0</v>
      </c>
      <c r="C542" s="5">
        <v>0</v>
      </c>
      <c r="D542" s="5">
        <v>0</v>
      </c>
    </row>
    <row r="543" spans="1:4" x14ac:dyDescent="0.35">
      <c r="A543" t="s">
        <v>911</v>
      </c>
      <c r="B543" s="5">
        <v>0</v>
      </c>
      <c r="C543" s="5">
        <v>0.40243799738936381</v>
      </c>
      <c r="D543" s="5">
        <v>0.11615742235754231</v>
      </c>
    </row>
    <row r="544" spans="1:4" x14ac:dyDescent="0.35">
      <c r="A544" t="s">
        <v>912</v>
      </c>
      <c r="B544" s="5">
        <v>4.3859649122807018E-4</v>
      </c>
      <c r="C544" s="5">
        <v>0.63672786957117788</v>
      </c>
      <c r="D544" s="5">
        <v>0.13019577909179386</v>
      </c>
    </row>
    <row r="545" spans="1:4" x14ac:dyDescent="0.35">
      <c r="A545" t="s">
        <v>913</v>
      </c>
      <c r="B545" s="5">
        <v>0</v>
      </c>
      <c r="C545" s="5">
        <v>0</v>
      </c>
      <c r="D545" s="5">
        <v>0</v>
      </c>
    </row>
    <row r="546" spans="1:4" x14ac:dyDescent="0.35">
      <c r="A546" t="s">
        <v>914</v>
      </c>
      <c r="B546" s="5">
        <v>0</v>
      </c>
      <c r="C546" s="5">
        <v>0</v>
      </c>
      <c r="D546" s="5">
        <v>0</v>
      </c>
    </row>
    <row r="547" spans="1:4" x14ac:dyDescent="0.35">
      <c r="A547" t="s">
        <v>915</v>
      </c>
      <c r="B547" s="5">
        <v>0</v>
      </c>
      <c r="C547" s="5">
        <v>1.1737089201877935E-3</v>
      </c>
      <c r="D547" s="5">
        <v>0.12014581559695933</v>
      </c>
    </row>
    <row r="548" spans="1:4" x14ac:dyDescent="0.35">
      <c r="A548" t="s">
        <v>916</v>
      </c>
      <c r="B548" s="5">
        <v>0</v>
      </c>
      <c r="C548" s="5">
        <v>0</v>
      </c>
      <c r="D548" s="5">
        <v>0</v>
      </c>
    </row>
    <row r="549" spans="1:4" x14ac:dyDescent="0.35">
      <c r="A549" t="s">
        <v>917</v>
      </c>
      <c r="B549" s="5">
        <v>0</v>
      </c>
      <c r="C549" s="5">
        <v>0.46333125048088208</v>
      </c>
      <c r="D549" s="5">
        <v>5.7828083233242379E-2</v>
      </c>
    </row>
    <row r="550" spans="1:4" x14ac:dyDescent="0.35">
      <c r="A550" t="s">
        <v>918</v>
      </c>
      <c r="B550" s="5">
        <v>0.51151315789473684</v>
      </c>
      <c r="C550" s="5">
        <v>0.04</v>
      </c>
      <c r="D550" s="5">
        <v>0</v>
      </c>
    </row>
    <row r="551" spans="1:4" x14ac:dyDescent="0.35">
      <c r="A551" t="s">
        <v>919</v>
      </c>
      <c r="B551" s="5">
        <v>0.58007117437722422</v>
      </c>
      <c r="C551" s="5">
        <v>2.4E-2</v>
      </c>
      <c r="D551" s="5">
        <v>0</v>
      </c>
    </row>
    <row r="552" spans="1:4" x14ac:dyDescent="0.35">
      <c r="A552" t="s">
        <v>920</v>
      </c>
      <c r="B552" s="5">
        <v>0</v>
      </c>
      <c r="C552" s="5">
        <v>0</v>
      </c>
      <c r="D552" s="5">
        <v>0</v>
      </c>
    </row>
    <row r="553" spans="1:4" x14ac:dyDescent="0.35">
      <c r="A553" t="s">
        <v>921</v>
      </c>
      <c r="B553" s="5">
        <v>0</v>
      </c>
      <c r="C553" s="5">
        <v>0</v>
      </c>
      <c r="D553" s="5">
        <v>0.10216625288523033</v>
      </c>
    </row>
    <row r="554" spans="1:4" x14ac:dyDescent="0.35">
      <c r="A554" t="s">
        <v>922</v>
      </c>
      <c r="B554" s="5">
        <v>0</v>
      </c>
      <c r="C554" s="5">
        <v>6.2656641604010022E-4</v>
      </c>
      <c r="D554" s="5">
        <v>0.18336652576007997</v>
      </c>
    </row>
    <row r="555" spans="1:4" x14ac:dyDescent="0.35">
      <c r="A555" t="s">
        <v>923</v>
      </c>
      <c r="B555" s="5">
        <v>0</v>
      </c>
      <c r="C555" s="5">
        <v>2.2172949002217295E-3</v>
      </c>
      <c r="D555" s="5">
        <v>0.13793103448275862</v>
      </c>
    </row>
    <row r="556" spans="1:4" x14ac:dyDescent="0.35">
      <c r="A556" t="s">
        <v>924</v>
      </c>
      <c r="B556" s="5">
        <v>0</v>
      </c>
      <c r="C556" s="5">
        <v>1.2531328320802004E-3</v>
      </c>
      <c r="D556" s="5">
        <v>0.12397480402067559</v>
      </c>
    </row>
    <row r="557" spans="1:4" x14ac:dyDescent="0.35">
      <c r="A557" t="s">
        <v>925</v>
      </c>
      <c r="B557" s="5">
        <v>0</v>
      </c>
      <c r="C557" s="5">
        <v>0</v>
      </c>
      <c r="D557" s="5">
        <v>0.13745797783944635</v>
      </c>
    </row>
    <row r="558" spans="1:4" x14ac:dyDescent="0.35">
      <c r="A558" t="s">
        <v>926</v>
      </c>
      <c r="B558" s="5">
        <v>0</v>
      </c>
      <c r="C558" s="5">
        <v>0</v>
      </c>
      <c r="D558" s="5">
        <v>7.4492099322799099E-2</v>
      </c>
    </row>
    <row r="559" spans="1:4" x14ac:dyDescent="0.35">
      <c r="A559" t="s">
        <v>927</v>
      </c>
      <c r="B559" s="5">
        <v>0</v>
      </c>
      <c r="C559" s="5">
        <v>0.14169929585407906</v>
      </c>
      <c r="D559" s="5">
        <v>0.14128812997347479</v>
      </c>
    </row>
    <row r="560" spans="1:4" x14ac:dyDescent="0.35">
      <c r="A560" t="s">
        <v>928</v>
      </c>
      <c r="B560" s="5">
        <v>0</v>
      </c>
      <c r="C560" s="5">
        <v>0</v>
      </c>
      <c r="D560" s="5">
        <v>0</v>
      </c>
    </row>
    <row r="561" spans="1:4" x14ac:dyDescent="0.35">
      <c r="A561" t="s">
        <v>929</v>
      </c>
      <c r="B561" s="5">
        <v>0</v>
      </c>
      <c r="C561" s="5">
        <v>0</v>
      </c>
      <c r="D561" s="5">
        <v>0.10985525691140671</v>
      </c>
    </row>
    <row r="562" spans="1:4" x14ac:dyDescent="0.35">
      <c r="A562" t="s">
        <v>930</v>
      </c>
      <c r="B562" s="5">
        <v>0</v>
      </c>
      <c r="C562" s="5">
        <v>0</v>
      </c>
      <c r="D562" s="5">
        <v>0</v>
      </c>
    </row>
    <row r="563" spans="1:4" x14ac:dyDescent="0.35">
      <c r="A563" t="s">
        <v>931</v>
      </c>
      <c r="B563" s="5">
        <v>0</v>
      </c>
      <c r="C563" s="5">
        <v>1.4450867052023121E-3</v>
      </c>
      <c r="D563" s="5">
        <v>0.12226123981680061</v>
      </c>
    </row>
    <row r="564" spans="1:4" x14ac:dyDescent="0.35">
      <c r="A564" t="s">
        <v>932</v>
      </c>
      <c r="B564" s="5">
        <v>0</v>
      </c>
      <c r="C564" s="5">
        <v>0</v>
      </c>
      <c r="D564" s="5">
        <v>0</v>
      </c>
    </row>
    <row r="565" spans="1:4" x14ac:dyDescent="0.35">
      <c r="A565" t="s">
        <v>933</v>
      </c>
      <c r="B565" s="5">
        <v>0</v>
      </c>
      <c r="C565" s="5">
        <v>0</v>
      </c>
      <c r="D565" s="5">
        <v>9.0261282660332537E-2</v>
      </c>
    </row>
    <row r="566" spans="1:4" x14ac:dyDescent="0.35">
      <c r="A566" t="s">
        <v>934</v>
      </c>
      <c r="B566" s="5">
        <v>0</v>
      </c>
      <c r="C566" s="5">
        <v>9.9009900990099011E-3</v>
      </c>
      <c r="D566" s="5">
        <v>0.16170212765957448</v>
      </c>
    </row>
    <row r="567" spans="1:4" x14ac:dyDescent="0.35">
      <c r="A567" t="s">
        <v>935</v>
      </c>
      <c r="B567" s="5">
        <v>0</v>
      </c>
      <c r="C567" s="5">
        <v>0</v>
      </c>
      <c r="D567" s="5">
        <v>0.1517925766346109</v>
      </c>
    </row>
    <row r="568" spans="1:4" x14ac:dyDescent="0.35">
      <c r="A568" t="s">
        <v>936</v>
      </c>
      <c r="B568" s="5">
        <v>0.96845804026904292</v>
      </c>
      <c r="C568" s="5">
        <v>0.17534441261896092</v>
      </c>
      <c r="D568" s="5">
        <v>1.6417506694327414E-3</v>
      </c>
    </row>
    <row r="569" spans="1:4" x14ac:dyDescent="0.35">
      <c r="A569" t="s">
        <v>937</v>
      </c>
      <c r="B569" s="5">
        <v>0</v>
      </c>
      <c r="C569" s="5">
        <v>0</v>
      </c>
      <c r="D569" s="5">
        <v>0</v>
      </c>
    </row>
    <row r="570" spans="1:4" x14ac:dyDescent="0.35">
      <c r="A570" t="s">
        <v>938</v>
      </c>
      <c r="B570" s="5">
        <v>0</v>
      </c>
      <c r="C570" s="5">
        <v>0</v>
      </c>
      <c r="D570" s="5">
        <v>0</v>
      </c>
    </row>
    <row r="571" spans="1:4" x14ac:dyDescent="0.35">
      <c r="A571" t="s">
        <v>1169</v>
      </c>
      <c r="B571" s="5">
        <v>0</v>
      </c>
      <c r="C571" s="5">
        <v>0</v>
      </c>
      <c r="D571" s="5">
        <v>0</v>
      </c>
    </row>
    <row r="572" spans="1:4" x14ac:dyDescent="0.35">
      <c r="A572" t="s">
        <v>939</v>
      </c>
      <c r="B572" s="5">
        <v>0</v>
      </c>
      <c r="C572" s="5">
        <v>0.19618528610354224</v>
      </c>
      <c r="D572" s="5">
        <v>5.859375E-3</v>
      </c>
    </row>
    <row r="573" spans="1:4" x14ac:dyDescent="0.35">
      <c r="A573" t="s">
        <v>940</v>
      </c>
      <c r="B573" s="5">
        <v>0</v>
      </c>
      <c r="C573" s="5">
        <v>0</v>
      </c>
      <c r="D573" s="5">
        <v>0</v>
      </c>
    </row>
    <row r="574" spans="1:4" x14ac:dyDescent="0.35">
      <c r="A574" t="s">
        <v>941</v>
      </c>
      <c r="B574" s="5">
        <v>0</v>
      </c>
      <c r="C574" s="5">
        <v>0</v>
      </c>
      <c r="D574" s="5">
        <v>0</v>
      </c>
    </row>
    <row r="575" spans="1:4" x14ac:dyDescent="0.35">
      <c r="A575" t="s">
        <v>942</v>
      </c>
      <c r="B575" s="5">
        <v>0.99816176470588236</v>
      </c>
      <c r="C575" s="5">
        <v>4.3795620437956206E-2</v>
      </c>
      <c r="D575" s="5">
        <v>0</v>
      </c>
    </row>
    <row r="576" spans="1:4" x14ac:dyDescent="0.35">
      <c r="A576" t="s">
        <v>943</v>
      </c>
      <c r="B576" s="5">
        <v>0</v>
      </c>
      <c r="C576" s="5">
        <v>0</v>
      </c>
      <c r="D576" s="5">
        <v>0</v>
      </c>
    </row>
    <row r="577" spans="1:4" x14ac:dyDescent="0.35">
      <c r="A577" t="s">
        <v>944</v>
      </c>
      <c r="B577" s="5">
        <v>0</v>
      </c>
      <c r="C577" s="5">
        <v>0.28217821782178215</v>
      </c>
      <c r="D577" s="5">
        <v>2.9478458049886622E-2</v>
      </c>
    </row>
    <row r="578" spans="1:4" x14ac:dyDescent="0.35">
      <c r="A578" t="s">
        <v>945</v>
      </c>
      <c r="B578" s="5">
        <v>0</v>
      </c>
      <c r="C578" s="5">
        <v>0</v>
      </c>
      <c r="D578" s="5">
        <v>0</v>
      </c>
    </row>
    <row r="579" spans="1:4" x14ac:dyDescent="0.35">
      <c r="A579" t="s">
        <v>946</v>
      </c>
      <c r="B579" s="5">
        <v>0</v>
      </c>
      <c r="C579" s="5">
        <v>0</v>
      </c>
      <c r="D579" s="5">
        <v>0</v>
      </c>
    </row>
    <row r="580" spans="1:4" x14ac:dyDescent="0.35">
      <c r="A580" t="s">
        <v>947</v>
      </c>
      <c r="B580" s="5">
        <v>0</v>
      </c>
      <c r="C580" s="5">
        <v>2.6821134312742492E-2</v>
      </c>
      <c r="D580" s="5">
        <v>0.28935185185185186</v>
      </c>
    </row>
    <row r="581" spans="1:4" x14ac:dyDescent="0.35">
      <c r="A581" t="s">
        <v>948</v>
      </c>
      <c r="B581" s="5">
        <v>0</v>
      </c>
      <c r="C581" s="5">
        <v>0</v>
      </c>
      <c r="D581" s="5">
        <v>0</v>
      </c>
    </row>
    <row r="582" spans="1:4" x14ac:dyDescent="0.35">
      <c r="A582" t="s">
        <v>949</v>
      </c>
      <c r="B582" s="5">
        <v>0</v>
      </c>
      <c r="C582" s="5">
        <v>6.4527027027027027E-3</v>
      </c>
      <c r="D582" s="5">
        <v>0.16249198799041933</v>
      </c>
    </row>
    <row r="583" spans="1:4" x14ac:dyDescent="0.35">
      <c r="A583" t="s">
        <v>950</v>
      </c>
      <c r="B583" s="5">
        <v>0</v>
      </c>
      <c r="C583" s="5">
        <v>2.9999419740430553E-3</v>
      </c>
      <c r="D583" s="5">
        <v>9.7265162792472992E-2</v>
      </c>
    </row>
    <row r="584" spans="1:4" x14ac:dyDescent="0.35">
      <c r="A584" t="s">
        <v>951</v>
      </c>
      <c r="B584" s="5">
        <v>0</v>
      </c>
      <c r="C584" s="5">
        <v>0</v>
      </c>
      <c r="D584" s="5">
        <v>0</v>
      </c>
    </row>
    <row r="585" spans="1:4" x14ac:dyDescent="0.35">
      <c r="A585" t="s">
        <v>952</v>
      </c>
      <c r="B585" s="5">
        <v>0</v>
      </c>
      <c r="C585" s="5">
        <v>0</v>
      </c>
      <c r="D585" s="5">
        <v>0</v>
      </c>
    </row>
    <row r="586" spans="1:4" x14ac:dyDescent="0.35">
      <c r="A586" t="s">
        <v>953</v>
      </c>
      <c r="B586" s="5">
        <v>0</v>
      </c>
      <c r="C586" s="5">
        <v>0</v>
      </c>
      <c r="D586" s="5">
        <v>0</v>
      </c>
    </row>
    <row r="587" spans="1:4" x14ac:dyDescent="0.35">
      <c r="A587" t="s">
        <v>954</v>
      </c>
      <c r="B587" s="5">
        <v>0</v>
      </c>
      <c r="C587" s="5">
        <v>0.45093011860967663</v>
      </c>
      <c r="D587" s="5">
        <v>0.11701637367053698</v>
      </c>
    </row>
    <row r="588" spans="1:4" x14ac:dyDescent="0.35">
      <c r="A588" t="s">
        <v>955</v>
      </c>
      <c r="B588" s="5">
        <v>0</v>
      </c>
      <c r="C588" s="5">
        <v>0</v>
      </c>
      <c r="D588" s="5">
        <v>0</v>
      </c>
    </row>
    <row r="589" spans="1:4" x14ac:dyDescent="0.35">
      <c r="A589" t="s">
        <v>956</v>
      </c>
      <c r="B589" s="5">
        <v>0</v>
      </c>
      <c r="C589" s="5">
        <v>0.37675993681317221</v>
      </c>
      <c r="D589" s="5">
        <v>6.1270076699720843E-2</v>
      </c>
    </row>
    <row r="590" spans="1:4" x14ac:dyDescent="0.35">
      <c r="A590" t="s">
        <v>1192</v>
      </c>
      <c r="B590" s="5">
        <v>0</v>
      </c>
      <c r="C590" s="5">
        <v>0</v>
      </c>
      <c r="D590" s="5">
        <v>0</v>
      </c>
    </row>
    <row r="591" spans="1:4" x14ac:dyDescent="0.35">
      <c r="A591" t="s">
        <v>957</v>
      </c>
      <c r="B591" s="5">
        <v>6.1162079510703371E-4</v>
      </c>
      <c r="C591" s="5">
        <v>0</v>
      </c>
      <c r="D591" s="5">
        <v>8.0112351453991551E-2</v>
      </c>
    </row>
    <row r="592" spans="1:4" x14ac:dyDescent="0.35">
      <c r="A592" t="s">
        <v>958</v>
      </c>
      <c r="B592" s="5">
        <v>0</v>
      </c>
      <c r="C592" s="5">
        <v>0.3108108108108108</v>
      </c>
      <c r="D592" s="5">
        <v>2.2857142857142857E-2</v>
      </c>
    </row>
    <row r="593" spans="1:4" x14ac:dyDescent="0.35">
      <c r="A593" t="s">
        <v>959</v>
      </c>
      <c r="B593" s="5">
        <v>0</v>
      </c>
      <c r="C593" s="5">
        <v>0</v>
      </c>
      <c r="D593" s="5">
        <v>0.10387507673419275</v>
      </c>
    </row>
    <row r="594" spans="1:4" x14ac:dyDescent="0.35">
      <c r="A594" t="s">
        <v>960</v>
      </c>
      <c r="B594" s="5">
        <v>0</v>
      </c>
      <c r="C594" s="5">
        <v>2.7855153203342618E-3</v>
      </c>
      <c r="D594" s="5">
        <v>0.24019607843137256</v>
      </c>
    </row>
    <row r="595" spans="1:4" x14ac:dyDescent="0.35">
      <c r="A595" t="s">
        <v>961</v>
      </c>
      <c r="B595" s="5">
        <v>0</v>
      </c>
      <c r="C595" s="5">
        <v>1.5096412471114141E-2</v>
      </c>
      <c r="D595" s="5">
        <v>0.11894525888101906</v>
      </c>
    </row>
    <row r="596" spans="1:4" x14ac:dyDescent="0.35">
      <c r="A596" t="s">
        <v>962</v>
      </c>
      <c r="B596" s="5">
        <v>0</v>
      </c>
      <c r="C596" s="5">
        <v>0</v>
      </c>
      <c r="D596" s="5">
        <v>0.13643077686933155</v>
      </c>
    </row>
    <row r="597" spans="1:4" x14ac:dyDescent="0.35">
      <c r="A597" t="s">
        <v>963</v>
      </c>
      <c r="B597" s="5">
        <v>0</v>
      </c>
      <c r="C597" s="5">
        <v>6.3157894736842104E-3</v>
      </c>
      <c r="D597" s="5">
        <v>0.12818383590999541</v>
      </c>
    </row>
    <row r="598" spans="1:4" x14ac:dyDescent="0.35">
      <c r="A598" t="s">
        <v>964</v>
      </c>
      <c r="B598" s="5">
        <v>0</v>
      </c>
      <c r="C598" s="5">
        <v>0</v>
      </c>
      <c r="D598" s="5">
        <v>0</v>
      </c>
    </row>
    <row r="599" spans="1:4" x14ac:dyDescent="0.35">
      <c r="A599" t="s">
        <v>965</v>
      </c>
      <c r="B599" s="5">
        <v>6.105006105006105E-4</v>
      </c>
      <c r="C599" s="5">
        <v>0.16737909804683096</v>
      </c>
      <c r="D599" s="5">
        <v>8.1100458397211486E-2</v>
      </c>
    </row>
    <row r="600" spans="1:4" x14ac:dyDescent="0.35">
      <c r="A600" t="s">
        <v>966</v>
      </c>
      <c r="B600" s="5">
        <v>0</v>
      </c>
      <c r="C600" s="5">
        <v>0.43518040751943576</v>
      </c>
      <c r="D600" s="5">
        <v>0.11603679932266033</v>
      </c>
    </row>
    <row r="601" spans="1:4" x14ac:dyDescent="0.35">
      <c r="A601" t="s">
        <v>967</v>
      </c>
      <c r="B601" s="5">
        <v>0</v>
      </c>
      <c r="C601" s="5">
        <v>0</v>
      </c>
      <c r="D601" s="5">
        <v>0</v>
      </c>
    </row>
    <row r="602" spans="1:4" x14ac:dyDescent="0.35">
      <c r="A602" t="s">
        <v>968</v>
      </c>
      <c r="B602" s="5">
        <v>0</v>
      </c>
      <c r="C602" s="5">
        <v>4.3763676148796497E-3</v>
      </c>
      <c r="D602" s="5">
        <v>0.15193370165745856</v>
      </c>
    </row>
    <row r="603" spans="1:4" x14ac:dyDescent="0.35">
      <c r="A603" t="s">
        <v>969</v>
      </c>
      <c r="B603" s="5">
        <v>0</v>
      </c>
      <c r="C603" s="5">
        <v>0</v>
      </c>
      <c r="D603" s="5">
        <v>0.1066350710900474</v>
      </c>
    </row>
    <row r="604" spans="1:4" x14ac:dyDescent="0.35">
      <c r="A604" t="s">
        <v>970</v>
      </c>
      <c r="B604" s="5">
        <v>0</v>
      </c>
      <c r="C604" s="5">
        <v>0.38456250513009932</v>
      </c>
      <c r="D604" s="5">
        <v>5.7097165991902836E-2</v>
      </c>
    </row>
    <row r="605" spans="1:4" x14ac:dyDescent="0.35">
      <c r="A605" t="s">
        <v>971</v>
      </c>
      <c r="B605" s="5">
        <v>0</v>
      </c>
      <c r="C605" s="5">
        <v>0</v>
      </c>
      <c r="D605" s="5">
        <v>0</v>
      </c>
    </row>
    <row r="606" spans="1:4" x14ac:dyDescent="0.35">
      <c r="A606" t="s">
        <v>972</v>
      </c>
      <c r="B606" s="5">
        <v>0</v>
      </c>
      <c r="C606" s="5">
        <v>0</v>
      </c>
      <c r="D606" s="5">
        <v>0.13564918925316605</v>
      </c>
    </row>
    <row r="607" spans="1:4" x14ac:dyDescent="0.35">
      <c r="A607" t="s">
        <v>973</v>
      </c>
      <c r="B607" s="5">
        <v>0</v>
      </c>
      <c r="C607" s="5">
        <v>8.9285714285714281E-3</v>
      </c>
      <c r="D607" s="5">
        <v>0.25814814814814813</v>
      </c>
    </row>
    <row r="608" spans="1:4" x14ac:dyDescent="0.35">
      <c r="A608" t="s">
        <v>974</v>
      </c>
      <c r="B608" s="5">
        <v>0</v>
      </c>
      <c r="C608" s="5">
        <v>0</v>
      </c>
      <c r="D608" s="5">
        <v>0</v>
      </c>
    </row>
    <row r="609" spans="1:4" x14ac:dyDescent="0.35">
      <c r="A609" t="s">
        <v>975</v>
      </c>
      <c r="B609" s="5">
        <v>0</v>
      </c>
      <c r="C609" s="5">
        <v>0</v>
      </c>
      <c r="D609" s="5">
        <v>0.11569911246908191</v>
      </c>
    </row>
    <row r="610" spans="1:4" x14ac:dyDescent="0.35">
      <c r="A610" t="s">
        <v>976</v>
      </c>
      <c r="B610" s="5">
        <v>0</v>
      </c>
      <c r="C610" s="5">
        <v>1.9369185705855014E-2</v>
      </c>
      <c r="D610" s="5">
        <v>0.20182495255268318</v>
      </c>
    </row>
    <row r="611" spans="1:4" x14ac:dyDescent="0.35">
      <c r="A611" t="s">
        <v>977</v>
      </c>
      <c r="B611" s="5">
        <v>0</v>
      </c>
      <c r="C611" s="5">
        <v>0</v>
      </c>
      <c r="D611" s="5">
        <v>0</v>
      </c>
    </row>
    <row r="612" spans="1:4" x14ac:dyDescent="0.35">
      <c r="A612" t="s">
        <v>978</v>
      </c>
      <c r="B612" s="5">
        <v>0</v>
      </c>
      <c r="C612" s="5">
        <v>7.6277650648360034E-4</v>
      </c>
      <c r="D612" s="5">
        <v>0.16986146459275095</v>
      </c>
    </row>
    <row r="613" spans="1:4" x14ac:dyDescent="0.35">
      <c r="A613" t="s">
        <v>979</v>
      </c>
      <c r="B613" s="5">
        <v>0</v>
      </c>
      <c r="C613" s="5">
        <v>0.41326170496431652</v>
      </c>
      <c r="D613" s="5">
        <v>4.9816546336844597E-2</v>
      </c>
    </row>
    <row r="614" spans="1:4" x14ac:dyDescent="0.35">
      <c r="A614" t="s">
        <v>980</v>
      </c>
      <c r="B614" s="5">
        <v>0</v>
      </c>
      <c r="C614" s="5">
        <v>2.5592434436033745E-2</v>
      </c>
      <c r="D614" s="5">
        <v>9.6582917785449432E-2</v>
      </c>
    </row>
    <row r="615" spans="1:4" x14ac:dyDescent="0.35">
      <c r="A615" t="s">
        <v>981</v>
      </c>
      <c r="B615" s="5">
        <v>0</v>
      </c>
      <c r="C615" s="5">
        <v>0</v>
      </c>
      <c r="D615" s="5">
        <v>0</v>
      </c>
    </row>
    <row r="616" spans="1:4" x14ac:dyDescent="0.35">
      <c r="A616" t="s">
        <v>982</v>
      </c>
      <c r="B616" s="5">
        <v>0</v>
      </c>
      <c r="C616" s="5">
        <v>0</v>
      </c>
      <c r="D616" s="5">
        <v>0</v>
      </c>
    </row>
    <row r="617" spans="1:4" x14ac:dyDescent="0.35">
      <c r="A617" t="s">
        <v>983</v>
      </c>
      <c r="B617" s="5">
        <v>0</v>
      </c>
      <c r="C617" s="5">
        <v>0.12551440329218108</v>
      </c>
      <c r="D617" s="5">
        <v>9.2544987146529561E-2</v>
      </c>
    </row>
    <row r="618" spans="1:4" x14ac:dyDescent="0.35">
      <c r="A618" t="s">
        <v>984</v>
      </c>
      <c r="B618" s="5">
        <v>0</v>
      </c>
      <c r="C618" s="5">
        <v>0</v>
      </c>
      <c r="D618" s="5">
        <v>0</v>
      </c>
    </row>
    <row r="619" spans="1:4" x14ac:dyDescent="0.35">
      <c r="A619" t="s">
        <v>985</v>
      </c>
      <c r="B619" s="5">
        <v>0</v>
      </c>
      <c r="C619" s="5">
        <v>0.15265486725663716</v>
      </c>
      <c r="D619" s="5">
        <v>2.0833333333333333E-3</v>
      </c>
    </row>
    <row r="620" spans="1:4" x14ac:dyDescent="0.35">
      <c r="A620" t="s">
        <v>986</v>
      </c>
      <c r="B620" s="5">
        <v>1.0615711252653928E-3</v>
      </c>
      <c r="C620" s="5">
        <v>9.5785440613026815E-4</v>
      </c>
      <c r="D620" s="5">
        <v>0.16522229219191994</v>
      </c>
    </row>
    <row r="621" spans="1:4" x14ac:dyDescent="0.35">
      <c r="A621" t="s">
        <v>987</v>
      </c>
      <c r="B621" s="5">
        <v>0.84542309248591074</v>
      </c>
      <c r="C621" s="5">
        <v>0.15835602217113881</v>
      </c>
      <c r="D621" s="5">
        <v>4.9019607843137254E-4</v>
      </c>
    </row>
    <row r="622" spans="1:4" x14ac:dyDescent="0.35">
      <c r="A622" t="s">
        <v>988</v>
      </c>
      <c r="B622" s="5">
        <v>0</v>
      </c>
      <c r="C622" s="5">
        <v>0</v>
      </c>
      <c r="D622" s="5">
        <v>0</v>
      </c>
    </row>
    <row r="623" spans="1:4" x14ac:dyDescent="0.35">
      <c r="A623" t="s">
        <v>989</v>
      </c>
      <c r="B623" s="5">
        <v>0.47935368043087973</v>
      </c>
      <c r="C623" s="5">
        <v>8.0213903743315509E-2</v>
      </c>
      <c r="D623" s="5">
        <v>2.4449877750611247E-3</v>
      </c>
    </row>
    <row r="624" spans="1:4" x14ac:dyDescent="0.35">
      <c r="A624" t="s">
        <v>990</v>
      </c>
      <c r="B624" s="5">
        <v>0</v>
      </c>
      <c r="C624" s="5">
        <v>0</v>
      </c>
      <c r="D624" s="5">
        <v>0</v>
      </c>
    </row>
    <row r="625" spans="1:4" x14ac:dyDescent="0.35">
      <c r="A625" t="s">
        <v>991</v>
      </c>
      <c r="B625" s="5">
        <v>0</v>
      </c>
      <c r="C625" s="5">
        <v>0</v>
      </c>
      <c r="D625" s="5">
        <v>0</v>
      </c>
    </row>
    <row r="626" spans="1:4" x14ac:dyDescent="0.35">
      <c r="A626" t="s">
        <v>992</v>
      </c>
      <c r="B626" s="5">
        <v>0.80485510623241685</v>
      </c>
      <c r="C626" s="5">
        <v>7.9414817598933485E-2</v>
      </c>
      <c r="D626" s="5">
        <v>1.3818903649412124E-3</v>
      </c>
    </row>
    <row r="627" spans="1:4" x14ac:dyDescent="0.35">
      <c r="A627" t="s">
        <v>993</v>
      </c>
      <c r="B627" s="5">
        <v>0</v>
      </c>
      <c r="C627" s="5">
        <v>0</v>
      </c>
      <c r="D627" s="5">
        <v>0</v>
      </c>
    </row>
    <row r="628" spans="1:4" x14ac:dyDescent="0.35">
      <c r="A628" t="s">
        <v>994</v>
      </c>
      <c r="B628" s="5">
        <v>0</v>
      </c>
      <c r="C628" s="5">
        <v>0.20053475935828877</v>
      </c>
      <c r="D628" s="5">
        <v>3.4229828850855744E-2</v>
      </c>
    </row>
    <row r="629" spans="1:4" x14ac:dyDescent="0.35">
      <c r="A629" t="s">
        <v>995</v>
      </c>
      <c r="B629" s="5">
        <v>0.68701543086945871</v>
      </c>
      <c r="C629" s="5">
        <v>0.10827084065003163</v>
      </c>
      <c r="D629" s="5">
        <v>0</v>
      </c>
    </row>
    <row r="630" spans="1:4" x14ac:dyDescent="0.35">
      <c r="A630" t="s">
        <v>996</v>
      </c>
      <c r="B630" s="5">
        <v>0</v>
      </c>
      <c r="C630" s="5">
        <v>0</v>
      </c>
      <c r="D630" s="5">
        <v>0</v>
      </c>
    </row>
    <row r="631" spans="1:4" x14ac:dyDescent="0.35">
      <c r="A631" t="s">
        <v>997</v>
      </c>
      <c r="B631" s="5">
        <v>0.97919999999999996</v>
      </c>
      <c r="C631" s="5">
        <v>0.14634146341463414</v>
      </c>
      <c r="D631" s="5">
        <v>2.0366598778004071E-3</v>
      </c>
    </row>
    <row r="632" spans="1:4" x14ac:dyDescent="0.35">
      <c r="A632" t="s">
        <v>998</v>
      </c>
      <c r="B632" s="5">
        <v>0</v>
      </c>
      <c r="C632" s="5">
        <v>1.0615711252653928E-3</v>
      </c>
      <c r="D632" s="5">
        <v>0.20377486437613021</v>
      </c>
    </row>
    <row r="633" spans="1:4" x14ac:dyDescent="0.35">
      <c r="A633" t="s">
        <v>999</v>
      </c>
      <c r="B633" s="5">
        <v>0</v>
      </c>
      <c r="C633" s="5">
        <v>0.16997835058521074</v>
      </c>
      <c r="D633" s="5">
        <v>9.8057861605866672E-2</v>
      </c>
    </row>
    <row r="634" spans="1:4" x14ac:dyDescent="0.35">
      <c r="A634" t="s">
        <v>1000</v>
      </c>
      <c r="B634" s="5">
        <v>8.0256821829855537E-4</v>
      </c>
      <c r="C634" s="5">
        <v>1.4044943820224719E-3</v>
      </c>
      <c r="D634" s="5">
        <v>8.3806169078446305E-2</v>
      </c>
    </row>
    <row r="635" spans="1:4" x14ac:dyDescent="0.35">
      <c r="A635" t="s">
        <v>1001</v>
      </c>
      <c r="B635" s="5">
        <v>0</v>
      </c>
      <c r="C635" s="5">
        <v>0</v>
      </c>
      <c r="D635" s="5">
        <v>0</v>
      </c>
    </row>
    <row r="636" spans="1:4" x14ac:dyDescent="0.35">
      <c r="A636" t="s">
        <v>15</v>
      </c>
      <c r="B636" s="5">
        <v>0</v>
      </c>
      <c r="C636" s="5">
        <v>0.57532220276145263</v>
      </c>
      <c r="D636" s="5">
        <v>0.15988535660680017</v>
      </c>
    </row>
    <row r="637" spans="1:4" x14ac:dyDescent="0.35">
      <c r="A637" t="s">
        <v>1002</v>
      </c>
      <c r="B637" s="5">
        <v>0</v>
      </c>
      <c r="C637" s="5">
        <v>0</v>
      </c>
      <c r="D637" s="5">
        <v>0</v>
      </c>
    </row>
    <row r="638" spans="1:4" x14ac:dyDescent="0.35">
      <c r="A638" t="s">
        <v>1003</v>
      </c>
      <c r="B638" s="5">
        <v>0</v>
      </c>
      <c r="C638" s="5">
        <v>0</v>
      </c>
      <c r="D638" s="5">
        <v>0</v>
      </c>
    </row>
    <row r="639" spans="1:4" x14ac:dyDescent="0.35">
      <c r="A639" t="s">
        <v>1004</v>
      </c>
      <c r="B639" s="5">
        <v>0</v>
      </c>
      <c r="C639" s="5">
        <v>0</v>
      </c>
      <c r="D639" s="5">
        <v>0</v>
      </c>
    </row>
    <row r="640" spans="1:4" x14ac:dyDescent="0.35">
      <c r="A640" t="s">
        <v>1005</v>
      </c>
      <c r="B640" s="5">
        <v>0</v>
      </c>
      <c r="C640" s="5">
        <v>0</v>
      </c>
      <c r="D640" s="5">
        <v>0</v>
      </c>
    </row>
    <row r="641" spans="1:4" x14ac:dyDescent="0.35">
      <c r="A641" t="s">
        <v>1006</v>
      </c>
      <c r="B641" s="5">
        <v>0</v>
      </c>
      <c r="C641" s="5">
        <v>0</v>
      </c>
      <c r="D641" s="5">
        <v>0</v>
      </c>
    </row>
    <row r="642" spans="1:4" x14ac:dyDescent="0.35">
      <c r="A642" t="s">
        <v>1199</v>
      </c>
      <c r="B642" s="5">
        <v>0</v>
      </c>
      <c r="C642" s="5">
        <v>0</v>
      </c>
      <c r="D642" s="5">
        <v>0</v>
      </c>
    </row>
    <row r="643" spans="1:4" x14ac:dyDescent="0.35">
      <c r="A643" t="s">
        <v>1007</v>
      </c>
      <c r="B643" s="5">
        <v>0</v>
      </c>
      <c r="C643" s="5">
        <v>0</v>
      </c>
      <c r="D643" s="5">
        <v>0</v>
      </c>
    </row>
    <row r="644" spans="1:4" x14ac:dyDescent="0.35">
      <c r="A644" t="s">
        <v>1008</v>
      </c>
      <c r="B644" s="5">
        <v>0</v>
      </c>
      <c r="C644" s="5">
        <v>0</v>
      </c>
      <c r="D644" s="5">
        <v>0</v>
      </c>
    </row>
    <row r="645" spans="1:4" x14ac:dyDescent="0.35">
      <c r="A645" t="s">
        <v>1009</v>
      </c>
      <c r="B645" s="5">
        <v>0</v>
      </c>
      <c r="C645" s="5">
        <v>0.33952113305488235</v>
      </c>
      <c r="D645" s="5">
        <v>4.1833015604447819E-2</v>
      </c>
    </row>
    <row r="646" spans="1:4" x14ac:dyDescent="0.35">
      <c r="A646" t="s">
        <v>1010</v>
      </c>
      <c r="B646" s="5">
        <v>0</v>
      </c>
      <c r="C646" s="5">
        <v>0</v>
      </c>
      <c r="D646" s="5">
        <v>0</v>
      </c>
    </row>
    <row r="647" spans="1:4" x14ac:dyDescent="0.35">
      <c r="A647" t="s">
        <v>1011</v>
      </c>
      <c r="B647" s="5">
        <v>3.5587188612099641E-4</v>
      </c>
      <c r="C647" s="5">
        <v>3.0471552764249508E-3</v>
      </c>
      <c r="D647" s="5">
        <v>0.29992510579492981</v>
      </c>
    </row>
    <row r="648" spans="1:4" x14ac:dyDescent="0.35">
      <c r="A648" t="s">
        <v>1012</v>
      </c>
      <c r="B648" s="5">
        <v>0</v>
      </c>
      <c r="C648" s="5">
        <v>0</v>
      </c>
      <c r="D648" s="5">
        <v>0</v>
      </c>
    </row>
    <row r="649" spans="1:4" x14ac:dyDescent="0.35">
      <c r="A649" t="s">
        <v>1013</v>
      </c>
      <c r="B649" s="5">
        <v>0</v>
      </c>
      <c r="C649" s="5">
        <v>0</v>
      </c>
      <c r="D649" s="5">
        <v>0</v>
      </c>
    </row>
    <row r="650" spans="1:4" x14ac:dyDescent="0.35">
      <c r="A650" t="s">
        <v>1014</v>
      </c>
      <c r="B650" s="5">
        <v>0</v>
      </c>
      <c r="C650" s="5">
        <v>1.1451587415683161E-2</v>
      </c>
      <c r="D650" s="5">
        <v>0.14489221822185203</v>
      </c>
    </row>
    <row r="651" spans="1:4" x14ac:dyDescent="0.35">
      <c r="A651" t="s">
        <v>1015</v>
      </c>
      <c r="B651" s="5">
        <v>0</v>
      </c>
      <c r="C651" s="5">
        <v>0</v>
      </c>
      <c r="D651" s="5">
        <v>0</v>
      </c>
    </row>
    <row r="652" spans="1:4" x14ac:dyDescent="0.35">
      <c r="A652" t="s">
        <v>1016</v>
      </c>
      <c r="B652" s="5">
        <v>0</v>
      </c>
      <c r="C652" s="5">
        <v>0</v>
      </c>
      <c r="D652" s="5">
        <v>0</v>
      </c>
    </row>
    <row r="653" spans="1:4" x14ac:dyDescent="0.35">
      <c r="A653" t="s">
        <v>1208</v>
      </c>
      <c r="B653" s="5">
        <v>0</v>
      </c>
      <c r="C653" s="5">
        <v>0</v>
      </c>
      <c r="D653" s="5">
        <v>0</v>
      </c>
    </row>
    <row r="654" spans="1:4" x14ac:dyDescent="0.35">
      <c r="A654" t="s">
        <v>1017</v>
      </c>
      <c r="B654" s="5">
        <v>0</v>
      </c>
      <c r="C654" s="5">
        <v>5.2246603970741896E-4</v>
      </c>
      <c r="D654" s="5">
        <v>0.17026037412278758</v>
      </c>
    </row>
    <row r="655" spans="1:4" x14ac:dyDescent="0.35">
      <c r="A655" t="s">
        <v>1018</v>
      </c>
      <c r="B655" s="5">
        <v>0</v>
      </c>
      <c r="C655" s="5">
        <v>0</v>
      </c>
      <c r="D655" s="5">
        <v>0</v>
      </c>
    </row>
    <row r="656" spans="1:4" x14ac:dyDescent="0.35">
      <c r="A656" t="s">
        <v>1019</v>
      </c>
      <c r="B656" s="5">
        <v>0</v>
      </c>
      <c r="C656" s="5">
        <v>0</v>
      </c>
      <c r="D656" s="5">
        <v>0.14423076923076922</v>
      </c>
    </row>
    <row r="657" spans="1:4" x14ac:dyDescent="0.35">
      <c r="A657" t="s">
        <v>1020</v>
      </c>
      <c r="B657" s="5">
        <v>0</v>
      </c>
      <c r="C657" s="5">
        <v>0</v>
      </c>
      <c r="D657" s="5">
        <v>0</v>
      </c>
    </row>
    <row r="658" spans="1:4" x14ac:dyDescent="0.35">
      <c r="A658" t="s">
        <v>1021</v>
      </c>
      <c r="B658" s="5">
        <v>0</v>
      </c>
      <c r="C658" s="5">
        <v>0.4293193717277487</v>
      </c>
      <c r="D658" s="5">
        <v>2.8503562945368172E-2</v>
      </c>
    </row>
    <row r="659" spans="1:4" x14ac:dyDescent="0.35">
      <c r="A659" t="s">
        <v>1022</v>
      </c>
      <c r="B659" s="5">
        <v>0</v>
      </c>
      <c r="C659" s="5">
        <v>2.1430479752681194E-2</v>
      </c>
      <c r="D659" s="5">
        <v>0.17358263222424217</v>
      </c>
    </row>
    <row r="660" spans="1:4" x14ac:dyDescent="0.35">
      <c r="A660" t="s">
        <v>1023</v>
      </c>
      <c r="B660" s="5">
        <v>0</v>
      </c>
      <c r="C660" s="5">
        <v>0</v>
      </c>
      <c r="D660" s="5">
        <v>8.5774058577405859E-2</v>
      </c>
    </row>
    <row r="661" spans="1:4" x14ac:dyDescent="0.35">
      <c r="A661" t="s">
        <v>1024</v>
      </c>
      <c r="B661" s="5">
        <v>0</v>
      </c>
      <c r="C661" s="5">
        <v>0</v>
      </c>
      <c r="D661" s="5">
        <v>0</v>
      </c>
    </row>
    <row r="662" spans="1:4" x14ac:dyDescent="0.35">
      <c r="A662" t="s">
        <v>1025</v>
      </c>
      <c r="B662" s="5">
        <v>0</v>
      </c>
      <c r="C662" s="5">
        <v>0</v>
      </c>
      <c r="D662" s="5">
        <v>0</v>
      </c>
    </row>
    <row r="663" spans="1:4" x14ac:dyDescent="0.35">
      <c r="A663" t="s">
        <v>1026</v>
      </c>
      <c r="B663" s="5">
        <v>0.70423070311156954</v>
      </c>
      <c r="C663" s="5">
        <v>9.9826447152678563E-2</v>
      </c>
      <c r="D663" s="5">
        <v>1.1848341232227489E-3</v>
      </c>
    </row>
    <row r="664" spans="1:4" x14ac:dyDescent="0.35">
      <c r="A664" t="s">
        <v>1027</v>
      </c>
      <c r="B664" s="5">
        <v>0.1278491536686211</v>
      </c>
      <c r="C664" s="5">
        <v>0.14606976293462814</v>
      </c>
      <c r="D664" s="5">
        <v>2.4220213559180203E-2</v>
      </c>
    </row>
    <row r="665" spans="1:4" x14ac:dyDescent="0.35">
      <c r="A665" t="s">
        <v>1028</v>
      </c>
      <c r="B665" s="5">
        <v>0</v>
      </c>
      <c r="C665" s="5">
        <v>0</v>
      </c>
      <c r="D665" s="5">
        <v>0</v>
      </c>
    </row>
    <row r="666" spans="1:4" x14ac:dyDescent="0.35">
      <c r="A666" t="s">
        <v>1029</v>
      </c>
      <c r="B666" s="5">
        <v>0.85584343703332388</v>
      </c>
      <c r="C666" s="5">
        <v>0.10491071428571427</v>
      </c>
      <c r="D666" s="5">
        <v>0</v>
      </c>
    </row>
    <row r="667" spans="1:4" x14ac:dyDescent="0.35">
      <c r="A667" t="s">
        <v>1030</v>
      </c>
      <c r="B667" s="5">
        <v>0</v>
      </c>
      <c r="C667" s="5">
        <v>2.7397260273972603E-3</v>
      </c>
      <c r="D667" s="5">
        <v>0.20322800213022144</v>
      </c>
    </row>
    <row r="668" spans="1:4" x14ac:dyDescent="0.35">
      <c r="A668" t="s">
        <v>1031</v>
      </c>
      <c r="B668" s="5">
        <v>0</v>
      </c>
      <c r="C668" s="5">
        <v>0</v>
      </c>
      <c r="D668" s="5">
        <v>0</v>
      </c>
    </row>
    <row r="669" spans="1:4" x14ac:dyDescent="0.35">
      <c r="A669" t="s">
        <v>1032</v>
      </c>
      <c r="B669" s="5">
        <v>0</v>
      </c>
      <c r="C669" s="5">
        <v>0</v>
      </c>
      <c r="D669" s="5">
        <v>0</v>
      </c>
    </row>
    <row r="670" spans="1:4" x14ac:dyDescent="0.35">
      <c r="A670" t="s">
        <v>1033</v>
      </c>
      <c r="B670" s="5">
        <v>0</v>
      </c>
      <c r="C670" s="5">
        <v>5.4674979726215137E-3</v>
      </c>
      <c r="D670" s="5">
        <v>0.27531445262508697</v>
      </c>
    </row>
    <row r="671" spans="1:4" x14ac:dyDescent="0.35">
      <c r="A671" t="s">
        <v>1034</v>
      </c>
      <c r="B671" s="5">
        <v>0</v>
      </c>
      <c r="C671" s="5">
        <v>0</v>
      </c>
      <c r="D671" s="5">
        <v>0</v>
      </c>
    </row>
    <row r="672" spans="1:4" x14ac:dyDescent="0.35">
      <c r="A672" t="s">
        <v>1035</v>
      </c>
      <c r="B672" s="5">
        <v>0</v>
      </c>
      <c r="C672" s="5">
        <v>0</v>
      </c>
      <c r="D672" s="5">
        <v>0</v>
      </c>
    </row>
    <row r="673" spans="1:4" x14ac:dyDescent="0.35">
      <c r="A673" t="s">
        <v>1036</v>
      </c>
      <c r="B673" s="5">
        <v>0</v>
      </c>
      <c r="C673" s="5">
        <v>0</v>
      </c>
      <c r="D673" s="5">
        <v>0</v>
      </c>
    </row>
    <row r="674" spans="1:4" x14ac:dyDescent="0.35">
      <c r="A674" t="s">
        <v>1037</v>
      </c>
      <c r="B674" s="5">
        <v>0</v>
      </c>
      <c r="C674" s="5">
        <v>0</v>
      </c>
      <c r="D674" s="5">
        <v>0</v>
      </c>
    </row>
    <row r="675" spans="1:4" x14ac:dyDescent="0.35">
      <c r="A675" t="s">
        <v>1038</v>
      </c>
      <c r="B675" s="5">
        <v>0</v>
      </c>
      <c r="C675" s="5">
        <v>0</v>
      </c>
      <c r="D675" s="5">
        <v>0.1787367724867725</v>
      </c>
    </row>
    <row r="676" spans="1:4" x14ac:dyDescent="0.35">
      <c r="A676" t="s">
        <v>1039</v>
      </c>
      <c r="B676" s="5">
        <v>0</v>
      </c>
      <c r="C676" s="5">
        <v>0.54597701149425293</v>
      </c>
      <c r="D676" s="5">
        <v>6.0606060606060608E-2</v>
      </c>
    </row>
    <row r="677" spans="1:4" x14ac:dyDescent="0.35">
      <c r="A677" t="s">
        <v>1040</v>
      </c>
      <c r="B677" s="5">
        <v>0.99108290443031588</v>
      </c>
      <c r="C677" s="5">
        <v>8.7202022070850482E-2</v>
      </c>
      <c r="D677" s="5">
        <v>5.2246603970741896E-4</v>
      </c>
    </row>
    <row r="678" spans="1:4" x14ac:dyDescent="0.35">
      <c r="A678" t="s">
        <v>1041</v>
      </c>
      <c r="B678" s="5">
        <v>0</v>
      </c>
      <c r="C678" s="5">
        <v>0</v>
      </c>
      <c r="D678" s="5">
        <v>0</v>
      </c>
    </row>
    <row r="679" spans="1:4" x14ac:dyDescent="0.35">
      <c r="A679" t="s">
        <v>1042</v>
      </c>
      <c r="B679" s="5">
        <v>0.34773662551440332</v>
      </c>
      <c r="C679" s="5">
        <v>8.1841432225063945E-2</v>
      </c>
      <c r="D679" s="5">
        <v>0</v>
      </c>
    </row>
    <row r="680" spans="1:4" x14ac:dyDescent="0.35">
      <c r="A680" t="s">
        <v>1043</v>
      </c>
      <c r="B680" s="5">
        <v>0</v>
      </c>
      <c r="C680" s="5">
        <v>0</v>
      </c>
      <c r="D680" s="5">
        <v>0</v>
      </c>
    </row>
    <row r="681" spans="1:4" x14ac:dyDescent="0.35">
      <c r="A681" t="s">
        <v>1044</v>
      </c>
      <c r="B681" s="5">
        <v>0</v>
      </c>
      <c r="C681" s="5">
        <v>0</v>
      </c>
      <c r="D681" s="5">
        <v>0</v>
      </c>
    </row>
    <row r="682" spans="1:4" x14ac:dyDescent="0.35">
      <c r="A682" t="s">
        <v>1045</v>
      </c>
      <c r="B682" s="5">
        <v>0</v>
      </c>
      <c r="C682" s="5">
        <v>0</v>
      </c>
      <c r="D682" s="5">
        <v>0</v>
      </c>
    </row>
    <row r="683" spans="1:4" x14ac:dyDescent="0.35">
      <c r="A683" t="s">
        <v>1046</v>
      </c>
      <c r="B683" s="5">
        <v>0</v>
      </c>
      <c r="C683" s="5">
        <v>0.42603408918431784</v>
      </c>
      <c r="D683" s="5">
        <v>0.10602918955671066</v>
      </c>
    </row>
    <row r="684" spans="1:4" x14ac:dyDescent="0.35">
      <c r="A684" t="s">
        <v>1047</v>
      </c>
      <c r="B684" s="5">
        <v>0</v>
      </c>
      <c r="C684" s="5">
        <v>0</v>
      </c>
      <c r="D684" s="5">
        <v>0</v>
      </c>
    </row>
    <row r="685" spans="1:4" x14ac:dyDescent="0.35">
      <c r="A685" t="s">
        <v>1048</v>
      </c>
      <c r="B685" s="5">
        <v>0</v>
      </c>
      <c r="C685" s="5">
        <v>0.53666151131404904</v>
      </c>
      <c r="D685" s="5">
        <v>0.1141624632632048</v>
      </c>
    </row>
    <row r="686" spans="1:4" x14ac:dyDescent="0.35">
      <c r="A686" t="s">
        <v>1049</v>
      </c>
      <c r="B686" s="5">
        <v>0</v>
      </c>
      <c r="C686" s="5">
        <v>0</v>
      </c>
      <c r="D686" s="5">
        <v>0.11597374179431072</v>
      </c>
    </row>
    <row r="687" spans="1:4" x14ac:dyDescent="0.35">
      <c r="A687" t="s">
        <v>1050</v>
      </c>
      <c r="B687" s="5">
        <v>0</v>
      </c>
      <c r="C687" s="5">
        <v>0</v>
      </c>
      <c r="D687" s="5">
        <v>0</v>
      </c>
    </row>
    <row r="688" spans="1:4" x14ac:dyDescent="0.35">
      <c r="A688" t="s">
        <v>1051</v>
      </c>
      <c r="B688" s="5">
        <v>6.420545746388443E-4</v>
      </c>
      <c r="C688" s="5">
        <v>2.1957169964760097E-3</v>
      </c>
      <c r="D688" s="5">
        <v>0.28947981557884217</v>
      </c>
    </row>
    <row r="689" spans="1:4" x14ac:dyDescent="0.35">
      <c r="A689" t="s">
        <v>1052</v>
      </c>
      <c r="B689" s="5">
        <v>0</v>
      </c>
      <c r="C689" s="5">
        <v>0</v>
      </c>
      <c r="D689" s="5">
        <v>0</v>
      </c>
    </row>
    <row r="690" spans="1:4" x14ac:dyDescent="0.35">
      <c r="A690" t="s">
        <v>1053</v>
      </c>
      <c r="B690" s="5">
        <v>0</v>
      </c>
      <c r="C690" s="5">
        <v>0</v>
      </c>
      <c r="D690" s="5">
        <v>0</v>
      </c>
    </row>
    <row r="691" spans="1:4" x14ac:dyDescent="0.35">
      <c r="A691" t="s">
        <v>1054</v>
      </c>
      <c r="B691" s="5">
        <v>0</v>
      </c>
      <c r="C691" s="5">
        <v>2.1943573667711599E-2</v>
      </c>
      <c r="D691" s="5">
        <v>0.13508064516129031</v>
      </c>
    </row>
    <row r="692" spans="1:4" x14ac:dyDescent="0.35">
      <c r="A692" t="s">
        <v>1055</v>
      </c>
      <c r="B692" s="5">
        <v>0</v>
      </c>
      <c r="C692" s="5">
        <v>0</v>
      </c>
      <c r="D692" s="5">
        <v>6.6666666666666666E-2</v>
      </c>
    </row>
    <row r="693" spans="1:4" x14ac:dyDescent="0.35">
      <c r="A693" t="s">
        <v>1056</v>
      </c>
      <c r="B693" s="5">
        <v>0</v>
      </c>
      <c r="C693" s="5">
        <v>0</v>
      </c>
      <c r="D693" s="5">
        <v>0</v>
      </c>
    </row>
    <row r="694" spans="1:4" x14ac:dyDescent="0.35">
      <c r="A694" t="s">
        <v>1057</v>
      </c>
      <c r="B694" s="5">
        <v>0</v>
      </c>
      <c r="C694" s="5">
        <v>0</v>
      </c>
      <c r="D694" s="5">
        <v>0</v>
      </c>
    </row>
    <row r="695" spans="1:4" x14ac:dyDescent="0.35">
      <c r="A695" t="s">
        <v>1058</v>
      </c>
      <c r="B695" s="5">
        <v>0</v>
      </c>
      <c r="C695" s="5">
        <v>1.1961722488038277E-3</v>
      </c>
      <c r="D695" s="5">
        <v>0.10503860808089588</v>
      </c>
    </row>
    <row r="696" spans="1:4" x14ac:dyDescent="0.35">
      <c r="A696" t="s">
        <v>1059</v>
      </c>
      <c r="B696" s="5">
        <v>0</v>
      </c>
      <c r="C696" s="5">
        <v>0</v>
      </c>
      <c r="D696" s="5">
        <v>0</v>
      </c>
    </row>
    <row r="697" spans="1:4" x14ac:dyDescent="0.35">
      <c r="A697" t="s">
        <v>1060</v>
      </c>
      <c r="B697" s="5">
        <v>0.86261152548025077</v>
      </c>
      <c r="C697" s="5">
        <v>0.15052010211013761</v>
      </c>
      <c r="D697" s="5">
        <v>0</v>
      </c>
    </row>
    <row r="698" spans="1:4" x14ac:dyDescent="0.35">
      <c r="A698" t="s">
        <v>1061</v>
      </c>
      <c r="B698" s="5">
        <v>0.39248434237995827</v>
      </c>
      <c r="C698" s="5">
        <v>1.9736842105263157E-2</v>
      </c>
      <c r="D698" s="5">
        <v>0</v>
      </c>
    </row>
    <row r="699" spans="1:4" x14ac:dyDescent="0.35">
      <c r="A699" t="s">
        <v>1062</v>
      </c>
      <c r="B699" s="5">
        <v>0</v>
      </c>
      <c r="C699" s="5">
        <v>4.8661800486618006E-3</v>
      </c>
      <c r="D699" s="5">
        <v>9.375E-2</v>
      </c>
    </row>
    <row r="700" spans="1:4" x14ac:dyDescent="0.35">
      <c r="A700" t="s">
        <v>1063</v>
      </c>
      <c r="B700" s="5">
        <v>0</v>
      </c>
      <c r="C700" s="5">
        <v>0</v>
      </c>
      <c r="D700" s="5">
        <v>0</v>
      </c>
    </row>
    <row r="701" spans="1:4" x14ac:dyDescent="0.35">
      <c r="A701" t="s">
        <v>1064</v>
      </c>
      <c r="B701" s="5">
        <v>0</v>
      </c>
      <c r="C701" s="5">
        <v>1.2787723785166241E-3</v>
      </c>
      <c r="D701" s="5">
        <v>0.2844233231557175</v>
      </c>
    </row>
    <row r="702" spans="1:4" x14ac:dyDescent="0.35">
      <c r="A702" t="s">
        <v>1065</v>
      </c>
      <c r="B702" s="5">
        <v>0</v>
      </c>
      <c r="C702" s="5">
        <v>5.1948051948051948E-3</v>
      </c>
      <c r="D702" s="5">
        <v>0.11790393013100436</v>
      </c>
    </row>
    <row r="703" spans="1:4" x14ac:dyDescent="0.35">
      <c r="A703" t="s">
        <v>1066</v>
      </c>
      <c r="B703" s="5">
        <v>0</v>
      </c>
      <c r="C703" s="5">
        <v>0</v>
      </c>
      <c r="D703" s="5">
        <v>0</v>
      </c>
    </row>
    <row r="704" spans="1:4" x14ac:dyDescent="0.35">
      <c r="A704" t="s">
        <v>1067</v>
      </c>
      <c r="B704" s="5">
        <v>0</v>
      </c>
      <c r="C704" s="5">
        <v>2.2675736961451248E-3</v>
      </c>
      <c r="D704" s="5">
        <v>0.15032679738562091</v>
      </c>
    </row>
    <row r="705" spans="1:4" x14ac:dyDescent="0.35">
      <c r="A705" t="s">
        <v>1068</v>
      </c>
      <c r="B705" s="5">
        <v>0</v>
      </c>
      <c r="C705" s="5">
        <v>0</v>
      </c>
      <c r="D705" s="5">
        <v>0</v>
      </c>
    </row>
    <row r="706" spans="1:4" x14ac:dyDescent="0.35">
      <c r="A706" t="s">
        <v>1069</v>
      </c>
      <c r="B706" s="5">
        <v>0</v>
      </c>
      <c r="C706" s="5">
        <v>0</v>
      </c>
      <c r="D706" s="5">
        <v>0</v>
      </c>
    </row>
    <row r="707" spans="1:4" x14ac:dyDescent="0.35">
      <c r="A707" t="s">
        <v>1070</v>
      </c>
      <c r="B707" s="5">
        <v>0</v>
      </c>
      <c r="C707" s="5">
        <v>0</v>
      </c>
      <c r="D707" s="5">
        <v>0</v>
      </c>
    </row>
    <row r="708" spans="1:4" x14ac:dyDescent="0.35">
      <c r="A708" t="s">
        <v>1071</v>
      </c>
      <c r="B708" s="5">
        <v>0.70250740845440995</v>
      </c>
      <c r="C708" s="5">
        <v>8.1664349603612699E-2</v>
      </c>
      <c r="D708" s="5">
        <v>0</v>
      </c>
    </row>
    <row r="709" spans="1:4" x14ac:dyDescent="0.35">
      <c r="A709" t="s">
        <v>1072</v>
      </c>
      <c r="B709" s="5">
        <v>0</v>
      </c>
      <c r="C709" s="5">
        <v>6.6666666666666671E-3</v>
      </c>
      <c r="D709" s="5">
        <v>0.14868804664723032</v>
      </c>
    </row>
    <row r="710" spans="1:4" x14ac:dyDescent="0.35">
      <c r="A710" t="s">
        <v>1073</v>
      </c>
      <c r="B710" s="5">
        <v>8.9445438282647585E-4</v>
      </c>
      <c r="C710" s="5">
        <v>6.7625005449234929E-3</v>
      </c>
      <c r="D710" s="5">
        <v>0.10590277777777778</v>
      </c>
    </row>
    <row r="711" spans="1:4" x14ac:dyDescent="0.35">
      <c r="A711" t="s">
        <v>1074</v>
      </c>
      <c r="B711" s="5">
        <v>0</v>
      </c>
      <c r="C711" s="5">
        <v>0.25641025641025639</v>
      </c>
      <c r="D711" s="5">
        <v>3.3663366336633666E-2</v>
      </c>
    </row>
    <row r="712" spans="1:4" x14ac:dyDescent="0.35">
      <c r="A712" t="s">
        <v>1075</v>
      </c>
      <c r="B712" s="5">
        <v>0</v>
      </c>
      <c r="C712" s="5">
        <v>0.13750000000000001</v>
      </c>
      <c r="D712" s="5">
        <v>9.5890410958904104E-2</v>
      </c>
    </row>
    <row r="713" spans="1:4" x14ac:dyDescent="0.35">
      <c r="A713" t="s">
        <v>1076</v>
      </c>
      <c r="B713" s="5">
        <v>0</v>
      </c>
      <c r="C713" s="5">
        <v>0</v>
      </c>
      <c r="D713" s="5">
        <v>0</v>
      </c>
    </row>
    <row r="714" spans="1:4" x14ac:dyDescent="0.35">
      <c r="A714" t="s">
        <v>1077</v>
      </c>
      <c r="B714" s="5">
        <v>0</v>
      </c>
      <c r="C714" s="5">
        <v>0.19985919362593585</v>
      </c>
      <c r="D714" s="5">
        <v>0.12314490062581666</v>
      </c>
    </row>
    <row r="715" spans="1:4" x14ac:dyDescent="0.35">
      <c r="A715" t="s">
        <v>1078</v>
      </c>
      <c r="B715" s="5">
        <v>0</v>
      </c>
      <c r="C715" s="5">
        <v>0.35035898940182836</v>
      </c>
      <c r="D715" s="5">
        <v>4.6674974979770058E-2</v>
      </c>
    </row>
    <row r="716" spans="1:4" x14ac:dyDescent="0.35">
      <c r="A716" t="s">
        <v>1217</v>
      </c>
      <c r="B716" s="5">
        <v>0</v>
      </c>
      <c r="C716" s="5">
        <v>0</v>
      </c>
      <c r="D716" s="5">
        <v>0</v>
      </c>
    </row>
    <row r="717" spans="1:4" x14ac:dyDescent="0.35">
      <c r="A717" t="s">
        <v>1079</v>
      </c>
      <c r="B717" s="5">
        <v>2.1201238477931623E-3</v>
      </c>
      <c r="C717" s="5">
        <v>3.7839940855191739E-3</v>
      </c>
      <c r="D717" s="5">
        <v>0.17176110053850557</v>
      </c>
    </row>
    <row r="718" spans="1:4" x14ac:dyDescent="0.35">
      <c r="A718" t="s">
        <v>1080</v>
      </c>
      <c r="B718" s="5">
        <v>0</v>
      </c>
      <c r="C718" s="5">
        <v>7.5528700906344411E-4</v>
      </c>
      <c r="D718" s="5">
        <v>0.14942758032371062</v>
      </c>
    </row>
    <row r="719" spans="1:4" x14ac:dyDescent="0.35">
      <c r="A719" t="s">
        <v>1081</v>
      </c>
      <c r="B719" s="5">
        <v>0</v>
      </c>
      <c r="C719" s="5">
        <v>0</v>
      </c>
      <c r="D719" s="5">
        <v>0.1090146750524109</v>
      </c>
    </row>
    <row r="720" spans="1:4" x14ac:dyDescent="0.35">
      <c r="A720" t="s">
        <v>1082</v>
      </c>
      <c r="B720" s="5">
        <v>0</v>
      </c>
      <c r="C720" s="5">
        <v>0</v>
      </c>
      <c r="D720" s="5">
        <v>0</v>
      </c>
    </row>
    <row r="721" spans="1:4" x14ac:dyDescent="0.35">
      <c r="A721" t="s">
        <v>1083</v>
      </c>
      <c r="B721" s="5">
        <v>0</v>
      </c>
      <c r="C721" s="5">
        <v>0</v>
      </c>
      <c r="D721" s="5">
        <v>0</v>
      </c>
    </row>
    <row r="722" spans="1:4" x14ac:dyDescent="0.35">
      <c r="A722" t="s">
        <v>1084</v>
      </c>
      <c r="B722" s="5">
        <v>0</v>
      </c>
      <c r="C722" s="5">
        <v>5.6561085972850684E-4</v>
      </c>
      <c r="D722" s="5">
        <v>0.15031515021641628</v>
      </c>
    </row>
    <row r="723" spans="1:4" x14ac:dyDescent="0.35">
      <c r="A723" t="s">
        <v>1085</v>
      </c>
      <c r="B723" s="5">
        <v>0.31023102310231021</v>
      </c>
      <c r="C723" s="5">
        <v>9.6916299559471369E-2</v>
      </c>
      <c r="D723" s="5">
        <v>0</v>
      </c>
    </row>
    <row r="724" spans="1:4" x14ac:dyDescent="0.35">
      <c r="A724" t="s">
        <v>1086</v>
      </c>
      <c r="B724" s="5">
        <v>0</v>
      </c>
      <c r="C724" s="5">
        <v>0</v>
      </c>
      <c r="D724" s="5">
        <v>7.0444288826641777E-2</v>
      </c>
    </row>
    <row r="725" spans="1:4" x14ac:dyDescent="0.35">
      <c r="A725" t="s">
        <v>1087</v>
      </c>
      <c r="B725" s="5">
        <v>0</v>
      </c>
      <c r="C725" s="5">
        <v>0</v>
      </c>
      <c r="D725" s="5">
        <v>0</v>
      </c>
    </row>
    <row r="726" spans="1:4" x14ac:dyDescent="0.35">
      <c r="A726" t="s">
        <v>1088</v>
      </c>
      <c r="B726" s="5">
        <v>0</v>
      </c>
      <c r="C726" s="5">
        <v>5.4054054054054055E-4</v>
      </c>
      <c r="D726" s="5">
        <v>0.25719145295415502</v>
      </c>
    </row>
    <row r="727" spans="1:4" x14ac:dyDescent="0.35">
      <c r="A727" t="s">
        <v>1089</v>
      </c>
      <c r="B727" s="5">
        <v>0</v>
      </c>
      <c r="C727" s="5">
        <v>0</v>
      </c>
      <c r="D727" s="5">
        <v>0</v>
      </c>
    </row>
    <row r="728" spans="1:4" x14ac:dyDescent="0.35">
      <c r="A728" t="s">
        <v>1090</v>
      </c>
      <c r="B728" s="5">
        <v>0</v>
      </c>
      <c r="C728" s="5">
        <v>7.8125E-3</v>
      </c>
      <c r="D728" s="5">
        <v>7.3349633251833746E-2</v>
      </c>
    </row>
    <row r="729" spans="1:4" x14ac:dyDescent="0.35">
      <c r="A729" t="s">
        <v>1091</v>
      </c>
      <c r="B729" s="5">
        <v>0</v>
      </c>
      <c r="C729" s="5">
        <v>0</v>
      </c>
      <c r="D729" s="5">
        <v>0</v>
      </c>
    </row>
    <row r="730" spans="1:4" x14ac:dyDescent="0.35">
      <c r="A730" t="s">
        <v>1092</v>
      </c>
      <c r="B730" s="5">
        <v>0</v>
      </c>
      <c r="C730" s="5">
        <v>2.2351121902103359E-2</v>
      </c>
      <c r="D730" s="5">
        <v>0.32065056005485637</v>
      </c>
    </row>
    <row r="731" spans="1:4" x14ac:dyDescent="0.35">
      <c r="A731" t="s">
        <v>1093</v>
      </c>
      <c r="B731" s="5">
        <v>0</v>
      </c>
      <c r="C731" s="5">
        <v>0</v>
      </c>
      <c r="D731" s="5">
        <v>0</v>
      </c>
    </row>
    <row r="732" spans="1:4" x14ac:dyDescent="0.35">
      <c r="A732" t="s">
        <v>1094</v>
      </c>
      <c r="B732" s="5">
        <v>0</v>
      </c>
      <c r="C732" s="5">
        <v>0</v>
      </c>
      <c r="D732" s="5">
        <v>0</v>
      </c>
    </row>
    <row r="733" spans="1:4" x14ac:dyDescent="0.35">
      <c r="A733" t="s">
        <v>1095</v>
      </c>
      <c r="B733" s="5">
        <v>0.3081445303667526</v>
      </c>
      <c r="C733" s="5">
        <v>6.6596391788207643E-2</v>
      </c>
      <c r="D733" s="5">
        <v>0</v>
      </c>
    </row>
    <row r="734" spans="1:4" x14ac:dyDescent="0.35">
      <c r="A734" t="s">
        <v>1096</v>
      </c>
      <c r="B734" s="5">
        <v>0</v>
      </c>
      <c r="C734" s="5">
        <v>0</v>
      </c>
      <c r="D734" s="5">
        <v>0</v>
      </c>
    </row>
    <row r="735" spans="1:4" x14ac:dyDescent="0.35">
      <c r="A735" t="s">
        <v>1097</v>
      </c>
      <c r="B735" s="5">
        <v>0</v>
      </c>
      <c r="C735" s="5">
        <v>0</v>
      </c>
      <c r="D735" s="5">
        <v>0</v>
      </c>
    </row>
    <row r="736" spans="1:4" x14ac:dyDescent="0.35">
      <c r="A736" t="s">
        <v>1098</v>
      </c>
      <c r="B736" s="5">
        <v>0</v>
      </c>
      <c r="C736" s="5">
        <v>0</v>
      </c>
      <c r="D736" s="5">
        <v>0</v>
      </c>
    </row>
    <row r="737" spans="1:4" x14ac:dyDescent="0.35">
      <c r="A737" t="s">
        <v>1099</v>
      </c>
      <c r="B737" s="5">
        <v>0</v>
      </c>
      <c r="C737" s="5">
        <v>0</v>
      </c>
      <c r="D737" s="5">
        <v>0.11258531210009953</v>
      </c>
    </row>
    <row r="738" spans="1:4" x14ac:dyDescent="0.35">
      <c r="A738" t="s">
        <v>1100</v>
      </c>
      <c r="B738" s="5">
        <v>0</v>
      </c>
      <c r="C738" s="5">
        <v>0</v>
      </c>
      <c r="D738" s="5">
        <v>0</v>
      </c>
    </row>
    <row r="739" spans="1:4" x14ac:dyDescent="0.35">
      <c r="A739" t="s">
        <v>1101</v>
      </c>
      <c r="B739" s="5">
        <v>0</v>
      </c>
      <c r="C739" s="5">
        <v>0</v>
      </c>
      <c r="D739" s="5">
        <v>0</v>
      </c>
    </row>
    <row r="740" spans="1:4" x14ac:dyDescent="0.35">
      <c r="A740" t="s">
        <v>1102</v>
      </c>
      <c r="B740" s="5">
        <v>0</v>
      </c>
      <c r="C740" s="5">
        <v>1.1640888239353712E-2</v>
      </c>
      <c r="D740" s="5">
        <v>0.24689941931321241</v>
      </c>
    </row>
    <row r="741" spans="1:4" x14ac:dyDescent="0.35">
      <c r="A741" t="s">
        <v>1103</v>
      </c>
      <c r="B741" s="5">
        <v>0</v>
      </c>
      <c r="C741" s="5">
        <v>0.41945288753799392</v>
      </c>
      <c r="D741" s="5">
        <v>5.526315789473684E-2</v>
      </c>
    </row>
    <row r="742" spans="1:4" x14ac:dyDescent="0.35">
      <c r="A742" t="s">
        <v>1104</v>
      </c>
      <c r="B742" s="5">
        <v>0</v>
      </c>
      <c r="C742" s="5">
        <v>0</v>
      </c>
      <c r="D742" s="5">
        <v>0.12195121951219512</v>
      </c>
    </row>
    <row r="743" spans="1:4" x14ac:dyDescent="0.35">
      <c r="A743" t="s">
        <v>1105</v>
      </c>
      <c r="B743" s="5">
        <v>0</v>
      </c>
      <c r="C743" s="5">
        <v>0</v>
      </c>
      <c r="D743" s="5">
        <v>0.17647058823529413</v>
      </c>
    </row>
    <row r="744" spans="1:4" x14ac:dyDescent="0.35">
      <c r="A744" t="s">
        <v>1106</v>
      </c>
      <c r="B744" s="5">
        <v>0.54499801770847101</v>
      </c>
      <c r="C744" s="5">
        <v>8.1141104013554038E-2</v>
      </c>
      <c r="D744" s="5">
        <v>0</v>
      </c>
    </row>
    <row r="745" spans="1:4" hidden="1" x14ac:dyDescent="0.35">
      <c r="A745" t="s">
        <v>1107</v>
      </c>
      <c r="B745" s="5">
        <v>0</v>
      </c>
      <c r="C745" s="5">
        <v>0</v>
      </c>
      <c r="D745" s="5">
        <v>0</v>
      </c>
    </row>
    <row r="746" spans="1:4" hidden="1" x14ac:dyDescent="0.35">
      <c r="A746" t="s">
        <v>1108</v>
      </c>
      <c r="B746" s="5">
        <v>0</v>
      </c>
      <c r="C746" s="5">
        <v>0</v>
      </c>
      <c r="D746" s="5">
        <v>0.12592592592592591</v>
      </c>
    </row>
    <row r="747" spans="1:4" hidden="1" x14ac:dyDescent="0.35">
      <c r="A747" t="s">
        <v>1109</v>
      </c>
      <c r="B747" s="5">
        <v>0</v>
      </c>
      <c r="C747" s="5">
        <v>0</v>
      </c>
      <c r="D747" s="5">
        <v>0</v>
      </c>
    </row>
    <row r="748" spans="1:4" hidden="1" x14ac:dyDescent="0.35">
      <c r="A748" t="s">
        <v>1110</v>
      </c>
      <c r="B748" s="5">
        <v>0</v>
      </c>
      <c r="C748" s="5">
        <v>0</v>
      </c>
      <c r="D748" s="5">
        <v>0</v>
      </c>
    </row>
    <row r="749" spans="1:4" hidden="1" x14ac:dyDescent="0.35">
      <c r="A749" t="s">
        <v>1111</v>
      </c>
      <c r="B749" s="5">
        <v>0</v>
      </c>
      <c r="C749" s="5">
        <v>0.28115530303030301</v>
      </c>
      <c r="D749" s="5">
        <v>7.243602905947806E-2</v>
      </c>
    </row>
    <row r="750" spans="1:4" hidden="1" x14ac:dyDescent="0.35">
      <c r="A750" t="s">
        <v>1112</v>
      </c>
      <c r="B750" s="5">
        <v>0</v>
      </c>
      <c r="C750" s="5">
        <v>4.3956043956043956E-4</v>
      </c>
      <c r="D750" s="5">
        <v>0.14870898777889074</v>
      </c>
    </row>
    <row r="751" spans="1:4" hidden="1" x14ac:dyDescent="0.35">
      <c r="A751" t="s">
        <v>1113</v>
      </c>
      <c r="B751" s="5">
        <v>0</v>
      </c>
      <c r="C751" s="5">
        <v>0</v>
      </c>
      <c r="D751" s="5">
        <v>0</v>
      </c>
    </row>
    <row r="752" spans="1:4" hidden="1" x14ac:dyDescent="0.35">
      <c r="A752" t="s">
        <v>1114</v>
      </c>
      <c r="B752" s="5">
        <v>9.1911764705882352E-4</v>
      </c>
      <c r="C752" s="5">
        <v>0</v>
      </c>
      <c r="D752" s="5">
        <v>0.14638594164456231</v>
      </c>
    </row>
    <row r="753" spans="1:4" hidden="1" x14ac:dyDescent="0.35">
      <c r="A753" t="s">
        <v>1115</v>
      </c>
      <c r="B753" s="5">
        <v>0.54721938052609942</v>
      </c>
      <c r="C753" s="5">
        <v>9.3052803025738581E-2</v>
      </c>
      <c r="D753" s="5">
        <v>1.4554794520547944E-3</v>
      </c>
    </row>
    <row r="754" spans="1:4" hidden="1" x14ac:dyDescent="0.35">
      <c r="A754" t="s">
        <v>1116</v>
      </c>
      <c r="B754" s="5">
        <v>0</v>
      </c>
      <c r="C754" s="5">
        <v>0.268181636642569</v>
      </c>
      <c r="D754" s="5">
        <v>5.4396643017479172E-2</v>
      </c>
    </row>
    <row r="755" spans="1:4" hidden="1" x14ac:dyDescent="0.35">
      <c r="A755" t="s">
        <v>1117</v>
      </c>
      <c r="B755" s="5">
        <v>0</v>
      </c>
      <c r="C755" s="5">
        <v>0</v>
      </c>
      <c r="D755" s="5">
        <v>0</v>
      </c>
    </row>
    <row r="756" spans="1:4" hidden="1" x14ac:dyDescent="0.35">
      <c r="A756" t="s">
        <v>1118</v>
      </c>
      <c r="B756" s="5">
        <v>0</v>
      </c>
      <c r="C756" s="5">
        <v>1.4951642795629796E-2</v>
      </c>
      <c r="D756" s="5">
        <v>0.30210086053555119</v>
      </c>
    </row>
    <row r="757" spans="1:4" hidden="1" x14ac:dyDescent="0.35">
      <c r="A757" t="s">
        <v>1119</v>
      </c>
      <c r="B757" s="5">
        <v>0</v>
      </c>
      <c r="C757" s="5">
        <v>4.3990592017397676E-3</v>
      </c>
      <c r="D757" s="5">
        <v>0.15657530237851586</v>
      </c>
    </row>
    <row r="758" spans="1:4" hidden="1" x14ac:dyDescent="0.35">
      <c r="A758" t="s">
        <v>1120</v>
      </c>
      <c r="B758" s="5">
        <v>0</v>
      </c>
      <c r="C758" s="5">
        <v>0.24216524216524216</v>
      </c>
      <c r="D758" s="5">
        <v>2.9166666666666667E-2</v>
      </c>
    </row>
    <row r="759" spans="1:4" hidden="1" x14ac:dyDescent="0.35">
      <c r="A759" t="s">
        <v>1758</v>
      </c>
      <c r="B759" s="5">
        <v>0</v>
      </c>
      <c r="C759" s="5">
        <v>0</v>
      </c>
      <c r="D759" s="5">
        <v>0</v>
      </c>
    </row>
    <row r="760" spans="1:4" hidden="1" x14ac:dyDescent="0.35">
      <c r="A760" t="s">
        <v>1534</v>
      </c>
      <c r="B760" s="5">
        <v>0</v>
      </c>
      <c r="C760" s="5">
        <v>0</v>
      </c>
      <c r="D760" s="5">
        <v>6.0747663551401869E-2</v>
      </c>
    </row>
    <row r="761" spans="1:4" hidden="1" x14ac:dyDescent="0.35">
      <c r="A761" t="s">
        <v>1801</v>
      </c>
      <c r="B761" s="5">
        <v>0</v>
      </c>
      <c r="C761" s="5">
        <v>0</v>
      </c>
      <c r="D761" s="5">
        <v>0.14285714285714285</v>
      </c>
    </row>
    <row r="762" spans="1:4" hidden="1" x14ac:dyDescent="0.35">
      <c r="A762" t="s">
        <v>1543</v>
      </c>
      <c r="B762" s="5">
        <v>0</v>
      </c>
      <c r="C762" s="5">
        <v>8.23045267489712E-3</v>
      </c>
      <c r="D762" s="5">
        <v>0.34447300771208228</v>
      </c>
    </row>
    <row r="763" spans="1:4" hidden="1" x14ac:dyDescent="0.35">
      <c r="A763" t="s">
        <v>1802</v>
      </c>
      <c r="B763" s="5">
        <v>2.0618556701030928E-3</v>
      </c>
      <c r="C763" s="5">
        <v>6.1032863849765258E-2</v>
      </c>
      <c r="D763" s="5">
        <v>0.20959595959595959</v>
      </c>
    </row>
    <row r="764" spans="1:4" hidden="1" x14ac:dyDescent="0.35">
      <c r="A764" t="s">
        <v>1536</v>
      </c>
      <c r="B764" s="5">
        <v>0</v>
      </c>
      <c r="C764" s="5">
        <v>0.44818652849740931</v>
      </c>
      <c r="D764" s="5">
        <v>5.921052631578947E-2</v>
      </c>
    </row>
    <row r="765" spans="1:4" hidden="1" x14ac:dyDescent="0.35">
      <c r="A765" t="s">
        <v>1805</v>
      </c>
      <c r="B765" s="5">
        <v>0</v>
      </c>
      <c r="C765" s="5">
        <v>0</v>
      </c>
      <c r="D765" s="5">
        <v>0</v>
      </c>
    </row>
    <row r="766" spans="1:4" hidden="1" x14ac:dyDescent="0.35">
      <c r="A766" t="s">
        <v>1807</v>
      </c>
      <c r="B766" s="5">
        <v>0</v>
      </c>
      <c r="C766" s="5">
        <v>0</v>
      </c>
      <c r="D766" s="5">
        <v>0</v>
      </c>
    </row>
    <row r="767" spans="1:4" hidden="1" x14ac:dyDescent="0.35">
      <c r="A767" t="s">
        <v>1809</v>
      </c>
      <c r="B767" s="5">
        <v>0</v>
      </c>
      <c r="C767" s="5">
        <v>4.830917874396135E-3</v>
      </c>
      <c r="D767" s="5">
        <v>0.17297297297297298</v>
      </c>
    </row>
    <row r="768" spans="1:4" hidden="1" x14ac:dyDescent="0.35">
      <c r="A768" t="s">
        <v>1810</v>
      </c>
      <c r="B768" s="5">
        <v>0</v>
      </c>
      <c r="C768" s="5">
        <v>0</v>
      </c>
      <c r="D768" s="5">
        <v>0</v>
      </c>
    </row>
    <row r="769" spans="1:4" hidden="1" x14ac:dyDescent="0.35">
      <c r="A769" t="s">
        <v>1538</v>
      </c>
      <c r="B769" s="5">
        <v>0</v>
      </c>
      <c r="C769" s="5">
        <v>0.65151515151515149</v>
      </c>
      <c r="D769" s="5">
        <v>8.2191780821917804E-2</v>
      </c>
    </row>
    <row r="770" spans="1:4" hidden="1" x14ac:dyDescent="0.35">
      <c r="A770" t="s">
        <v>1531</v>
      </c>
      <c r="B770" s="5">
        <v>0</v>
      </c>
      <c r="C770" s="5">
        <v>0</v>
      </c>
      <c r="D770" s="5">
        <v>0</v>
      </c>
    </row>
    <row r="771" spans="1:4" hidden="1" x14ac:dyDescent="0.35">
      <c r="A771" t="s">
        <v>1811</v>
      </c>
      <c r="B771" s="5">
        <v>0</v>
      </c>
      <c r="C771" s="5">
        <v>0</v>
      </c>
      <c r="D771" s="5">
        <v>0</v>
      </c>
    </row>
    <row r="772" spans="1:4" hidden="1" x14ac:dyDescent="0.35">
      <c r="A772" t="s">
        <v>1532</v>
      </c>
      <c r="B772" s="5">
        <v>0</v>
      </c>
      <c r="C772" s="5">
        <v>0</v>
      </c>
      <c r="D772" s="5">
        <v>0</v>
      </c>
    </row>
    <row r="773" spans="1:4" hidden="1" x14ac:dyDescent="0.35">
      <c r="A773" t="s">
        <v>1537</v>
      </c>
      <c r="B773" s="5">
        <v>0</v>
      </c>
      <c r="C773" s="5">
        <v>0.25062034739454092</v>
      </c>
      <c r="D773" s="5">
        <v>8.1775700934579434E-2</v>
      </c>
    </row>
    <row r="774" spans="1:4" hidden="1" x14ac:dyDescent="0.35">
      <c r="A774" t="s">
        <v>1830</v>
      </c>
      <c r="B774" s="5">
        <v>0</v>
      </c>
      <c r="C774" s="5">
        <v>0</v>
      </c>
      <c r="D774" s="5">
        <v>0</v>
      </c>
    </row>
    <row r="775" spans="1:4" hidden="1" x14ac:dyDescent="0.35">
      <c r="A775" t="s">
        <v>1838</v>
      </c>
      <c r="B775" s="5">
        <v>0</v>
      </c>
      <c r="C775" s="5">
        <v>0</v>
      </c>
      <c r="D775" s="5">
        <v>0</v>
      </c>
    </row>
    <row r="776" spans="1:4" hidden="1" x14ac:dyDescent="0.35">
      <c r="A776" t="s">
        <v>1844</v>
      </c>
      <c r="B776" s="5">
        <v>0</v>
      </c>
      <c r="C776" s="5">
        <v>0</v>
      </c>
      <c r="D776" s="5">
        <v>0</v>
      </c>
    </row>
    <row r="777" spans="1:4" hidden="1" x14ac:dyDescent="0.35">
      <c r="A777" t="s">
        <v>1849</v>
      </c>
      <c r="B777" s="5">
        <v>0</v>
      </c>
      <c r="C777" s="5">
        <v>0</v>
      </c>
      <c r="D777" s="5">
        <v>0</v>
      </c>
    </row>
    <row r="778" spans="1:4" hidden="1" x14ac:dyDescent="0.35">
      <c r="A778" t="s">
        <v>1753</v>
      </c>
      <c r="B778" s="5">
        <v>0</v>
      </c>
      <c r="C778" s="5">
        <v>0</v>
      </c>
      <c r="D778" s="5">
        <v>0</v>
      </c>
    </row>
    <row r="779" spans="1:4" hidden="1" x14ac:dyDescent="0.35">
      <c r="A779" t="s">
        <v>1855</v>
      </c>
      <c r="B779" s="5">
        <v>0</v>
      </c>
      <c r="C779" s="5">
        <v>0</v>
      </c>
      <c r="D779" s="5">
        <v>0</v>
      </c>
    </row>
    <row r="780" spans="1:4" hidden="1" x14ac:dyDescent="0.35">
      <c r="A780" t="s">
        <v>1859</v>
      </c>
      <c r="B780" s="5">
        <v>0</v>
      </c>
      <c r="C780" s="5">
        <v>0</v>
      </c>
      <c r="D780" s="5">
        <v>0</v>
      </c>
    </row>
    <row r="781" spans="1:4" hidden="1" x14ac:dyDescent="0.35">
      <c r="A781" t="s">
        <v>1771</v>
      </c>
      <c r="B781" s="5">
        <v>0</v>
      </c>
      <c r="C781" s="5">
        <v>0</v>
      </c>
      <c r="D781" s="5">
        <v>0</v>
      </c>
    </row>
    <row r="782" spans="1:4" hidden="1" x14ac:dyDescent="0.35">
      <c r="A782" t="s">
        <v>1863</v>
      </c>
      <c r="B782" s="5">
        <v>0</v>
      </c>
      <c r="C782" s="5">
        <v>0</v>
      </c>
      <c r="D782" s="5">
        <v>0</v>
      </c>
    </row>
    <row r="783" spans="1:4" hidden="1" x14ac:dyDescent="0.35">
      <c r="A783" t="s">
        <v>1710</v>
      </c>
      <c r="B783" s="5">
        <v>1.718213058419244E-3</v>
      </c>
      <c r="C783" s="5">
        <v>1.3227513227513227E-2</v>
      </c>
      <c r="D783" s="5">
        <v>0.35343035343035345</v>
      </c>
    </row>
    <row r="784" spans="1:4" hidden="1" x14ac:dyDescent="0.35">
      <c r="A784" t="s">
        <v>1708</v>
      </c>
      <c r="B784" s="5">
        <v>0</v>
      </c>
      <c r="C784" s="5">
        <v>1.2539184952978056E-2</v>
      </c>
      <c r="D784" s="5">
        <v>0.30241935483870969</v>
      </c>
    </row>
    <row r="785" spans="1:4" hidden="1" x14ac:dyDescent="0.35">
      <c r="A785" t="s">
        <v>1719</v>
      </c>
      <c r="B785" s="5">
        <v>0</v>
      </c>
      <c r="C785" s="5">
        <v>1.1019283746556474E-2</v>
      </c>
      <c r="D785" s="5">
        <v>0.18453865336658354</v>
      </c>
    </row>
    <row r="786" spans="1:4" hidden="1" x14ac:dyDescent="0.35">
      <c r="A786" t="s">
        <v>1721</v>
      </c>
      <c r="B786" s="5">
        <v>0</v>
      </c>
      <c r="C786" s="5">
        <v>0</v>
      </c>
      <c r="D786" s="5">
        <v>0</v>
      </c>
    </row>
    <row r="787" spans="1:4" hidden="1" x14ac:dyDescent="0.35">
      <c r="A787" t="s">
        <v>1714</v>
      </c>
      <c r="B787" s="5">
        <v>0</v>
      </c>
      <c r="C787" s="5">
        <v>0</v>
      </c>
      <c r="D787" s="5">
        <v>0</v>
      </c>
    </row>
    <row r="788" spans="1:4" hidden="1" x14ac:dyDescent="0.35">
      <c r="A788" t="s">
        <v>1727</v>
      </c>
      <c r="B788" s="5">
        <v>0</v>
      </c>
      <c r="C788" s="5">
        <v>0</v>
      </c>
      <c r="D788" s="5">
        <v>0</v>
      </c>
    </row>
    <row r="789" spans="1:4" hidden="1" x14ac:dyDescent="0.35">
      <c r="A789" t="s">
        <v>1728</v>
      </c>
      <c r="B789" s="5">
        <v>0</v>
      </c>
      <c r="C789" s="5">
        <v>0.4572072072072072</v>
      </c>
      <c r="D789" s="5">
        <v>0.10874200426439233</v>
      </c>
    </row>
    <row r="790" spans="1:4" hidden="1" x14ac:dyDescent="0.35">
      <c r="A790" t="s">
        <v>1738</v>
      </c>
      <c r="B790" s="5">
        <v>0</v>
      </c>
      <c r="C790" s="5">
        <v>0</v>
      </c>
      <c r="D790" s="5">
        <v>0</v>
      </c>
    </row>
    <row r="791" spans="1:4" hidden="1" x14ac:dyDescent="0.35">
      <c r="A791" t="s">
        <v>1731</v>
      </c>
      <c r="B791" s="5">
        <v>0</v>
      </c>
      <c r="C791" s="5">
        <v>0</v>
      </c>
      <c r="D791" s="5">
        <v>0</v>
      </c>
    </row>
    <row r="792" spans="1:4" hidden="1" x14ac:dyDescent="0.35">
      <c r="A792" t="s">
        <v>1778</v>
      </c>
      <c r="B792" s="5">
        <v>0.43181818181818182</v>
      </c>
      <c r="C792" s="5">
        <v>4.7619047619047616E-2</v>
      </c>
      <c r="D792" s="5">
        <v>0</v>
      </c>
    </row>
    <row r="793" spans="1:4" hidden="1" x14ac:dyDescent="0.35">
      <c r="A793" t="s">
        <v>1739</v>
      </c>
      <c r="B793" s="5">
        <v>0</v>
      </c>
      <c r="C793" s="5">
        <v>0.47619047619047616</v>
      </c>
      <c r="D793" s="5">
        <v>9.7713097713097719E-2</v>
      </c>
    </row>
    <row r="794" spans="1:4" hidden="1" x14ac:dyDescent="0.35">
      <c r="A794" t="s">
        <v>1769</v>
      </c>
      <c r="B794" s="5">
        <v>0</v>
      </c>
      <c r="C794" s="5">
        <v>0</v>
      </c>
      <c r="D794" s="5">
        <v>0</v>
      </c>
    </row>
    <row r="795" spans="1:4" hidden="1" x14ac:dyDescent="0.35">
      <c r="A795" t="s">
        <v>1741</v>
      </c>
      <c r="B795" s="5">
        <v>0</v>
      </c>
      <c r="C795" s="5">
        <v>0</v>
      </c>
      <c r="D795" s="5">
        <v>0</v>
      </c>
    </row>
    <row r="796" spans="1:4" hidden="1" x14ac:dyDescent="0.35">
      <c r="A796" t="s">
        <v>1748</v>
      </c>
      <c r="B796" s="5">
        <v>0</v>
      </c>
      <c r="C796" s="5">
        <v>0</v>
      </c>
      <c r="D796" s="5">
        <v>0</v>
      </c>
    </row>
    <row r="797" spans="1:4" hidden="1" x14ac:dyDescent="0.35">
      <c r="A797" t="s">
        <v>1787</v>
      </c>
      <c r="B797" s="5">
        <v>0</v>
      </c>
      <c r="C797" s="5">
        <v>0</v>
      </c>
      <c r="D797" s="5">
        <v>0</v>
      </c>
    </row>
    <row r="798" spans="1:4" hidden="1" x14ac:dyDescent="0.35">
      <c r="A798" t="s">
        <v>1865</v>
      </c>
      <c r="B798" s="5">
        <v>0</v>
      </c>
      <c r="C798" s="5">
        <v>0</v>
      </c>
      <c r="D798" s="5">
        <v>0.10152284263959391</v>
      </c>
    </row>
    <row r="799" spans="1:4" hidden="1" x14ac:dyDescent="0.35">
      <c r="A799" t="s">
        <v>1794</v>
      </c>
      <c r="B799" s="5">
        <v>1.869158878504673E-3</v>
      </c>
      <c r="C799" s="5">
        <v>0</v>
      </c>
      <c r="D799" s="5">
        <v>8.9775561097256859E-2</v>
      </c>
    </row>
    <row r="800" spans="1:4" hidden="1" x14ac:dyDescent="0.35">
      <c r="A800" t="s">
        <v>1795</v>
      </c>
      <c r="B800" s="5">
        <v>0</v>
      </c>
      <c r="C800" s="5">
        <v>0</v>
      </c>
      <c r="D800" s="5">
        <v>0</v>
      </c>
    </row>
    <row r="801" spans="1:4" hidden="1" x14ac:dyDescent="0.35">
      <c r="A801" t="s">
        <v>1875</v>
      </c>
      <c r="B801" s="5">
        <v>0</v>
      </c>
      <c r="C801" s="5">
        <v>0</v>
      </c>
      <c r="D801" s="5">
        <v>0</v>
      </c>
    </row>
    <row r="802" spans="1:4" hidden="1" x14ac:dyDescent="0.35">
      <c r="A802" t="s">
        <v>1712</v>
      </c>
      <c r="B802" s="5">
        <v>0.99648506151142358</v>
      </c>
      <c r="C802" s="5">
        <v>0.24146981627296588</v>
      </c>
      <c r="D802" s="5">
        <v>2.5380710659898475E-3</v>
      </c>
    </row>
    <row r="803" spans="1:4" hidden="1" x14ac:dyDescent="0.35">
      <c r="A803" t="s">
        <v>1723</v>
      </c>
      <c r="B803" s="5">
        <v>0</v>
      </c>
      <c r="C803" s="5">
        <v>0</v>
      </c>
      <c r="D803" s="5">
        <v>0</v>
      </c>
    </row>
    <row r="804" spans="1:4" hidden="1" x14ac:dyDescent="0.35">
      <c r="A804" t="s">
        <v>1746</v>
      </c>
      <c r="B804" s="5">
        <v>0</v>
      </c>
      <c r="C804" s="5">
        <v>0</v>
      </c>
      <c r="D804" s="5">
        <v>0</v>
      </c>
    </row>
    <row r="805" spans="1:4" hidden="1" x14ac:dyDescent="0.35">
      <c r="A805" t="s">
        <v>1773</v>
      </c>
      <c r="B805" s="5">
        <v>0</v>
      </c>
      <c r="C805" s="5">
        <v>0</v>
      </c>
      <c r="D805" s="5">
        <v>0</v>
      </c>
    </row>
    <row r="806" spans="1:4" hidden="1" x14ac:dyDescent="0.35">
      <c r="A806" t="s">
        <v>1768</v>
      </c>
      <c r="B806" s="5">
        <v>0</v>
      </c>
      <c r="C806" s="5">
        <v>0</v>
      </c>
      <c r="D806" s="5">
        <v>0</v>
      </c>
    </row>
    <row r="807" spans="1:4" hidden="1" x14ac:dyDescent="0.35">
      <c r="A807" t="s">
        <v>1880</v>
      </c>
      <c r="B807" s="5">
        <v>0</v>
      </c>
      <c r="C807" s="5">
        <v>0</v>
      </c>
      <c r="D807" s="5">
        <v>0</v>
      </c>
    </row>
    <row r="808" spans="1:4" hidden="1" x14ac:dyDescent="0.35">
      <c r="A808" t="s">
        <v>1881</v>
      </c>
      <c r="B808" s="5">
        <v>0</v>
      </c>
      <c r="C808" s="5">
        <v>0</v>
      </c>
      <c r="D808" s="5">
        <v>0</v>
      </c>
    </row>
    <row r="809" spans="1:4" hidden="1" x14ac:dyDescent="0.35">
      <c r="A809" t="s">
        <v>1797</v>
      </c>
      <c r="B809" s="5">
        <v>0</v>
      </c>
      <c r="C809" s="5">
        <v>0</v>
      </c>
      <c r="D809" s="5">
        <v>0</v>
      </c>
    </row>
    <row r="810" spans="1:4" hidden="1" x14ac:dyDescent="0.35">
      <c r="A810" t="s">
        <v>1735</v>
      </c>
      <c r="B810" s="5">
        <v>0</v>
      </c>
      <c r="C810" s="5">
        <v>0.20195439739413681</v>
      </c>
      <c r="D810" s="5">
        <v>2.8747433264887063E-2</v>
      </c>
    </row>
    <row r="811" spans="1:4" hidden="1" x14ac:dyDescent="0.35">
      <c r="A811" t="s">
        <v>1744</v>
      </c>
      <c r="B811" s="5">
        <v>0</v>
      </c>
      <c r="C811" s="5">
        <v>0</v>
      </c>
      <c r="D811" s="5">
        <v>0</v>
      </c>
    </row>
    <row r="812" spans="1:4" hidden="1" x14ac:dyDescent="0.35">
      <c r="A812" t="s">
        <v>1747</v>
      </c>
      <c r="B812" s="5">
        <v>0</v>
      </c>
      <c r="C812" s="5">
        <v>0</v>
      </c>
      <c r="D812" s="5">
        <v>0</v>
      </c>
    </row>
    <row r="813" spans="1:4" hidden="1" x14ac:dyDescent="0.35">
      <c r="A813" t="s">
        <v>1740</v>
      </c>
      <c r="B813" s="5">
        <v>0</v>
      </c>
      <c r="C813" s="5">
        <v>0</v>
      </c>
      <c r="D813" s="5">
        <v>0</v>
      </c>
    </row>
    <row r="814" spans="1:4" hidden="1" x14ac:dyDescent="0.35">
      <c r="A814" t="s">
        <v>1725</v>
      </c>
      <c r="B814" s="5">
        <v>0</v>
      </c>
      <c r="C814" s="5">
        <v>0</v>
      </c>
      <c r="D814" s="5">
        <v>0</v>
      </c>
    </row>
    <row r="815" spans="1:4" hidden="1" x14ac:dyDescent="0.35">
      <c r="A815" t="s">
        <v>1737</v>
      </c>
      <c r="B815" s="5">
        <v>0</v>
      </c>
      <c r="C815" s="5">
        <v>0</v>
      </c>
      <c r="D815" s="5">
        <v>0</v>
      </c>
    </row>
    <row r="816" spans="1:4" hidden="1" x14ac:dyDescent="0.35">
      <c r="A816" t="s">
        <v>1720</v>
      </c>
      <c r="B816" s="5">
        <v>0</v>
      </c>
      <c r="C816" s="5">
        <v>0</v>
      </c>
      <c r="D816" s="5">
        <v>7.4844074844074848E-2</v>
      </c>
    </row>
    <row r="817" spans="1:4" hidden="1" x14ac:dyDescent="0.35">
      <c r="A817" t="s">
        <v>1707</v>
      </c>
      <c r="B817" s="5">
        <v>0</v>
      </c>
      <c r="C817" s="5">
        <v>0</v>
      </c>
      <c r="D817" s="5">
        <v>0.26056338028169013</v>
      </c>
    </row>
    <row r="818" spans="1:4" hidden="1" x14ac:dyDescent="0.35">
      <c r="A818" t="s">
        <v>1711</v>
      </c>
      <c r="B818" s="5">
        <v>0.630859375</v>
      </c>
      <c r="C818" s="5">
        <v>0.1240506329113924</v>
      </c>
      <c r="D818" s="5">
        <v>0</v>
      </c>
    </row>
    <row r="819" spans="1:4" hidden="1" x14ac:dyDescent="0.35">
      <c r="A819" t="s">
        <v>1755</v>
      </c>
      <c r="B819" s="5">
        <v>0</v>
      </c>
      <c r="C819" s="5">
        <v>9.0090090090090089E-3</v>
      </c>
      <c r="D819" s="5">
        <v>9.8081023454157784E-2</v>
      </c>
    </row>
    <row r="820" spans="1:4" hidden="1" x14ac:dyDescent="0.35">
      <c r="A820" t="s">
        <v>1752</v>
      </c>
      <c r="B820" s="5">
        <v>0</v>
      </c>
      <c r="C820" s="5">
        <v>0</v>
      </c>
      <c r="D820" s="5">
        <v>8.3756345177664976E-2</v>
      </c>
    </row>
    <row r="821" spans="1:4" hidden="1" x14ac:dyDescent="0.35">
      <c r="A821" t="s">
        <v>1724</v>
      </c>
      <c r="B821" s="5">
        <v>0</v>
      </c>
      <c r="C821" s="5">
        <v>0</v>
      </c>
      <c r="D821" s="5">
        <v>0</v>
      </c>
    </row>
    <row r="822" spans="1:4" hidden="1" x14ac:dyDescent="0.35">
      <c r="A822" t="s">
        <v>1726</v>
      </c>
      <c r="B822" s="5">
        <v>0</v>
      </c>
      <c r="C822" s="5">
        <v>0.21307506053268765</v>
      </c>
      <c r="D822" s="5">
        <v>3.3240997229916899E-2</v>
      </c>
    </row>
    <row r="823" spans="1:4" hidden="1" x14ac:dyDescent="0.35">
      <c r="A823" t="s">
        <v>1764</v>
      </c>
      <c r="B823" s="5">
        <v>0</v>
      </c>
      <c r="C823" s="5">
        <v>0</v>
      </c>
      <c r="D823" s="5">
        <v>0</v>
      </c>
    </row>
    <row r="824" spans="1:4" hidden="1" x14ac:dyDescent="0.35">
      <c r="A824" t="s">
        <v>1745</v>
      </c>
      <c r="B824" s="5">
        <v>1.9646365422396855E-3</v>
      </c>
      <c r="C824" s="5">
        <v>4.3103448275862068E-3</v>
      </c>
      <c r="D824" s="5">
        <v>0.10326086956521739</v>
      </c>
    </row>
    <row r="825" spans="1:4" hidden="1" x14ac:dyDescent="0.35">
      <c r="A825" t="s">
        <v>1713</v>
      </c>
      <c r="B825" s="5">
        <v>0</v>
      </c>
      <c r="C825" s="5">
        <v>1.5706806282722512E-2</v>
      </c>
      <c r="D825" s="5">
        <v>0.30878859857482183</v>
      </c>
    </row>
    <row r="826" spans="1:4" hidden="1" x14ac:dyDescent="0.35">
      <c r="A826" t="s">
        <v>1722</v>
      </c>
      <c r="B826" s="5">
        <v>0</v>
      </c>
      <c r="C826" s="5">
        <v>4.2606516290726815E-2</v>
      </c>
      <c r="D826" s="5">
        <v>0.20993227990970656</v>
      </c>
    </row>
    <row r="827" spans="1:4" hidden="1" x14ac:dyDescent="0.35">
      <c r="A827" t="s">
        <v>1716</v>
      </c>
      <c r="B827" s="5">
        <v>0</v>
      </c>
      <c r="C827" s="5">
        <v>2.4213075060532689E-3</v>
      </c>
      <c r="D827" s="5">
        <v>0.13573407202216067</v>
      </c>
    </row>
    <row r="828" spans="1:4" hidden="1" x14ac:dyDescent="0.35">
      <c r="A828" t="s">
        <v>1750</v>
      </c>
      <c r="B828" s="5">
        <v>0</v>
      </c>
      <c r="C828" s="5">
        <v>0</v>
      </c>
      <c r="D828" s="5">
        <v>0</v>
      </c>
    </row>
    <row r="829" spans="1:4" hidden="1" x14ac:dyDescent="0.35">
      <c r="A829" t="s">
        <v>1704</v>
      </c>
      <c r="B829" s="5">
        <v>0.91923076923076918</v>
      </c>
      <c r="C829" s="5">
        <v>0.30720338983050849</v>
      </c>
      <c r="D829" s="5">
        <v>0</v>
      </c>
    </row>
    <row r="830" spans="1:4" hidden="1" x14ac:dyDescent="0.35">
      <c r="A830" t="s">
        <v>1715</v>
      </c>
      <c r="B830" s="5">
        <v>0</v>
      </c>
      <c r="C830" s="5">
        <v>0</v>
      </c>
      <c r="D830" s="5">
        <v>0.29810298102981031</v>
      </c>
    </row>
    <row r="831" spans="1:4" hidden="1" x14ac:dyDescent="0.35">
      <c r="A831" t="s">
        <v>1756</v>
      </c>
      <c r="B831" s="5">
        <v>1.893939393939394E-3</v>
      </c>
      <c r="C831" s="5">
        <v>7.4257425742574254E-3</v>
      </c>
      <c r="D831" s="5">
        <v>9.3821510297482841E-2</v>
      </c>
    </row>
    <row r="832" spans="1:4" hidden="1" x14ac:dyDescent="0.35">
      <c r="A832" t="s">
        <v>1798</v>
      </c>
      <c r="B832" s="5">
        <v>0</v>
      </c>
      <c r="C832" s="5">
        <v>0</v>
      </c>
      <c r="D832" s="5">
        <v>0</v>
      </c>
    </row>
    <row r="833" spans="1:4" hidden="1" x14ac:dyDescent="0.35">
      <c r="A833" t="s">
        <v>1706</v>
      </c>
      <c r="B833" s="5">
        <v>0.9982238010657194</v>
      </c>
      <c r="C833" s="5">
        <v>0.20876288659793815</v>
      </c>
      <c r="D833" s="5">
        <v>0</v>
      </c>
    </row>
    <row r="834" spans="1:4" hidden="1" x14ac:dyDescent="0.35">
      <c r="A834" t="s">
        <v>1734</v>
      </c>
      <c r="B834" s="5">
        <v>0</v>
      </c>
      <c r="C834" s="5">
        <v>7.7319587628865982E-3</v>
      </c>
      <c r="D834" s="5">
        <v>0.20390455531453361</v>
      </c>
    </row>
    <row r="835" spans="1:4" hidden="1" x14ac:dyDescent="0.35">
      <c r="A835" t="s">
        <v>1718</v>
      </c>
      <c r="B835" s="5">
        <v>0</v>
      </c>
      <c r="C835" s="5">
        <v>0</v>
      </c>
      <c r="D835" s="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937014-5611-4F0B-A9B9-27E46B7384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TO DO</vt:lpstr>
      <vt:lpstr>Athletic Rankings</vt:lpstr>
      <vt:lpstr>Depth Charts</vt:lpstr>
      <vt:lpstr>Rookie</vt:lpstr>
      <vt:lpstr>Player Projections</vt:lpstr>
      <vt:lpstr>WAS</vt:lpstr>
      <vt:lpstr>TEN</vt:lpstr>
      <vt:lpstr>TB</vt:lpstr>
      <vt:lpstr>SF</vt:lpstr>
      <vt:lpstr>SEA</vt:lpstr>
      <vt:lpstr>PIT</vt:lpstr>
      <vt:lpstr>NYJ</vt:lpstr>
      <vt:lpstr>NYG</vt:lpstr>
      <vt:lpstr>NO</vt:lpstr>
      <vt:lpstr>NE</vt:lpstr>
      <vt:lpstr>MIN</vt:lpstr>
      <vt:lpstr>MIA</vt:lpstr>
      <vt:lpstr>LV</vt:lpstr>
      <vt:lpstr>LAR</vt:lpstr>
      <vt:lpstr>LAC</vt:lpstr>
      <vt:lpstr>KC</vt:lpstr>
      <vt:lpstr>JAX</vt:lpstr>
      <vt:lpstr>IND</vt:lpstr>
      <vt:lpstr>HOU</vt:lpstr>
      <vt:lpstr>GB</vt:lpstr>
      <vt:lpstr>DET</vt:lpstr>
      <vt:lpstr>DEN</vt:lpstr>
      <vt:lpstr>DAL</vt:lpstr>
      <vt:lpstr>CLE</vt:lpstr>
      <vt:lpstr>CIN</vt:lpstr>
      <vt:lpstr>CHI</vt:lpstr>
      <vt:lpstr>CAR</vt:lpstr>
      <vt:lpstr>BUF</vt:lpstr>
      <vt:lpstr>BAL</vt:lpstr>
      <vt:lpstr>ATL</vt:lpstr>
      <vt:lpstr>PHI</vt:lpstr>
      <vt:lpstr>Depth Rates</vt:lpstr>
      <vt:lpstr>Player Rates</vt:lpstr>
      <vt:lpstr>TD Rates</vt:lpstr>
      <vt:lpstr>League Settings</vt:lpstr>
      <vt:lpstr>Teams</vt:lpstr>
      <vt:lpstr>Team Play Splits</vt:lpstr>
      <vt:lpstr>DepthChartShare</vt:lpstr>
      <vt:lpstr>PlayersShare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Carter</dc:creator>
  <cp:lastModifiedBy>Adam Carter</cp:lastModifiedBy>
  <dcterms:created xsi:type="dcterms:W3CDTF">2024-05-13T13:03:25Z</dcterms:created>
  <dcterms:modified xsi:type="dcterms:W3CDTF">2025-04-21T02:05:31Z</dcterms:modified>
</cp:coreProperties>
</file>